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\\ocotillo\users\ndininger\My Documents\2023 Daily Spreadsheets\"/>
    </mc:Choice>
  </mc:AlternateContent>
  <xr:revisionPtr revIDLastSave="0" documentId="8_{D6EBE6AF-B9F5-4C49-928D-71646470D50F}" xr6:coauthVersionLast="47" xr6:coauthVersionMax="47" xr10:uidLastSave="{00000000-0000-0000-0000-000000000000}"/>
  <bookViews>
    <workbookView xWindow="-120" yWindow="-120" windowWidth="29040" windowHeight="15840" firstSheet="1" activeTab="1" xr2:uid="{82B27EEE-72C3-4A79-87B7-6C273E8C7E35}"/>
  </bookViews>
  <sheets>
    <sheet name="2022-2023" sheetId="2" r:id="rId1"/>
    <sheet name="2018-2023" sheetId="1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" i="2" l="1"/>
  <c r="W32" i="2"/>
  <c r="W31" i="2"/>
  <c r="W30" i="2"/>
  <c r="W29" i="2"/>
  <c r="W28" i="2"/>
  <c r="W27" i="2"/>
  <c r="W26" i="2"/>
  <c r="W25" i="2"/>
  <c r="W24" i="2"/>
  <c r="W23" i="2"/>
  <c r="W22" i="2"/>
  <c r="L31" i="2"/>
  <c r="L29" i="2"/>
  <c r="L26" i="2"/>
  <c r="L24" i="2"/>
  <c r="L23" i="2"/>
  <c r="L22" i="2"/>
  <c r="L25" i="2"/>
  <c r="L27" i="2"/>
  <c r="L28" i="2"/>
  <c r="L30" i="2"/>
  <c r="L32" i="2"/>
  <c r="L21" i="2"/>
  <c r="R33" i="2"/>
  <c r="Q33" i="2"/>
  <c r="O33" i="2"/>
  <c r="U32" i="2"/>
  <c r="V32" i="2" s="1"/>
  <c r="T32" i="2"/>
  <c r="T31" i="2"/>
  <c r="U31" i="2" s="1"/>
  <c r="V31" i="2" s="1"/>
  <c r="T30" i="2"/>
  <c r="U30" i="2" s="1"/>
  <c r="V30" i="2" s="1"/>
  <c r="V29" i="2"/>
  <c r="U29" i="2"/>
  <c r="T29" i="2"/>
  <c r="T28" i="2"/>
  <c r="U28" i="2" s="1"/>
  <c r="V28" i="2" s="1"/>
  <c r="T27" i="2"/>
  <c r="U27" i="2" s="1"/>
  <c r="V27" i="2" s="1"/>
  <c r="T26" i="2"/>
  <c r="U26" i="2" s="1"/>
  <c r="V26" i="2" s="1"/>
  <c r="T25" i="2"/>
  <c r="U25" i="2" s="1"/>
  <c r="V25" i="2" s="1"/>
  <c r="U24" i="2"/>
  <c r="V24" i="2" s="1"/>
  <c r="T24" i="2"/>
  <c r="U23" i="2"/>
  <c r="V23" i="2" s="1"/>
  <c r="T23" i="2"/>
  <c r="T22" i="2"/>
  <c r="U22" i="2" s="1"/>
  <c r="V22" i="2" s="1"/>
  <c r="T21" i="2"/>
  <c r="T33" i="2" s="1"/>
  <c r="U33" i="2" s="1"/>
  <c r="V33" i="2" s="1"/>
  <c r="G33" i="2"/>
  <c r="F33" i="2"/>
  <c r="D33" i="2"/>
  <c r="I32" i="2"/>
  <c r="J32" i="2" s="1"/>
  <c r="K32" i="2" s="1"/>
  <c r="I31" i="2"/>
  <c r="J31" i="2" s="1"/>
  <c r="K31" i="2" s="1"/>
  <c r="I30" i="2"/>
  <c r="J30" i="2" s="1"/>
  <c r="K30" i="2" s="1"/>
  <c r="I29" i="2"/>
  <c r="J29" i="2" s="1"/>
  <c r="K29" i="2" s="1"/>
  <c r="I28" i="2"/>
  <c r="J28" i="2" s="1"/>
  <c r="K28" i="2" s="1"/>
  <c r="I27" i="2"/>
  <c r="J27" i="2" s="1"/>
  <c r="K27" i="2" s="1"/>
  <c r="I26" i="2"/>
  <c r="J26" i="2" s="1"/>
  <c r="K26" i="2" s="1"/>
  <c r="I25" i="2"/>
  <c r="J25" i="2" s="1"/>
  <c r="K25" i="2" s="1"/>
  <c r="I24" i="2"/>
  <c r="J24" i="2" s="1"/>
  <c r="K24" i="2" s="1"/>
  <c r="I23" i="2"/>
  <c r="J23" i="2" s="1"/>
  <c r="K23" i="2" s="1"/>
  <c r="I22" i="2"/>
  <c r="J22" i="2" s="1"/>
  <c r="K22" i="2" s="1"/>
  <c r="I21" i="2"/>
  <c r="G16" i="2"/>
  <c r="D16" i="2"/>
  <c r="I15" i="2"/>
  <c r="F15" i="2"/>
  <c r="I14" i="2"/>
  <c r="J14" i="2" s="1"/>
  <c r="K14" i="2" s="1"/>
  <c r="F14" i="2"/>
  <c r="I13" i="2"/>
  <c r="F13" i="2"/>
  <c r="I12" i="2"/>
  <c r="F12" i="2"/>
  <c r="I11" i="2"/>
  <c r="J11" i="2" s="1"/>
  <c r="K11" i="2" s="1"/>
  <c r="F11" i="2"/>
  <c r="I10" i="2"/>
  <c r="F10" i="2"/>
  <c r="I9" i="2"/>
  <c r="F9" i="2"/>
  <c r="I8" i="2"/>
  <c r="F8" i="2"/>
  <c r="I7" i="2"/>
  <c r="F7" i="2"/>
  <c r="I6" i="2"/>
  <c r="F6" i="2"/>
  <c r="I5" i="2"/>
  <c r="F5" i="2"/>
  <c r="I4" i="2"/>
  <c r="F4" i="2"/>
  <c r="C115" i="1"/>
  <c r="E115" i="1"/>
  <c r="H115" i="1"/>
  <c r="F115" i="1"/>
  <c r="I113" i="1"/>
  <c r="J113" i="1" s="1"/>
  <c r="I114" i="1"/>
  <c r="J114" i="1" s="1"/>
  <c r="H112" i="1"/>
  <c r="I112" i="1" s="1"/>
  <c r="J112" i="1" s="1"/>
  <c r="H113" i="1"/>
  <c r="H114" i="1"/>
  <c r="I109" i="1"/>
  <c r="J109" i="1" s="1"/>
  <c r="I108" i="1"/>
  <c r="J108" i="1" s="1"/>
  <c r="I107" i="1"/>
  <c r="J107" i="1" s="1"/>
  <c r="H111" i="1"/>
  <c r="I111" i="1" s="1"/>
  <c r="J111" i="1" s="1"/>
  <c r="H110" i="1"/>
  <c r="I110" i="1" s="1"/>
  <c r="J110" i="1" s="1"/>
  <c r="H109" i="1"/>
  <c r="H108" i="1"/>
  <c r="H107" i="1"/>
  <c r="H106" i="1"/>
  <c r="I106" i="1" s="1"/>
  <c r="J106" i="1" s="1"/>
  <c r="H105" i="1"/>
  <c r="I105" i="1" s="1"/>
  <c r="J105" i="1" s="1"/>
  <c r="H104" i="1"/>
  <c r="I104" i="1" s="1"/>
  <c r="J104" i="1" s="1"/>
  <c r="H103" i="1"/>
  <c r="I103" i="1" s="1"/>
  <c r="J103" i="1" s="1"/>
  <c r="U21" i="2" l="1"/>
  <c r="V21" i="2" s="1"/>
  <c r="J13" i="2"/>
  <c r="K13" i="2" s="1"/>
  <c r="J6" i="2"/>
  <c r="K6" i="2" s="1"/>
  <c r="J15" i="2"/>
  <c r="K15" i="2" s="1"/>
  <c r="J4" i="2"/>
  <c r="J8" i="2"/>
  <c r="K8" i="2" s="1"/>
  <c r="J9" i="2"/>
  <c r="K9" i="2" s="1"/>
  <c r="F16" i="2"/>
  <c r="I33" i="2"/>
  <c r="J33" i="2" s="1"/>
  <c r="K33" i="2" s="1"/>
  <c r="J5" i="2"/>
  <c r="K5" i="2" s="1"/>
  <c r="J7" i="2"/>
  <c r="K7" i="2" s="1"/>
  <c r="J10" i="2"/>
  <c r="K10" i="2" s="1"/>
  <c r="J12" i="2"/>
  <c r="K12" i="2" s="1"/>
  <c r="J21" i="2"/>
  <c r="K21" i="2" s="1"/>
  <c r="K4" i="2"/>
  <c r="I16" i="2"/>
  <c r="I115" i="1"/>
  <c r="J115" i="1" s="1"/>
  <c r="N85" i="1"/>
  <c r="J16" i="2" l="1"/>
  <c r="K16" i="2" s="1"/>
  <c r="F99" i="1"/>
  <c r="C99" i="1"/>
  <c r="L98" i="1"/>
  <c r="K98" i="1"/>
  <c r="H98" i="1"/>
  <c r="E98" i="1"/>
  <c r="K97" i="1"/>
  <c r="H97" i="1"/>
  <c r="E97" i="1"/>
  <c r="K96" i="1"/>
  <c r="H96" i="1"/>
  <c r="E96" i="1"/>
  <c r="L95" i="1"/>
  <c r="K95" i="1"/>
  <c r="H95" i="1"/>
  <c r="E95" i="1"/>
  <c r="K94" i="1"/>
  <c r="H94" i="1"/>
  <c r="E94" i="1"/>
  <c r="K93" i="1"/>
  <c r="H93" i="1"/>
  <c r="E93" i="1"/>
  <c r="L92" i="1"/>
  <c r="K92" i="1"/>
  <c r="H92" i="1"/>
  <c r="E92" i="1"/>
  <c r="K91" i="1"/>
  <c r="H91" i="1"/>
  <c r="E91" i="1"/>
  <c r="K90" i="1"/>
  <c r="H90" i="1"/>
  <c r="E90" i="1"/>
  <c r="L89" i="1"/>
  <c r="K89" i="1"/>
  <c r="H89" i="1"/>
  <c r="E89" i="1"/>
  <c r="K88" i="1"/>
  <c r="H88" i="1"/>
  <c r="E88" i="1"/>
  <c r="M87" i="1"/>
  <c r="K87" i="1"/>
  <c r="H87" i="1"/>
  <c r="E87" i="1"/>
  <c r="F83" i="1"/>
  <c r="K83" i="1" s="1"/>
  <c r="C83" i="1"/>
  <c r="T82" i="1"/>
  <c r="V82" i="1" s="1"/>
  <c r="L82" i="1"/>
  <c r="K82" i="1"/>
  <c r="H82" i="1"/>
  <c r="E82" i="1"/>
  <c r="T81" i="1"/>
  <c r="V81" i="1" s="1"/>
  <c r="K81" i="1"/>
  <c r="H81" i="1"/>
  <c r="E81" i="1"/>
  <c r="T80" i="1"/>
  <c r="V80" i="1" s="1"/>
  <c r="K80" i="1"/>
  <c r="E80" i="1"/>
  <c r="T79" i="1"/>
  <c r="V79" i="1" s="1"/>
  <c r="L79" i="1"/>
  <c r="K79" i="1"/>
  <c r="H79" i="1"/>
  <c r="E79" i="1"/>
  <c r="T78" i="1"/>
  <c r="V78" i="1" s="1"/>
  <c r="K78" i="1"/>
  <c r="H78" i="1"/>
  <c r="E78" i="1"/>
  <c r="T77" i="1"/>
  <c r="V77" i="1" s="1"/>
  <c r="K77" i="1"/>
  <c r="H77" i="1"/>
  <c r="E77" i="1"/>
  <c r="T76" i="1"/>
  <c r="V76" i="1" s="1"/>
  <c r="L76" i="1"/>
  <c r="K76" i="1"/>
  <c r="H76" i="1"/>
  <c r="E76" i="1"/>
  <c r="T75" i="1"/>
  <c r="V75" i="1" s="1"/>
  <c r="K75" i="1"/>
  <c r="H75" i="1"/>
  <c r="E75" i="1"/>
  <c r="T74" i="1"/>
  <c r="V74" i="1" s="1"/>
  <c r="K74" i="1"/>
  <c r="H74" i="1"/>
  <c r="E74" i="1"/>
  <c r="T73" i="1"/>
  <c r="V73" i="1" s="1"/>
  <c r="L73" i="1"/>
  <c r="K73" i="1"/>
  <c r="H73" i="1"/>
  <c r="E73" i="1"/>
  <c r="T72" i="1"/>
  <c r="U72" i="1" s="1"/>
  <c r="K72" i="1"/>
  <c r="H72" i="1"/>
  <c r="E72" i="1"/>
  <c r="T71" i="1"/>
  <c r="V71" i="1" s="1"/>
  <c r="K71" i="1"/>
  <c r="H71" i="1"/>
  <c r="E71" i="1"/>
  <c r="F67" i="1"/>
  <c r="C67" i="1"/>
  <c r="T66" i="1"/>
  <c r="V66" i="1" s="1"/>
  <c r="L66" i="1"/>
  <c r="K66" i="1"/>
  <c r="H66" i="1"/>
  <c r="E66" i="1"/>
  <c r="T65" i="1"/>
  <c r="V65" i="1" s="1"/>
  <c r="K65" i="1"/>
  <c r="H65" i="1"/>
  <c r="E65" i="1"/>
  <c r="T64" i="1"/>
  <c r="V64" i="1" s="1"/>
  <c r="K64" i="1"/>
  <c r="H64" i="1"/>
  <c r="E64" i="1"/>
  <c r="T63" i="1"/>
  <c r="V63" i="1" s="1"/>
  <c r="L63" i="1"/>
  <c r="K63" i="1"/>
  <c r="H63" i="1"/>
  <c r="E63" i="1"/>
  <c r="T62" i="1"/>
  <c r="V62" i="1" s="1"/>
  <c r="K62" i="1"/>
  <c r="H62" i="1"/>
  <c r="E62" i="1"/>
  <c r="T61" i="1"/>
  <c r="V61" i="1" s="1"/>
  <c r="K61" i="1"/>
  <c r="H61" i="1"/>
  <c r="E61" i="1"/>
  <c r="T60" i="1"/>
  <c r="V60" i="1" s="1"/>
  <c r="L60" i="1"/>
  <c r="K60" i="1"/>
  <c r="H60" i="1"/>
  <c r="E60" i="1"/>
  <c r="T59" i="1"/>
  <c r="V59" i="1" s="1"/>
  <c r="K59" i="1"/>
  <c r="H59" i="1"/>
  <c r="E59" i="1"/>
  <c r="T58" i="1"/>
  <c r="V58" i="1" s="1"/>
  <c r="K58" i="1"/>
  <c r="H58" i="1"/>
  <c r="N60" i="1" s="1"/>
  <c r="E58" i="1"/>
  <c r="T57" i="1"/>
  <c r="V57" i="1" s="1"/>
  <c r="L57" i="1"/>
  <c r="K57" i="1"/>
  <c r="H57" i="1"/>
  <c r="E57" i="1"/>
  <c r="T56" i="1"/>
  <c r="U56" i="1" s="1"/>
  <c r="K56" i="1"/>
  <c r="H56" i="1"/>
  <c r="E56" i="1"/>
  <c r="T55" i="1"/>
  <c r="V55" i="1" s="1"/>
  <c r="K55" i="1"/>
  <c r="H55" i="1"/>
  <c r="E55" i="1"/>
  <c r="F49" i="1"/>
  <c r="K49" i="1" s="1"/>
  <c r="C49" i="1"/>
  <c r="K48" i="1"/>
  <c r="H48" i="1"/>
  <c r="E48" i="1"/>
  <c r="S47" i="1"/>
  <c r="U47" i="1" s="1"/>
  <c r="Q47" i="1"/>
  <c r="R47" i="1" s="1"/>
  <c r="K47" i="1"/>
  <c r="H47" i="1"/>
  <c r="E47" i="1"/>
  <c r="S46" i="1"/>
  <c r="U46" i="1" s="1"/>
  <c r="Q46" i="1"/>
  <c r="R46" i="1" s="1"/>
  <c r="K46" i="1"/>
  <c r="H46" i="1"/>
  <c r="E46" i="1"/>
  <c r="S45" i="1"/>
  <c r="U45" i="1" s="1"/>
  <c r="Q45" i="1"/>
  <c r="R45" i="1" s="1"/>
  <c r="K45" i="1"/>
  <c r="H45" i="1"/>
  <c r="E45" i="1"/>
  <c r="S44" i="1"/>
  <c r="U44" i="1" s="1"/>
  <c r="Q44" i="1"/>
  <c r="R44" i="1" s="1"/>
  <c r="K44" i="1"/>
  <c r="H44" i="1"/>
  <c r="E44" i="1"/>
  <c r="S43" i="1"/>
  <c r="U43" i="1" s="1"/>
  <c r="Q43" i="1"/>
  <c r="R43" i="1" s="1"/>
  <c r="K43" i="1"/>
  <c r="H43" i="1"/>
  <c r="E43" i="1"/>
  <c r="S42" i="1"/>
  <c r="U42" i="1" s="1"/>
  <c r="Q42" i="1"/>
  <c r="R42" i="1" s="1"/>
  <c r="K42" i="1"/>
  <c r="H42" i="1"/>
  <c r="E42" i="1"/>
  <c r="S41" i="1"/>
  <c r="U41" i="1" s="1"/>
  <c r="Q41" i="1"/>
  <c r="R41" i="1" s="1"/>
  <c r="K41" i="1"/>
  <c r="H41" i="1"/>
  <c r="E41" i="1"/>
  <c r="S40" i="1"/>
  <c r="U40" i="1" s="1"/>
  <c r="Q40" i="1"/>
  <c r="R40" i="1" s="1"/>
  <c r="K40" i="1"/>
  <c r="H40" i="1"/>
  <c r="E40" i="1"/>
  <c r="S39" i="1"/>
  <c r="U39" i="1" s="1"/>
  <c r="Q39" i="1"/>
  <c r="R39" i="1" s="1"/>
  <c r="K39" i="1"/>
  <c r="H39" i="1"/>
  <c r="I39" i="1" s="1"/>
  <c r="J39" i="1" s="1"/>
  <c r="E39" i="1"/>
  <c r="S38" i="1"/>
  <c r="T38" i="1" s="1"/>
  <c r="Q38" i="1"/>
  <c r="R38" i="1" s="1"/>
  <c r="K38" i="1"/>
  <c r="H38" i="1"/>
  <c r="E38" i="1"/>
  <c r="S37" i="1"/>
  <c r="U37" i="1" s="1"/>
  <c r="Q37" i="1"/>
  <c r="R37" i="1" s="1"/>
  <c r="K37" i="1"/>
  <c r="H37" i="1"/>
  <c r="E37" i="1"/>
  <c r="C33" i="1"/>
  <c r="F32" i="1"/>
  <c r="H32" i="1" s="1"/>
  <c r="E32" i="1"/>
  <c r="F31" i="1"/>
  <c r="H31" i="1" s="1"/>
  <c r="E31" i="1"/>
  <c r="F30" i="1"/>
  <c r="H30" i="1" s="1"/>
  <c r="E30" i="1"/>
  <c r="F29" i="1"/>
  <c r="H29" i="1" s="1"/>
  <c r="E29" i="1"/>
  <c r="F28" i="1"/>
  <c r="H28" i="1" s="1"/>
  <c r="E28" i="1"/>
  <c r="F27" i="1"/>
  <c r="H27" i="1" s="1"/>
  <c r="E27" i="1"/>
  <c r="F26" i="1"/>
  <c r="H26" i="1" s="1"/>
  <c r="E26" i="1"/>
  <c r="F25" i="1"/>
  <c r="H25" i="1" s="1"/>
  <c r="E25" i="1"/>
  <c r="F24" i="1"/>
  <c r="H24" i="1" s="1"/>
  <c r="E24" i="1"/>
  <c r="H23" i="1"/>
  <c r="F23" i="1"/>
  <c r="E23" i="1"/>
  <c r="F22" i="1"/>
  <c r="E22" i="1"/>
  <c r="F21" i="1"/>
  <c r="H21" i="1" s="1"/>
  <c r="E21" i="1"/>
  <c r="F16" i="1"/>
  <c r="C16" i="1"/>
  <c r="K16" i="1" s="1"/>
  <c r="K15" i="1"/>
  <c r="H15" i="1"/>
  <c r="E15" i="1"/>
  <c r="K14" i="1"/>
  <c r="H14" i="1"/>
  <c r="E14" i="1"/>
  <c r="K13" i="1"/>
  <c r="H13" i="1"/>
  <c r="I13" i="1" s="1"/>
  <c r="J13" i="1" s="1"/>
  <c r="E13" i="1"/>
  <c r="K12" i="1"/>
  <c r="H12" i="1"/>
  <c r="E12" i="1"/>
  <c r="K11" i="1"/>
  <c r="H11" i="1"/>
  <c r="E11" i="1"/>
  <c r="K10" i="1"/>
  <c r="H10" i="1"/>
  <c r="E10" i="1"/>
  <c r="K9" i="1"/>
  <c r="H9" i="1"/>
  <c r="E9" i="1"/>
  <c r="K8" i="1"/>
  <c r="H8" i="1"/>
  <c r="E8" i="1"/>
  <c r="K7" i="1"/>
  <c r="H7" i="1"/>
  <c r="E7" i="1"/>
  <c r="K6" i="1"/>
  <c r="H6" i="1"/>
  <c r="E6" i="1"/>
  <c r="K5" i="1"/>
  <c r="H5" i="1"/>
  <c r="E5" i="1"/>
  <c r="K4" i="1"/>
  <c r="H4" i="1"/>
  <c r="E4" i="1"/>
  <c r="I72" i="1" l="1"/>
  <c r="J72" i="1" s="1"/>
  <c r="I7" i="1"/>
  <c r="J7" i="1" s="1"/>
  <c r="I15" i="1"/>
  <c r="J15" i="1" s="1"/>
  <c r="I30" i="1"/>
  <c r="I71" i="1"/>
  <c r="I44" i="1"/>
  <c r="J44" i="1" s="1"/>
  <c r="I55" i="1"/>
  <c r="J55" i="1" s="1"/>
  <c r="I8" i="1"/>
  <c r="J8" i="1" s="1"/>
  <c r="I24" i="1"/>
  <c r="I98" i="1"/>
  <c r="J98" i="1" s="1"/>
  <c r="K99" i="1"/>
  <c r="I94" i="1"/>
  <c r="J94" i="1" s="1"/>
  <c r="I5" i="1"/>
  <c r="J5" i="1" s="1"/>
  <c r="I10" i="1"/>
  <c r="J10" i="1" s="1"/>
  <c r="I47" i="1"/>
  <c r="J47" i="1" s="1"/>
  <c r="I56" i="1"/>
  <c r="J56" i="1" s="1"/>
  <c r="I76" i="1"/>
  <c r="J76" i="1" s="1"/>
  <c r="I90" i="1"/>
  <c r="J90" i="1" s="1"/>
  <c r="I62" i="1"/>
  <c r="J62" i="1" s="1"/>
  <c r="M66" i="1"/>
  <c r="I73" i="1"/>
  <c r="J73" i="1" s="1"/>
  <c r="M98" i="1"/>
  <c r="M92" i="1"/>
  <c r="I6" i="1"/>
  <c r="J6" i="1" s="1"/>
  <c r="E16" i="1"/>
  <c r="I28" i="1"/>
  <c r="I38" i="1"/>
  <c r="J38" i="1" s="1"/>
  <c r="T47" i="1"/>
  <c r="I66" i="1"/>
  <c r="J66" i="1" s="1"/>
  <c r="I82" i="1"/>
  <c r="J82" i="1" s="1"/>
  <c r="I29" i="1"/>
  <c r="I75" i="1"/>
  <c r="J75" i="1" s="1"/>
  <c r="I79" i="1"/>
  <c r="J79" i="1" s="1"/>
  <c r="T40" i="1"/>
  <c r="I45" i="1"/>
  <c r="J45" i="1" s="1"/>
  <c r="M63" i="1"/>
  <c r="I26" i="1"/>
  <c r="I32" i="1"/>
  <c r="T41" i="1"/>
  <c r="I43" i="1"/>
  <c r="J43" i="1" s="1"/>
  <c r="I48" i="1"/>
  <c r="J48" i="1" s="1"/>
  <c r="N66" i="1"/>
  <c r="K67" i="1"/>
  <c r="M76" i="1"/>
  <c r="M89" i="1"/>
  <c r="I64" i="1"/>
  <c r="J64" i="1" s="1"/>
  <c r="I9" i="1"/>
  <c r="J9" i="1" s="1"/>
  <c r="I14" i="1"/>
  <c r="J14" i="1" s="1"/>
  <c r="I21" i="1"/>
  <c r="I46" i="1"/>
  <c r="J46" i="1" s="1"/>
  <c r="N63" i="1"/>
  <c r="M60" i="1"/>
  <c r="O60" i="1" s="1"/>
  <c r="I61" i="1"/>
  <c r="J61" i="1" s="1"/>
  <c r="M95" i="1"/>
  <c r="I95" i="1"/>
  <c r="J95" i="1" s="1"/>
  <c r="I12" i="1"/>
  <c r="J12" i="1" s="1"/>
  <c r="I25" i="1"/>
  <c r="I40" i="1"/>
  <c r="J40" i="1" s="1"/>
  <c r="T43" i="1"/>
  <c r="I58" i="1"/>
  <c r="J58" i="1" s="1"/>
  <c r="I60" i="1"/>
  <c r="J60" i="1" s="1"/>
  <c r="I65" i="1"/>
  <c r="J65" i="1" s="1"/>
  <c r="N57" i="1"/>
  <c r="I88" i="1"/>
  <c r="J88" i="1" s="1"/>
  <c r="I97" i="1"/>
  <c r="J97" i="1" s="1"/>
  <c r="H16" i="1"/>
  <c r="T39" i="1"/>
  <c r="T44" i="1"/>
  <c r="T45" i="1"/>
  <c r="I87" i="1"/>
  <c r="J87" i="1" s="1"/>
  <c r="I93" i="1"/>
  <c r="J93" i="1" s="1"/>
  <c r="E67" i="1"/>
  <c r="N76" i="1"/>
  <c r="I78" i="1"/>
  <c r="J78" i="1" s="1"/>
  <c r="N82" i="1"/>
  <c r="N98" i="1"/>
  <c r="I27" i="1"/>
  <c r="I11" i="1"/>
  <c r="J11" i="1" s="1"/>
  <c r="T37" i="1"/>
  <c r="I42" i="1"/>
  <c r="J42" i="1" s="1"/>
  <c r="I57" i="1"/>
  <c r="J57" i="1" s="1"/>
  <c r="E99" i="1"/>
  <c r="I92" i="1"/>
  <c r="J92" i="1" s="1"/>
  <c r="I96" i="1"/>
  <c r="J96" i="1" s="1"/>
  <c r="F33" i="1"/>
  <c r="M79" i="1"/>
  <c r="H22" i="1"/>
  <c r="H33" i="1" s="1"/>
  <c r="E49" i="1"/>
  <c r="I41" i="1"/>
  <c r="J41" i="1" s="1"/>
  <c r="M57" i="1"/>
  <c r="E83" i="1"/>
  <c r="N79" i="1"/>
  <c r="M82" i="1"/>
  <c r="O82" i="1" s="1"/>
  <c r="I91" i="1"/>
  <c r="J91" i="1" s="1"/>
  <c r="I23" i="1"/>
  <c r="I31" i="1"/>
  <c r="H49" i="1"/>
  <c r="I59" i="1"/>
  <c r="J59" i="1" s="1"/>
  <c r="I63" i="1"/>
  <c r="J63" i="1" s="1"/>
  <c r="H83" i="1"/>
  <c r="N95" i="1"/>
  <c r="O95" i="1" s="1"/>
  <c r="N92" i="1"/>
  <c r="H99" i="1"/>
  <c r="N89" i="1"/>
  <c r="O89" i="1" s="1"/>
  <c r="H67" i="1"/>
  <c r="T42" i="1"/>
  <c r="T46" i="1"/>
  <c r="M73" i="1"/>
  <c r="E33" i="1"/>
  <c r="U38" i="1"/>
  <c r="N73" i="1"/>
  <c r="I4" i="1"/>
  <c r="J71" i="1"/>
  <c r="I74" i="1"/>
  <c r="J74" i="1" s="1"/>
  <c r="I81" i="1"/>
  <c r="J81" i="1" s="1"/>
  <c r="I37" i="1"/>
  <c r="I77" i="1"/>
  <c r="J77" i="1" s="1"/>
  <c r="I80" i="1"/>
  <c r="J80" i="1" s="1"/>
  <c r="I89" i="1"/>
  <c r="J89" i="1" s="1"/>
  <c r="O57" i="1" l="1"/>
  <c r="I22" i="1"/>
  <c r="I33" i="1" s="1"/>
  <c r="J33" i="1" s="1"/>
  <c r="O98" i="1"/>
  <c r="O63" i="1"/>
  <c r="O66" i="1"/>
  <c r="O76" i="1"/>
  <c r="O92" i="1"/>
  <c r="O73" i="1"/>
  <c r="O79" i="1"/>
  <c r="I83" i="1"/>
  <c r="J83" i="1" s="1"/>
  <c r="I67" i="1"/>
  <c r="J67" i="1" s="1"/>
  <c r="I49" i="1"/>
  <c r="J49" i="1" s="1"/>
  <c r="J37" i="1"/>
  <c r="I16" i="1"/>
  <c r="J16" i="1" s="1"/>
  <c r="J4" i="1"/>
  <c r="I99" i="1"/>
  <c r="J99" i="1" s="1"/>
  <c r="I68" i="1" l="1"/>
  <c r="I84" i="1"/>
</calcChain>
</file>

<file path=xl/sharedStrings.xml><?xml version="1.0" encoding="utf-8"?>
<sst xmlns="http://schemas.openxmlformats.org/spreadsheetml/2006/main" count="290" uniqueCount="38">
  <si>
    <t>APA--Hoover Capacity and Energy (5213 Energy and 5281 Capacity)</t>
  </si>
  <si>
    <t>Month</t>
  </si>
  <si>
    <t>Capacity</t>
  </si>
  <si>
    <t>Rate</t>
  </si>
  <si>
    <t>$ Amount</t>
  </si>
  <si>
    <t>Energy</t>
  </si>
  <si>
    <t>Total</t>
  </si>
  <si>
    <t>$/MWh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</si>
  <si>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</si>
  <si>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</si>
  <si>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</si>
  <si>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</si>
  <si>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</si>
  <si>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</si>
  <si>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</si>
  <si>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</si>
  <si>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</si>
  <si>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</si>
  <si>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</si>
  <si>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</si>
  <si>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FORECASTED HOOVER CAPACITY AND ENERGY</t>
  </si>
  <si>
    <t>ACTUAL HOOVER CAPACITY AND ENERGY</t>
  </si>
  <si>
    <t>Fcast Energy</t>
  </si>
  <si>
    <t>Act Energy</t>
  </si>
  <si>
    <t>APA--Hoover Capacity and Energy</t>
  </si>
  <si>
    <t>APA--Hoover Capacity and Energy Daily Average</t>
  </si>
  <si>
    <t>Daily Cap</t>
  </si>
  <si>
    <t>Hourly Cap</t>
  </si>
  <si>
    <t>Daily Energy</t>
  </si>
  <si>
    <t>Hourly Energy</t>
  </si>
  <si>
    <t>8HR Energy</t>
  </si>
  <si>
    <t>APA--Hoover Capacity and Energy w Firming Energy</t>
  </si>
  <si>
    <t>Firming</t>
  </si>
  <si>
    <t>Hours</t>
  </si>
  <si>
    <t>Days</t>
  </si>
  <si>
    <t>Tot Firming</t>
  </si>
  <si>
    <t>Billed Energy</t>
  </si>
  <si>
    <t>Combined 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</si>
</sst>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CCFF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0" fillId="2" borderId="0" xfId="0" applyFill="1"/>
    <xf numFmtId="0" fontId="3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44" fontId="0" fillId="0" borderId="0" xfId="1" applyFont="1" applyBorder="1" applyAlignment="1">
      <alignment horizontal="center"/>
    </xf>
    <xf numFmtId="44" fontId="3" fillId="4" borderId="10" xfId="0" applyNumberFormat="1" applyFont="1" applyFill="1" applyBorder="1" applyAlignment="1">
      <alignment horizontal="center"/>
    </xf>
    <xf numFmtId="44" fontId="0" fillId="0" borderId="11" xfId="0" applyNumberFormat="1" applyBorder="1" applyAlignment="1">
      <alignment horizontal="center"/>
    </xf>
    <xf numFmtId="10" fontId="0" fillId="0" borderId="11" xfId="2" applyNumberFormat="1" applyFont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3" fillId="4" borderId="10" xfId="1" applyFont="1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44" fontId="0" fillId="0" borderId="13" xfId="1" applyFont="1" applyFill="1" applyBorder="1" applyAlignment="1">
      <alignment horizontal="center"/>
    </xf>
    <xf numFmtId="44" fontId="3" fillId="4" borderId="14" xfId="1" applyFont="1" applyFill="1" applyBorder="1"/>
    <xf numFmtId="10" fontId="0" fillId="0" borderId="15" xfId="2" applyNumberFormat="1" applyFont="1" applyBorder="1" applyAlignment="1">
      <alignment horizontal="center"/>
    </xf>
    <xf numFmtId="44" fontId="0" fillId="0" borderId="13" xfId="0" applyNumberFormat="1" applyBorder="1" applyAlignment="1">
      <alignment horizontal="center"/>
    </xf>
    <xf numFmtId="44" fontId="3" fillId="4" borderId="14" xfId="0" applyNumberFormat="1" applyFont="1" applyFill="1" applyBorder="1" applyAlignment="1">
      <alignment horizontal="center"/>
    </xf>
    <xf numFmtId="44" fontId="0" fillId="0" borderId="15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11" xfId="0" applyBorder="1"/>
    <xf numFmtId="44" fontId="0" fillId="0" borderId="13" xfId="1" applyFont="1" applyBorder="1"/>
    <xf numFmtId="1" fontId="0" fillId="0" borderId="13" xfId="0" applyNumberFormat="1" applyBorder="1" applyAlignment="1">
      <alignment horizontal="center"/>
    </xf>
    <xf numFmtId="44" fontId="0" fillId="0" borderId="13" xfId="1" applyFont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44" fontId="0" fillId="5" borderId="0" xfId="1" applyFont="1" applyFill="1" applyBorder="1" applyAlignment="1">
      <alignment horizontal="center"/>
    </xf>
    <xf numFmtId="44" fontId="0" fillId="5" borderId="11" xfId="0" applyNumberFormat="1" applyFill="1" applyBorder="1" applyAlignment="1">
      <alignment horizontal="center"/>
    </xf>
    <xf numFmtId="10" fontId="0" fillId="5" borderId="11" xfId="2" applyNumberFormat="1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44" fontId="0" fillId="5" borderId="13" xfId="1" applyFont="1" applyFill="1" applyBorder="1" applyAlignment="1">
      <alignment horizontal="center"/>
    </xf>
    <xf numFmtId="44" fontId="0" fillId="5" borderId="15" xfId="0" applyNumberFormat="1" applyFill="1" applyBorder="1" applyAlignment="1">
      <alignment horizontal="center"/>
    </xf>
    <xf numFmtId="10" fontId="0" fillId="5" borderId="15" xfId="2" applyNumberFormat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3" fontId="0" fillId="0" borderId="0" xfId="0" applyNumberFormat="1" applyAlignment="1">
      <alignment horizontal="center"/>
    </xf>
    <xf numFmtId="3" fontId="4" fillId="6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11" xfId="0" applyBorder="1" applyAlignment="1">
      <alignment horizontal="center"/>
    </xf>
    <xf numFmtId="3" fontId="0" fillId="2" borderId="0" xfId="0" applyNumberFormat="1" applyFill="1"/>
    <xf numFmtId="44" fontId="0" fillId="2" borderId="0" xfId="1" applyFont="1" applyFill="1"/>
    <xf numFmtId="44" fontId="0" fillId="0" borderId="11" xfId="1" applyFont="1" applyBorder="1"/>
    <xf numFmtId="3" fontId="0" fillId="0" borderId="13" xfId="0" applyNumberFormat="1" applyBorder="1" applyAlignment="1">
      <alignment horizontal="center"/>
    </xf>
    <xf numFmtId="3" fontId="4" fillId="6" borderId="13" xfId="0" applyNumberFormat="1" applyFont="1" applyFill="1" applyBorder="1" applyAlignment="1">
      <alignment horizontal="center"/>
    </xf>
    <xf numFmtId="44" fontId="0" fillId="0" borderId="15" xfId="1" applyFont="1" applyBorder="1"/>
    <xf numFmtId="44" fontId="0" fillId="0" borderId="0" xfId="0" applyNumberFormat="1"/>
    <xf numFmtId="3" fontId="0" fillId="0" borderId="0" xfId="0" applyNumberFormat="1"/>
    <xf numFmtId="44" fontId="2" fillId="6" borderId="10" xfId="0" applyNumberFormat="1" applyFont="1" applyFill="1" applyBorder="1" applyAlignment="1">
      <alignment horizontal="center"/>
    </xf>
    <xf numFmtId="3" fontId="0" fillId="2" borderId="19" xfId="0" applyNumberFormat="1" applyFill="1" applyBorder="1"/>
    <xf numFmtId="44" fontId="0" fillId="2" borderId="20" xfId="1" applyFont="1" applyFill="1" applyBorder="1"/>
    <xf numFmtId="44" fontId="0" fillId="2" borderId="21" xfId="1" applyFont="1" applyFill="1" applyBorder="1"/>
    <xf numFmtId="0" fontId="0" fillId="0" borderId="19" xfId="0" applyBorder="1"/>
    <xf numFmtId="3" fontId="0" fillId="0" borderId="20" xfId="0" applyNumberFormat="1" applyBorder="1" applyAlignment="1">
      <alignment horizontal="center"/>
    </xf>
    <xf numFmtId="44" fontId="0" fillId="0" borderId="20" xfId="1" applyFont="1" applyBorder="1" applyAlignment="1">
      <alignment horizontal="center"/>
    </xf>
    <xf numFmtId="44" fontId="0" fillId="0" borderId="20" xfId="1" applyFont="1" applyFill="1" applyBorder="1" applyAlignment="1">
      <alignment horizontal="center"/>
    </xf>
    <xf numFmtId="3" fontId="0" fillId="0" borderId="20" xfId="0" applyNumberFormat="1" applyBorder="1"/>
    <xf numFmtId="44" fontId="2" fillId="6" borderId="22" xfId="1" applyFont="1" applyFill="1" applyBorder="1"/>
    <xf numFmtId="44" fontId="0" fillId="0" borderId="21" xfId="0" applyNumberForma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44" fontId="0" fillId="8" borderId="0" xfId="1" applyFont="1" applyFill="1" applyBorder="1" applyAlignment="1">
      <alignment horizontal="center"/>
    </xf>
    <xf numFmtId="44" fontId="2" fillId="6" borderId="10" xfId="1" applyFont="1" applyFill="1" applyBorder="1"/>
    <xf numFmtId="44" fontId="0" fillId="9" borderId="0" xfId="1" applyFont="1" applyFill="1"/>
    <xf numFmtId="0" fontId="0" fillId="0" borderId="23" xfId="0" applyBorder="1"/>
    <xf numFmtId="0" fontId="0" fillId="0" borderId="24" xfId="0" applyBorder="1" applyAlignment="1">
      <alignment horizontal="center"/>
    </xf>
    <xf numFmtId="44" fontId="0" fillId="0" borderId="24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44" fontId="3" fillId="4" borderId="1" xfId="0" applyNumberFormat="1" applyFont="1" applyFill="1" applyBorder="1" applyAlignment="1">
      <alignment horizontal="center"/>
    </xf>
    <xf numFmtId="44" fontId="0" fillId="0" borderId="25" xfId="0" applyNumberFormat="1" applyBorder="1" applyAlignment="1">
      <alignment horizontal="center"/>
    </xf>
    <xf numFmtId="10" fontId="0" fillId="0" borderId="25" xfId="2" applyNumberFormat="1" applyFont="1" applyBorder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2" applyNumberFormat="1" applyFont="1"/>
    <xf numFmtId="43" fontId="0" fillId="0" borderId="0" xfId="0" applyNumberFormat="1"/>
    <xf numFmtId="164" fontId="0" fillId="0" borderId="0" xfId="3" applyNumberFormat="1" applyFont="1" applyBorder="1"/>
    <xf numFmtId="0" fontId="3" fillId="0" borderId="0" xfId="0" applyFont="1" applyAlignment="1">
      <alignment horizontal="center"/>
    </xf>
    <xf numFmtId="44" fontId="2" fillId="0" borderId="0" xfId="1" applyFont="1" applyFill="1" applyBorder="1"/>
    <xf numFmtId="44" fontId="2" fillId="0" borderId="0" xfId="0" applyNumberFormat="1" applyFont="1" applyAlignment="1">
      <alignment horizontal="center"/>
    </xf>
    <xf numFmtId="44" fontId="0" fillId="0" borderId="0" xfId="1" applyFont="1" applyFill="1" applyBorder="1"/>
    <xf numFmtId="44" fontId="3" fillId="0" borderId="0" xfId="0" applyNumberFormat="1" applyFont="1" applyAlignment="1">
      <alignment horizontal="center"/>
    </xf>
    <xf numFmtId="164" fontId="5" fillId="6" borderId="0" xfId="3" applyNumberFormat="1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Hoover Forecast/Actual Energy and $/MWh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'2022-2023'!$G$20</c:f>
              <c:strCache>
                <c:ptCount val="1"/>
                <c:pt idx="0">
                  <c:v>Fcast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'2022-2023'!$C$21:$C$32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'2022-2023'!$G$21:$G$32</c:f>
              <c:numCache>
                <c:formatCode>_(* #,##0_);_(* \(#,##0\);_(* "-"??_);_(@_)</c:formatCode>
                <c:ptCount val="12"/>
                <c:pt idx="0">
                  <c:v>7957</c:v>
                </c:pt>
                <c:pt idx="1">
                  <c:v>7272</c:v>
                </c:pt>
                <c:pt idx="2">
                  <c:v>11893</c:v>
                </c:pt>
                <c:pt idx="3">
                  <c:v>13054</c:v>
                </c:pt>
                <c:pt idx="4">
                  <c:v>12644</c:v>
                </c:pt>
                <c:pt idx="5">
                  <c:v>11441</c:v>
                </c:pt>
                <c:pt idx="6">
                  <c:v>10176</c:v>
                </c:pt>
                <c:pt idx="7">
                  <c:v>9721</c:v>
                </c:pt>
                <c:pt idx="8">
                  <c:v>8306</c:v>
                </c:pt>
                <c:pt idx="9" formatCode="#,##0">
                  <c:v>5511</c:v>
                </c:pt>
                <c:pt idx="10" formatCode="#,##0">
                  <c:v>9493</c:v>
                </c:pt>
                <c:pt idx="11" formatCode="#,##0">
                  <c:v>6185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5-47D1-942E-E0478B7F9327}"/>
            </c:ext>
          </c:extLst>
        </c:ser>
        <c:ser>
          <c:idx val="1"/>
          <c:order val="1"/>
          <c:tx>
            <c:strRef>
              <c:f>'2022-2023'!$R$20</c:f>
              <c:strCache>
                <c:ptCount val="1"/>
                <c:pt idx="0">
                  <c:v>Act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'2022-2023'!$C$21:$C$32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'2022-2023'!$R$21:$R$32</c:f>
              <c:numCache>
                <c:formatCode>_(* #,##0_);_(* \(#,##0\);_(* "-"??_);_(@_)</c:formatCode>
                <c:ptCount val="12"/>
                <c:pt idx="0">
                  <c:v>5579</c:v>
                </c:pt>
                <c:pt idx="1">
                  <c:v>7272</c:v>
                </c:pt>
                <c:pt idx="2">
                  <c:v>11893</c:v>
                </c:pt>
                <c:pt idx="3">
                  <c:v>13054</c:v>
                </c:pt>
                <c:pt idx="4">
                  <c:v>12644</c:v>
                </c:pt>
                <c:pt idx="5">
                  <c:v>11441</c:v>
                </c:pt>
                <c:pt idx="6">
                  <c:v>10176</c:v>
                </c:pt>
                <c:pt idx="7">
                  <c:v>9721</c:v>
                </c:pt>
                <c:pt idx="8">
                  <c:v>8306</c:v>
                </c:pt>
                <c:pt idx="9" formatCode="#,##0">
                  <c:v>5511</c:v>
                </c:pt>
                <c:pt idx="10" formatCode="#,##0">
                  <c:v>9493</c:v>
                </c:pt>
                <c:pt idx="11" formatCode="#,##0">
                  <c:v>6185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5-47D1-942E-E0478B7F9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233952"/>
        <c:axId val="1649237696"/>
      </c:barChart>
      <c:lineChart>
        <c:grouping val="standard"/>
        <c:varyColors val="0"/>
        <c:ser>
          <c:idx val="2"/>
          <c:order val="2"/>
          <c:tx>
            <c:strRef>
              <c:f>'2022-2023'!$V$20</c:f>
              <c:strCache>
                <c:ptCount val="1"/>
                <c:pt idx="0">
                  <c:v>$/MWh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'2022-2023'!$C$21:$C$32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'2022-2023'!$V$21:$V$32</c:f>
              <c:numCache>
                <c:formatCode>_("$"* #,##0.00_);_("$"* \(#,##0.00\);_("$"* "-"??_);_(@_)</c:formatCode>
                <c:ptCount val="12"/>
                <c:pt idx="0">
                  <c:v>68.088087470872921</c:v>
                </c:pt>
                <c:pt idx="1">
                  <c:v>56.620273652365235</c:v>
                </c:pt>
                <c:pt idx="2">
                  <c:v>41.936942739426549</c:v>
                </c:pt>
                <c:pt idx="3">
                  <c:v>39.881851539757925</c:v>
                </c:pt>
                <c:pt idx="4">
                  <c:v>40.564488294843407</c:v>
                </c:pt>
                <c:pt idx="5">
                  <c:v>42.849829560353115</c:v>
                </c:pt>
                <c:pt idx="6">
                  <c:v>45.835785180817602</c:v>
                </c:pt>
                <c:pt idx="7">
                  <c:v>47.099814833864826</c:v>
                </c:pt>
                <c:pt idx="8">
                  <c:v>51.915825908981454</c:v>
                </c:pt>
                <c:pt idx="9">
                  <c:v>68.695880965342042</c:v>
                </c:pt>
                <c:pt idx="10">
                  <c:v>47.778790687875272</c:v>
                </c:pt>
                <c:pt idx="11">
                  <c:v>63.261830234438158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45-47D1-942E-E0478B7F9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219808"/>
        <c:axId val="1649225216"/>
      </c:lineChart>
      <c:catAx>
        <c:axId val="164921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225216"/>
        <c:crosses val="autoZero"/>
        <c:auto val="1"/>
        <c:lblAlgn val="ctr"/>
        <c:lblOffset val="100"/>
        <c:noMultiLvlLbl val="0"/>
      </c:catAx>
      <c:valAx>
        <c:axId val="16492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219808"/>
        <c:crosses val="autoZero"/>
        <c:crossBetween val="between"/>
      </c:valAx>
      <c:valAx>
        <c:axId val="1649237696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233952"/>
        <c:crosses val="max"/>
        <c:crossBetween val="between"/>
      </c:valAx>
      <c:catAx>
        <c:axId val="164923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92376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75000"/>
          </a:schemeClr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Hoover Monthly Invoice</a:t>
            </a:r>
            <a:r>
              <a:rPr lang="en-US" b="1" baseline="0"/>
              <a:t> 2018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'[1]APA-HOOVER'!$I$20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CDC1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4847809948032665E-3"/>
                  <c:y val="4.21940928270038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97-43A0-8576-309804A08D2E}"/>
                </c:ext>
              </c:extLst>
            </c:dLbl>
            <c:dLbl>
              <c:idx val="1"/>
              <c:layout>
                <c:manualLayout>
                  <c:x val="-2.672605790645879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97-43A0-8576-309804A08D2E}"/>
                </c:ext>
              </c:extLst>
            </c:dLbl>
            <c:dLbl>
              <c:idx val="2"/>
              <c:layout>
                <c:manualLayout>
                  <c:x val="-2.3756495916852291E-2"/>
                  <c:y val="4.21940928270042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97-43A0-8576-309804A08D2E}"/>
                </c:ext>
              </c:extLst>
            </c:dLbl>
            <c:dLbl>
              <c:idx val="3"/>
              <c:layout>
                <c:manualLayout>
                  <c:x val="-7.423904974016332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97-43A0-8576-309804A08D2E}"/>
                </c:ext>
              </c:extLst>
            </c:dLbl>
            <c:dLbl>
              <c:idx val="4"/>
              <c:layout>
                <c:manualLayout>
                  <c:x val="8.9086859688196542E-3"/>
                  <c:y val="-8.43881856540084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97-43A0-8576-309804A08D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'[1]APA-HOOVER'!$B$21:$B$32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'[1]APA-HOOVER'!$I$21:$I$32</c:f>
              <c:numCache>
                <c:formatCode>General</c:formatCode>
                <c:ptCount val="12"/>
                <c:pt idx="0">
                  <c:v>416976.42</c:v>
                </c:pt>
                <c:pt idx="1">
                  <c:v>490025.42</c:v>
                </c:pt>
                <c:pt idx="2">
                  <c:v>540515.41999999993</c:v>
                </c:pt>
                <c:pt idx="3">
                  <c:v>549338.41999999993</c:v>
                </c:pt>
                <c:pt idx="4">
                  <c:v>549491.41999999993</c:v>
                </c:pt>
                <c:pt idx="5">
                  <c:v>523209.42</c:v>
                </c:pt>
                <c:pt idx="6">
                  <c:v>503744.42000000004</c:v>
                </c:pt>
                <c:pt idx="7">
                  <c:v>481219.42</c:v>
                </c:pt>
                <c:pt idx="8">
                  <c:v>481644.42</c:v>
                </c:pt>
                <c:pt idx="9">
                  <c:v>460952.27999999997</c:v>
                </c:pt>
                <c:pt idx="10">
                  <c:v>473226.27999999997</c:v>
                </c:pt>
                <c:pt idx="11">
                  <c:v>405379.27999999997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97-43A0-8576-309804A08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67672"/>
        <c:axId val="412268064"/>
      </c:barChart>
      <c:catAx>
        <c:axId val="41226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68064"/>
        <c:crosses val="autoZero"/>
        <c:auto val="1"/>
        <c:lblAlgn val="ctr"/>
        <c:lblOffset val="100"/>
        <c:noMultiLvlLbl val="0"/>
      </c:catAx>
      <c:valAx>
        <c:axId val="4122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6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34</xdr:row>
      <xdr:rowOff>185737</xdr:rowOff>
    </xdr:from>
    <xdr:to>
      <xdr:col>14</xdr:col>
      <xdr:colOff>9525</xdr:colOff>
      <xdr:row>49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9133D-4F8D-A953-647B-320B64B85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266700</xdr:colOff>
      <xdr:row>1</xdr:row>
      <xdr:rowOff>133350</xdr:rowOff>
    </xdr:from>
    <xdr:to>
      <xdr:col>43</xdr:col>
      <xdr:colOff>285750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DA9235-87AA-47F9-8F63-49384225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dininger/My%20Documents/2022%20Daily%20Spreadsheets/Invoices%20Description%20(version%201)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 Totals"/>
      <sheetName val="APA-HOOVER"/>
      <sheetName val="WAPA PREPAYS"/>
      <sheetName val="BOR-NGS"/>
      <sheetName val="AEPCO"/>
      <sheetName val="SRP Fleet Option"/>
      <sheetName val="SRP Trans Salt Gila"/>
      <sheetName val="AZ SOLAR 1"/>
      <sheetName val="WAPA INTERTIE-PD-ANC"/>
      <sheetName val="WAPA NITS"/>
      <sheetName val="WAPA INT PD FIN LOSSES"/>
      <sheetName val="APS NITS"/>
      <sheetName val="APS-PVSVMRG"/>
    </sheetNames>
    <sheetDataSet>
      <sheetData sheetId="0"/>
      <sheetData sheetId="1">
        <row r="20">
          <cell r="I20" t="str">
            <v>Total</v>
          </cell>
        </row>
        <row r="21">
          <cell r="B21" t="str">
            <v>Jan</v>
          </cell>
          <cell r="I21">
            <v>416976.42</v>
          </cell>
        </row>
        <row r="22">
          <cell r="B22" t="str">
            <v>Feb</v>
          </cell>
          <cell r="I22">
            <v>490025.42</v>
          </cell>
        </row>
        <row r="23">
          <cell r="B23" t="str">
            <v>Mar</v>
          </cell>
          <cell r="I23">
            <v>540515.41999999993</v>
          </cell>
        </row>
        <row r="24">
          <cell r="B24" t="str">
            <v>Apr</v>
          </cell>
          <cell r="I24">
            <v>549338.41999999993</v>
          </cell>
        </row>
        <row r="25">
          <cell r="B25" t="str">
            <v>May</v>
          </cell>
          <cell r="I25">
            <v>549491.41999999993</v>
          </cell>
        </row>
        <row r="26">
          <cell r="B26" t="str">
            <v>Jun</v>
          </cell>
          <cell r="I26">
            <v>523209.42</v>
          </cell>
        </row>
        <row r="27">
          <cell r="B27" t="str">
            <v>Jul</v>
          </cell>
          <cell r="I27">
            <v>503744.42000000004</v>
          </cell>
        </row>
        <row r="28">
          <cell r="B28" t="str">
            <v>Aug</v>
          </cell>
          <cell r="I28">
            <v>481219.42</v>
          </cell>
        </row>
        <row r="29">
          <cell r="B29" t="str">
            <v>Sep</v>
          </cell>
          <cell r="I29">
            <v>481644.42</v>
          </cell>
        </row>
        <row r="30">
          <cell r="B30" t="str">
            <v>Oct</v>
          </cell>
          <cell r="I30">
            <v>460952.27999999997</v>
          </cell>
        </row>
        <row r="31">
          <cell r="B31" t="str">
            <v>Nov</v>
          </cell>
          <cell r="I31">
            <v>473226.27999999997</v>
          </cell>
        </row>
        <row r="32">
          <cell r="B32" t="str">
            <v>Dec</v>
          </cell>
          <cell r="I32">
            <v>405379.27999999997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B971-B33E-476F-80A3-91F57F077FCF}">
  <dimension ref="B1:W33"/>
  <sheetViews>
    <sheetView workbookViewId="0">
      <selection activeCell="M10" sqref="M10"/>
    </sheetView>
  </sheetViews>
  <sheetFormatPr defaultRowHeight="15"/>
  <cols>
    <col min="1" max="1" width="3.5703125" customWidth="1"/>
    <col min="3" max="4" width="14.140625" customWidth="1"/>
    <col min="5" max="5" width="10.28515625" customWidth="1"/>
    <col min="6" max="6" width="14.140625" customWidth="1"/>
    <col min="7" max="7" width="12.140625" customWidth="1"/>
    <col min="8" max="8" width="9.5703125" customWidth="1"/>
    <col min="9" max="11" width="14.140625" customWidth="1"/>
    <col min="14" max="15" width="14.140625" customWidth="1"/>
    <col min="16" max="16" width="10.28515625" customWidth="1"/>
    <col min="17" max="17" width="14.140625" customWidth="1"/>
    <col min="18" max="19" width="9.5703125" customWidth="1"/>
    <col min="20" max="22" width="14.140625" customWidth="1"/>
  </cols>
  <sheetData>
    <row r="1" spans="2:22" ht="15.75" thickBot="1"/>
    <row r="2" spans="2:22" ht="15.75" thickBot="1">
      <c r="B2" s="2">
        <v>2022</v>
      </c>
      <c r="C2" s="89" t="s">
        <v>0</v>
      </c>
      <c r="D2" s="90"/>
      <c r="E2" s="90"/>
      <c r="F2" s="90"/>
      <c r="G2" s="90"/>
      <c r="H2" s="90"/>
      <c r="I2" s="90"/>
      <c r="J2" s="90"/>
      <c r="K2" s="90"/>
      <c r="M2" s="83"/>
      <c r="N2" s="93"/>
      <c r="O2" s="93"/>
      <c r="P2" s="93"/>
      <c r="Q2" s="93"/>
      <c r="R2" s="93"/>
      <c r="S2" s="93"/>
      <c r="T2" s="93"/>
      <c r="U2" s="93"/>
      <c r="V2" s="93"/>
    </row>
    <row r="3" spans="2:22">
      <c r="B3" s="1"/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3</v>
      </c>
      <c r="I3" s="4" t="s">
        <v>4</v>
      </c>
      <c r="J3" s="5" t="s">
        <v>6</v>
      </c>
      <c r="K3" s="6" t="s">
        <v>7</v>
      </c>
      <c r="N3" s="8"/>
      <c r="O3" s="8"/>
      <c r="P3" s="8"/>
      <c r="Q3" s="8"/>
      <c r="R3" s="8"/>
      <c r="S3" s="8"/>
      <c r="T3" s="8"/>
      <c r="U3" s="83"/>
      <c r="V3" s="8"/>
    </row>
    <row r="4" spans="2:22">
      <c r="B4" s="1"/>
      <c r="C4" s="7" t="s">
        <v>8</v>
      </c>
      <c r="D4" s="43">
        <v>93236</v>
      </c>
      <c r="E4" s="9">
        <v>2.91</v>
      </c>
      <c r="F4" s="9">
        <f t="shared" ref="F4:F15" si="0">E4*D4</f>
        <v>271316.76</v>
      </c>
      <c r="G4" s="54">
        <v>8920</v>
      </c>
      <c r="H4" s="13">
        <v>17.37</v>
      </c>
      <c r="I4" s="9">
        <f t="shared" ref="I4:I15" si="1">G4*H4</f>
        <v>154940.40000000002</v>
      </c>
      <c r="J4" s="68">
        <f t="shared" ref="J4:J15" si="2">I4+F4</f>
        <v>426257.16000000003</v>
      </c>
      <c r="K4" s="11">
        <f>(J4/G4)</f>
        <v>47.786677130044843</v>
      </c>
      <c r="O4" s="43"/>
      <c r="P4" s="13"/>
      <c r="Q4" s="13"/>
      <c r="R4" s="54"/>
      <c r="S4" s="13"/>
      <c r="T4" s="13"/>
      <c r="U4" s="84"/>
      <c r="V4" s="24"/>
    </row>
    <row r="5" spans="2:22">
      <c r="B5" s="1"/>
      <c r="C5" s="7" t="s">
        <v>9</v>
      </c>
      <c r="D5" s="43">
        <v>93236</v>
      </c>
      <c r="E5" s="9">
        <v>2.91</v>
      </c>
      <c r="F5" s="9">
        <f t="shared" si="0"/>
        <v>271316.76</v>
      </c>
      <c r="G5" s="54">
        <v>8392</v>
      </c>
      <c r="H5" s="13">
        <v>17.37</v>
      </c>
      <c r="I5" s="9">
        <f t="shared" si="1"/>
        <v>145769.04</v>
      </c>
      <c r="J5" s="55">
        <f t="shared" si="2"/>
        <v>417085.80000000005</v>
      </c>
      <c r="K5" s="11">
        <f t="shared" ref="K5:K15" si="3">(J5/G5)</f>
        <v>49.700405147759774</v>
      </c>
      <c r="O5" s="43"/>
      <c r="P5" s="13"/>
      <c r="Q5" s="13"/>
      <c r="R5" s="54"/>
      <c r="S5" s="13"/>
      <c r="T5" s="13"/>
      <c r="U5" s="85"/>
      <c r="V5" s="24"/>
    </row>
    <row r="6" spans="2:22">
      <c r="B6" s="1"/>
      <c r="C6" s="7" t="s">
        <v>10</v>
      </c>
      <c r="D6" s="43">
        <v>93236</v>
      </c>
      <c r="E6" s="9">
        <v>2.91</v>
      </c>
      <c r="F6" s="9">
        <f t="shared" si="0"/>
        <v>271316.76</v>
      </c>
      <c r="G6" s="54">
        <v>14343</v>
      </c>
      <c r="H6" s="13">
        <v>17.37</v>
      </c>
      <c r="I6" s="9">
        <f t="shared" si="1"/>
        <v>249137.91</v>
      </c>
      <c r="J6" s="55">
        <f t="shared" si="2"/>
        <v>520454.67000000004</v>
      </c>
      <c r="K6" s="11">
        <f t="shared" si="3"/>
        <v>36.286318761765322</v>
      </c>
      <c r="O6" s="43"/>
      <c r="P6" s="13"/>
      <c r="Q6" s="13"/>
      <c r="R6" s="54"/>
      <c r="S6" s="13"/>
      <c r="T6" s="13"/>
      <c r="U6" s="85"/>
      <c r="V6" s="24"/>
    </row>
    <row r="7" spans="2:22">
      <c r="B7" s="1"/>
      <c r="C7" s="7" t="s">
        <v>11</v>
      </c>
      <c r="D7" s="43">
        <v>93236</v>
      </c>
      <c r="E7" s="9">
        <v>2.91</v>
      </c>
      <c r="F7" s="9">
        <f t="shared" si="0"/>
        <v>271316.76</v>
      </c>
      <c r="G7" s="54">
        <v>16758</v>
      </c>
      <c r="H7" s="13">
        <v>17.37</v>
      </c>
      <c r="I7" s="9">
        <f t="shared" si="1"/>
        <v>291086.46000000002</v>
      </c>
      <c r="J7" s="55">
        <f t="shared" si="2"/>
        <v>562403.22</v>
      </c>
      <c r="K7" s="11">
        <f t="shared" si="3"/>
        <v>33.560282849982094</v>
      </c>
      <c r="O7" s="43"/>
      <c r="P7" s="13"/>
      <c r="Q7" s="13"/>
      <c r="R7" s="54"/>
      <c r="S7" s="13"/>
      <c r="T7" s="13"/>
      <c r="U7" s="85"/>
      <c r="V7" s="24"/>
    </row>
    <row r="8" spans="2:22">
      <c r="B8" s="1"/>
      <c r="C8" s="7" t="s">
        <v>12</v>
      </c>
      <c r="D8" s="43">
        <v>93236</v>
      </c>
      <c r="E8" s="9">
        <v>2.91</v>
      </c>
      <c r="F8" s="9">
        <f t="shared" si="0"/>
        <v>271316.76</v>
      </c>
      <c r="G8" s="54">
        <v>15031</v>
      </c>
      <c r="H8" s="13">
        <v>17.37</v>
      </c>
      <c r="I8" s="9">
        <f t="shared" si="1"/>
        <v>261088.47</v>
      </c>
      <c r="J8" s="55">
        <f t="shared" si="2"/>
        <v>532405.23</v>
      </c>
      <c r="K8" s="11">
        <f t="shared" si="3"/>
        <v>35.420479675337631</v>
      </c>
      <c r="O8" s="43"/>
      <c r="P8" s="13"/>
      <c r="Q8" s="13"/>
      <c r="R8" s="54"/>
      <c r="S8" s="13"/>
      <c r="T8" s="13"/>
      <c r="U8" s="85"/>
      <c r="V8" s="24"/>
    </row>
    <row r="9" spans="2:22">
      <c r="B9" s="1"/>
      <c r="C9" s="7" t="s">
        <v>13</v>
      </c>
      <c r="D9" s="43">
        <v>93236</v>
      </c>
      <c r="E9" s="9">
        <v>2.91</v>
      </c>
      <c r="F9" s="13">
        <f t="shared" si="0"/>
        <v>271316.76</v>
      </c>
      <c r="G9" s="54">
        <v>11557</v>
      </c>
      <c r="H9" s="13">
        <v>17.37</v>
      </c>
      <c r="I9" s="13">
        <f t="shared" si="1"/>
        <v>200745.09000000003</v>
      </c>
      <c r="J9" s="55">
        <f t="shared" si="2"/>
        <v>472061.85000000003</v>
      </c>
      <c r="K9" s="11">
        <f t="shared" si="3"/>
        <v>40.846400449943758</v>
      </c>
      <c r="O9" s="43"/>
      <c r="P9" s="13"/>
      <c r="Q9" s="13"/>
      <c r="R9" s="54"/>
      <c r="S9" s="13"/>
      <c r="T9" s="13"/>
      <c r="U9" s="85"/>
      <c r="V9" s="24"/>
    </row>
    <row r="10" spans="2:22">
      <c r="B10" s="1"/>
      <c r="C10" s="7" t="s">
        <v>14</v>
      </c>
      <c r="D10" s="43">
        <v>93236</v>
      </c>
      <c r="E10" s="9">
        <v>2.91</v>
      </c>
      <c r="F10" s="13">
        <f t="shared" si="0"/>
        <v>271316.76</v>
      </c>
      <c r="G10" s="54">
        <v>11303</v>
      </c>
      <c r="H10" s="13">
        <v>17.37</v>
      </c>
      <c r="I10" s="13">
        <f t="shared" si="1"/>
        <v>196333.11000000002</v>
      </c>
      <c r="J10" s="55">
        <f t="shared" si="2"/>
        <v>467649.87</v>
      </c>
      <c r="K10" s="11">
        <f t="shared" si="3"/>
        <v>41.373960010616649</v>
      </c>
      <c r="O10" s="43"/>
      <c r="P10" s="13"/>
      <c r="Q10" s="13"/>
      <c r="R10" s="54"/>
      <c r="S10" s="13"/>
      <c r="T10" s="13"/>
      <c r="U10" s="85"/>
      <c r="V10" s="24"/>
    </row>
    <row r="11" spans="2:22">
      <c r="B11" s="1"/>
      <c r="C11" s="7" t="s">
        <v>15</v>
      </c>
      <c r="D11" s="43">
        <v>93236</v>
      </c>
      <c r="E11" s="9">
        <v>2.91</v>
      </c>
      <c r="F11" s="13">
        <f t="shared" si="0"/>
        <v>271316.76</v>
      </c>
      <c r="G11" s="54">
        <v>7466</v>
      </c>
      <c r="H11" s="13">
        <v>17.37</v>
      </c>
      <c r="I11" s="13">
        <f t="shared" si="1"/>
        <v>129684.42000000001</v>
      </c>
      <c r="J11" s="55">
        <f t="shared" si="2"/>
        <v>401001.18000000005</v>
      </c>
      <c r="K11" s="11">
        <f t="shared" si="3"/>
        <v>53.710310742030543</v>
      </c>
      <c r="O11" s="43"/>
      <c r="P11" s="13"/>
      <c r="Q11" s="13"/>
      <c r="R11" s="54"/>
      <c r="S11" s="13"/>
      <c r="T11" s="13"/>
      <c r="U11" s="85"/>
      <c r="V11" s="24"/>
    </row>
    <row r="12" spans="2:22">
      <c r="B12" s="1"/>
      <c r="C12" s="59" t="s">
        <v>16</v>
      </c>
      <c r="D12" s="60">
        <v>93236</v>
      </c>
      <c r="E12" s="61">
        <v>2.91</v>
      </c>
      <c r="F12" s="62">
        <f t="shared" si="0"/>
        <v>271316.76</v>
      </c>
      <c r="G12" s="63">
        <v>7116</v>
      </c>
      <c r="H12" s="62">
        <v>17.37</v>
      </c>
      <c r="I12" s="62">
        <f t="shared" si="1"/>
        <v>123604.92000000001</v>
      </c>
      <c r="J12" s="55">
        <f t="shared" si="2"/>
        <v>394921.68000000005</v>
      </c>
      <c r="K12" s="65">
        <f t="shared" si="3"/>
        <v>55.497706576728504</v>
      </c>
      <c r="O12" s="43"/>
      <c r="P12" s="13"/>
      <c r="Q12" s="13"/>
      <c r="R12" s="54"/>
      <c r="S12" s="13"/>
      <c r="T12" s="13"/>
      <c r="U12" s="85"/>
      <c r="V12" s="24"/>
    </row>
    <row r="13" spans="2:22">
      <c r="B13" s="1"/>
      <c r="C13" s="7" t="s">
        <v>17</v>
      </c>
      <c r="D13" s="43">
        <v>87799</v>
      </c>
      <c r="E13" s="67">
        <v>3.13</v>
      </c>
      <c r="F13" s="13">
        <f t="shared" si="0"/>
        <v>274810.87</v>
      </c>
      <c r="G13" s="54">
        <v>5511</v>
      </c>
      <c r="H13" s="67">
        <v>18.829999999999998</v>
      </c>
      <c r="I13" s="13">
        <f t="shared" si="1"/>
        <v>103772.12999999999</v>
      </c>
      <c r="J13" s="55">
        <f t="shared" si="2"/>
        <v>378583</v>
      </c>
      <c r="K13" s="11">
        <f t="shared" si="3"/>
        <v>68.695880965342042</v>
      </c>
      <c r="O13" s="43"/>
      <c r="P13" s="13"/>
      <c r="Q13" s="13"/>
      <c r="R13" s="54"/>
      <c r="S13" s="13"/>
      <c r="T13" s="13"/>
      <c r="U13" s="85"/>
      <c r="V13" s="24"/>
    </row>
    <row r="14" spans="2:22">
      <c r="B14" s="1"/>
      <c r="C14" s="7" t="s">
        <v>18</v>
      </c>
      <c r="D14" s="43">
        <v>87799</v>
      </c>
      <c r="E14" s="67">
        <v>3.13</v>
      </c>
      <c r="F14" s="13">
        <f t="shared" si="0"/>
        <v>274810.87</v>
      </c>
      <c r="G14" s="54">
        <v>9493</v>
      </c>
      <c r="H14" s="67">
        <v>18.829999999999998</v>
      </c>
      <c r="I14" s="13">
        <f t="shared" si="1"/>
        <v>178753.18999999997</v>
      </c>
      <c r="J14" s="55">
        <f t="shared" si="2"/>
        <v>453564.05999999994</v>
      </c>
      <c r="K14" s="49">
        <f t="shared" si="3"/>
        <v>47.778790687875272</v>
      </c>
      <c r="O14" s="43"/>
      <c r="P14" s="13"/>
      <c r="Q14" s="13"/>
      <c r="R14" s="54"/>
      <c r="S14" s="13"/>
      <c r="T14" s="13"/>
      <c r="U14" s="85"/>
      <c r="V14" s="86"/>
    </row>
    <row r="15" spans="2:22" ht="15.75" thickBot="1">
      <c r="B15" s="1"/>
      <c r="C15" s="7" t="s">
        <v>19</v>
      </c>
      <c r="D15" s="43">
        <v>87799</v>
      </c>
      <c r="E15" s="67">
        <v>3.13</v>
      </c>
      <c r="F15" s="13">
        <f t="shared" si="0"/>
        <v>274810.87</v>
      </c>
      <c r="G15" s="54">
        <v>5577</v>
      </c>
      <c r="H15" s="67">
        <v>18.829999999999998</v>
      </c>
      <c r="I15" s="13">
        <f t="shared" si="1"/>
        <v>105014.90999999999</v>
      </c>
      <c r="J15" s="55">
        <f t="shared" si="2"/>
        <v>379825.77999999997</v>
      </c>
      <c r="K15" s="49">
        <f t="shared" si="3"/>
        <v>68.105752196521422</v>
      </c>
      <c r="O15" s="43"/>
      <c r="P15" s="13"/>
      <c r="Q15" s="13"/>
      <c r="R15" s="54"/>
      <c r="S15" s="13"/>
      <c r="T15" s="13"/>
      <c r="U15" s="85"/>
      <c r="V15" s="86"/>
    </row>
    <row r="16" spans="2:22" ht="15.75" thickBot="1">
      <c r="B16" s="1"/>
      <c r="C16" s="70" t="s">
        <v>6</v>
      </c>
      <c r="D16" s="71">
        <f>SUM(D4:D15)</f>
        <v>1102521</v>
      </c>
      <c r="E16" s="71"/>
      <c r="F16" s="72">
        <f>SUM(F4:F15)</f>
        <v>3266283.45</v>
      </c>
      <c r="G16" s="73">
        <f>SUM(G4:G15)</f>
        <v>121467</v>
      </c>
      <c r="H16" s="71"/>
      <c r="I16" s="72">
        <f>SUM(I4:I15)</f>
        <v>2139930.0499999998</v>
      </c>
      <c r="J16" s="74">
        <f>SUM(J4:J15)</f>
        <v>5406213.5</v>
      </c>
      <c r="K16" s="75">
        <f>(J16/G16)-4.5</f>
        <v>40.007672865881268</v>
      </c>
      <c r="O16" s="8"/>
      <c r="P16" s="8"/>
      <c r="Q16" s="24"/>
      <c r="R16" s="43"/>
      <c r="S16" s="8"/>
      <c r="T16" s="24"/>
      <c r="U16" s="87"/>
      <c r="V16" s="24"/>
    </row>
    <row r="17" spans="2:23" ht="15.75" thickBot="1"/>
    <row r="18" spans="2:23" ht="15.75" thickBot="1">
      <c r="B18" s="91" t="s">
        <v>20</v>
      </c>
      <c r="C18" s="92"/>
      <c r="D18" s="92"/>
      <c r="E18" s="92"/>
      <c r="F18" s="92"/>
      <c r="G18" s="92"/>
      <c r="H18" s="92"/>
      <c r="I18" s="92"/>
      <c r="J18" s="92"/>
      <c r="K18" s="92"/>
      <c r="M18" s="91" t="s">
        <v>21</v>
      </c>
      <c r="N18" s="92"/>
      <c r="O18" s="92"/>
      <c r="P18" s="92"/>
      <c r="Q18" s="92"/>
      <c r="R18" s="92"/>
      <c r="S18" s="92"/>
      <c r="T18" s="92"/>
      <c r="U18" s="92"/>
      <c r="V18" s="92"/>
    </row>
    <row r="19" spans="2:23" ht="15.75" thickBot="1">
      <c r="B19" s="2">
        <v>2023</v>
      </c>
      <c r="C19" s="89" t="s">
        <v>0</v>
      </c>
      <c r="D19" s="90"/>
      <c r="E19" s="90"/>
      <c r="F19" s="90"/>
      <c r="G19" s="90"/>
      <c r="H19" s="90"/>
      <c r="I19" s="90"/>
      <c r="J19" s="90"/>
      <c r="K19" s="90"/>
      <c r="M19" s="2">
        <v>2023</v>
      </c>
      <c r="N19" s="89" t="s">
        <v>0</v>
      </c>
      <c r="O19" s="90"/>
      <c r="P19" s="90"/>
      <c r="Q19" s="90"/>
      <c r="R19" s="90"/>
      <c r="S19" s="90"/>
      <c r="T19" s="90"/>
      <c r="U19" s="90"/>
      <c r="V19" s="90"/>
    </row>
    <row r="20" spans="2:23">
      <c r="B20" s="1"/>
      <c r="C20" s="3" t="s">
        <v>1</v>
      </c>
      <c r="D20" s="4" t="s">
        <v>2</v>
      </c>
      <c r="E20" s="4" t="s">
        <v>3</v>
      </c>
      <c r="F20" s="4" t="s">
        <v>4</v>
      </c>
      <c r="G20" s="4" t="s">
        <v>22</v>
      </c>
      <c r="H20" s="4" t="s">
        <v>3</v>
      </c>
      <c r="I20" s="4" t="s">
        <v>4</v>
      </c>
      <c r="J20" s="5" t="s">
        <v>6</v>
      </c>
      <c r="K20" s="6" t="s">
        <v>7</v>
      </c>
      <c r="M20" s="1"/>
      <c r="N20" s="3" t="s">
        <v>1</v>
      </c>
      <c r="O20" s="4" t="s">
        <v>2</v>
      </c>
      <c r="P20" s="4" t="s">
        <v>3</v>
      </c>
      <c r="Q20" s="4" t="s">
        <v>4</v>
      </c>
      <c r="R20" s="4" t="s">
        <v>23</v>
      </c>
      <c r="S20" s="4" t="s">
        <v>3</v>
      </c>
      <c r="T20" s="4" t="s">
        <v>4</v>
      </c>
      <c r="U20" s="5" t="s">
        <v>6</v>
      </c>
      <c r="V20" s="6" t="s">
        <v>7</v>
      </c>
    </row>
    <row r="21" spans="2:23">
      <c r="B21" s="1"/>
      <c r="C21" s="7" t="s">
        <v>8</v>
      </c>
      <c r="D21" s="43">
        <v>87799</v>
      </c>
      <c r="E21" s="9">
        <v>3.13</v>
      </c>
      <c r="F21" s="9">
        <v>274810.87</v>
      </c>
      <c r="G21" s="82">
        <v>7957</v>
      </c>
      <c r="H21" s="13">
        <v>18.829999999999998</v>
      </c>
      <c r="I21" s="13">
        <f t="shared" ref="I21:I32" si="4">G21*H21</f>
        <v>149830.31</v>
      </c>
      <c r="J21" s="14">
        <f t="shared" ref="J21:J33" si="5">I21+F21</f>
        <v>424641.18</v>
      </c>
      <c r="K21" s="11">
        <f t="shared" ref="K21:K33" si="6">(J21/G21)</f>
        <v>53.366995098655273</v>
      </c>
      <c r="L21" s="81">
        <f>G21/31</f>
        <v>256.67741935483872</v>
      </c>
      <c r="M21" s="1"/>
      <c r="N21" s="7" t="s">
        <v>8</v>
      </c>
      <c r="O21" s="43">
        <v>87799</v>
      </c>
      <c r="P21" s="9">
        <v>3.13</v>
      </c>
      <c r="Q21" s="9">
        <v>274810.87</v>
      </c>
      <c r="R21" s="88">
        <v>5579</v>
      </c>
      <c r="S21" s="13">
        <v>18.829999999999998</v>
      </c>
      <c r="T21" s="13">
        <f t="shared" ref="T21:T32" si="7">R21*S21</f>
        <v>105052.56999999999</v>
      </c>
      <c r="U21" s="68">
        <f t="shared" ref="U21:U33" si="8">T21+Q21</f>
        <v>379863.44</v>
      </c>
      <c r="V21" s="11">
        <f t="shared" ref="V21:V33" si="9">(U21/R21)</f>
        <v>68.088087470872921</v>
      </c>
      <c r="W21" s="81">
        <f>R21/31</f>
        <v>179.96774193548387</v>
      </c>
    </row>
    <row r="22" spans="2:23">
      <c r="B22" s="1"/>
      <c r="C22" s="7" t="s">
        <v>9</v>
      </c>
      <c r="D22" s="43">
        <v>87799</v>
      </c>
      <c r="E22" s="9">
        <v>3.13</v>
      </c>
      <c r="F22" s="9">
        <v>274810.87</v>
      </c>
      <c r="G22" s="82">
        <v>7272</v>
      </c>
      <c r="H22" s="13">
        <v>18.829999999999998</v>
      </c>
      <c r="I22" s="13">
        <f t="shared" si="4"/>
        <v>136931.75999999998</v>
      </c>
      <c r="J22" s="14">
        <f t="shared" si="5"/>
        <v>411742.63</v>
      </c>
      <c r="K22" s="11">
        <f t="shared" si="6"/>
        <v>56.620273652365235</v>
      </c>
      <c r="L22" s="81">
        <f>G22/28</f>
        <v>259.71428571428572</v>
      </c>
      <c r="M22" s="1"/>
      <c r="N22" s="7" t="s">
        <v>9</v>
      </c>
      <c r="O22" s="43">
        <v>87799</v>
      </c>
      <c r="P22" s="9">
        <v>3.13</v>
      </c>
      <c r="Q22" s="9">
        <v>274810.87</v>
      </c>
      <c r="R22" s="82">
        <v>7272</v>
      </c>
      <c r="S22" s="13">
        <v>18.829999999999998</v>
      </c>
      <c r="T22" s="13">
        <f t="shared" si="7"/>
        <v>136931.75999999998</v>
      </c>
      <c r="U22" s="14">
        <f t="shared" si="8"/>
        <v>411742.63</v>
      </c>
      <c r="V22" s="11">
        <f t="shared" si="9"/>
        <v>56.620273652365235</v>
      </c>
      <c r="W22" s="81">
        <f>R22/28</f>
        <v>259.71428571428572</v>
      </c>
    </row>
    <row r="23" spans="2:23">
      <c r="B23" s="1"/>
      <c r="C23" s="7" t="s">
        <v>10</v>
      </c>
      <c r="D23" s="43">
        <v>87799</v>
      </c>
      <c r="E23" s="9">
        <v>3.13</v>
      </c>
      <c r="F23" s="9">
        <v>274810.87</v>
      </c>
      <c r="G23" s="82">
        <v>11893</v>
      </c>
      <c r="H23" s="13">
        <v>18.829999999999998</v>
      </c>
      <c r="I23" s="13">
        <f t="shared" si="4"/>
        <v>223945.18999999997</v>
      </c>
      <c r="J23" s="14">
        <f t="shared" si="5"/>
        <v>498756.05999999994</v>
      </c>
      <c r="K23" s="11">
        <f t="shared" si="6"/>
        <v>41.936942739426549</v>
      </c>
      <c r="L23" s="81">
        <f>G23/31</f>
        <v>383.64516129032256</v>
      </c>
      <c r="M23" s="1"/>
      <c r="N23" s="7" t="s">
        <v>10</v>
      </c>
      <c r="O23" s="43">
        <v>87799</v>
      </c>
      <c r="P23" s="9">
        <v>3.13</v>
      </c>
      <c r="Q23" s="9">
        <v>274810.87</v>
      </c>
      <c r="R23" s="82">
        <v>11893</v>
      </c>
      <c r="S23" s="13">
        <v>18.829999999999998</v>
      </c>
      <c r="T23" s="13">
        <f t="shared" si="7"/>
        <v>223945.18999999997</v>
      </c>
      <c r="U23" s="14">
        <f t="shared" si="8"/>
        <v>498756.05999999994</v>
      </c>
      <c r="V23" s="11">
        <f t="shared" si="9"/>
        <v>41.936942739426549</v>
      </c>
      <c r="W23" s="81">
        <f>R23/31</f>
        <v>383.64516129032256</v>
      </c>
    </row>
    <row r="24" spans="2:23">
      <c r="B24" s="1"/>
      <c r="C24" s="7" t="s">
        <v>11</v>
      </c>
      <c r="D24" s="43">
        <v>87799</v>
      </c>
      <c r="E24" s="9">
        <v>3.13</v>
      </c>
      <c r="F24" s="9">
        <v>274810.87</v>
      </c>
      <c r="G24" s="82">
        <v>13054</v>
      </c>
      <c r="H24" s="13">
        <v>18.829999999999998</v>
      </c>
      <c r="I24" s="13">
        <f t="shared" si="4"/>
        <v>245806.81999999998</v>
      </c>
      <c r="J24" s="14">
        <f t="shared" si="5"/>
        <v>520617.68999999994</v>
      </c>
      <c r="K24" s="11">
        <f t="shared" si="6"/>
        <v>39.881851539757925</v>
      </c>
      <c r="L24" s="81">
        <f>G24/30</f>
        <v>435.13333333333333</v>
      </c>
      <c r="M24" s="1"/>
      <c r="N24" s="7" t="s">
        <v>11</v>
      </c>
      <c r="O24" s="43">
        <v>87799</v>
      </c>
      <c r="P24" s="9">
        <v>3.13</v>
      </c>
      <c r="Q24" s="9">
        <v>274810.87</v>
      </c>
      <c r="R24" s="82">
        <v>13054</v>
      </c>
      <c r="S24" s="13">
        <v>18.829999999999998</v>
      </c>
      <c r="T24" s="13">
        <f t="shared" si="7"/>
        <v>245806.81999999998</v>
      </c>
      <c r="U24" s="14">
        <f t="shared" si="8"/>
        <v>520617.68999999994</v>
      </c>
      <c r="V24" s="11">
        <f t="shared" si="9"/>
        <v>39.881851539757925</v>
      </c>
      <c r="W24" s="81">
        <f>R24/30</f>
        <v>435.13333333333333</v>
      </c>
    </row>
    <row r="25" spans="2:23">
      <c r="B25" s="1"/>
      <c r="C25" s="7" t="s">
        <v>12</v>
      </c>
      <c r="D25" s="43">
        <v>87799</v>
      </c>
      <c r="E25" s="9">
        <v>3.13</v>
      </c>
      <c r="F25" s="9">
        <v>274810.87</v>
      </c>
      <c r="G25" s="82">
        <v>12644</v>
      </c>
      <c r="H25" s="13">
        <v>18.829999999999998</v>
      </c>
      <c r="I25" s="13">
        <f t="shared" si="4"/>
        <v>238086.52</v>
      </c>
      <c r="J25" s="14">
        <f t="shared" si="5"/>
        <v>512897.39</v>
      </c>
      <c r="K25" s="11">
        <f t="shared" si="6"/>
        <v>40.564488294843407</v>
      </c>
      <c r="L25" s="81">
        <f t="shared" ref="L25:L32" si="10">G25/31</f>
        <v>407.87096774193549</v>
      </c>
      <c r="M25" s="1"/>
      <c r="N25" s="7" t="s">
        <v>12</v>
      </c>
      <c r="O25" s="43">
        <v>87799</v>
      </c>
      <c r="P25" s="9">
        <v>3.13</v>
      </c>
      <c r="Q25" s="9">
        <v>274810.87</v>
      </c>
      <c r="R25" s="82">
        <v>12644</v>
      </c>
      <c r="S25" s="13">
        <v>18.829999999999998</v>
      </c>
      <c r="T25" s="13">
        <f t="shared" si="7"/>
        <v>238086.52</v>
      </c>
      <c r="U25" s="14">
        <f t="shared" si="8"/>
        <v>512897.39</v>
      </c>
      <c r="V25" s="11">
        <f t="shared" si="9"/>
        <v>40.564488294843407</v>
      </c>
      <c r="W25" s="81">
        <f t="shared" ref="W25:W32" si="11">R25/31</f>
        <v>407.87096774193549</v>
      </c>
    </row>
    <row r="26" spans="2:23">
      <c r="B26" s="1"/>
      <c r="C26" s="7" t="s">
        <v>13</v>
      </c>
      <c r="D26" s="43">
        <v>87799</v>
      </c>
      <c r="E26" s="9">
        <v>3.13</v>
      </c>
      <c r="F26" s="13">
        <v>274810.87</v>
      </c>
      <c r="G26" s="82">
        <v>11441</v>
      </c>
      <c r="H26" s="13">
        <v>18.829999999999998</v>
      </c>
      <c r="I26" s="13">
        <f t="shared" si="4"/>
        <v>215434.02999999997</v>
      </c>
      <c r="J26" s="14">
        <f t="shared" si="5"/>
        <v>490244.89999999997</v>
      </c>
      <c r="K26" s="11">
        <f t="shared" si="6"/>
        <v>42.849829560353115</v>
      </c>
      <c r="L26" s="81">
        <f>G26/30</f>
        <v>381.36666666666667</v>
      </c>
      <c r="M26" s="1"/>
      <c r="N26" s="7" t="s">
        <v>13</v>
      </c>
      <c r="O26" s="43">
        <v>87799</v>
      </c>
      <c r="P26" s="9">
        <v>3.13</v>
      </c>
      <c r="Q26" s="13">
        <v>274810.87</v>
      </c>
      <c r="R26" s="82">
        <v>11441</v>
      </c>
      <c r="S26" s="13">
        <v>18.829999999999998</v>
      </c>
      <c r="T26" s="13">
        <f t="shared" si="7"/>
        <v>215434.02999999997</v>
      </c>
      <c r="U26" s="14">
        <f t="shared" si="8"/>
        <v>490244.89999999997</v>
      </c>
      <c r="V26" s="11">
        <f t="shared" si="9"/>
        <v>42.849829560353115</v>
      </c>
      <c r="W26" s="81">
        <f>R26/30</f>
        <v>381.36666666666667</v>
      </c>
    </row>
    <row r="27" spans="2:23">
      <c r="B27" s="1"/>
      <c r="C27" s="7" t="s">
        <v>14</v>
      </c>
      <c r="D27" s="43">
        <v>87799</v>
      </c>
      <c r="E27" s="9">
        <v>3.13</v>
      </c>
      <c r="F27" s="13">
        <v>274810.87</v>
      </c>
      <c r="G27" s="82">
        <v>10176</v>
      </c>
      <c r="H27" s="13">
        <v>18.829999999999998</v>
      </c>
      <c r="I27" s="13">
        <f t="shared" si="4"/>
        <v>191614.07999999999</v>
      </c>
      <c r="J27" s="14">
        <f t="shared" si="5"/>
        <v>466424.94999999995</v>
      </c>
      <c r="K27" s="11">
        <f t="shared" si="6"/>
        <v>45.835785180817602</v>
      </c>
      <c r="L27" s="81">
        <f t="shared" si="10"/>
        <v>328.25806451612902</v>
      </c>
      <c r="M27" s="1"/>
      <c r="N27" s="7" t="s">
        <v>14</v>
      </c>
      <c r="O27" s="43">
        <v>87799</v>
      </c>
      <c r="P27" s="9">
        <v>3.13</v>
      </c>
      <c r="Q27" s="13">
        <v>274810.87</v>
      </c>
      <c r="R27" s="82">
        <v>10176</v>
      </c>
      <c r="S27" s="13">
        <v>18.829999999999998</v>
      </c>
      <c r="T27" s="13">
        <f t="shared" si="7"/>
        <v>191614.07999999999</v>
      </c>
      <c r="U27" s="14">
        <f t="shared" si="8"/>
        <v>466424.94999999995</v>
      </c>
      <c r="V27" s="11">
        <f t="shared" si="9"/>
        <v>45.835785180817602</v>
      </c>
      <c r="W27" s="81">
        <f t="shared" si="11"/>
        <v>328.25806451612902</v>
      </c>
    </row>
    <row r="28" spans="2:23">
      <c r="B28" s="1"/>
      <c r="C28" s="7" t="s">
        <v>15</v>
      </c>
      <c r="D28" s="43">
        <v>87799</v>
      </c>
      <c r="E28" s="9">
        <v>3.13</v>
      </c>
      <c r="F28" s="13">
        <v>274810.87</v>
      </c>
      <c r="G28" s="82">
        <v>9721</v>
      </c>
      <c r="H28" s="13">
        <v>18.829999999999998</v>
      </c>
      <c r="I28" s="13">
        <f t="shared" si="4"/>
        <v>183046.43</v>
      </c>
      <c r="J28" s="14">
        <f t="shared" si="5"/>
        <v>457857.3</v>
      </c>
      <c r="K28" s="11">
        <f t="shared" si="6"/>
        <v>47.099814833864826</v>
      </c>
      <c r="L28" s="81">
        <f t="shared" si="10"/>
        <v>313.58064516129031</v>
      </c>
      <c r="M28" s="1"/>
      <c r="N28" s="7" t="s">
        <v>15</v>
      </c>
      <c r="O28" s="43">
        <v>87799</v>
      </c>
      <c r="P28" s="9">
        <v>3.13</v>
      </c>
      <c r="Q28" s="13">
        <v>274810.87</v>
      </c>
      <c r="R28" s="82">
        <v>9721</v>
      </c>
      <c r="S28" s="13">
        <v>18.829999999999998</v>
      </c>
      <c r="T28" s="13">
        <f t="shared" si="7"/>
        <v>183046.43</v>
      </c>
      <c r="U28" s="14">
        <f t="shared" si="8"/>
        <v>457857.3</v>
      </c>
      <c r="V28" s="11">
        <f t="shared" si="9"/>
        <v>47.099814833864826</v>
      </c>
      <c r="W28" s="81">
        <f t="shared" si="11"/>
        <v>313.58064516129031</v>
      </c>
    </row>
    <row r="29" spans="2:23">
      <c r="B29" s="1"/>
      <c r="C29" s="59" t="s">
        <v>16</v>
      </c>
      <c r="D29" s="60">
        <v>87799</v>
      </c>
      <c r="E29" s="61">
        <v>3.13</v>
      </c>
      <c r="F29" s="62">
        <v>274810.87</v>
      </c>
      <c r="G29" s="82">
        <v>8306</v>
      </c>
      <c r="H29" s="62">
        <v>18.829999999999998</v>
      </c>
      <c r="I29" s="13">
        <f t="shared" si="4"/>
        <v>156401.97999999998</v>
      </c>
      <c r="J29" s="14">
        <f t="shared" si="5"/>
        <v>431212.85</v>
      </c>
      <c r="K29" s="11">
        <f t="shared" si="6"/>
        <v>51.915825908981454</v>
      </c>
      <c r="L29" s="81">
        <f>G29/30</f>
        <v>276.86666666666667</v>
      </c>
      <c r="M29" s="1"/>
      <c r="N29" s="59" t="s">
        <v>16</v>
      </c>
      <c r="O29" s="60">
        <v>87799</v>
      </c>
      <c r="P29" s="61">
        <v>3.13</v>
      </c>
      <c r="Q29" s="62">
        <v>274810.87</v>
      </c>
      <c r="R29" s="82">
        <v>8306</v>
      </c>
      <c r="S29" s="62">
        <v>18.829999999999998</v>
      </c>
      <c r="T29" s="13">
        <f t="shared" si="7"/>
        <v>156401.97999999998</v>
      </c>
      <c r="U29" s="14">
        <f t="shared" si="8"/>
        <v>431212.85</v>
      </c>
      <c r="V29" s="11">
        <f t="shared" si="9"/>
        <v>51.915825908981454</v>
      </c>
      <c r="W29" s="81">
        <f>R29/30</f>
        <v>276.86666666666667</v>
      </c>
    </row>
    <row r="30" spans="2:23">
      <c r="B30" s="1"/>
      <c r="C30" s="7" t="s">
        <v>17</v>
      </c>
      <c r="D30" s="43">
        <v>87799</v>
      </c>
      <c r="E30" s="67">
        <v>3.13</v>
      </c>
      <c r="F30" s="13">
        <v>274810.87</v>
      </c>
      <c r="G30" s="54">
        <v>5511</v>
      </c>
      <c r="H30" s="67">
        <v>18.829999999999998</v>
      </c>
      <c r="I30" s="13">
        <f t="shared" si="4"/>
        <v>103772.12999999999</v>
      </c>
      <c r="J30" s="14">
        <f t="shared" si="5"/>
        <v>378583</v>
      </c>
      <c r="K30" s="11">
        <f t="shared" si="6"/>
        <v>68.695880965342042</v>
      </c>
      <c r="L30" s="81">
        <f t="shared" si="10"/>
        <v>177.7741935483871</v>
      </c>
      <c r="M30" s="1"/>
      <c r="N30" s="7" t="s">
        <v>17</v>
      </c>
      <c r="O30" s="43">
        <v>87799</v>
      </c>
      <c r="P30" s="67">
        <v>3.13</v>
      </c>
      <c r="Q30" s="13">
        <v>274810.87</v>
      </c>
      <c r="R30" s="54">
        <v>5511</v>
      </c>
      <c r="S30" s="67">
        <v>18.829999999999998</v>
      </c>
      <c r="T30" s="13">
        <f t="shared" si="7"/>
        <v>103772.12999999999</v>
      </c>
      <c r="U30" s="14">
        <f t="shared" si="8"/>
        <v>378583</v>
      </c>
      <c r="V30" s="11">
        <f t="shared" si="9"/>
        <v>68.695880965342042</v>
      </c>
      <c r="W30" s="81">
        <f t="shared" si="11"/>
        <v>177.7741935483871</v>
      </c>
    </row>
    <row r="31" spans="2:23">
      <c r="B31" s="1"/>
      <c r="C31" s="7" t="s">
        <v>18</v>
      </c>
      <c r="D31" s="43">
        <v>87799</v>
      </c>
      <c r="E31" s="67">
        <v>3.13</v>
      </c>
      <c r="F31" s="13">
        <v>274810.87</v>
      </c>
      <c r="G31" s="54">
        <v>9493</v>
      </c>
      <c r="H31" s="67">
        <v>18.829999999999998</v>
      </c>
      <c r="I31" s="13">
        <f t="shared" si="4"/>
        <v>178753.18999999997</v>
      </c>
      <c r="J31" s="14">
        <f t="shared" si="5"/>
        <v>453564.05999999994</v>
      </c>
      <c r="K31" s="11">
        <f t="shared" si="6"/>
        <v>47.778790687875272</v>
      </c>
      <c r="L31" s="81">
        <f>G31/30</f>
        <v>316.43333333333334</v>
      </c>
      <c r="M31" s="1"/>
      <c r="N31" s="7" t="s">
        <v>18</v>
      </c>
      <c r="O31" s="43">
        <v>87799</v>
      </c>
      <c r="P31" s="67">
        <v>3.13</v>
      </c>
      <c r="Q31" s="13">
        <v>274810.87</v>
      </c>
      <c r="R31" s="54">
        <v>9493</v>
      </c>
      <c r="S31" s="67">
        <v>18.829999999999998</v>
      </c>
      <c r="T31" s="13">
        <f t="shared" si="7"/>
        <v>178753.18999999997</v>
      </c>
      <c r="U31" s="14">
        <f t="shared" si="8"/>
        <v>453564.05999999994</v>
      </c>
      <c r="V31" s="11">
        <f t="shared" si="9"/>
        <v>47.778790687875272</v>
      </c>
      <c r="W31" s="81">
        <f>R31/30</f>
        <v>316.43333333333334</v>
      </c>
    </row>
    <row r="32" spans="2:23" ht="15.75" thickBot="1">
      <c r="B32" s="1"/>
      <c r="C32" s="7" t="s">
        <v>19</v>
      </c>
      <c r="D32" s="43">
        <v>87799</v>
      </c>
      <c r="E32" s="67">
        <v>3.13</v>
      </c>
      <c r="F32" s="13">
        <v>274810.87</v>
      </c>
      <c r="G32" s="54">
        <v>6185</v>
      </c>
      <c r="H32" s="67">
        <v>18.829999999999998</v>
      </c>
      <c r="I32" s="13">
        <f t="shared" si="4"/>
        <v>116463.54999999999</v>
      </c>
      <c r="J32" s="14">
        <f t="shared" si="5"/>
        <v>391274.42</v>
      </c>
      <c r="K32" s="11">
        <f t="shared" si="6"/>
        <v>63.261830234438158</v>
      </c>
      <c r="L32" s="81">
        <f t="shared" si="10"/>
        <v>199.51612903225808</v>
      </c>
      <c r="M32" s="1"/>
      <c r="N32" s="7" t="s">
        <v>19</v>
      </c>
      <c r="O32" s="43">
        <v>87799</v>
      </c>
      <c r="P32" s="67">
        <v>3.13</v>
      </c>
      <c r="Q32" s="13">
        <v>274810.87</v>
      </c>
      <c r="R32" s="54">
        <v>6185</v>
      </c>
      <c r="S32" s="67">
        <v>18.829999999999998</v>
      </c>
      <c r="T32" s="13">
        <f t="shared" si="7"/>
        <v>116463.54999999999</v>
      </c>
      <c r="U32" s="14">
        <f t="shared" si="8"/>
        <v>391274.42</v>
      </c>
      <c r="V32" s="11">
        <f t="shared" si="9"/>
        <v>63.261830234438158</v>
      </c>
      <c r="W32" s="81">
        <f t="shared" si="11"/>
        <v>199.51612903225808</v>
      </c>
    </row>
    <row r="33" spans="2:22" ht="15.75" thickBot="1">
      <c r="B33" s="1"/>
      <c r="C33" s="70" t="s">
        <v>6</v>
      </c>
      <c r="D33" s="71">
        <f>SUM(D21:D32)</f>
        <v>1053588</v>
      </c>
      <c r="E33" s="71"/>
      <c r="F33" s="72">
        <f>SUM(F21:F32)</f>
        <v>3297730.4400000009</v>
      </c>
      <c r="G33" s="73">
        <f>SUM(G21:G32)</f>
        <v>113653</v>
      </c>
      <c r="H33" s="71"/>
      <c r="I33" s="72">
        <f>SUM(I21:I32)</f>
        <v>2140085.9899999998</v>
      </c>
      <c r="J33" s="18">
        <f t="shared" si="5"/>
        <v>5437816.4300000006</v>
      </c>
      <c r="K33" s="22">
        <f t="shared" si="6"/>
        <v>47.845779961813598</v>
      </c>
      <c r="M33" s="1"/>
      <c r="N33" s="70" t="s">
        <v>6</v>
      </c>
      <c r="O33" s="71">
        <f>SUM(O21:O32)</f>
        <v>1053588</v>
      </c>
      <c r="P33" s="71"/>
      <c r="Q33" s="72">
        <f>SUM(Q21:Q32)</f>
        <v>3297730.4400000009</v>
      </c>
      <c r="R33" s="73">
        <f>SUM(R21:R32)</f>
        <v>111275</v>
      </c>
      <c r="S33" s="71"/>
      <c r="T33" s="72">
        <f>SUM(T21:T32)</f>
        <v>2095308.2499999998</v>
      </c>
      <c r="U33" s="18">
        <f t="shared" si="8"/>
        <v>5393038.6900000004</v>
      </c>
      <c r="V33" s="22">
        <f t="shared" si="9"/>
        <v>48.465861064929236</v>
      </c>
    </row>
  </sheetData>
  <mergeCells count="6">
    <mergeCell ref="C2:K2"/>
    <mergeCell ref="C19:K19"/>
    <mergeCell ref="B18:K18"/>
    <mergeCell ref="N2:V2"/>
    <mergeCell ref="M18:V18"/>
    <mergeCell ref="N19:V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2BDC4-A330-4547-99E8-0CCFFFE92DC4}">
  <dimension ref="A1:AD126"/>
  <sheetViews>
    <sheetView tabSelected="1" workbookViewId="0">
      <selection activeCell="I64" sqref="I64"/>
    </sheetView>
  </sheetViews>
  <sheetFormatPr defaultRowHeight="15"/>
  <cols>
    <col min="5" max="5" width="14.28515625" bestFit="1" customWidth="1"/>
    <col min="8" max="9" width="14.28515625" bestFit="1" customWidth="1"/>
    <col min="10" max="10" width="11.5703125" customWidth="1"/>
    <col min="13" max="13" width="12.5703125" bestFit="1" customWidth="1"/>
    <col min="14" max="14" width="14.28515625" bestFit="1" customWidth="1"/>
    <col min="15" max="15" width="14.28515625" customWidth="1"/>
    <col min="17" max="18" width="10.140625" customWidth="1"/>
    <col min="19" max="20" width="12.5703125" customWidth="1"/>
    <col min="21" max="21" width="13" customWidth="1"/>
    <col min="22" max="22" width="14.7109375" customWidth="1"/>
  </cols>
  <sheetData>
    <row r="1" spans="1:30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thickBot="1">
      <c r="A2" s="2">
        <v>2018</v>
      </c>
      <c r="B2" s="89" t="s">
        <v>24</v>
      </c>
      <c r="C2" s="90"/>
      <c r="D2" s="90"/>
      <c r="E2" s="90"/>
      <c r="F2" s="90"/>
      <c r="G2" s="90"/>
      <c r="H2" s="90"/>
      <c r="I2" s="90"/>
      <c r="J2" s="90"/>
      <c r="K2" s="9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3</v>
      </c>
      <c r="H3" s="4" t="s">
        <v>4</v>
      </c>
      <c r="I3" s="5" t="s">
        <v>6</v>
      </c>
      <c r="J3" s="6" t="s">
        <v>7</v>
      </c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>
      <c r="A4" s="1"/>
      <c r="B4" s="7" t="s">
        <v>8</v>
      </c>
      <c r="C4" s="8">
        <v>102243</v>
      </c>
      <c r="D4" s="9">
        <v>3.04</v>
      </c>
      <c r="E4" s="9">
        <f t="shared" ref="E4:E15" si="0">D4*C4</f>
        <v>310818.72000000003</v>
      </c>
      <c r="F4" s="8">
        <v>6846</v>
      </c>
      <c r="G4" s="9">
        <v>17.52</v>
      </c>
      <c r="H4" s="9">
        <f t="shared" ref="H4:H15" si="1">F4*G4</f>
        <v>119941.92</v>
      </c>
      <c r="I4" s="10">
        <f t="shared" ref="I4:I15" si="2">H4+E4</f>
        <v>430760.64</v>
      </c>
      <c r="J4" s="11">
        <f>(I4/F4)-4.5</f>
        <v>58.421507449605613</v>
      </c>
      <c r="K4" s="12">
        <f>F4/C4</f>
        <v>6.6958129162876676E-2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>
      <c r="A5" s="1"/>
      <c r="B5" s="7" t="s">
        <v>9</v>
      </c>
      <c r="C5" s="8">
        <v>102243</v>
      </c>
      <c r="D5" s="9">
        <v>3.04</v>
      </c>
      <c r="E5" s="9">
        <f t="shared" si="0"/>
        <v>310818.72000000003</v>
      </c>
      <c r="F5" s="8">
        <v>11143</v>
      </c>
      <c r="G5" s="9">
        <v>17.52</v>
      </c>
      <c r="H5" s="9">
        <f t="shared" si="1"/>
        <v>195225.36</v>
      </c>
      <c r="I5" s="10">
        <f t="shared" si="2"/>
        <v>506044.08</v>
      </c>
      <c r="J5" s="11">
        <f t="shared" ref="J5:J15" si="3">(I5/F5)-4.5</f>
        <v>40.913630081665623</v>
      </c>
      <c r="K5" s="12">
        <f t="shared" ref="K5:K15" si="4">F5/C5</f>
        <v>0.10898545621705154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>
      <c r="A6" s="1"/>
      <c r="B6" s="7" t="s">
        <v>10</v>
      </c>
      <c r="C6" s="8">
        <v>102243</v>
      </c>
      <c r="D6" s="9">
        <v>3.04</v>
      </c>
      <c r="E6" s="9">
        <f t="shared" si="0"/>
        <v>310818.72000000003</v>
      </c>
      <c r="F6" s="8">
        <v>14113</v>
      </c>
      <c r="G6" s="9">
        <v>17.52</v>
      </c>
      <c r="H6" s="9">
        <f t="shared" si="1"/>
        <v>247259.75999999998</v>
      </c>
      <c r="I6" s="10">
        <f t="shared" si="2"/>
        <v>558078.48</v>
      </c>
      <c r="J6" s="11">
        <f t="shared" si="3"/>
        <v>35.04357542691136</v>
      </c>
      <c r="K6" s="12">
        <f t="shared" si="4"/>
        <v>0.13803389963127061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>
      <c r="A7" s="1"/>
      <c r="B7" s="7" t="s">
        <v>11</v>
      </c>
      <c r="C7" s="8">
        <v>102243</v>
      </c>
      <c r="D7" s="9">
        <v>3.04</v>
      </c>
      <c r="E7" s="9">
        <f t="shared" si="0"/>
        <v>310818.72000000003</v>
      </c>
      <c r="F7" s="8">
        <v>14632</v>
      </c>
      <c r="G7" s="9">
        <v>17.52</v>
      </c>
      <c r="H7" s="9">
        <f t="shared" si="1"/>
        <v>256352.63999999998</v>
      </c>
      <c r="I7" s="10">
        <f t="shared" si="2"/>
        <v>567171.36</v>
      </c>
      <c r="J7" s="11">
        <f t="shared" si="3"/>
        <v>34.262394751230183</v>
      </c>
      <c r="K7" s="12">
        <f t="shared" si="4"/>
        <v>0.14311004176325029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>
      <c r="A8" s="1"/>
      <c r="B8" s="7" t="s">
        <v>12</v>
      </c>
      <c r="C8" s="8">
        <v>102243</v>
      </c>
      <c r="D8" s="9">
        <v>3.04</v>
      </c>
      <c r="E8" s="9">
        <f t="shared" si="0"/>
        <v>310818.72000000003</v>
      </c>
      <c r="F8" s="8">
        <v>14641</v>
      </c>
      <c r="G8" s="9">
        <v>17.52</v>
      </c>
      <c r="H8" s="9">
        <f t="shared" si="1"/>
        <v>256510.32</v>
      </c>
      <c r="I8" s="10">
        <f t="shared" si="2"/>
        <v>567329.04</v>
      </c>
      <c r="J8" s="11">
        <f t="shared" si="3"/>
        <v>34.249336793934845</v>
      </c>
      <c r="K8" s="12">
        <f t="shared" si="4"/>
        <v>0.143198067349354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>
      <c r="A9" s="1"/>
      <c r="B9" s="7" t="s">
        <v>13</v>
      </c>
      <c r="C9" s="8">
        <v>102243</v>
      </c>
      <c r="D9" s="13">
        <v>3.04</v>
      </c>
      <c r="E9" s="13">
        <f t="shared" si="0"/>
        <v>310818.72000000003</v>
      </c>
      <c r="F9" s="8">
        <v>13095</v>
      </c>
      <c r="G9" s="13">
        <v>17.52</v>
      </c>
      <c r="H9" s="13">
        <f t="shared" si="1"/>
        <v>229424.4</v>
      </c>
      <c r="I9" s="10">
        <f t="shared" si="2"/>
        <v>540243.12</v>
      </c>
      <c r="J9" s="11">
        <f t="shared" si="3"/>
        <v>36.755679266895761</v>
      </c>
      <c r="K9" s="12">
        <f t="shared" si="4"/>
        <v>0.12807722778087496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>
      <c r="A10" s="1"/>
      <c r="B10" s="7" t="s">
        <v>14</v>
      </c>
      <c r="C10" s="8">
        <v>102243</v>
      </c>
      <c r="D10" s="13">
        <v>3.04</v>
      </c>
      <c r="E10" s="13">
        <f t="shared" si="0"/>
        <v>310818.72000000003</v>
      </c>
      <c r="F10" s="8">
        <v>11950</v>
      </c>
      <c r="G10" s="13">
        <v>17.52</v>
      </c>
      <c r="H10" s="13">
        <f t="shared" si="1"/>
        <v>209364</v>
      </c>
      <c r="I10" s="14">
        <f t="shared" si="2"/>
        <v>520182.72000000003</v>
      </c>
      <c r="J10" s="11">
        <f t="shared" si="3"/>
        <v>39.029934728033474</v>
      </c>
      <c r="K10" s="12">
        <f t="shared" si="4"/>
        <v>0.11687841710434944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>
      <c r="A11" s="1"/>
      <c r="B11" s="7" t="s">
        <v>15</v>
      </c>
      <c r="C11" s="8">
        <v>102243</v>
      </c>
      <c r="D11" s="13">
        <v>3.04</v>
      </c>
      <c r="E11" s="13">
        <f t="shared" si="0"/>
        <v>310818.72000000003</v>
      </c>
      <c r="F11" s="8">
        <v>10625</v>
      </c>
      <c r="G11" s="13">
        <v>17.52</v>
      </c>
      <c r="H11" s="13">
        <f t="shared" si="1"/>
        <v>186150</v>
      </c>
      <c r="I11" s="14">
        <f t="shared" si="2"/>
        <v>496968.72000000003</v>
      </c>
      <c r="J11" s="11">
        <f t="shared" si="3"/>
        <v>42.273526588235299</v>
      </c>
      <c r="K11" s="12">
        <f t="shared" si="4"/>
        <v>0.10391909470575003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>
      <c r="A12" s="1"/>
      <c r="B12" s="7" t="s">
        <v>16</v>
      </c>
      <c r="C12" s="8">
        <v>102243</v>
      </c>
      <c r="D12" s="13">
        <v>3.04</v>
      </c>
      <c r="E12" s="13">
        <f t="shared" si="0"/>
        <v>310818.72000000003</v>
      </c>
      <c r="F12" s="8">
        <v>10650</v>
      </c>
      <c r="G12" s="13">
        <v>17.52</v>
      </c>
      <c r="H12" s="13">
        <f t="shared" si="1"/>
        <v>186588</v>
      </c>
      <c r="I12" s="14">
        <f t="shared" si="2"/>
        <v>497406.72000000003</v>
      </c>
      <c r="J12" s="11">
        <f t="shared" si="3"/>
        <v>42.204856338028172</v>
      </c>
      <c r="K12" s="12">
        <f t="shared" si="4"/>
        <v>0.10416361022270473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>
      <c r="A13" s="1"/>
      <c r="B13" s="7" t="s">
        <v>17</v>
      </c>
      <c r="C13" s="8">
        <v>98362</v>
      </c>
      <c r="D13" s="13">
        <v>2.94</v>
      </c>
      <c r="E13" s="13">
        <f t="shared" si="0"/>
        <v>289184.27999999997</v>
      </c>
      <c r="F13" s="8">
        <v>10104</v>
      </c>
      <c r="G13" s="13">
        <v>17</v>
      </c>
      <c r="H13" s="13">
        <f t="shared" si="1"/>
        <v>171768</v>
      </c>
      <c r="I13" s="14">
        <f t="shared" si="2"/>
        <v>460952.27999999997</v>
      </c>
      <c r="J13" s="11">
        <f t="shared" si="3"/>
        <v>41.120771971496431</v>
      </c>
      <c r="K13" s="12">
        <f t="shared" si="4"/>
        <v>0.10272259612451963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>
      <c r="A14" s="1"/>
      <c r="B14" s="7" t="s">
        <v>18</v>
      </c>
      <c r="C14" s="8">
        <v>98362</v>
      </c>
      <c r="D14" s="13">
        <v>2.94</v>
      </c>
      <c r="E14" s="13">
        <f t="shared" si="0"/>
        <v>289184.27999999997</v>
      </c>
      <c r="F14" s="8">
        <v>10826</v>
      </c>
      <c r="G14" s="13">
        <v>17</v>
      </c>
      <c r="H14" s="13">
        <f t="shared" si="1"/>
        <v>184042</v>
      </c>
      <c r="I14" s="14">
        <f t="shared" si="2"/>
        <v>473226.27999999997</v>
      </c>
      <c r="J14" s="11">
        <f t="shared" si="3"/>
        <v>39.212015518196928</v>
      </c>
      <c r="K14" s="12">
        <f t="shared" si="4"/>
        <v>0.11006282914133507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.75" thickBot="1">
      <c r="A15" s="1"/>
      <c r="B15" s="15" t="s">
        <v>19</v>
      </c>
      <c r="C15" s="16">
        <v>98362</v>
      </c>
      <c r="D15" s="17">
        <v>2.94</v>
      </c>
      <c r="E15" s="17">
        <f t="shared" si="0"/>
        <v>289184.27999999997</v>
      </c>
      <c r="F15" s="16">
        <v>6835</v>
      </c>
      <c r="G15" s="17">
        <v>17</v>
      </c>
      <c r="H15" s="17">
        <f t="shared" si="1"/>
        <v>116195</v>
      </c>
      <c r="I15" s="18">
        <f t="shared" si="2"/>
        <v>405379.27999999997</v>
      </c>
      <c r="J15" s="11">
        <f t="shared" si="3"/>
        <v>54.809331382589605</v>
      </c>
      <c r="K15" s="19">
        <f t="shared" si="4"/>
        <v>6.9488216994367746E-2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.75" thickBot="1">
      <c r="A16" s="1"/>
      <c r="B16" s="15" t="s">
        <v>6</v>
      </c>
      <c r="C16" s="16">
        <f>SUM(C4:C15)</f>
        <v>1215273</v>
      </c>
      <c r="D16" s="16"/>
      <c r="E16" s="20">
        <f>SUM(E4:E15)</f>
        <v>3664921.32</v>
      </c>
      <c r="F16" s="16">
        <f>SUM(F4:F15)</f>
        <v>135460</v>
      </c>
      <c r="G16" s="16"/>
      <c r="H16" s="20">
        <f>SUM(H4:H15)</f>
        <v>2358821.4</v>
      </c>
      <c r="I16" s="21">
        <f>SUM(I4:I15)</f>
        <v>6023742.7200000016</v>
      </c>
      <c r="J16" s="22">
        <f>I16/F16</f>
        <v>44.468793149269167</v>
      </c>
      <c r="K16" s="19">
        <f>F16/C16</f>
        <v>0.11146466678680428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.75" thickBo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>
      <c r="A19" s="1"/>
      <c r="B19" s="89" t="s">
        <v>25</v>
      </c>
      <c r="C19" s="90"/>
      <c r="D19" s="90"/>
      <c r="E19" s="90"/>
      <c r="F19" s="90"/>
      <c r="G19" s="90"/>
      <c r="H19" s="90"/>
      <c r="I19" s="90"/>
      <c r="J19" s="9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>
      <c r="A20" s="1"/>
      <c r="B20" s="3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G20" s="4" t="s">
        <v>3</v>
      </c>
      <c r="H20" s="4" t="s">
        <v>4</v>
      </c>
      <c r="I20" s="4" t="s">
        <v>6</v>
      </c>
      <c r="J20" s="6" t="s">
        <v>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>
      <c r="A21" s="1"/>
      <c r="B21" s="7" t="s">
        <v>8</v>
      </c>
      <c r="C21" s="8">
        <v>102243</v>
      </c>
      <c r="D21" s="8">
        <v>2.94</v>
      </c>
      <c r="E21" s="9">
        <f t="shared" ref="E21:E32" si="5">D21*C21</f>
        <v>300594.42</v>
      </c>
      <c r="F21" s="23">
        <f>F4/31</f>
        <v>220.83870967741936</v>
      </c>
      <c r="G21" s="9">
        <v>17</v>
      </c>
      <c r="H21" s="9">
        <f>F21*G21*31</f>
        <v>116382</v>
      </c>
      <c r="I21" s="24">
        <f t="shared" ref="I21:I32" si="6">H21+E21</f>
        <v>416976.42</v>
      </c>
      <c r="J21" s="1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>
      <c r="A22" s="1"/>
      <c r="B22" s="7" t="s">
        <v>9</v>
      </c>
      <c r="C22" s="8">
        <v>102243</v>
      </c>
      <c r="D22" s="8">
        <v>2.94</v>
      </c>
      <c r="E22" s="9">
        <f t="shared" si="5"/>
        <v>300594.42</v>
      </c>
      <c r="F22" s="23">
        <f>F5/28</f>
        <v>397.96428571428572</v>
      </c>
      <c r="G22" s="9">
        <v>17</v>
      </c>
      <c r="H22" s="9">
        <f>F22*G22*28</f>
        <v>189431</v>
      </c>
      <c r="I22" s="24">
        <f t="shared" si="6"/>
        <v>490025.42</v>
      </c>
      <c r="J22" s="1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>
      <c r="A23" s="1"/>
      <c r="B23" s="7" t="s">
        <v>10</v>
      </c>
      <c r="C23" s="8">
        <v>102243</v>
      </c>
      <c r="D23" s="8">
        <v>2.94</v>
      </c>
      <c r="E23" s="9">
        <f t="shared" si="5"/>
        <v>300594.42</v>
      </c>
      <c r="F23" s="23">
        <f t="shared" ref="F23:F32" si="7">F6/31</f>
        <v>455.25806451612902</v>
      </c>
      <c r="G23" s="9">
        <v>17</v>
      </c>
      <c r="H23" s="9">
        <f>F23*G23*31</f>
        <v>239921</v>
      </c>
      <c r="I23" s="24">
        <f t="shared" si="6"/>
        <v>540515.41999999993</v>
      </c>
      <c r="J23" s="1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>
      <c r="A24" s="1"/>
      <c r="B24" s="7" t="s">
        <v>11</v>
      </c>
      <c r="C24" s="8">
        <v>102243</v>
      </c>
      <c r="D24" s="8">
        <v>2.94</v>
      </c>
      <c r="E24" s="9">
        <f t="shared" si="5"/>
        <v>300594.42</v>
      </c>
      <c r="F24" s="23">
        <f>F7/30</f>
        <v>487.73333333333335</v>
      </c>
      <c r="G24" s="9">
        <v>17</v>
      </c>
      <c r="H24" s="9">
        <f>F24*G24*30</f>
        <v>248744</v>
      </c>
      <c r="I24" s="24">
        <f t="shared" si="6"/>
        <v>549338.41999999993</v>
      </c>
      <c r="J24" s="1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>
      <c r="A25" s="1"/>
      <c r="B25" s="7" t="s">
        <v>12</v>
      </c>
      <c r="C25" s="8">
        <v>102243</v>
      </c>
      <c r="D25" s="8">
        <v>2.94</v>
      </c>
      <c r="E25" s="9">
        <f t="shared" si="5"/>
        <v>300594.42</v>
      </c>
      <c r="F25" s="23">
        <f t="shared" si="7"/>
        <v>472.29032258064518</v>
      </c>
      <c r="G25" s="9">
        <v>17</v>
      </c>
      <c r="H25" s="9">
        <f>F25*G25*31</f>
        <v>248897</v>
      </c>
      <c r="I25" s="24">
        <f t="shared" si="6"/>
        <v>549491.41999999993</v>
      </c>
      <c r="J25" s="1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>
      <c r="A26" s="1"/>
      <c r="B26" s="7" t="s">
        <v>13</v>
      </c>
      <c r="C26" s="8">
        <v>102243</v>
      </c>
      <c r="D26" s="8">
        <v>2.94</v>
      </c>
      <c r="E26" s="9">
        <f t="shared" si="5"/>
        <v>300594.42</v>
      </c>
      <c r="F26" s="23">
        <f>F9/30</f>
        <v>436.5</v>
      </c>
      <c r="G26" s="9">
        <v>17</v>
      </c>
      <c r="H26" s="9">
        <f>F26*G26*30</f>
        <v>222615</v>
      </c>
      <c r="I26" s="24">
        <f t="shared" si="6"/>
        <v>523209.42</v>
      </c>
      <c r="J26" s="2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>
      <c r="A27" s="1"/>
      <c r="B27" s="7" t="s">
        <v>14</v>
      </c>
      <c r="C27" s="8">
        <v>102243</v>
      </c>
      <c r="D27" s="8">
        <v>2.94</v>
      </c>
      <c r="E27" s="13">
        <f t="shared" si="5"/>
        <v>300594.42</v>
      </c>
      <c r="F27" s="23">
        <f>F10/31</f>
        <v>385.48387096774195</v>
      </c>
      <c r="G27" s="9">
        <v>17</v>
      </c>
      <c r="H27" s="9">
        <f>F27*G27*31</f>
        <v>203150.00000000003</v>
      </c>
      <c r="I27" s="24">
        <f t="shared" si="6"/>
        <v>503744.42000000004</v>
      </c>
      <c r="J27" s="2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>
      <c r="A28" s="1"/>
      <c r="B28" s="7" t="s">
        <v>15</v>
      </c>
      <c r="C28" s="8">
        <v>102243</v>
      </c>
      <c r="D28" s="8">
        <v>2.94</v>
      </c>
      <c r="E28" s="13">
        <f t="shared" si="5"/>
        <v>300594.42</v>
      </c>
      <c r="F28" s="23">
        <f t="shared" si="7"/>
        <v>342.74193548387098</v>
      </c>
      <c r="G28" s="9">
        <v>17</v>
      </c>
      <c r="H28" s="9">
        <f>F28*G28*31</f>
        <v>180625</v>
      </c>
      <c r="I28" s="24">
        <f t="shared" si="6"/>
        <v>481219.42</v>
      </c>
      <c r="J28" s="2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>
      <c r="A29" s="1"/>
      <c r="B29" s="7" t="s">
        <v>16</v>
      </c>
      <c r="C29" s="8">
        <v>102243</v>
      </c>
      <c r="D29" s="8">
        <v>2.94</v>
      </c>
      <c r="E29" s="13">
        <f t="shared" si="5"/>
        <v>300594.42</v>
      </c>
      <c r="F29" s="23">
        <f>F12/30</f>
        <v>355</v>
      </c>
      <c r="G29" s="9">
        <v>17</v>
      </c>
      <c r="H29" s="9">
        <f>F29*G29*30</f>
        <v>181050</v>
      </c>
      <c r="I29" s="24">
        <f t="shared" si="6"/>
        <v>481644.42</v>
      </c>
      <c r="J29" s="2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>
      <c r="A30" s="1"/>
      <c r="B30" s="7" t="s">
        <v>17</v>
      </c>
      <c r="C30" s="8">
        <v>98362</v>
      </c>
      <c r="D30" s="8">
        <v>2.94</v>
      </c>
      <c r="E30" s="13">
        <f t="shared" si="5"/>
        <v>289184.27999999997</v>
      </c>
      <c r="F30" s="23">
        <f t="shared" si="7"/>
        <v>325.93548387096774</v>
      </c>
      <c r="G30" s="13">
        <v>17</v>
      </c>
      <c r="H30" s="9">
        <f>F30*G30*31</f>
        <v>171768</v>
      </c>
      <c r="I30" s="24">
        <f t="shared" si="6"/>
        <v>460952.27999999997</v>
      </c>
      <c r="J30" s="2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>
      <c r="A31" s="1"/>
      <c r="B31" s="7" t="s">
        <v>18</v>
      </c>
      <c r="C31" s="8">
        <v>98362</v>
      </c>
      <c r="D31" s="8">
        <v>2.94</v>
      </c>
      <c r="E31" s="13">
        <f t="shared" si="5"/>
        <v>289184.27999999997</v>
      </c>
      <c r="F31" s="23">
        <f>F14/30</f>
        <v>360.86666666666667</v>
      </c>
      <c r="G31" s="13">
        <v>17</v>
      </c>
      <c r="H31" s="9">
        <f>F31*G31*30</f>
        <v>184042</v>
      </c>
      <c r="I31" s="24">
        <f t="shared" si="6"/>
        <v>473226.27999999997</v>
      </c>
      <c r="J31" s="2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thickBot="1">
      <c r="A32" s="1"/>
      <c r="B32" s="15" t="s">
        <v>19</v>
      </c>
      <c r="C32" s="16">
        <v>98362</v>
      </c>
      <c r="D32" s="16">
        <v>2.94</v>
      </c>
      <c r="E32" s="26">
        <f t="shared" si="5"/>
        <v>289184.27999999997</v>
      </c>
      <c r="F32" s="27">
        <f t="shared" si="7"/>
        <v>220.48387096774192</v>
      </c>
      <c r="G32" s="26">
        <v>17</v>
      </c>
      <c r="H32" s="28">
        <f>F32*G32*31</f>
        <v>116195</v>
      </c>
      <c r="I32" s="26">
        <f t="shared" si="6"/>
        <v>405379.27999999997</v>
      </c>
      <c r="J32" s="29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thickBot="1">
      <c r="A33" s="1"/>
      <c r="B33" s="15" t="s">
        <v>6</v>
      </c>
      <c r="C33" s="16">
        <f>SUM(C21:C32)</f>
        <v>1215273</v>
      </c>
      <c r="D33" s="16"/>
      <c r="E33" s="20">
        <f>SUM(E21:E32)</f>
        <v>3572902.6199999992</v>
      </c>
      <c r="F33" s="16">
        <f>SUM(F21:F32)</f>
        <v>4461.0965437788018</v>
      </c>
      <c r="G33" s="16"/>
      <c r="H33" s="20">
        <f>SUM(H21:H32)</f>
        <v>2302820</v>
      </c>
      <c r="I33" s="20">
        <f>SUM(I21:I32)</f>
        <v>5875722.6200000001</v>
      </c>
      <c r="J33" s="22">
        <f>I33/F33</f>
        <v>1317.1027711099321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thickBo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thickBot="1">
      <c r="A35" s="2">
        <v>2019</v>
      </c>
      <c r="B35" s="89" t="s">
        <v>24</v>
      </c>
      <c r="C35" s="90"/>
      <c r="D35" s="90"/>
      <c r="E35" s="90"/>
      <c r="F35" s="90"/>
      <c r="G35" s="90"/>
      <c r="H35" s="90"/>
      <c r="I35" s="90"/>
      <c r="J35" s="90"/>
      <c r="K35" s="9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>
      <c r="A36" s="1"/>
      <c r="B36" s="3" t="s">
        <v>1</v>
      </c>
      <c r="C36" s="4" t="s">
        <v>2</v>
      </c>
      <c r="D36" s="4" t="s">
        <v>3</v>
      </c>
      <c r="E36" s="4" t="s">
        <v>4</v>
      </c>
      <c r="F36" s="4" t="s">
        <v>5</v>
      </c>
      <c r="G36" s="4" t="s">
        <v>3</v>
      </c>
      <c r="H36" s="4" t="s">
        <v>4</v>
      </c>
      <c r="I36" s="5" t="s">
        <v>6</v>
      </c>
      <c r="J36" s="6" t="s">
        <v>7</v>
      </c>
      <c r="K36" s="6"/>
      <c r="L36" s="1"/>
      <c r="M36" s="1"/>
      <c r="N36" s="1"/>
      <c r="O36" s="1"/>
      <c r="P36" s="30" t="s">
        <v>1</v>
      </c>
      <c r="Q36" s="31" t="s">
        <v>26</v>
      </c>
      <c r="R36" s="31" t="s">
        <v>27</v>
      </c>
      <c r="S36" s="31" t="s">
        <v>28</v>
      </c>
      <c r="T36" s="31" t="s">
        <v>29</v>
      </c>
      <c r="U36" s="32" t="s">
        <v>30</v>
      </c>
      <c r="V36" s="1"/>
      <c r="W36" s="1"/>
      <c r="X36" s="1"/>
      <c r="Y36" s="1"/>
      <c r="Z36" s="1"/>
      <c r="AA36" s="1"/>
      <c r="AB36" s="1"/>
      <c r="AC36" s="1"/>
      <c r="AD36" s="1"/>
    </row>
    <row r="37" spans="1:30">
      <c r="A37" s="1"/>
      <c r="B37" s="7" t="s">
        <v>8</v>
      </c>
      <c r="C37" s="8">
        <v>98362</v>
      </c>
      <c r="D37" s="9">
        <v>2.94</v>
      </c>
      <c r="E37" s="9">
        <f t="shared" ref="E37:E48" si="8">D37*C37</f>
        <v>289184.27999999997</v>
      </c>
      <c r="F37" s="8">
        <v>7028</v>
      </c>
      <c r="G37" s="9">
        <v>17</v>
      </c>
      <c r="H37" s="9">
        <f t="shared" ref="H37:H48" si="9">F37*G37</f>
        <v>119476</v>
      </c>
      <c r="I37" s="10">
        <f t="shared" ref="I37:I48" si="10">H37+E37</f>
        <v>408660.27999999997</v>
      </c>
      <c r="J37" s="11">
        <f t="shared" ref="J37:J47" si="11">(I37/F37)</f>
        <v>58.147450199203185</v>
      </c>
      <c r="K37" s="12">
        <f>F37/C37</f>
        <v>7.1450356845123117E-2</v>
      </c>
      <c r="L37" s="1"/>
      <c r="M37" s="1"/>
      <c r="N37" s="1"/>
      <c r="O37" s="1"/>
      <c r="P37" s="7" t="s">
        <v>8</v>
      </c>
      <c r="Q37" s="23">
        <f>C37/31</f>
        <v>3172.9677419354839</v>
      </c>
      <c r="R37" s="23">
        <f t="shared" ref="R37:R47" si="12">Q37/24</f>
        <v>132.20698924731184</v>
      </c>
      <c r="S37" s="23">
        <f>F37/31</f>
        <v>226.70967741935485</v>
      </c>
      <c r="T37" s="23">
        <f t="shared" ref="T37:T47" si="13">S37/24</f>
        <v>9.4462365591397859</v>
      </c>
      <c r="U37" s="33">
        <f t="shared" ref="U37:U47" si="14">S37/8</f>
        <v>28.338709677419356</v>
      </c>
      <c r="V37" s="1"/>
      <c r="W37" s="1"/>
      <c r="X37" s="1"/>
      <c r="Y37" s="1"/>
      <c r="Z37" s="1"/>
      <c r="AA37" s="1"/>
      <c r="AB37" s="1"/>
      <c r="AC37" s="1"/>
      <c r="AD37" s="1"/>
    </row>
    <row r="38" spans="1:30">
      <c r="A38" s="1"/>
      <c r="B38" s="7" t="s">
        <v>9</v>
      </c>
      <c r="C38" s="8">
        <v>98362</v>
      </c>
      <c r="D38" s="9">
        <v>2.94</v>
      </c>
      <c r="E38" s="9">
        <f t="shared" si="8"/>
        <v>289184.27999999997</v>
      </c>
      <c r="F38" s="8">
        <v>9928</v>
      </c>
      <c r="G38" s="9">
        <v>17</v>
      </c>
      <c r="H38" s="9">
        <f t="shared" si="9"/>
        <v>168776</v>
      </c>
      <c r="I38" s="10">
        <f t="shared" si="10"/>
        <v>457960.27999999997</v>
      </c>
      <c r="J38" s="11">
        <f t="shared" si="11"/>
        <v>46.128150684931505</v>
      </c>
      <c r="K38" s="12">
        <f t="shared" ref="K38:K48" si="15">F38/C38</f>
        <v>0.10093328724507432</v>
      </c>
      <c r="L38" s="1"/>
      <c r="M38" s="1"/>
      <c r="N38" s="1"/>
      <c r="O38" s="1"/>
      <c r="P38" s="7" t="s">
        <v>9</v>
      </c>
      <c r="Q38" s="23">
        <f>C38/28</f>
        <v>3512.9285714285716</v>
      </c>
      <c r="R38" s="23">
        <f t="shared" si="12"/>
        <v>146.37202380952382</v>
      </c>
      <c r="S38" s="23">
        <f>F38/28</f>
        <v>354.57142857142856</v>
      </c>
      <c r="T38" s="23">
        <f t="shared" si="13"/>
        <v>14.773809523809524</v>
      </c>
      <c r="U38" s="33">
        <f t="shared" si="14"/>
        <v>44.321428571428569</v>
      </c>
      <c r="V38" s="1"/>
      <c r="W38" s="1"/>
      <c r="X38" s="1"/>
      <c r="Y38" s="1"/>
      <c r="Z38" s="1"/>
      <c r="AA38" s="1"/>
      <c r="AB38" s="1"/>
      <c r="AC38" s="1"/>
      <c r="AD38" s="1"/>
    </row>
    <row r="39" spans="1:30">
      <c r="A39" s="1"/>
      <c r="B39" s="7" t="s">
        <v>10</v>
      </c>
      <c r="C39" s="8">
        <v>98362</v>
      </c>
      <c r="D39" s="9">
        <v>2.94</v>
      </c>
      <c r="E39" s="9">
        <f t="shared" si="8"/>
        <v>289184.27999999997</v>
      </c>
      <c r="F39" s="8">
        <v>11522</v>
      </c>
      <c r="G39" s="13">
        <v>17</v>
      </c>
      <c r="H39" s="9">
        <f t="shared" si="9"/>
        <v>195874</v>
      </c>
      <c r="I39" s="10">
        <f t="shared" si="10"/>
        <v>485058.27999999997</v>
      </c>
      <c r="J39" s="11">
        <f t="shared" si="11"/>
        <v>42.098444714459291</v>
      </c>
      <c r="K39" s="12">
        <f t="shared" si="15"/>
        <v>0.11713873243732335</v>
      </c>
      <c r="L39" s="1"/>
      <c r="M39" s="1"/>
      <c r="N39" s="1"/>
      <c r="O39" s="1"/>
      <c r="P39" s="7" t="s">
        <v>10</v>
      </c>
      <c r="Q39" s="23">
        <f>C39/31</f>
        <v>3172.9677419354839</v>
      </c>
      <c r="R39" s="23">
        <f t="shared" si="12"/>
        <v>132.20698924731184</v>
      </c>
      <c r="S39" s="23">
        <f>F39/31</f>
        <v>371.67741935483872</v>
      </c>
      <c r="T39" s="23">
        <f t="shared" si="13"/>
        <v>15.486559139784946</v>
      </c>
      <c r="U39" s="33">
        <f t="shared" si="14"/>
        <v>46.45967741935484</v>
      </c>
      <c r="V39" s="1"/>
      <c r="W39" s="1"/>
      <c r="X39" s="1"/>
      <c r="Y39" s="1"/>
      <c r="Z39" s="1"/>
      <c r="AA39" s="1"/>
      <c r="AB39" s="1"/>
      <c r="AC39" s="1"/>
      <c r="AD39" s="1"/>
    </row>
    <row r="40" spans="1:30">
      <c r="A40" s="1"/>
      <c r="B40" s="7" t="s">
        <v>11</v>
      </c>
      <c r="C40" s="8">
        <v>98362</v>
      </c>
      <c r="D40" s="9">
        <v>2.94</v>
      </c>
      <c r="E40" s="9">
        <f t="shared" si="8"/>
        <v>289184.27999999997</v>
      </c>
      <c r="F40" s="8">
        <v>14204</v>
      </c>
      <c r="G40" s="13">
        <v>17</v>
      </c>
      <c r="H40" s="9">
        <f t="shared" si="9"/>
        <v>241468</v>
      </c>
      <c r="I40" s="10">
        <f t="shared" si="10"/>
        <v>530652.28</v>
      </c>
      <c r="J40" s="11">
        <f t="shared" si="11"/>
        <v>37.359355111236276</v>
      </c>
      <c r="K40" s="12">
        <f t="shared" si="15"/>
        <v>0.14440535979341615</v>
      </c>
      <c r="L40" s="1"/>
      <c r="M40" s="1"/>
      <c r="N40" s="1"/>
      <c r="O40" s="1"/>
      <c r="P40" s="7" t="s">
        <v>11</v>
      </c>
      <c r="Q40" s="23">
        <f>C40/30</f>
        <v>3278.7333333333331</v>
      </c>
      <c r="R40" s="23">
        <f t="shared" si="12"/>
        <v>136.61388888888888</v>
      </c>
      <c r="S40" s="23">
        <f>F40/30</f>
        <v>473.46666666666664</v>
      </c>
      <c r="T40" s="23">
        <f t="shared" si="13"/>
        <v>19.727777777777778</v>
      </c>
      <c r="U40" s="33">
        <f t="shared" si="14"/>
        <v>59.18333333333333</v>
      </c>
      <c r="V40" s="1"/>
      <c r="W40" s="1"/>
      <c r="X40" s="1"/>
      <c r="Y40" s="1"/>
      <c r="Z40" s="1"/>
      <c r="AA40" s="1"/>
      <c r="AB40" s="1"/>
      <c r="AC40" s="1"/>
      <c r="AD40" s="1"/>
    </row>
    <row r="41" spans="1:30">
      <c r="A41" s="1"/>
      <c r="B41" s="7" t="s">
        <v>12</v>
      </c>
      <c r="C41" s="8">
        <v>98362</v>
      </c>
      <c r="D41" s="9">
        <v>2.94</v>
      </c>
      <c r="E41" s="9">
        <f t="shared" si="8"/>
        <v>289184.27999999997</v>
      </c>
      <c r="F41" s="8">
        <v>15093</v>
      </c>
      <c r="G41" s="13">
        <v>17</v>
      </c>
      <c r="H41" s="9">
        <f t="shared" si="9"/>
        <v>256581</v>
      </c>
      <c r="I41" s="10">
        <f t="shared" si="10"/>
        <v>545765.28</v>
      </c>
      <c r="J41" s="11">
        <f t="shared" si="11"/>
        <v>36.160159014112502</v>
      </c>
      <c r="K41" s="12">
        <f t="shared" si="15"/>
        <v>0.15344340294015982</v>
      </c>
      <c r="L41" s="1"/>
      <c r="M41" s="1"/>
      <c r="N41" s="1"/>
      <c r="O41" s="1"/>
      <c r="P41" s="7" t="s">
        <v>12</v>
      </c>
      <c r="Q41" s="23">
        <f>C41/31</f>
        <v>3172.9677419354839</v>
      </c>
      <c r="R41" s="23">
        <f t="shared" si="12"/>
        <v>132.20698924731184</v>
      </c>
      <c r="S41" s="23">
        <f>F41/31</f>
        <v>486.87096774193549</v>
      </c>
      <c r="T41" s="23">
        <f t="shared" si="13"/>
        <v>20.286290322580644</v>
      </c>
      <c r="U41" s="33">
        <f t="shared" si="14"/>
        <v>60.858870967741936</v>
      </c>
      <c r="V41" s="1"/>
      <c r="W41" s="1"/>
      <c r="X41" s="1"/>
      <c r="Y41" s="1"/>
      <c r="Z41" s="1"/>
      <c r="AA41" s="1"/>
      <c r="AB41" s="1"/>
      <c r="AC41" s="1"/>
      <c r="AD41" s="1"/>
    </row>
    <row r="42" spans="1:30">
      <c r="A42" s="1"/>
      <c r="B42" s="7" t="s">
        <v>13</v>
      </c>
      <c r="C42" s="8">
        <v>98362</v>
      </c>
      <c r="D42" s="9">
        <v>2.94</v>
      </c>
      <c r="E42" s="13">
        <f t="shared" si="8"/>
        <v>289184.27999999997</v>
      </c>
      <c r="F42" s="8">
        <v>12971</v>
      </c>
      <c r="G42" s="13">
        <v>17</v>
      </c>
      <c r="H42" s="13">
        <f t="shared" si="9"/>
        <v>220507</v>
      </c>
      <c r="I42" s="10">
        <f t="shared" si="10"/>
        <v>509691.27999999997</v>
      </c>
      <c r="J42" s="11">
        <f t="shared" si="11"/>
        <v>39.29467889908257</v>
      </c>
      <c r="K42" s="12">
        <f t="shared" si="15"/>
        <v>0.13187003110957485</v>
      </c>
      <c r="L42" s="1"/>
      <c r="M42" s="1"/>
      <c r="N42" s="1"/>
      <c r="O42" s="1"/>
      <c r="P42" s="7" t="s">
        <v>13</v>
      </c>
      <c r="Q42" s="23">
        <f>C42/30</f>
        <v>3278.7333333333331</v>
      </c>
      <c r="R42" s="23">
        <f t="shared" si="12"/>
        <v>136.61388888888888</v>
      </c>
      <c r="S42" s="23">
        <f>F42/30</f>
        <v>432.36666666666667</v>
      </c>
      <c r="T42" s="23">
        <f t="shared" si="13"/>
        <v>18.015277777777779</v>
      </c>
      <c r="U42" s="33">
        <f t="shared" si="14"/>
        <v>54.045833333333334</v>
      </c>
      <c r="V42" s="1"/>
      <c r="W42" s="1"/>
      <c r="X42" s="1"/>
      <c r="Y42" s="1"/>
      <c r="Z42" s="1"/>
      <c r="AA42" s="1"/>
      <c r="AB42" s="1"/>
      <c r="AC42" s="1"/>
      <c r="AD42" s="1"/>
    </row>
    <row r="43" spans="1:30">
      <c r="A43" s="1"/>
      <c r="B43" s="7" t="s">
        <v>14</v>
      </c>
      <c r="C43" s="8">
        <v>98362</v>
      </c>
      <c r="D43" s="9">
        <v>2.94</v>
      </c>
      <c r="E43" s="13">
        <f t="shared" si="8"/>
        <v>289184.27999999997</v>
      </c>
      <c r="F43" s="8">
        <v>13014</v>
      </c>
      <c r="G43" s="13">
        <v>17</v>
      </c>
      <c r="H43" s="13">
        <f t="shared" si="9"/>
        <v>221238</v>
      </c>
      <c r="I43" s="10">
        <f t="shared" si="10"/>
        <v>510422.27999999997</v>
      </c>
      <c r="J43" s="11">
        <f t="shared" si="11"/>
        <v>39.221014292300595</v>
      </c>
      <c r="K43" s="12">
        <f t="shared" si="15"/>
        <v>0.13230719180171205</v>
      </c>
      <c r="L43" s="1"/>
      <c r="M43" s="1"/>
      <c r="N43" s="1"/>
      <c r="O43" s="1"/>
      <c r="P43" s="7" t="s">
        <v>14</v>
      </c>
      <c r="Q43" s="23">
        <f>C43/31</f>
        <v>3172.9677419354839</v>
      </c>
      <c r="R43" s="23">
        <f t="shared" si="12"/>
        <v>132.20698924731184</v>
      </c>
      <c r="S43" s="23">
        <f>F43/31</f>
        <v>419.80645161290323</v>
      </c>
      <c r="T43" s="23">
        <f t="shared" si="13"/>
        <v>17.491935483870968</v>
      </c>
      <c r="U43" s="33">
        <f t="shared" si="14"/>
        <v>52.475806451612904</v>
      </c>
      <c r="V43" s="1"/>
      <c r="W43" s="1"/>
      <c r="X43" s="1"/>
      <c r="Y43" s="1"/>
      <c r="Z43" s="1"/>
      <c r="AA43" s="1"/>
      <c r="AB43" s="1"/>
      <c r="AC43" s="1"/>
      <c r="AD43" s="1"/>
    </row>
    <row r="44" spans="1:30">
      <c r="A44" s="1"/>
      <c r="B44" s="7" t="s">
        <v>15</v>
      </c>
      <c r="C44" s="34">
        <v>98362</v>
      </c>
      <c r="D44" s="35">
        <v>2.94</v>
      </c>
      <c r="E44" s="35">
        <f t="shared" si="8"/>
        <v>289184.27999999997</v>
      </c>
      <c r="F44" s="34">
        <v>11837</v>
      </c>
      <c r="G44" s="35">
        <v>17</v>
      </c>
      <c r="H44" s="35">
        <f t="shared" si="9"/>
        <v>201229</v>
      </c>
      <c r="I44" s="14">
        <f t="shared" si="10"/>
        <v>490413.27999999997</v>
      </c>
      <c r="J44" s="36">
        <f t="shared" si="11"/>
        <v>41.430538143110581</v>
      </c>
      <c r="K44" s="37">
        <f t="shared" si="15"/>
        <v>0.1203411886704215</v>
      </c>
      <c r="L44" s="1"/>
      <c r="M44" s="1"/>
      <c r="N44" s="1"/>
      <c r="O44" s="1"/>
      <c r="P44" s="7" t="s">
        <v>15</v>
      </c>
      <c r="Q44" s="23">
        <f>C44/31</f>
        <v>3172.9677419354839</v>
      </c>
      <c r="R44" s="23">
        <f t="shared" si="12"/>
        <v>132.20698924731184</v>
      </c>
      <c r="S44" s="23">
        <f>F44/31</f>
        <v>381.83870967741933</v>
      </c>
      <c r="T44" s="23">
        <f t="shared" si="13"/>
        <v>15.909946236559138</v>
      </c>
      <c r="U44" s="33">
        <f t="shared" si="14"/>
        <v>47.729838709677416</v>
      </c>
      <c r="V44" s="1"/>
      <c r="W44" s="1"/>
      <c r="X44" s="1"/>
      <c r="Y44" s="1"/>
      <c r="Z44" s="1"/>
      <c r="AA44" s="1"/>
      <c r="AB44" s="1"/>
      <c r="AC44" s="1"/>
      <c r="AD44" s="1"/>
    </row>
    <row r="45" spans="1:30">
      <c r="A45" s="1"/>
      <c r="B45" s="7" t="s">
        <v>16</v>
      </c>
      <c r="C45" s="34">
        <v>98362</v>
      </c>
      <c r="D45" s="35">
        <v>2.94</v>
      </c>
      <c r="E45" s="35">
        <f t="shared" si="8"/>
        <v>289184.27999999997</v>
      </c>
      <c r="F45" s="34">
        <v>10485</v>
      </c>
      <c r="G45" s="35">
        <v>17</v>
      </c>
      <c r="H45" s="35">
        <f t="shared" si="9"/>
        <v>178245</v>
      </c>
      <c r="I45" s="14">
        <f t="shared" si="10"/>
        <v>467429.27999999997</v>
      </c>
      <c r="J45" s="36">
        <f t="shared" si="11"/>
        <v>44.580761087267526</v>
      </c>
      <c r="K45" s="37">
        <f t="shared" si="15"/>
        <v>0.10659604318740977</v>
      </c>
      <c r="L45" s="1"/>
      <c r="M45" s="1"/>
      <c r="N45" s="1"/>
      <c r="O45" s="1"/>
      <c r="P45" s="7" t="s">
        <v>16</v>
      </c>
      <c r="Q45" s="23">
        <f>C45/30</f>
        <v>3278.7333333333331</v>
      </c>
      <c r="R45" s="23">
        <f t="shared" si="12"/>
        <v>136.61388888888888</v>
      </c>
      <c r="S45" s="23">
        <f>F45/30</f>
        <v>349.5</v>
      </c>
      <c r="T45" s="23">
        <f t="shared" si="13"/>
        <v>14.5625</v>
      </c>
      <c r="U45" s="33">
        <f t="shared" si="14"/>
        <v>43.6875</v>
      </c>
      <c r="V45" s="1"/>
      <c r="W45" s="1"/>
      <c r="X45" s="1"/>
      <c r="Y45" s="1"/>
      <c r="Z45" s="1"/>
      <c r="AA45" s="1"/>
      <c r="AB45" s="1"/>
      <c r="AC45" s="1"/>
      <c r="AD45" s="1"/>
    </row>
    <row r="46" spans="1:30">
      <c r="A46" s="1"/>
      <c r="B46" s="7" t="s">
        <v>17</v>
      </c>
      <c r="C46" s="34">
        <v>108955</v>
      </c>
      <c r="D46" s="35">
        <v>2.5499999999999998</v>
      </c>
      <c r="E46" s="35">
        <f t="shared" si="8"/>
        <v>277835.25</v>
      </c>
      <c r="F46" s="34">
        <v>9727</v>
      </c>
      <c r="G46" s="35">
        <v>16.989999999999998</v>
      </c>
      <c r="H46" s="35">
        <f t="shared" si="9"/>
        <v>165261.72999999998</v>
      </c>
      <c r="I46" s="14">
        <f t="shared" si="10"/>
        <v>443096.98</v>
      </c>
      <c r="J46" s="36">
        <f t="shared" si="11"/>
        <v>45.553303176724576</v>
      </c>
      <c r="K46" s="37">
        <f t="shared" si="15"/>
        <v>8.9275388922032031E-2</v>
      </c>
      <c r="L46" s="1"/>
      <c r="M46" s="1"/>
      <c r="N46" s="1"/>
      <c r="O46" s="1"/>
      <c r="P46" s="7" t="s">
        <v>17</v>
      </c>
      <c r="Q46" s="23">
        <f>C46/31</f>
        <v>3514.6774193548385</v>
      </c>
      <c r="R46" s="23">
        <f t="shared" si="12"/>
        <v>146.44489247311827</v>
      </c>
      <c r="S46" s="23">
        <f>F46/31</f>
        <v>313.77419354838707</v>
      </c>
      <c r="T46" s="23">
        <f t="shared" si="13"/>
        <v>13.073924731182794</v>
      </c>
      <c r="U46" s="33">
        <f t="shared" si="14"/>
        <v>39.221774193548384</v>
      </c>
      <c r="V46" s="1"/>
      <c r="W46" s="1"/>
      <c r="X46" s="1"/>
      <c r="Y46" s="1"/>
      <c r="Z46" s="1"/>
      <c r="AA46" s="1"/>
      <c r="AB46" s="1"/>
      <c r="AC46" s="1"/>
      <c r="AD46" s="1"/>
    </row>
    <row r="47" spans="1:30">
      <c r="A47" s="1"/>
      <c r="B47" s="7" t="s">
        <v>18</v>
      </c>
      <c r="C47" s="34">
        <v>108955</v>
      </c>
      <c r="D47" s="35">
        <v>2.5499999999999998</v>
      </c>
      <c r="E47" s="35">
        <f t="shared" si="8"/>
        <v>277835.25</v>
      </c>
      <c r="F47" s="34">
        <v>8749</v>
      </c>
      <c r="G47" s="35">
        <v>16.989999999999998</v>
      </c>
      <c r="H47" s="35">
        <f t="shared" si="9"/>
        <v>148645.50999999998</v>
      </c>
      <c r="I47" s="14">
        <f t="shared" si="10"/>
        <v>426480.76</v>
      </c>
      <c r="J47" s="36">
        <f t="shared" si="11"/>
        <v>48.746229283346672</v>
      </c>
      <c r="K47" s="37">
        <f t="shared" si="15"/>
        <v>8.0299206094259098E-2</v>
      </c>
      <c r="L47" s="1"/>
      <c r="M47" s="1"/>
      <c r="N47" s="1"/>
      <c r="O47" s="1"/>
      <c r="P47" s="7" t="s">
        <v>18</v>
      </c>
      <c r="Q47" s="23">
        <f>C47/30</f>
        <v>3631.8333333333335</v>
      </c>
      <c r="R47" s="23">
        <f t="shared" si="12"/>
        <v>151.32638888888889</v>
      </c>
      <c r="S47" s="23">
        <f>F47/30</f>
        <v>291.63333333333333</v>
      </c>
      <c r="T47" s="23">
        <f t="shared" si="13"/>
        <v>12.151388888888889</v>
      </c>
      <c r="U47" s="33">
        <f t="shared" si="14"/>
        <v>36.454166666666666</v>
      </c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thickBot="1">
      <c r="A48" s="1"/>
      <c r="B48" s="15" t="s">
        <v>19</v>
      </c>
      <c r="C48" s="38">
        <v>108955</v>
      </c>
      <c r="D48" s="39">
        <v>2.5499999999999998</v>
      </c>
      <c r="E48" s="39">
        <f t="shared" si="8"/>
        <v>277835.25</v>
      </c>
      <c r="F48" s="38">
        <v>3523</v>
      </c>
      <c r="G48" s="39">
        <v>16.989999999999998</v>
      </c>
      <c r="H48" s="39">
        <f t="shared" si="9"/>
        <v>59855.77</v>
      </c>
      <c r="I48" s="18">
        <f t="shared" si="10"/>
        <v>337691.02</v>
      </c>
      <c r="J48" s="40">
        <f>(I48/F48)</f>
        <v>95.8532557479421</v>
      </c>
      <c r="K48" s="41">
        <f t="shared" si="15"/>
        <v>3.2334450002294526E-2</v>
      </c>
      <c r="L48" s="1"/>
      <c r="M48" s="1"/>
      <c r="N48" s="1"/>
      <c r="O48" s="1"/>
      <c r="P48" s="15" t="s">
        <v>19</v>
      </c>
      <c r="Q48" s="16"/>
      <c r="R48" s="16"/>
      <c r="S48" s="16"/>
      <c r="T48" s="16"/>
      <c r="U48" s="42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thickBot="1">
      <c r="A49" s="1"/>
      <c r="B49" s="15" t="s">
        <v>6</v>
      </c>
      <c r="C49" s="16">
        <f>SUM(C37:C48)</f>
        <v>1212123</v>
      </c>
      <c r="D49" s="16"/>
      <c r="E49" s="20">
        <f>SUM(E37:E48)</f>
        <v>3436164.2699999996</v>
      </c>
      <c r="F49" s="16">
        <f>SUM(F37:F48)</f>
        <v>128081</v>
      </c>
      <c r="G49" s="16"/>
      <c r="H49" s="20">
        <f>SUM(H37:H48)</f>
        <v>2177157.0099999998</v>
      </c>
      <c r="I49" s="21">
        <f>SUM(I37:I48)</f>
        <v>5613321.2799999993</v>
      </c>
      <c r="J49" s="22">
        <f>I49/F49</f>
        <v>43.826338645076156</v>
      </c>
      <c r="K49" s="19">
        <f>F49/C49</f>
        <v>0.10566666914166302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thickBo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thickBot="1">
      <c r="A53" s="2">
        <v>2020</v>
      </c>
      <c r="B53" s="89" t="s">
        <v>0</v>
      </c>
      <c r="C53" s="90"/>
      <c r="D53" s="90"/>
      <c r="E53" s="90"/>
      <c r="F53" s="90"/>
      <c r="G53" s="90"/>
      <c r="H53" s="90"/>
      <c r="I53" s="90"/>
      <c r="J53" s="90"/>
      <c r="K53" s="94"/>
      <c r="L53" s="1"/>
      <c r="M53" s="1"/>
      <c r="N53" s="1"/>
      <c r="O53" s="1"/>
      <c r="P53" s="89" t="s">
        <v>31</v>
      </c>
      <c r="Q53" s="90"/>
      <c r="R53" s="90"/>
      <c r="S53" s="90"/>
      <c r="T53" s="90"/>
      <c r="U53" s="90"/>
      <c r="V53" s="90"/>
      <c r="W53" s="90"/>
      <c r="X53" s="90"/>
      <c r="Y53" s="94"/>
      <c r="Z53" s="1"/>
      <c r="AA53" s="1"/>
      <c r="AB53" s="1"/>
      <c r="AC53" s="1"/>
      <c r="AD53" s="1"/>
    </row>
    <row r="54" spans="1:30">
      <c r="A54" s="1"/>
      <c r="B54" s="3" t="s">
        <v>1</v>
      </c>
      <c r="C54" s="4" t="s">
        <v>2</v>
      </c>
      <c r="D54" s="4" t="s">
        <v>3</v>
      </c>
      <c r="E54" s="4" t="s">
        <v>4</v>
      </c>
      <c r="F54" s="4" t="s">
        <v>5</v>
      </c>
      <c r="G54" s="4" t="s">
        <v>3</v>
      </c>
      <c r="H54" s="4" t="s">
        <v>4</v>
      </c>
      <c r="I54" s="5" t="s">
        <v>6</v>
      </c>
      <c r="J54" s="6" t="s">
        <v>7</v>
      </c>
      <c r="K54" s="6"/>
      <c r="L54" s="1"/>
      <c r="M54" s="1"/>
      <c r="N54" s="1"/>
      <c r="O54" s="1"/>
      <c r="P54" s="3" t="s">
        <v>1</v>
      </c>
      <c r="Q54" s="4" t="s">
        <v>32</v>
      </c>
      <c r="R54" s="4" t="s">
        <v>33</v>
      </c>
      <c r="S54" s="4" t="s">
        <v>34</v>
      </c>
      <c r="T54" s="4" t="s">
        <v>35</v>
      </c>
      <c r="U54" s="4" t="s">
        <v>36</v>
      </c>
      <c r="V54" s="4" t="s">
        <v>37</v>
      </c>
      <c r="W54" s="4"/>
      <c r="X54" s="4"/>
      <c r="Y54" s="6"/>
      <c r="Z54" s="1"/>
      <c r="AA54" s="1"/>
      <c r="AB54" s="1"/>
      <c r="AC54" s="1"/>
      <c r="AD54" s="1"/>
    </row>
    <row r="55" spans="1:30">
      <c r="A55" s="1"/>
      <c r="B55" s="7" t="s">
        <v>8</v>
      </c>
      <c r="C55" s="43">
        <v>108955</v>
      </c>
      <c r="D55" s="9">
        <v>2.5499999999999998</v>
      </c>
      <c r="E55" s="9">
        <f t="shared" ref="E55:E66" si="16">D55*C55</f>
        <v>277835.25</v>
      </c>
      <c r="F55" s="44">
        <v>6281</v>
      </c>
      <c r="G55" s="13">
        <v>16.989999999999998</v>
      </c>
      <c r="H55" s="9">
        <f t="shared" ref="H55:H66" si="17">F55*G55</f>
        <v>106714.18999999999</v>
      </c>
      <c r="I55" s="10">
        <f t="shared" ref="I55:I66" si="18">H55+E55</f>
        <v>384549.44</v>
      </c>
      <c r="J55" s="11">
        <f>(I55/F55)</f>
        <v>61.224238178633975</v>
      </c>
      <c r="K55" s="12">
        <f>F55/C55</f>
        <v>5.7647652700656235E-2</v>
      </c>
      <c r="L55" s="1"/>
      <c r="M55" s="1"/>
      <c r="N55" s="1"/>
      <c r="O55" s="1"/>
      <c r="P55" s="7" t="s">
        <v>8</v>
      </c>
      <c r="Q55" s="8">
        <v>12</v>
      </c>
      <c r="R55" s="8">
        <v>16</v>
      </c>
      <c r="S55" s="8">
        <v>31</v>
      </c>
      <c r="T55" s="8">
        <f>(Q55*R55)*S55</f>
        <v>5952</v>
      </c>
      <c r="U55" s="45">
        <v>6281</v>
      </c>
      <c r="V55" s="8">
        <f>U55+T55</f>
        <v>12233</v>
      </c>
      <c r="W55" s="8"/>
      <c r="X55" s="8"/>
      <c r="Y55" s="46"/>
      <c r="Z55" s="1"/>
      <c r="AA55" s="1"/>
      <c r="AB55" s="1"/>
      <c r="AC55" s="1"/>
      <c r="AD55" s="1"/>
    </row>
    <row r="56" spans="1:30">
      <c r="A56" s="1"/>
      <c r="B56" s="7" t="s">
        <v>9</v>
      </c>
      <c r="C56" s="43">
        <v>108955</v>
      </c>
      <c r="D56" s="9">
        <v>2.5499999999999998</v>
      </c>
      <c r="E56" s="9">
        <f t="shared" si="16"/>
        <v>277835.25</v>
      </c>
      <c r="F56" s="44">
        <v>8989</v>
      </c>
      <c r="G56" s="13">
        <v>16.989999999999998</v>
      </c>
      <c r="H56" s="9">
        <f t="shared" si="17"/>
        <v>152723.10999999999</v>
      </c>
      <c r="I56" s="10">
        <f t="shared" si="18"/>
        <v>430558.36</v>
      </c>
      <c r="J56" s="11">
        <f t="shared" ref="J56:J66" si="19">(I56/F56)</f>
        <v>47.898360218044274</v>
      </c>
      <c r="K56" s="12">
        <f t="shared" ref="K56:K66" si="20">F56/C56</f>
        <v>8.2501950346473313E-2</v>
      </c>
      <c r="L56" s="1"/>
      <c r="M56" s="1"/>
      <c r="N56" s="1"/>
      <c r="O56" s="1"/>
      <c r="P56" s="7" t="s">
        <v>9</v>
      </c>
      <c r="Q56" s="8">
        <v>12</v>
      </c>
      <c r="R56" s="8">
        <v>16</v>
      </c>
      <c r="S56" s="8">
        <v>29</v>
      </c>
      <c r="T56" s="8">
        <f t="shared" ref="T56:T66" si="21">(Q56*R56)*S56</f>
        <v>5568</v>
      </c>
      <c r="U56" s="8">
        <f>V56-T56</f>
        <v>9018</v>
      </c>
      <c r="V56" s="8">
        <v>14586</v>
      </c>
      <c r="W56" s="8"/>
      <c r="X56" s="8"/>
      <c r="Y56" s="46"/>
      <c r="Z56" s="1"/>
      <c r="AA56" s="1"/>
      <c r="AB56" s="1"/>
      <c r="AC56" s="1"/>
      <c r="AD56" s="1"/>
    </row>
    <row r="57" spans="1:30">
      <c r="A57" s="1"/>
      <c r="B57" s="7" t="s">
        <v>10</v>
      </c>
      <c r="C57" s="43">
        <v>108955</v>
      </c>
      <c r="D57" s="9">
        <v>2.5499999999999998</v>
      </c>
      <c r="E57" s="9">
        <f t="shared" si="16"/>
        <v>277835.25</v>
      </c>
      <c r="F57" s="44">
        <v>8973</v>
      </c>
      <c r="G57" s="13">
        <v>16.989999999999998</v>
      </c>
      <c r="H57" s="9">
        <f t="shared" si="17"/>
        <v>152451.26999999999</v>
      </c>
      <c r="I57" s="10">
        <f t="shared" si="18"/>
        <v>430286.52</v>
      </c>
      <c r="J57" s="11">
        <f t="shared" si="19"/>
        <v>47.953473754597127</v>
      </c>
      <c r="K57" s="12">
        <f t="shared" si="20"/>
        <v>8.2355100729659028E-2</v>
      </c>
      <c r="L57" s="47">
        <f>SUM(F55:F57)</f>
        <v>24243</v>
      </c>
      <c r="M57" s="48">
        <f>SUM(E55:E57)</f>
        <v>833505.75</v>
      </c>
      <c r="N57" s="48">
        <f>SUM(H55:H57)</f>
        <v>411888.56999999995</v>
      </c>
      <c r="O57" s="48">
        <f>N57+M57</f>
        <v>1245394.3199999998</v>
      </c>
      <c r="P57" s="7" t="s">
        <v>10</v>
      </c>
      <c r="Q57" s="8">
        <v>0</v>
      </c>
      <c r="R57" s="8">
        <v>0</v>
      </c>
      <c r="S57" s="8">
        <v>31</v>
      </c>
      <c r="T57" s="8">
        <f t="shared" si="21"/>
        <v>0</v>
      </c>
      <c r="U57" s="8"/>
      <c r="V57" s="8">
        <f t="shared" ref="V57:V66" si="22">U57+T57</f>
        <v>0</v>
      </c>
      <c r="W57" s="8"/>
      <c r="X57" s="8"/>
      <c r="Y57" s="46"/>
      <c r="Z57" s="1"/>
      <c r="AA57" s="1"/>
      <c r="AB57" s="1"/>
      <c r="AC57" s="1"/>
      <c r="AD57" s="1"/>
    </row>
    <row r="58" spans="1:30">
      <c r="A58" s="1"/>
      <c r="B58" s="7" t="s">
        <v>11</v>
      </c>
      <c r="C58" s="43">
        <v>108955</v>
      </c>
      <c r="D58" s="9">
        <v>2.5499999999999998</v>
      </c>
      <c r="E58" s="9">
        <f t="shared" si="16"/>
        <v>277835.25</v>
      </c>
      <c r="F58" s="44">
        <v>13480</v>
      </c>
      <c r="G58" s="13">
        <v>16.989999999999998</v>
      </c>
      <c r="H58" s="9">
        <f t="shared" si="17"/>
        <v>229025.19999999998</v>
      </c>
      <c r="I58" s="10">
        <f t="shared" si="18"/>
        <v>506860.44999999995</v>
      </c>
      <c r="J58" s="11">
        <f t="shared" si="19"/>
        <v>37.600923590504451</v>
      </c>
      <c r="K58" s="12">
        <f t="shared" si="20"/>
        <v>0.12372080216603185</v>
      </c>
      <c r="L58" s="1"/>
      <c r="M58" s="1"/>
      <c r="N58" s="1"/>
      <c r="O58" s="1"/>
      <c r="P58" s="7" t="s">
        <v>11</v>
      </c>
      <c r="Q58" s="8">
        <v>0</v>
      </c>
      <c r="R58" s="8">
        <v>0</v>
      </c>
      <c r="S58" s="8">
        <v>30</v>
      </c>
      <c r="T58" s="8">
        <f t="shared" si="21"/>
        <v>0</v>
      </c>
      <c r="U58" s="8"/>
      <c r="V58" s="8">
        <f t="shared" si="22"/>
        <v>0</v>
      </c>
      <c r="W58" s="8"/>
      <c r="X58" s="8"/>
      <c r="Y58" s="46"/>
      <c r="Z58" s="1"/>
      <c r="AA58" s="1"/>
      <c r="AB58" s="1"/>
      <c r="AC58" s="1"/>
      <c r="AD58" s="1"/>
    </row>
    <row r="59" spans="1:30">
      <c r="A59" s="1"/>
      <c r="B59" s="7" t="s">
        <v>12</v>
      </c>
      <c r="C59" s="43">
        <v>108955</v>
      </c>
      <c r="D59" s="9">
        <v>2.5499999999999998</v>
      </c>
      <c r="E59" s="9">
        <f t="shared" si="16"/>
        <v>277835.25</v>
      </c>
      <c r="F59" s="44">
        <v>16259</v>
      </c>
      <c r="G59" s="13">
        <v>16.989999999999998</v>
      </c>
      <c r="H59" s="9">
        <f t="shared" si="17"/>
        <v>276240.40999999997</v>
      </c>
      <c r="I59" s="10">
        <f t="shared" si="18"/>
        <v>554075.65999999992</v>
      </c>
      <c r="J59" s="11">
        <f t="shared" si="19"/>
        <v>34.078089673411647</v>
      </c>
      <c r="K59" s="12">
        <f t="shared" si="20"/>
        <v>0.1492267449864623</v>
      </c>
      <c r="L59" s="1"/>
      <c r="M59" s="1"/>
      <c r="N59" s="1"/>
      <c r="O59" s="1"/>
      <c r="P59" s="7" t="s">
        <v>12</v>
      </c>
      <c r="Q59" s="8">
        <v>0</v>
      </c>
      <c r="R59" s="8">
        <v>0</v>
      </c>
      <c r="S59" s="8">
        <v>31</v>
      </c>
      <c r="T59" s="8">
        <f t="shared" si="21"/>
        <v>0</v>
      </c>
      <c r="U59" s="8"/>
      <c r="V59" s="8">
        <f t="shared" si="22"/>
        <v>0</v>
      </c>
      <c r="W59" s="8"/>
      <c r="X59" s="8"/>
      <c r="Y59" s="46"/>
      <c r="Z59" s="1"/>
      <c r="AA59" s="1"/>
      <c r="AB59" s="1"/>
      <c r="AC59" s="1"/>
      <c r="AD59" s="1"/>
    </row>
    <row r="60" spans="1:30">
      <c r="A60" s="1"/>
      <c r="B60" s="7" t="s">
        <v>13</v>
      </c>
      <c r="C60" s="43">
        <v>108955</v>
      </c>
      <c r="D60" s="9">
        <v>2.5499999999999998</v>
      </c>
      <c r="E60" s="13">
        <f t="shared" si="16"/>
        <v>277835.25</v>
      </c>
      <c r="F60" s="44">
        <v>14592</v>
      </c>
      <c r="G60" s="13">
        <v>16.989999999999998</v>
      </c>
      <c r="H60" s="13">
        <f t="shared" si="17"/>
        <v>247918.07999999999</v>
      </c>
      <c r="I60" s="10">
        <f t="shared" si="18"/>
        <v>525753.32999999996</v>
      </c>
      <c r="J60" s="11">
        <f t="shared" si="19"/>
        <v>36.030244654605262</v>
      </c>
      <c r="K60" s="12">
        <f t="shared" si="20"/>
        <v>0.13392685053462439</v>
      </c>
      <c r="L60" s="47">
        <f>SUM(F58:F60)</f>
        <v>44331</v>
      </c>
      <c r="M60" s="48">
        <f>SUM(E58:E60)</f>
        <v>833505.75</v>
      </c>
      <c r="N60" s="48">
        <f>SUM(H58:H60)</f>
        <v>753183.69</v>
      </c>
      <c r="O60" s="48">
        <f>N60+M60</f>
        <v>1586689.44</v>
      </c>
      <c r="P60" s="7" t="s">
        <v>13</v>
      </c>
      <c r="Q60" s="8">
        <v>15</v>
      </c>
      <c r="R60" s="8">
        <v>16</v>
      </c>
      <c r="S60" s="8">
        <v>30</v>
      </c>
      <c r="T60" s="8">
        <f t="shared" si="21"/>
        <v>7200</v>
      </c>
      <c r="U60" s="8"/>
      <c r="V60" s="8">
        <f t="shared" si="22"/>
        <v>7200</v>
      </c>
      <c r="W60" s="8"/>
      <c r="X60" s="8"/>
      <c r="Y60" s="46"/>
      <c r="Z60" s="1"/>
      <c r="AA60" s="1"/>
      <c r="AB60" s="1"/>
      <c r="AC60" s="1"/>
      <c r="AD60" s="1"/>
    </row>
    <row r="61" spans="1:30">
      <c r="A61" s="1"/>
      <c r="B61" s="7" t="s">
        <v>14</v>
      </c>
      <c r="C61" s="43">
        <v>108955</v>
      </c>
      <c r="D61" s="9">
        <v>2.5499999999999998</v>
      </c>
      <c r="E61" s="13">
        <f t="shared" si="16"/>
        <v>277835.25</v>
      </c>
      <c r="F61" s="44">
        <v>13358</v>
      </c>
      <c r="G61" s="13">
        <v>16.989999999999998</v>
      </c>
      <c r="H61" s="13">
        <f t="shared" si="17"/>
        <v>226952.41999999998</v>
      </c>
      <c r="I61" s="14">
        <f t="shared" si="18"/>
        <v>504787.67</v>
      </c>
      <c r="J61" s="11">
        <f t="shared" si="19"/>
        <v>37.789165294205716</v>
      </c>
      <c r="K61" s="12">
        <f t="shared" si="20"/>
        <v>0.12260107383782295</v>
      </c>
      <c r="L61" s="1"/>
      <c r="M61" s="1"/>
      <c r="N61" s="1"/>
      <c r="O61" s="1"/>
      <c r="P61" s="7" t="s">
        <v>14</v>
      </c>
      <c r="Q61" s="8">
        <v>15</v>
      </c>
      <c r="R61" s="8">
        <v>16</v>
      </c>
      <c r="S61" s="8">
        <v>31</v>
      </c>
      <c r="T61" s="8">
        <f t="shared" si="21"/>
        <v>7440</v>
      </c>
      <c r="U61" s="8"/>
      <c r="V61" s="8">
        <f t="shared" si="22"/>
        <v>7440</v>
      </c>
      <c r="W61" s="8"/>
      <c r="X61" s="8"/>
      <c r="Y61" s="46"/>
      <c r="Z61" s="1"/>
      <c r="AA61" s="1"/>
      <c r="AB61" s="1"/>
      <c r="AC61" s="1"/>
      <c r="AD61" s="1"/>
    </row>
    <row r="62" spans="1:30">
      <c r="A62" s="1"/>
      <c r="B62" s="7" t="s">
        <v>15</v>
      </c>
      <c r="C62" s="43">
        <v>108955</v>
      </c>
      <c r="D62" s="9">
        <v>2.5499999999999998</v>
      </c>
      <c r="E62" s="13">
        <f t="shared" si="16"/>
        <v>277835.25</v>
      </c>
      <c r="F62" s="44">
        <v>12416</v>
      </c>
      <c r="G62" s="13">
        <v>16.989999999999998</v>
      </c>
      <c r="H62" s="13">
        <f t="shared" si="17"/>
        <v>210947.83999999997</v>
      </c>
      <c r="I62" s="14">
        <f t="shared" si="18"/>
        <v>488783.08999999997</v>
      </c>
      <c r="J62" s="11">
        <f t="shared" si="19"/>
        <v>39.367194748711334</v>
      </c>
      <c r="K62" s="12">
        <f t="shared" si="20"/>
        <v>0.11395530264788216</v>
      </c>
      <c r="L62" s="1"/>
      <c r="M62" s="1"/>
      <c r="N62" s="1"/>
      <c r="O62" s="1"/>
      <c r="P62" s="7" t="s">
        <v>15</v>
      </c>
      <c r="Q62" s="8">
        <v>15</v>
      </c>
      <c r="R62" s="8">
        <v>16</v>
      </c>
      <c r="S62" s="8">
        <v>31</v>
      </c>
      <c r="T62" s="8">
        <f t="shared" si="21"/>
        <v>7440</v>
      </c>
      <c r="U62" s="8"/>
      <c r="V62" s="8">
        <f t="shared" si="22"/>
        <v>7440</v>
      </c>
      <c r="W62" s="8"/>
      <c r="X62" s="8"/>
      <c r="Y62" s="46"/>
      <c r="Z62" s="1"/>
      <c r="AA62" s="1"/>
      <c r="AB62" s="1"/>
      <c r="AC62" s="1"/>
      <c r="AD62" s="1"/>
    </row>
    <row r="63" spans="1:30">
      <c r="A63" s="1"/>
      <c r="B63" s="7" t="s">
        <v>16</v>
      </c>
      <c r="C63" s="43">
        <v>108955</v>
      </c>
      <c r="D63" s="9">
        <v>2.5499999999999998</v>
      </c>
      <c r="E63" s="13">
        <f t="shared" si="16"/>
        <v>277835.25</v>
      </c>
      <c r="F63" s="44">
        <v>9612</v>
      </c>
      <c r="G63" s="13">
        <v>16.989999999999998</v>
      </c>
      <c r="H63" s="13">
        <f t="shared" si="17"/>
        <v>163307.87999999998</v>
      </c>
      <c r="I63" s="14">
        <f t="shared" si="18"/>
        <v>441143.13</v>
      </c>
      <c r="J63" s="11">
        <f t="shared" si="19"/>
        <v>45.895040574282149</v>
      </c>
      <c r="K63" s="12">
        <f t="shared" si="20"/>
        <v>8.8219907301179387E-2</v>
      </c>
      <c r="L63" s="47">
        <f>SUM(F61:F63)</f>
        <v>35386</v>
      </c>
      <c r="M63" s="48">
        <f>SUM(E61:E63)</f>
        <v>833505.75</v>
      </c>
      <c r="N63" s="48">
        <f>SUM(H61:H63)</f>
        <v>601208.1399999999</v>
      </c>
      <c r="O63" s="48">
        <f>N63+M63</f>
        <v>1434713.89</v>
      </c>
      <c r="P63" s="7" t="s">
        <v>16</v>
      </c>
      <c r="Q63" s="8">
        <v>15</v>
      </c>
      <c r="R63" s="8">
        <v>16</v>
      </c>
      <c r="S63" s="8">
        <v>30</v>
      </c>
      <c r="T63" s="8">
        <f t="shared" si="21"/>
        <v>7200</v>
      </c>
      <c r="U63" s="8"/>
      <c r="V63" s="8">
        <f t="shared" si="22"/>
        <v>7200</v>
      </c>
      <c r="W63" s="8"/>
      <c r="X63" s="8"/>
      <c r="Y63" s="46"/>
      <c r="Z63" s="1"/>
      <c r="AA63" s="1"/>
      <c r="AB63" s="1"/>
      <c r="AC63" s="1"/>
      <c r="AD63" s="1"/>
    </row>
    <row r="64" spans="1:30">
      <c r="A64" s="1"/>
      <c r="B64" s="7" t="s">
        <v>17</v>
      </c>
      <c r="C64" s="43">
        <v>109458</v>
      </c>
      <c r="D64" s="9">
        <v>2.4700000000000002</v>
      </c>
      <c r="E64" s="13">
        <f t="shared" si="16"/>
        <v>270361.26</v>
      </c>
      <c r="F64" s="44">
        <v>11604</v>
      </c>
      <c r="G64" s="13">
        <v>16.399999999999999</v>
      </c>
      <c r="H64" s="13">
        <f t="shared" si="17"/>
        <v>190305.59999999998</v>
      </c>
      <c r="I64" s="14">
        <f t="shared" si="18"/>
        <v>460666.86</v>
      </c>
      <c r="J64" s="11">
        <f t="shared" si="19"/>
        <v>39.698971044467427</v>
      </c>
      <c r="K64" s="12">
        <f t="shared" si="20"/>
        <v>0.10601326536205669</v>
      </c>
      <c r="L64" s="1"/>
      <c r="M64" s="1"/>
      <c r="N64" s="1"/>
      <c r="O64" s="1"/>
      <c r="P64" s="7" t="s">
        <v>17</v>
      </c>
      <c r="Q64" s="8">
        <v>12</v>
      </c>
      <c r="R64" s="8">
        <v>16</v>
      </c>
      <c r="S64" s="8">
        <v>31</v>
      </c>
      <c r="T64" s="8">
        <f t="shared" si="21"/>
        <v>5952</v>
      </c>
      <c r="U64" s="8"/>
      <c r="V64" s="8">
        <f t="shared" si="22"/>
        <v>5952</v>
      </c>
      <c r="W64" s="8"/>
      <c r="X64" s="8"/>
      <c r="Y64" s="46"/>
      <c r="Z64" s="1"/>
      <c r="AA64" s="1"/>
      <c r="AB64" s="1"/>
      <c r="AC64" s="1"/>
      <c r="AD64" s="1"/>
    </row>
    <row r="65" spans="1:30">
      <c r="A65" s="1"/>
      <c r="B65" s="7" t="s">
        <v>18</v>
      </c>
      <c r="C65" s="43">
        <v>109458</v>
      </c>
      <c r="D65" s="9">
        <v>2.4700000000000002</v>
      </c>
      <c r="E65" s="13">
        <f t="shared" si="16"/>
        <v>270361.26</v>
      </c>
      <c r="F65" s="44">
        <v>10859</v>
      </c>
      <c r="G65" s="13">
        <v>16.399999999999999</v>
      </c>
      <c r="H65" s="13">
        <f t="shared" si="17"/>
        <v>178087.59999999998</v>
      </c>
      <c r="I65" s="14">
        <f t="shared" si="18"/>
        <v>448448.86</v>
      </c>
      <c r="J65" s="49">
        <f t="shared" si="19"/>
        <v>41.29743622801363</v>
      </c>
      <c r="K65" s="12">
        <f t="shared" si="20"/>
        <v>9.920700177236931E-2</v>
      </c>
      <c r="L65" s="1"/>
      <c r="M65" s="1"/>
      <c r="N65" s="1"/>
      <c r="O65" s="1"/>
      <c r="P65" s="7" t="s">
        <v>18</v>
      </c>
      <c r="Q65" s="8">
        <v>12</v>
      </c>
      <c r="R65" s="8">
        <v>16</v>
      </c>
      <c r="S65" s="8">
        <v>30</v>
      </c>
      <c r="T65" s="8">
        <f t="shared" si="21"/>
        <v>5760</v>
      </c>
      <c r="U65" s="8"/>
      <c r="V65" s="8">
        <f t="shared" si="22"/>
        <v>5760</v>
      </c>
      <c r="W65" s="8"/>
      <c r="X65" s="8"/>
      <c r="Y65" s="46"/>
      <c r="Z65" s="1"/>
      <c r="AA65" s="1"/>
      <c r="AB65" s="1"/>
      <c r="AC65" s="1"/>
      <c r="AD65" s="1"/>
    </row>
    <row r="66" spans="1:30" ht="15.75" thickBot="1">
      <c r="A66" s="1"/>
      <c r="B66" s="15" t="s">
        <v>19</v>
      </c>
      <c r="C66" s="50">
        <v>109458</v>
      </c>
      <c r="D66" s="17">
        <v>2.4700000000000002</v>
      </c>
      <c r="E66" s="17">
        <f t="shared" si="16"/>
        <v>270361.26</v>
      </c>
      <c r="F66" s="51">
        <v>7243</v>
      </c>
      <c r="G66" s="17">
        <v>16.399999999999999</v>
      </c>
      <c r="H66" s="17">
        <f t="shared" si="17"/>
        <v>118785.19999999998</v>
      </c>
      <c r="I66" s="18">
        <f t="shared" si="18"/>
        <v>389146.45999999996</v>
      </c>
      <c r="J66" s="52">
        <f t="shared" si="19"/>
        <v>53.727248377744026</v>
      </c>
      <c r="K66" s="19">
        <f t="shared" si="20"/>
        <v>6.6171499570611553E-2</v>
      </c>
      <c r="L66" s="47">
        <f>SUM(F64:F66)</f>
        <v>29706</v>
      </c>
      <c r="M66" s="48">
        <f>SUM(E64:E66)</f>
        <v>811083.78</v>
      </c>
      <c r="N66" s="48">
        <f>SUM(H64:H66)</f>
        <v>487178.39999999991</v>
      </c>
      <c r="O66" s="48">
        <f>N66+M66</f>
        <v>1298262.18</v>
      </c>
      <c r="P66" s="15" t="s">
        <v>19</v>
      </c>
      <c r="Q66" s="16">
        <v>12</v>
      </c>
      <c r="R66" s="16">
        <v>16</v>
      </c>
      <c r="S66" s="16">
        <v>31</v>
      </c>
      <c r="T66" s="16">
        <f t="shared" si="21"/>
        <v>5952</v>
      </c>
      <c r="U66" s="16"/>
      <c r="V66" s="16">
        <f t="shared" si="22"/>
        <v>5952</v>
      </c>
      <c r="W66" s="16"/>
      <c r="X66" s="16"/>
      <c r="Y66" s="42"/>
      <c r="Z66" s="1"/>
      <c r="AA66" s="1"/>
      <c r="AB66" s="1"/>
      <c r="AC66" s="1"/>
      <c r="AD66" s="1"/>
    </row>
    <row r="67" spans="1:30" ht="15.75" thickBot="1">
      <c r="A67" s="1"/>
      <c r="B67" s="15" t="s">
        <v>6</v>
      </c>
      <c r="C67" s="16">
        <f>SUM(C55:C66)</f>
        <v>1308969</v>
      </c>
      <c r="D67" s="16"/>
      <c r="E67" s="20">
        <f>SUM(E55:E66)</f>
        <v>3311601.0299999993</v>
      </c>
      <c r="F67" s="50">
        <f>SUM(F55:F66)</f>
        <v>133666</v>
      </c>
      <c r="G67" s="16"/>
      <c r="H67" s="20">
        <f>SUM(H55:H66)</f>
        <v>2253458.8000000003</v>
      </c>
      <c r="I67" s="21">
        <f>SUM(I55:I66)</f>
        <v>5565059.8300000001</v>
      </c>
      <c r="J67" s="22">
        <f>(I67/F67)-4.5</f>
        <v>37.134071716068412</v>
      </c>
      <c r="K67" s="19">
        <f>F67/C67</f>
        <v>0.102115481726458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thickBot="1">
      <c r="I68" s="53">
        <f>I67/12</f>
        <v>463754.98583333334</v>
      </c>
    </row>
    <row r="69" spans="1:30" ht="15.75" thickBot="1">
      <c r="A69" s="2">
        <v>2021</v>
      </c>
      <c r="B69" s="89" t="s">
        <v>0</v>
      </c>
      <c r="C69" s="90"/>
      <c r="D69" s="90"/>
      <c r="E69" s="90"/>
      <c r="F69" s="90"/>
      <c r="G69" s="90"/>
      <c r="H69" s="90"/>
      <c r="I69" s="90"/>
      <c r="J69" s="90"/>
      <c r="K69" s="94"/>
      <c r="L69" s="1"/>
      <c r="M69" s="1"/>
      <c r="N69" s="1"/>
      <c r="O69" s="1"/>
      <c r="P69" s="89" t="s">
        <v>31</v>
      </c>
      <c r="Q69" s="90"/>
      <c r="R69" s="90"/>
      <c r="S69" s="90"/>
      <c r="T69" s="90"/>
      <c r="U69" s="90"/>
      <c r="V69" s="90"/>
      <c r="W69" s="90"/>
      <c r="X69" s="90"/>
      <c r="Y69" s="94"/>
      <c r="Z69" s="1"/>
      <c r="AA69" s="1"/>
      <c r="AB69" s="1"/>
      <c r="AC69" s="1"/>
      <c r="AD69" s="1"/>
    </row>
    <row r="70" spans="1:30">
      <c r="A70" s="1"/>
      <c r="B70" s="3" t="s">
        <v>1</v>
      </c>
      <c r="C70" s="4" t="s">
        <v>2</v>
      </c>
      <c r="D70" s="4" t="s">
        <v>3</v>
      </c>
      <c r="E70" s="4" t="s">
        <v>4</v>
      </c>
      <c r="F70" s="4" t="s">
        <v>5</v>
      </c>
      <c r="G70" s="4" t="s">
        <v>3</v>
      </c>
      <c r="H70" s="4" t="s">
        <v>4</v>
      </c>
      <c r="I70" s="5" t="s">
        <v>6</v>
      </c>
      <c r="J70" s="6" t="s">
        <v>7</v>
      </c>
      <c r="K70" s="6"/>
      <c r="L70" s="1"/>
      <c r="M70" s="1"/>
      <c r="N70" s="1"/>
      <c r="O70" s="1"/>
      <c r="P70" s="3" t="s">
        <v>1</v>
      </c>
      <c r="Q70" s="4" t="s">
        <v>32</v>
      </c>
      <c r="R70" s="4" t="s">
        <v>33</v>
      </c>
      <c r="S70" s="4" t="s">
        <v>34</v>
      </c>
      <c r="T70" s="4" t="s">
        <v>35</v>
      </c>
      <c r="U70" s="4" t="s">
        <v>36</v>
      </c>
      <c r="V70" s="4" t="s">
        <v>37</v>
      </c>
      <c r="W70" s="4"/>
      <c r="X70" s="4"/>
      <c r="Y70" s="6"/>
      <c r="Z70" s="1"/>
      <c r="AA70" s="1"/>
      <c r="AB70" s="1"/>
      <c r="AC70" s="1"/>
      <c r="AD70" s="1"/>
    </row>
    <row r="71" spans="1:30">
      <c r="A71" s="1"/>
      <c r="B71" s="7" t="s">
        <v>8</v>
      </c>
      <c r="C71" s="43">
        <v>109458</v>
      </c>
      <c r="D71" s="9">
        <v>2.4700000000000002</v>
      </c>
      <c r="E71" s="9">
        <f t="shared" ref="E71:E82" si="23">D71*C71</f>
        <v>270361.26</v>
      </c>
      <c r="F71" s="54">
        <v>8843</v>
      </c>
      <c r="G71" s="13">
        <v>16.399999999999999</v>
      </c>
      <c r="H71" s="9">
        <f t="shared" ref="H71:H82" si="24">F71*G71</f>
        <v>145025.19999999998</v>
      </c>
      <c r="I71" s="55">
        <f t="shared" ref="I71:I82" si="25">H71+E71</f>
        <v>415386.45999999996</v>
      </c>
      <c r="J71" s="11">
        <f>(I71/F71)</f>
        <v>46.973477326699083</v>
      </c>
      <c r="K71" s="12">
        <f>F71/C71</f>
        <v>8.0788978420946844E-2</v>
      </c>
      <c r="L71" s="1"/>
      <c r="M71" s="1"/>
      <c r="N71" s="1"/>
      <c r="O71" s="1"/>
      <c r="P71" s="7" t="s">
        <v>8</v>
      </c>
      <c r="Q71" s="8">
        <v>12</v>
      </c>
      <c r="R71" s="8">
        <v>16</v>
      </c>
      <c r="S71" s="8">
        <v>31</v>
      </c>
      <c r="T71" s="8">
        <f>(Q71*R71)*S71</f>
        <v>5952</v>
      </c>
      <c r="U71" s="45">
        <v>6281</v>
      </c>
      <c r="V71" s="8">
        <f>U71+T71</f>
        <v>12233</v>
      </c>
      <c r="W71" s="8"/>
      <c r="X71" s="8"/>
      <c r="Y71" s="46"/>
      <c r="Z71" s="1"/>
      <c r="AA71" s="1"/>
      <c r="AB71" s="1"/>
      <c r="AC71" s="1"/>
      <c r="AD71" s="1"/>
    </row>
    <row r="72" spans="1:30">
      <c r="A72" s="1"/>
      <c r="B72" s="7" t="s">
        <v>9</v>
      </c>
      <c r="C72" s="43">
        <v>109458</v>
      </c>
      <c r="D72" s="9">
        <v>2.4700000000000002</v>
      </c>
      <c r="E72" s="9">
        <f t="shared" si="23"/>
        <v>270361.26</v>
      </c>
      <c r="F72" s="54">
        <v>8987</v>
      </c>
      <c r="G72" s="13">
        <v>16.399999999999999</v>
      </c>
      <c r="H72" s="9">
        <f t="shared" si="24"/>
        <v>147386.79999999999</v>
      </c>
      <c r="I72" s="55">
        <f t="shared" si="25"/>
        <v>417748.06</v>
      </c>
      <c r="J72" s="11">
        <f t="shared" ref="J72:J82" si="26">(I72/F72)</f>
        <v>46.483594080338264</v>
      </c>
      <c r="K72" s="12">
        <f t="shared" ref="K72:K82" si="27">F72/C72</f>
        <v>8.2104551517477017E-2</v>
      </c>
      <c r="L72" s="1"/>
      <c r="M72" s="1"/>
      <c r="N72" s="1"/>
      <c r="O72" s="1"/>
      <c r="P72" s="7" t="s">
        <v>9</v>
      </c>
      <c r="Q72" s="8">
        <v>12</v>
      </c>
      <c r="R72" s="8">
        <v>16</v>
      </c>
      <c r="S72" s="8">
        <v>29</v>
      </c>
      <c r="T72" s="8">
        <f t="shared" ref="T72:T82" si="28">(Q72*R72)*S72</f>
        <v>5568</v>
      </c>
      <c r="U72" s="8">
        <f>V72-T72</f>
        <v>9018</v>
      </c>
      <c r="V72" s="8">
        <v>14586</v>
      </c>
      <c r="W72" s="8"/>
      <c r="X72" s="8"/>
      <c r="Y72" s="46"/>
      <c r="Z72" s="1"/>
      <c r="AA72" s="1"/>
      <c r="AB72" s="1"/>
      <c r="AC72" s="1"/>
      <c r="AD72" s="1"/>
    </row>
    <row r="73" spans="1:30">
      <c r="A73" s="1"/>
      <c r="B73" s="7" t="s">
        <v>10</v>
      </c>
      <c r="C73" s="43">
        <v>109458</v>
      </c>
      <c r="D73" s="9">
        <v>2.4700000000000002</v>
      </c>
      <c r="E73" s="9">
        <f t="shared" si="23"/>
        <v>270361.26</v>
      </c>
      <c r="F73" s="54">
        <v>14250</v>
      </c>
      <c r="G73" s="13">
        <v>16.399999999999999</v>
      </c>
      <c r="H73" s="9">
        <f t="shared" si="24"/>
        <v>233699.99999999997</v>
      </c>
      <c r="I73" s="55">
        <f t="shared" si="25"/>
        <v>504061.26</v>
      </c>
      <c r="J73" s="11">
        <f t="shared" si="26"/>
        <v>35.372720000000001</v>
      </c>
      <c r="K73" s="12">
        <f t="shared" si="27"/>
        <v>0.13018692101079865</v>
      </c>
      <c r="L73" s="56">
        <f>SUM(F71:F73)</f>
        <v>32080</v>
      </c>
      <c r="M73" s="57">
        <f>SUM(E71:E73)</f>
        <v>811083.78</v>
      </c>
      <c r="N73" s="57">
        <f>SUM(H71:H73)</f>
        <v>526112</v>
      </c>
      <c r="O73" s="58">
        <f>N73+M73</f>
        <v>1337195.78</v>
      </c>
      <c r="P73" s="7" t="s">
        <v>10</v>
      </c>
      <c r="Q73" s="8">
        <v>0</v>
      </c>
      <c r="R73" s="8">
        <v>0</v>
      </c>
      <c r="S73" s="8">
        <v>31</v>
      </c>
      <c r="T73" s="8">
        <f t="shared" si="28"/>
        <v>0</v>
      </c>
      <c r="U73" s="8"/>
      <c r="V73" s="8">
        <f t="shared" ref="V73:V82" si="29">U73+T73</f>
        <v>0</v>
      </c>
      <c r="W73" s="8"/>
      <c r="X73" s="8"/>
      <c r="Y73" s="46"/>
      <c r="Z73" s="1"/>
      <c r="AA73" s="1"/>
      <c r="AB73" s="1"/>
      <c r="AC73" s="1"/>
      <c r="AD73" s="1"/>
    </row>
    <row r="74" spans="1:30">
      <c r="A74" s="1"/>
      <c r="B74" s="7" t="s">
        <v>11</v>
      </c>
      <c r="C74" s="43">
        <v>109458</v>
      </c>
      <c r="D74" s="9">
        <v>2.4700000000000002</v>
      </c>
      <c r="E74" s="9">
        <f t="shared" si="23"/>
        <v>270361.26</v>
      </c>
      <c r="F74" s="54">
        <v>15999</v>
      </c>
      <c r="G74" s="13">
        <v>16.399999999999999</v>
      </c>
      <c r="H74" s="9">
        <f t="shared" si="24"/>
        <v>262383.59999999998</v>
      </c>
      <c r="I74" s="55">
        <f t="shared" si="25"/>
        <v>532744.86</v>
      </c>
      <c r="J74" s="11">
        <f t="shared" si="26"/>
        <v>33.298634914682168</v>
      </c>
      <c r="K74" s="12">
        <f t="shared" si="27"/>
        <v>0.14616565257907144</v>
      </c>
      <c r="L74" s="1"/>
      <c r="M74" s="1"/>
      <c r="N74" s="1"/>
      <c r="O74" s="1"/>
      <c r="P74" s="7" t="s">
        <v>11</v>
      </c>
      <c r="Q74" s="8">
        <v>0</v>
      </c>
      <c r="R74" s="8">
        <v>0</v>
      </c>
      <c r="S74" s="8">
        <v>30</v>
      </c>
      <c r="T74" s="8">
        <f t="shared" si="28"/>
        <v>0</v>
      </c>
      <c r="U74" s="8"/>
      <c r="V74" s="8">
        <f t="shared" si="29"/>
        <v>0</v>
      </c>
      <c r="W74" s="8"/>
      <c r="X74" s="8"/>
      <c r="Y74" s="46"/>
      <c r="Z74" s="1"/>
      <c r="AA74" s="1"/>
      <c r="AB74" s="1"/>
      <c r="AC74" s="1"/>
      <c r="AD74" s="1"/>
    </row>
    <row r="75" spans="1:30">
      <c r="A75" s="1"/>
      <c r="B75" s="7" t="s">
        <v>12</v>
      </c>
      <c r="C75" s="43">
        <v>109458</v>
      </c>
      <c r="D75" s="9">
        <v>2.4700000000000002</v>
      </c>
      <c r="E75" s="9">
        <f t="shared" si="23"/>
        <v>270361.26</v>
      </c>
      <c r="F75" s="54">
        <v>15943</v>
      </c>
      <c r="G75" s="13">
        <v>16.399999999999999</v>
      </c>
      <c r="H75" s="9">
        <f t="shared" si="24"/>
        <v>261465.19999999998</v>
      </c>
      <c r="I75" s="55">
        <f t="shared" si="25"/>
        <v>531826.46</v>
      </c>
      <c r="J75" s="11">
        <f t="shared" si="26"/>
        <v>33.357991595057392</v>
      </c>
      <c r="K75" s="12">
        <f t="shared" si="27"/>
        <v>0.14565404081930969</v>
      </c>
      <c r="L75" s="1"/>
      <c r="M75" s="1"/>
      <c r="N75" s="1"/>
      <c r="O75" s="1"/>
      <c r="P75" s="7" t="s">
        <v>12</v>
      </c>
      <c r="Q75" s="8">
        <v>0</v>
      </c>
      <c r="R75" s="8">
        <v>0</v>
      </c>
      <c r="S75" s="8">
        <v>31</v>
      </c>
      <c r="T75" s="8">
        <f t="shared" si="28"/>
        <v>0</v>
      </c>
      <c r="U75" s="8"/>
      <c r="V75" s="8">
        <f t="shared" si="29"/>
        <v>0</v>
      </c>
      <c r="W75" s="8"/>
      <c r="X75" s="8"/>
      <c r="Y75" s="46"/>
      <c r="Z75" s="1"/>
      <c r="AA75" s="1"/>
      <c r="AB75" s="1"/>
      <c r="AC75" s="1"/>
      <c r="AD75" s="1"/>
    </row>
    <row r="76" spans="1:30">
      <c r="A76" s="1"/>
      <c r="B76" s="7" t="s">
        <v>13</v>
      </c>
      <c r="C76" s="43">
        <v>109458</v>
      </c>
      <c r="D76" s="9">
        <v>2.4700000000000002</v>
      </c>
      <c r="E76" s="13">
        <f t="shared" si="23"/>
        <v>270361.26</v>
      </c>
      <c r="F76" s="54">
        <v>13804</v>
      </c>
      <c r="G76" s="13">
        <v>16.399999999999999</v>
      </c>
      <c r="H76" s="13">
        <f t="shared" si="24"/>
        <v>226385.59999999998</v>
      </c>
      <c r="I76" s="55">
        <f t="shared" si="25"/>
        <v>496746.86</v>
      </c>
      <c r="J76" s="11">
        <f t="shared" si="26"/>
        <v>35.985718632280495</v>
      </c>
      <c r="K76" s="12">
        <f t="shared" si="27"/>
        <v>0.1261122987812677</v>
      </c>
      <c r="L76" s="56">
        <f>SUM(F74:F76)</f>
        <v>45746</v>
      </c>
      <c r="M76" s="57">
        <f>SUM(E74:E76)</f>
        <v>811083.78</v>
      </c>
      <c r="N76" s="57">
        <f>SUM(H74:H76)</f>
        <v>750234.39999999991</v>
      </c>
      <c r="O76" s="58">
        <f>N76+M76</f>
        <v>1561318.18</v>
      </c>
      <c r="P76" s="7" t="s">
        <v>13</v>
      </c>
      <c r="Q76" s="8">
        <v>15</v>
      </c>
      <c r="R76" s="8">
        <v>16</v>
      </c>
      <c r="S76" s="8">
        <v>30</v>
      </c>
      <c r="T76" s="8">
        <f t="shared" si="28"/>
        <v>7200</v>
      </c>
      <c r="U76" s="8"/>
      <c r="V76" s="8">
        <f t="shared" si="29"/>
        <v>7200</v>
      </c>
      <c r="W76" s="8"/>
      <c r="X76" s="8"/>
      <c r="Y76" s="46"/>
      <c r="Z76" s="1"/>
      <c r="AA76" s="1"/>
      <c r="AB76" s="1"/>
      <c r="AC76" s="1"/>
      <c r="AD76" s="1"/>
    </row>
    <row r="77" spans="1:30">
      <c r="A77" s="1"/>
      <c r="B77" s="7" t="s">
        <v>14</v>
      </c>
      <c r="C77" s="43">
        <v>109458</v>
      </c>
      <c r="D77" s="9">
        <v>2.4700000000000002</v>
      </c>
      <c r="E77" s="13">
        <f t="shared" si="23"/>
        <v>270361.26</v>
      </c>
      <c r="F77" s="54">
        <v>11907</v>
      </c>
      <c r="G77" s="13">
        <v>16.399999999999999</v>
      </c>
      <c r="H77" s="13">
        <f t="shared" si="24"/>
        <v>195274.8</v>
      </c>
      <c r="I77" s="55">
        <f t="shared" si="25"/>
        <v>465636.06</v>
      </c>
      <c r="J77" s="11">
        <f t="shared" si="26"/>
        <v>39.106077097505668</v>
      </c>
      <c r="K77" s="12">
        <f t="shared" si="27"/>
        <v>0.10878145041933893</v>
      </c>
      <c r="L77" s="1"/>
      <c r="M77" s="1"/>
      <c r="N77" s="1"/>
      <c r="O77" s="1"/>
      <c r="P77" s="7" t="s">
        <v>14</v>
      </c>
      <c r="Q77" s="8">
        <v>15</v>
      </c>
      <c r="R77" s="8">
        <v>16</v>
      </c>
      <c r="S77" s="8">
        <v>31</v>
      </c>
      <c r="T77" s="8">
        <f t="shared" si="28"/>
        <v>7440</v>
      </c>
      <c r="U77" s="8"/>
      <c r="V77" s="8">
        <f t="shared" si="29"/>
        <v>7440</v>
      </c>
      <c r="W77" s="8"/>
      <c r="X77" s="8"/>
      <c r="Y77" s="46"/>
      <c r="Z77" s="1"/>
      <c r="AA77" s="1"/>
      <c r="AB77" s="1"/>
      <c r="AC77" s="1"/>
      <c r="AD77" s="1"/>
    </row>
    <row r="78" spans="1:30">
      <c r="A78" s="1"/>
      <c r="B78" s="7" t="s">
        <v>15</v>
      </c>
      <c r="C78" s="43">
        <v>109458</v>
      </c>
      <c r="D78" s="9">
        <v>2.4700000000000002</v>
      </c>
      <c r="E78" s="13">
        <f t="shared" si="23"/>
        <v>270361.26</v>
      </c>
      <c r="F78" s="54">
        <v>10263</v>
      </c>
      <c r="G78" s="13">
        <v>16.399999999999999</v>
      </c>
      <c r="H78" s="13">
        <f t="shared" si="24"/>
        <v>168313.19999999998</v>
      </c>
      <c r="I78" s="55">
        <f t="shared" si="25"/>
        <v>438674.45999999996</v>
      </c>
      <c r="J78" s="11">
        <f t="shared" si="26"/>
        <v>42.743297281496638</v>
      </c>
      <c r="K78" s="12">
        <f t="shared" si="27"/>
        <v>9.3761990900619416E-2</v>
      </c>
      <c r="L78" s="1"/>
      <c r="M78" s="1"/>
      <c r="N78" s="1"/>
      <c r="O78" s="1"/>
      <c r="P78" s="7" t="s">
        <v>15</v>
      </c>
      <c r="Q78" s="8">
        <v>15</v>
      </c>
      <c r="R78" s="8">
        <v>16</v>
      </c>
      <c r="S78" s="8">
        <v>31</v>
      </c>
      <c r="T78" s="8">
        <f t="shared" si="28"/>
        <v>7440</v>
      </c>
      <c r="U78" s="8"/>
      <c r="V78" s="8">
        <f t="shared" si="29"/>
        <v>7440</v>
      </c>
      <c r="W78" s="8"/>
      <c r="X78" s="8"/>
      <c r="Y78" s="46"/>
      <c r="Z78" s="1"/>
      <c r="AA78" s="1"/>
      <c r="AB78" s="1"/>
      <c r="AC78" s="1"/>
      <c r="AD78" s="1"/>
    </row>
    <row r="79" spans="1:30">
      <c r="A79" s="1"/>
      <c r="B79" s="59" t="s">
        <v>16</v>
      </c>
      <c r="C79" s="60">
        <v>109458</v>
      </c>
      <c r="D79" s="61">
        <v>2.4700000000000002</v>
      </c>
      <c r="E79" s="62">
        <f t="shared" si="23"/>
        <v>270361.26</v>
      </c>
      <c r="F79" s="63">
        <v>8562</v>
      </c>
      <c r="G79" s="62">
        <v>16.399999999999999</v>
      </c>
      <c r="H79" s="62">
        <f t="shared" si="24"/>
        <v>140416.79999999999</v>
      </c>
      <c r="I79" s="64">
        <f t="shared" si="25"/>
        <v>410778.06</v>
      </c>
      <c r="J79" s="65">
        <f t="shared" si="26"/>
        <v>47.9768815697267</v>
      </c>
      <c r="K79" s="66">
        <f t="shared" si="27"/>
        <v>7.8221783697856706E-2</v>
      </c>
      <c r="L79" s="56">
        <f>SUM(F77:F79)</f>
        <v>30732</v>
      </c>
      <c r="M79" s="57">
        <f>SUM(E77:E79)</f>
        <v>811083.78</v>
      </c>
      <c r="N79" s="57">
        <f>SUM(H77:H79)</f>
        <v>504004.8</v>
      </c>
      <c r="O79" s="58">
        <f>N79+M79</f>
        <v>1315088.58</v>
      </c>
      <c r="P79" s="7" t="s">
        <v>16</v>
      </c>
      <c r="Q79" s="8">
        <v>15</v>
      </c>
      <c r="R79" s="8">
        <v>16</v>
      </c>
      <c r="S79" s="8">
        <v>30</v>
      </c>
      <c r="T79" s="8">
        <f t="shared" si="28"/>
        <v>7200</v>
      </c>
      <c r="U79" s="8"/>
      <c r="V79" s="8">
        <f t="shared" si="29"/>
        <v>7200</v>
      </c>
      <c r="W79" s="8"/>
      <c r="X79" s="8"/>
      <c r="Y79" s="46"/>
      <c r="Z79" s="1"/>
      <c r="AA79" s="1"/>
      <c r="AB79" s="1"/>
      <c r="AC79" s="1"/>
      <c r="AD79" s="1"/>
    </row>
    <row r="80" spans="1:30">
      <c r="A80" s="1"/>
      <c r="B80" s="7" t="s">
        <v>17</v>
      </c>
      <c r="C80" s="43">
        <v>93236</v>
      </c>
      <c r="D80" s="67">
        <v>2.91</v>
      </c>
      <c r="E80" s="13">
        <f t="shared" si="23"/>
        <v>271316.76</v>
      </c>
      <c r="F80" s="54">
        <v>8329</v>
      </c>
      <c r="G80" s="67">
        <v>17.37</v>
      </c>
      <c r="H80" s="13">
        <v>152543.34</v>
      </c>
      <c r="I80" s="68">
        <f t="shared" si="25"/>
        <v>423860.1</v>
      </c>
      <c r="J80" s="11">
        <f t="shared" si="26"/>
        <v>50.889674630808017</v>
      </c>
      <c r="K80" s="12">
        <f t="shared" si="27"/>
        <v>8.9332446694409887E-2</v>
      </c>
      <c r="L80" s="1"/>
      <c r="M80" s="1"/>
      <c r="N80" s="69">
        <v>147725.46</v>
      </c>
      <c r="O80" s="1"/>
      <c r="P80" s="7" t="s">
        <v>17</v>
      </c>
      <c r="Q80" s="8">
        <v>12</v>
      </c>
      <c r="R80" s="8">
        <v>16</v>
      </c>
      <c r="S80" s="8">
        <v>31</v>
      </c>
      <c r="T80" s="8">
        <f t="shared" si="28"/>
        <v>5952</v>
      </c>
      <c r="U80" s="8"/>
      <c r="V80" s="8">
        <f t="shared" si="29"/>
        <v>5952</v>
      </c>
      <c r="W80" s="8"/>
      <c r="X80" s="8"/>
      <c r="Y80" s="46"/>
      <c r="Z80" s="1"/>
      <c r="AA80" s="1"/>
      <c r="AB80" s="1"/>
      <c r="AC80" s="1"/>
      <c r="AD80" s="1"/>
    </row>
    <row r="81" spans="1:30">
      <c r="A81" s="1"/>
      <c r="B81" s="7" t="s">
        <v>18</v>
      </c>
      <c r="C81" s="43">
        <v>93236</v>
      </c>
      <c r="D81" s="67">
        <v>2.91</v>
      </c>
      <c r="E81" s="13">
        <f t="shared" si="23"/>
        <v>271316.76</v>
      </c>
      <c r="F81" s="54">
        <v>8944</v>
      </c>
      <c r="G81" s="67">
        <v>17.37</v>
      </c>
      <c r="H81" s="13">
        <f t="shared" si="24"/>
        <v>155357.28</v>
      </c>
      <c r="I81" s="68">
        <f t="shared" si="25"/>
        <v>426674.04000000004</v>
      </c>
      <c r="J81" s="49">
        <f t="shared" si="26"/>
        <v>47.705058139534891</v>
      </c>
      <c r="K81" s="12">
        <f t="shared" si="27"/>
        <v>9.592861126603458E-2</v>
      </c>
      <c r="L81" s="1"/>
      <c r="M81" s="1"/>
      <c r="N81" s="1"/>
      <c r="O81" s="1"/>
      <c r="P81" s="7" t="s">
        <v>18</v>
      </c>
      <c r="Q81" s="8">
        <v>12</v>
      </c>
      <c r="R81" s="8">
        <v>16</v>
      </c>
      <c r="S81" s="8">
        <v>30</v>
      </c>
      <c r="T81" s="8">
        <f t="shared" si="28"/>
        <v>5760</v>
      </c>
      <c r="U81" s="8"/>
      <c r="V81" s="8">
        <f t="shared" si="29"/>
        <v>5760</v>
      </c>
      <c r="W81" s="8"/>
      <c r="X81" s="8"/>
      <c r="Y81" s="46"/>
      <c r="Z81" s="1"/>
      <c r="AA81" s="1"/>
      <c r="AB81" s="1"/>
      <c r="AC81" s="1"/>
      <c r="AD81" s="1"/>
    </row>
    <row r="82" spans="1:30" ht="15.75" thickBot="1">
      <c r="A82" s="1"/>
      <c r="B82" s="7" t="s">
        <v>19</v>
      </c>
      <c r="C82" s="43">
        <v>93236</v>
      </c>
      <c r="D82" s="67">
        <v>2.91</v>
      </c>
      <c r="E82" s="13">
        <f t="shared" si="23"/>
        <v>271316.76</v>
      </c>
      <c r="F82" s="54">
        <v>7022</v>
      </c>
      <c r="G82" s="67">
        <v>17.37</v>
      </c>
      <c r="H82" s="13">
        <f t="shared" si="24"/>
        <v>121972.14000000001</v>
      </c>
      <c r="I82" s="68">
        <f t="shared" si="25"/>
        <v>393288.9</v>
      </c>
      <c r="J82" s="49">
        <f t="shared" si="26"/>
        <v>56.00810310452863</v>
      </c>
      <c r="K82" s="12">
        <f t="shared" si="27"/>
        <v>7.5314256295851381E-2</v>
      </c>
      <c r="L82" s="56">
        <f>SUM(F80:F82)</f>
        <v>24295</v>
      </c>
      <c r="M82" s="57">
        <f>SUM(E80:E82)</f>
        <v>813950.28</v>
      </c>
      <c r="N82" s="57">
        <f>SUM(H80:H82)</f>
        <v>429872.76</v>
      </c>
      <c r="O82" s="58">
        <f>N82+M82</f>
        <v>1243823.04</v>
      </c>
      <c r="P82" s="15" t="s">
        <v>19</v>
      </c>
      <c r="Q82" s="16">
        <v>12</v>
      </c>
      <c r="R82" s="16">
        <v>16</v>
      </c>
      <c r="S82" s="16">
        <v>31</v>
      </c>
      <c r="T82" s="16">
        <f t="shared" si="28"/>
        <v>5952</v>
      </c>
      <c r="U82" s="16"/>
      <c r="V82" s="16">
        <f t="shared" si="29"/>
        <v>5952</v>
      </c>
      <c r="W82" s="16"/>
      <c r="X82" s="16"/>
      <c r="Y82" s="42"/>
      <c r="Z82" s="1"/>
      <c r="AA82" s="1"/>
      <c r="AB82" s="1"/>
      <c r="AC82" s="1"/>
      <c r="AD82" s="1"/>
    </row>
    <row r="83" spans="1:30" ht="15.75" thickBot="1">
      <c r="A83" s="1"/>
      <c r="B83" s="70" t="s">
        <v>6</v>
      </c>
      <c r="C83" s="71">
        <f>SUM(C71:C82)</f>
        <v>1264830</v>
      </c>
      <c r="D83" s="71"/>
      <c r="E83" s="72">
        <f>SUM(E71:E82)</f>
        <v>3247201.6199999992</v>
      </c>
      <c r="F83" s="73">
        <f>SUM(F71:F82)</f>
        <v>132853</v>
      </c>
      <c r="G83" s="71"/>
      <c r="H83" s="72">
        <f>SUM(H71:H82)</f>
        <v>2210223.96</v>
      </c>
      <c r="I83" s="74">
        <f>SUM(I71:I82)</f>
        <v>5457425.5800000001</v>
      </c>
      <c r="J83" s="75">
        <f>(I83/F83)-4.5</f>
        <v>36.578677786726686</v>
      </c>
      <c r="K83" s="76">
        <f>F83/C83</f>
        <v>0.10503624993082074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thickBot="1">
      <c r="I84" s="53">
        <f>I83/12</f>
        <v>454785.46500000003</v>
      </c>
    </row>
    <row r="85" spans="1:30" ht="15.75" thickBot="1">
      <c r="A85" s="2">
        <v>2022</v>
      </c>
      <c r="B85" s="89" t="s">
        <v>0</v>
      </c>
      <c r="C85" s="90"/>
      <c r="D85" s="90"/>
      <c r="E85" s="90"/>
      <c r="F85" s="90"/>
      <c r="G85" s="90"/>
      <c r="H85" s="90"/>
      <c r="I85" s="90"/>
      <c r="J85" s="90"/>
      <c r="K85" s="94"/>
      <c r="L85" s="1"/>
      <c r="M85" s="1"/>
      <c r="N85" s="47">
        <f>F78-F94</f>
        <v>2797</v>
      </c>
      <c r="O85" s="1"/>
      <c r="P85" s="89"/>
      <c r="Q85" s="90"/>
      <c r="R85" s="90"/>
      <c r="S85" s="90"/>
      <c r="T85" s="90"/>
      <c r="U85" s="90"/>
      <c r="V85" s="90"/>
      <c r="W85" s="90"/>
      <c r="X85" s="90"/>
      <c r="Y85" s="94"/>
      <c r="Z85" s="1"/>
      <c r="AA85" s="1"/>
      <c r="AB85" s="1"/>
      <c r="AC85" s="1"/>
      <c r="AD85" s="1"/>
    </row>
    <row r="86" spans="1:30">
      <c r="A86" s="1"/>
      <c r="B86" s="3" t="s">
        <v>1</v>
      </c>
      <c r="C86" s="4" t="s">
        <v>2</v>
      </c>
      <c r="D86" s="4" t="s">
        <v>3</v>
      </c>
      <c r="E86" s="4" t="s">
        <v>4</v>
      </c>
      <c r="F86" s="4" t="s">
        <v>5</v>
      </c>
      <c r="G86" s="4" t="s">
        <v>3</v>
      </c>
      <c r="H86" s="4" t="s">
        <v>4</v>
      </c>
      <c r="I86" s="5" t="s">
        <v>6</v>
      </c>
      <c r="J86" s="6" t="s">
        <v>7</v>
      </c>
      <c r="K86" s="6"/>
      <c r="L86" s="1"/>
      <c r="M86" s="1"/>
      <c r="N86" s="1"/>
      <c r="O86" s="1"/>
      <c r="P86" s="3"/>
      <c r="Q86" s="4"/>
      <c r="R86" s="4"/>
      <c r="S86" s="4"/>
      <c r="T86" s="4"/>
      <c r="U86" s="4"/>
      <c r="V86" s="4"/>
      <c r="W86" s="4"/>
      <c r="X86" s="4"/>
      <c r="Y86" s="6"/>
      <c r="Z86" s="1"/>
      <c r="AA86" s="1"/>
      <c r="AB86" s="1"/>
      <c r="AC86" s="1"/>
      <c r="AD86" s="1"/>
    </row>
    <row r="87" spans="1:30">
      <c r="A87" s="1"/>
      <c r="B87" s="7" t="s">
        <v>8</v>
      </c>
      <c r="C87" s="43">
        <v>93236</v>
      </c>
      <c r="D87" s="9">
        <v>2.91</v>
      </c>
      <c r="E87" s="9">
        <f t="shared" ref="E87:E98" si="30">D87*C87</f>
        <v>271316.76</v>
      </c>
      <c r="F87" s="54">
        <v>8920</v>
      </c>
      <c r="G87" s="13">
        <v>17.37</v>
      </c>
      <c r="H87" s="9">
        <f t="shared" ref="H87:H98" si="31">F87*G87</f>
        <v>154940.40000000002</v>
      </c>
      <c r="I87" s="68">
        <f t="shared" ref="I87:I98" si="32">H87+E87</f>
        <v>426257.16000000003</v>
      </c>
      <c r="J87" s="11">
        <f>(I87/F87)</f>
        <v>47.786677130044843</v>
      </c>
      <c r="K87" s="12">
        <f>F87/C87</f>
        <v>9.5671199965678494E-2</v>
      </c>
      <c r="L87" s="1"/>
      <c r="M87" s="1">
        <f>F87/31</f>
        <v>287.74193548387098</v>
      </c>
      <c r="N87" s="1"/>
      <c r="O87" s="1"/>
      <c r="P87" s="7"/>
      <c r="Q87" s="8"/>
      <c r="R87" s="8"/>
      <c r="S87" s="8"/>
      <c r="T87" s="8"/>
      <c r="U87" s="45"/>
      <c r="V87" s="8"/>
      <c r="W87" s="8"/>
      <c r="X87" s="8"/>
      <c r="Y87" s="46"/>
      <c r="Z87" s="1"/>
      <c r="AA87" s="1"/>
      <c r="AB87" s="1"/>
      <c r="AC87" s="1"/>
      <c r="AD87" s="1"/>
    </row>
    <row r="88" spans="1:30">
      <c r="A88" s="1"/>
      <c r="B88" s="7" t="s">
        <v>9</v>
      </c>
      <c r="C88" s="43">
        <v>93236</v>
      </c>
      <c r="D88" s="9">
        <v>2.91</v>
      </c>
      <c r="E88" s="9">
        <f t="shared" si="30"/>
        <v>271316.76</v>
      </c>
      <c r="F88" s="54">
        <v>8392</v>
      </c>
      <c r="G88" s="13">
        <v>17.37</v>
      </c>
      <c r="H88" s="9">
        <f t="shared" si="31"/>
        <v>145769.04</v>
      </c>
      <c r="I88" s="55">
        <f t="shared" si="32"/>
        <v>417085.80000000005</v>
      </c>
      <c r="J88" s="11">
        <f t="shared" ref="J88:J98" si="33">(I88/F88)</f>
        <v>49.700405147759774</v>
      </c>
      <c r="K88" s="12">
        <f t="shared" ref="K88:K98" si="34">F88/C88</f>
        <v>9.000815135784461E-2</v>
      </c>
      <c r="L88" s="1"/>
      <c r="M88" s="1"/>
      <c r="N88" s="1"/>
      <c r="O88" s="1"/>
      <c r="P88" s="7"/>
      <c r="Q88" s="8"/>
      <c r="R88" s="8"/>
      <c r="S88" s="8"/>
      <c r="T88" s="8"/>
      <c r="U88" s="8"/>
      <c r="V88" s="8"/>
      <c r="W88" s="8"/>
      <c r="X88" s="8"/>
      <c r="Y88" s="46"/>
      <c r="Z88" s="1"/>
      <c r="AA88" s="1"/>
      <c r="AB88" s="1"/>
      <c r="AC88" s="1"/>
      <c r="AD88" s="1"/>
    </row>
    <row r="89" spans="1:30">
      <c r="A89" s="1"/>
      <c r="B89" s="7" t="s">
        <v>10</v>
      </c>
      <c r="C89" s="43">
        <v>93236</v>
      </c>
      <c r="D89" s="9">
        <v>2.91</v>
      </c>
      <c r="E89" s="9">
        <f t="shared" si="30"/>
        <v>271316.76</v>
      </c>
      <c r="F89" s="54">
        <v>14343</v>
      </c>
      <c r="G89" s="13">
        <v>17.37</v>
      </c>
      <c r="H89" s="9">
        <f t="shared" si="31"/>
        <v>249137.91</v>
      </c>
      <c r="I89" s="55">
        <f t="shared" si="32"/>
        <v>520454.67000000004</v>
      </c>
      <c r="J89" s="11">
        <f t="shared" si="33"/>
        <v>36.286318761765322</v>
      </c>
      <c r="K89" s="12">
        <f t="shared" si="34"/>
        <v>0.15383542837530567</v>
      </c>
      <c r="L89" s="47">
        <f>SUM(F87:F89)</f>
        <v>31655</v>
      </c>
      <c r="M89" s="48">
        <f>SUM(E87:E89)</f>
        <v>813950.28</v>
      </c>
      <c r="N89" s="48">
        <f>SUM(H87:H89)</f>
        <v>549847.35000000009</v>
      </c>
      <c r="O89" s="48">
        <f>N89+M89</f>
        <v>1363797.6300000001</v>
      </c>
      <c r="P89" s="7"/>
      <c r="Q89" s="8"/>
      <c r="R89" s="8"/>
      <c r="S89" s="8"/>
      <c r="T89" s="8"/>
      <c r="U89" s="8"/>
      <c r="V89" s="8"/>
      <c r="W89" s="8"/>
      <c r="X89" s="8"/>
      <c r="Y89" s="46"/>
      <c r="Z89" s="1"/>
      <c r="AA89" s="1"/>
      <c r="AB89" s="1"/>
      <c r="AC89" s="1"/>
      <c r="AD89" s="1"/>
    </row>
    <row r="90" spans="1:30">
      <c r="A90" s="1"/>
      <c r="B90" s="7" t="s">
        <v>11</v>
      </c>
      <c r="C90" s="43">
        <v>93236</v>
      </c>
      <c r="D90" s="9">
        <v>2.91</v>
      </c>
      <c r="E90" s="9">
        <f t="shared" si="30"/>
        <v>271316.76</v>
      </c>
      <c r="F90" s="54">
        <v>16758</v>
      </c>
      <c r="G90" s="13">
        <v>17.37</v>
      </c>
      <c r="H90" s="9">
        <f t="shared" si="31"/>
        <v>291086.46000000002</v>
      </c>
      <c r="I90" s="55">
        <f t="shared" si="32"/>
        <v>562403.22</v>
      </c>
      <c r="J90" s="11">
        <f t="shared" si="33"/>
        <v>33.560282849982094</v>
      </c>
      <c r="K90" s="12">
        <f t="shared" si="34"/>
        <v>0.17973744047363679</v>
      </c>
      <c r="L90" s="1"/>
      <c r="M90" s="1"/>
      <c r="N90" s="1"/>
      <c r="O90" s="1"/>
      <c r="P90" s="7"/>
      <c r="Q90" s="8"/>
      <c r="R90" s="8"/>
      <c r="S90" s="8"/>
      <c r="T90" s="8"/>
      <c r="U90" s="8"/>
      <c r="V90" s="8"/>
      <c r="W90" s="8"/>
      <c r="X90" s="8"/>
      <c r="Y90" s="46"/>
      <c r="Z90" s="1"/>
      <c r="AA90" s="1"/>
      <c r="AB90" s="1"/>
      <c r="AC90" s="1"/>
      <c r="AD90" s="1"/>
    </row>
    <row r="91" spans="1:30">
      <c r="A91" s="1"/>
      <c r="B91" s="7" t="s">
        <v>12</v>
      </c>
      <c r="C91" s="43">
        <v>93236</v>
      </c>
      <c r="D91" s="9">
        <v>2.91</v>
      </c>
      <c r="E91" s="9">
        <f t="shared" si="30"/>
        <v>271316.76</v>
      </c>
      <c r="F91" s="54">
        <v>15031</v>
      </c>
      <c r="G91" s="13">
        <v>17.37</v>
      </c>
      <c r="H91" s="9">
        <f t="shared" si="31"/>
        <v>261088.47</v>
      </c>
      <c r="I91" s="55">
        <f t="shared" si="32"/>
        <v>532405.23</v>
      </c>
      <c r="J91" s="11">
        <f t="shared" si="33"/>
        <v>35.420479675337631</v>
      </c>
      <c r="K91" s="12">
        <f t="shared" si="34"/>
        <v>0.16121455231884679</v>
      </c>
      <c r="L91" s="1"/>
      <c r="M91" s="1"/>
      <c r="N91" s="1"/>
      <c r="O91" s="1"/>
      <c r="P91" s="7"/>
      <c r="Q91" s="8"/>
      <c r="R91" s="8"/>
      <c r="S91" s="8"/>
      <c r="T91" s="8"/>
      <c r="U91" s="8"/>
      <c r="V91" s="8"/>
      <c r="W91" s="8"/>
      <c r="X91" s="8"/>
      <c r="Y91" s="46"/>
      <c r="Z91" s="1"/>
      <c r="AA91" s="1"/>
      <c r="AB91" s="1"/>
      <c r="AC91" s="1"/>
      <c r="AD91" s="1"/>
    </row>
    <row r="92" spans="1:30">
      <c r="A92" s="1"/>
      <c r="B92" s="7" t="s">
        <v>13</v>
      </c>
      <c r="C92" s="43">
        <v>93236</v>
      </c>
      <c r="D92" s="9">
        <v>2.91</v>
      </c>
      <c r="E92" s="13">
        <f t="shared" si="30"/>
        <v>271316.76</v>
      </c>
      <c r="F92" s="54">
        <v>11557</v>
      </c>
      <c r="G92" s="13">
        <v>17.37</v>
      </c>
      <c r="H92" s="13">
        <f t="shared" si="31"/>
        <v>200745.09000000003</v>
      </c>
      <c r="I92" s="55">
        <f t="shared" si="32"/>
        <v>472061.85000000003</v>
      </c>
      <c r="J92" s="11">
        <f t="shared" si="33"/>
        <v>40.846400449943758</v>
      </c>
      <c r="K92" s="12">
        <f t="shared" si="34"/>
        <v>0.12395426659230341</v>
      </c>
      <c r="L92" s="47">
        <f>SUM(F90:F92)</f>
        <v>43346</v>
      </c>
      <c r="M92" s="48">
        <f>SUM(E90:E92)</f>
        <v>813950.28</v>
      </c>
      <c r="N92" s="48">
        <f>SUM(H90:H92)</f>
        <v>752920.02</v>
      </c>
      <c r="O92" s="48">
        <f>N92+M92</f>
        <v>1566870.3</v>
      </c>
      <c r="P92" s="7"/>
      <c r="Q92" s="8"/>
      <c r="R92" s="8"/>
      <c r="S92" s="8"/>
      <c r="T92" s="8"/>
      <c r="U92" s="8"/>
      <c r="V92" s="8"/>
      <c r="W92" s="8"/>
      <c r="X92" s="8"/>
      <c r="Y92" s="46"/>
      <c r="Z92" s="1"/>
      <c r="AA92" s="1"/>
      <c r="AB92" s="1"/>
      <c r="AC92" s="1"/>
      <c r="AD92" s="1"/>
    </row>
    <row r="93" spans="1:30">
      <c r="A93" s="1"/>
      <c r="B93" s="7" t="s">
        <v>14</v>
      </c>
      <c r="C93" s="43">
        <v>93236</v>
      </c>
      <c r="D93" s="9">
        <v>2.91</v>
      </c>
      <c r="E93" s="13">
        <f t="shared" si="30"/>
        <v>271316.76</v>
      </c>
      <c r="F93" s="54">
        <v>11303</v>
      </c>
      <c r="G93" s="13">
        <v>17.37</v>
      </c>
      <c r="H93" s="13">
        <f t="shared" si="31"/>
        <v>196333.11000000002</v>
      </c>
      <c r="I93" s="55">
        <f t="shared" si="32"/>
        <v>467649.87</v>
      </c>
      <c r="J93" s="11">
        <f t="shared" si="33"/>
        <v>41.373960010616649</v>
      </c>
      <c r="K93" s="12">
        <f t="shared" si="34"/>
        <v>0.12122999699686816</v>
      </c>
      <c r="L93" s="1"/>
      <c r="M93" s="1"/>
      <c r="N93" s="1"/>
      <c r="O93" s="1"/>
      <c r="P93" s="7"/>
      <c r="Q93" s="8"/>
      <c r="R93" s="8"/>
      <c r="S93" s="8"/>
      <c r="T93" s="8"/>
      <c r="U93" s="8"/>
      <c r="V93" s="8"/>
      <c r="W93" s="8"/>
      <c r="X93" s="8"/>
      <c r="Y93" s="46"/>
      <c r="Z93" s="1"/>
      <c r="AA93" s="1"/>
      <c r="AB93" s="1"/>
      <c r="AC93" s="1"/>
      <c r="AD93" s="1"/>
    </row>
    <row r="94" spans="1:30">
      <c r="A94" s="1"/>
      <c r="B94" s="7" t="s">
        <v>15</v>
      </c>
      <c r="C94" s="43">
        <v>93236</v>
      </c>
      <c r="D94" s="9">
        <v>2.91</v>
      </c>
      <c r="E94" s="13">
        <f t="shared" si="30"/>
        <v>271316.76</v>
      </c>
      <c r="F94" s="54">
        <v>7466</v>
      </c>
      <c r="G94" s="13">
        <v>17.37</v>
      </c>
      <c r="H94" s="13">
        <f t="shared" si="31"/>
        <v>129684.42000000001</v>
      </c>
      <c r="I94" s="55">
        <f t="shared" si="32"/>
        <v>401001.18000000005</v>
      </c>
      <c r="J94" s="11">
        <f t="shared" si="33"/>
        <v>53.710310742030543</v>
      </c>
      <c r="K94" s="12">
        <f t="shared" si="34"/>
        <v>8.0076365352438977E-2</v>
      </c>
      <c r="L94" s="1"/>
      <c r="M94" s="1"/>
      <c r="N94" s="1"/>
      <c r="O94" s="1"/>
      <c r="P94" s="7"/>
      <c r="Q94" s="8"/>
      <c r="R94" s="8"/>
      <c r="S94" s="8"/>
      <c r="T94" s="8"/>
      <c r="U94" s="8"/>
      <c r="V94" s="8"/>
      <c r="W94" s="8"/>
      <c r="X94" s="8"/>
      <c r="Y94" s="46"/>
      <c r="Z94" s="1"/>
      <c r="AA94" s="1"/>
      <c r="AB94" s="1"/>
      <c r="AC94" s="1"/>
      <c r="AD94" s="1"/>
    </row>
    <row r="95" spans="1:30">
      <c r="A95" s="1"/>
      <c r="B95" s="59" t="s">
        <v>16</v>
      </c>
      <c r="C95" s="60">
        <v>93236</v>
      </c>
      <c r="D95" s="61">
        <v>2.91</v>
      </c>
      <c r="E95" s="62">
        <f t="shared" si="30"/>
        <v>271316.76</v>
      </c>
      <c r="F95" s="63">
        <v>7116</v>
      </c>
      <c r="G95" s="62">
        <v>17.37</v>
      </c>
      <c r="H95" s="62">
        <f t="shared" si="31"/>
        <v>123604.92000000001</v>
      </c>
      <c r="I95" s="55">
        <f t="shared" si="32"/>
        <v>394921.68000000005</v>
      </c>
      <c r="J95" s="65">
        <f t="shared" si="33"/>
        <v>55.497706576728504</v>
      </c>
      <c r="K95" s="66">
        <f t="shared" si="34"/>
        <v>7.6322450555579388E-2</v>
      </c>
      <c r="L95" s="47">
        <f>SUM(F93:F95)</f>
        <v>25885</v>
      </c>
      <c r="M95" s="48">
        <f>SUM(E93:E95)</f>
        <v>813950.28</v>
      </c>
      <c r="N95" s="48">
        <f>SUM(H93:H95)</f>
        <v>449622.45000000007</v>
      </c>
      <c r="O95" s="48">
        <f>N95+M95</f>
        <v>1263572.73</v>
      </c>
      <c r="P95" s="7"/>
      <c r="Q95" s="8"/>
      <c r="R95" s="8"/>
      <c r="S95" s="8"/>
      <c r="T95" s="8"/>
      <c r="U95" s="8"/>
      <c r="V95" s="8"/>
      <c r="W95" s="8"/>
      <c r="X95" s="8"/>
      <c r="Y95" s="46"/>
      <c r="Z95" s="1"/>
      <c r="AA95" s="1"/>
      <c r="AB95" s="1"/>
      <c r="AC95" s="1"/>
      <c r="AD95" s="1"/>
    </row>
    <row r="96" spans="1:30">
      <c r="A96" s="1"/>
      <c r="B96" s="7" t="s">
        <v>17</v>
      </c>
      <c r="C96" s="43">
        <v>87799</v>
      </c>
      <c r="D96" s="67">
        <v>3.13</v>
      </c>
      <c r="E96" s="13">
        <f t="shared" si="30"/>
        <v>274810.87</v>
      </c>
      <c r="F96" s="54">
        <v>5511</v>
      </c>
      <c r="G96" s="67">
        <v>18.829999999999998</v>
      </c>
      <c r="H96" s="13">
        <f t="shared" si="31"/>
        <v>103772.12999999999</v>
      </c>
      <c r="I96" s="55">
        <f t="shared" si="32"/>
        <v>378583</v>
      </c>
      <c r="J96" s="11">
        <f t="shared" si="33"/>
        <v>68.695880965342042</v>
      </c>
      <c r="K96" s="12">
        <f t="shared" si="34"/>
        <v>6.2768368660235316E-2</v>
      </c>
      <c r="L96" s="1"/>
      <c r="M96" s="1"/>
      <c r="N96" s="1"/>
      <c r="O96" s="1"/>
      <c r="P96" s="7"/>
      <c r="Q96" s="8"/>
      <c r="R96" s="8"/>
      <c r="S96" s="8"/>
      <c r="T96" s="8"/>
      <c r="U96" s="8"/>
      <c r="V96" s="8"/>
      <c r="W96" s="8"/>
      <c r="X96" s="8"/>
      <c r="Y96" s="46"/>
      <c r="Z96" s="1"/>
      <c r="AA96" s="1"/>
      <c r="AB96" s="1"/>
      <c r="AC96" s="1"/>
      <c r="AD96" s="1"/>
    </row>
    <row r="97" spans="1:30">
      <c r="A97" s="1"/>
      <c r="B97" s="7" t="s">
        <v>18</v>
      </c>
      <c r="C97" s="43">
        <v>87799</v>
      </c>
      <c r="D97" s="67">
        <v>3.13</v>
      </c>
      <c r="E97" s="13">
        <f t="shared" si="30"/>
        <v>274810.87</v>
      </c>
      <c r="F97" s="54">
        <v>9493</v>
      </c>
      <c r="G97" s="67">
        <v>18.829999999999998</v>
      </c>
      <c r="H97" s="13">
        <f t="shared" si="31"/>
        <v>178753.18999999997</v>
      </c>
      <c r="I97" s="55">
        <f t="shared" si="32"/>
        <v>453564.05999999994</v>
      </c>
      <c r="J97" s="49">
        <f t="shared" si="33"/>
        <v>47.778790687875272</v>
      </c>
      <c r="K97" s="12">
        <f t="shared" si="34"/>
        <v>0.10812196038679256</v>
      </c>
      <c r="L97" s="1"/>
      <c r="M97" s="1"/>
      <c r="N97" s="1"/>
      <c r="O97" s="1"/>
      <c r="P97" s="7"/>
      <c r="Q97" s="8"/>
      <c r="R97" s="8"/>
      <c r="S97" s="8"/>
      <c r="T97" s="8"/>
      <c r="U97" s="8"/>
      <c r="V97" s="8"/>
      <c r="W97" s="8"/>
      <c r="X97" s="8"/>
      <c r="Y97" s="46"/>
      <c r="Z97" s="1"/>
      <c r="AA97" s="1"/>
      <c r="AB97" s="1"/>
      <c r="AC97" s="1"/>
      <c r="AD97" s="1"/>
    </row>
    <row r="98" spans="1:30" ht="15.75" thickBot="1">
      <c r="A98" s="1"/>
      <c r="B98" s="7" t="s">
        <v>19</v>
      </c>
      <c r="C98" s="43">
        <v>87799</v>
      </c>
      <c r="D98" s="67">
        <v>3.13</v>
      </c>
      <c r="E98" s="13">
        <f t="shared" si="30"/>
        <v>274810.87</v>
      </c>
      <c r="F98" s="54">
        <v>5577</v>
      </c>
      <c r="G98" s="67">
        <v>18.829999999999998</v>
      </c>
      <c r="H98" s="13">
        <f t="shared" si="31"/>
        <v>105014.90999999999</v>
      </c>
      <c r="I98" s="55">
        <f t="shared" si="32"/>
        <v>379825.77999999997</v>
      </c>
      <c r="J98" s="49">
        <f t="shared" si="33"/>
        <v>68.105752196521422</v>
      </c>
      <c r="K98" s="12">
        <f t="shared" si="34"/>
        <v>6.3520085650178248E-2</v>
      </c>
      <c r="L98" s="47">
        <f>SUM(F96:F98)</f>
        <v>20581</v>
      </c>
      <c r="M98" s="48">
        <f>SUM(E96:E98)</f>
        <v>824432.61</v>
      </c>
      <c r="N98" s="48">
        <f>SUM(H96:H98)</f>
        <v>387540.22999999992</v>
      </c>
      <c r="O98" s="48">
        <f>N98+M98</f>
        <v>1211972.8399999999</v>
      </c>
      <c r="P98" s="15"/>
      <c r="Q98" s="16"/>
      <c r="R98" s="16"/>
      <c r="S98" s="16"/>
      <c r="T98" s="16"/>
      <c r="U98" s="16"/>
      <c r="V98" s="16"/>
      <c r="W98" s="16"/>
      <c r="X98" s="16"/>
      <c r="Y98" s="42"/>
      <c r="Z98" s="1"/>
      <c r="AA98" s="1"/>
      <c r="AB98" s="1"/>
      <c r="AC98" s="1"/>
      <c r="AD98" s="1"/>
    </row>
    <row r="99" spans="1:30" ht="15.75" thickBot="1">
      <c r="A99" s="1"/>
      <c r="B99" s="70" t="s">
        <v>6</v>
      </c>
      <c r="C99" s="71">
        <f>SUM(C87:C98)</f>
        <v>1102521</v>
      </c>
      <c r="D99" s="71"/>
      <c r="E99" s="72">
        <f>SUM(E87:E98)</f>
        <v>3266283.45</v>
      </c>
      <c r="F99" s="73">
        <f>SUM(F87:F98)</f>
        <v>121467</v>
      </c>
      <c r="G99" s="71"/>
      <c r="H99" s="72">
        <f>SUM(H87:H98)</f>
        <v>2139930.0499999998</v>
      </c>
      <c r="I99" s="74">
        <f>SUM(I87:I98)</f>
        <v>5406213.5</v>
      </c>
      <c r="J99" s="75">
        <f>(I99/F99)-4.5</f>
        <v>40.007672865881268</v>
      </c>
      <c r="K99" s="76">
        <f>F99/C99</f>
        <v>0.11017205114460404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thickBot="1"/>
    <row r="101" spans="1:30" ht="15.75" thickBot="1">
      <c r="A101" s="2">
        <v>2023</v>
      </c>
      <c r="B101" s="89" t="s">
        <v>0</v>
      </c>
      <c r="C101" s="90"/>
      <c r="D101" s="90"/>
      <c r="E101" s="90"/>
      <c r="F101" s="90"/>
      <c r="G101" s="90"/>
      <c r="H101" s="90"/>
      <c r="I101" s="90"/>
      <c r="J101" s="90"/>
      <c r="K101" s="94"/>
      <c r="L101" s="1"/>
      <c r="M101" s="1"/>
      <c r="N101" s="1"/>
      <c r="O101" s="1"/>
      <c r="P101" s="89"/>
      <c r="Q101" s="90"/>
      <c r="R101" s="90"/>
      <c r="S101" s="90"/>
      <c r="T101" s="90"/>
      <c r="U101" s="90"/>
      <c r="V101" s="90"/>
      <c r="W101" s="90"/>
      <c r="X101" s="90"/>
      <c r="Y101" s="94"/>
      <c r="Z101" s="1"/>
      <c r="AA101" s="1"/>
      <c r="AB101" s="1"/>
      <c r="AC101" s="1"/>
      <c r="AD101" s="1"/>
    </row>
    <row r="102" spans="1:30">
      <c r="A102" s="1"/>
      <c r="B102" s="3" t="s">
        <v>1</v>
      </c>
      <c r="C102" s="4" t="s">
        <v>2</v>
      </c>
      <c r="D102" s="4" t="s">
        <v>3</v>
      </c>
      <c r="E102" s="4" t="s">
        <v>4</v>
      </c>
      <c r="F102" s="4" t="s">
        <v>5</v>
      </c>
      <c r="G102" s="4" t="s">
        <v>3</v>
      </c>
      <c r="H102" s="4" t="s">
        <v>4</v>
      </c>
      <c r="I102" s="5" t="s">
        <v>6</v>
      </c>
      <c r="J102" s="6" t="s">
        <v>7</v>
      </c>
      <c r="K102" s="6"/>
    </row>
    <row r="103" spans="1:30">
      <c r="A103" s="1"/>
      <c r="B103" s="7" t="s">
        <v>8</v>
      </c>
      <c r="C103" s="43">
        <v>87799</v>
      </c>
      <c r="D103" s="9">
        <v>3.13</v>
      </c>
      <c r="E103" s="9">
        <v>274810.87</v>
      </c>
      <c r="F103" s="82">
        <v>7957</v>
      </c>
      <c r="G103" s="13">
        <v>18.829999999999998</v>
      </c>
      <c r="H103" s="13">
        <f t="shared" ref="H103:H114" si="35">F103*G103</f>
        <v>149830.31</v>
      </c>
      <c r="I103" s="14">
        <f t="shared" ref="I103" si="36">H103+E103</f>
        <v>424641.18</v>
      </c>
      <c r="J103" s="11">
        <f t="shared" ref="J103" si="37">(I103/F103)</f>
        <v>53.366995098655273</v>
      </c>
      <c r="K103" s="12"/>
      <c r="N103" s="81"/>
    </row>
    <row r="104" spans="1:30">
      <c r="A104" s="1"/>
      <c r="B104" s="7" t="s">
        <v>9</v>
      </c>
      <c r="C104" s="43">
        <v>87799</v>
      </c>
      <c r="D104" s="9">
        <v>3.13</v>
      </c>
      <c r="E104" s="9">
        <v>274810.87</v>
      </c>
      <c r="F104" s="82">
        <v>7272</v>
      </c>
      <c r="G104" s="13">
        <v>18.829999999999998</v>
      </c>
      <c r="H104" s="13">
        <f t="shared" si="35"/>
        <v>136931.75999999998</v>
      </c>
      <c r="I104" s="14">
        <f t="shared" ref="I104:I110" si="38">H104+E104</f>
        <v>411742.63</v>
      </c>
      <c r="J104" s="11">
        <f t="shared" ref="J104:J110" si="39">(I104/F104)</f>
        <v>56.620273652365235</v>
      </c>
      <c r="K104" s="12"/>
      <c r="N104" s="81"/>
    </row>
    <row r="105" spans="1:30">
      <c r="A105" s="1"/>
      <c r="B105" s="7" t="s">
        <v>10</v>
      </c>
      <c r="C105" s="43">
        <v>87799</v>
      </c>
      <c r="D105" s="9">
        <v>3.13</v>
      </c>
      <c r="E105" s="9">
        <v>274810.87</v>
      </c>
      <c r="F105" s="82">
        <v>11893</v>
      </c>
      <c r="G105" s="13">
        <v>18.829999999999998</v>
      </c>
      <c r="H105" s="13">
        <f t="shared" si="35"/>
        <v>223945.18999999997</v>
      </c>
      <c r="I105" s="14">
        <f t="shared" si="38"/>
        <v>498756.05999999994</v>
      </c>
      <c r="J105" s="11">
        <f t="shared" si="39"/>
        <v>41.936942739426549</v>
      </c>
      <c r="K105" s="12"/>
      <c r="N105" s="81"/>
    </row>
    <row r="106" spans="1:30">
      <c r="A106" s="1"/>
      <c r="B106" s="7" t="s">
        <v>11</v>
      </c>
      <c r="C106" s="43">
        <v>87799</v>
      </c>
      <c r="D106" s="9">
        <v>3.13</v>
      </c>
      <c r="E106" s="9">
        <v>274810.87</v>
      </c>
      <c r="F106" s="82">
        <v>13054</v>
      </c>
      <c r="G106" s="13">
        <v>18.829999999999998</v>
      </c>
      <c r="H106" s="13">
        <f t="shared" si="35"/>
        <v>245806.81999999998</v>
      </c>
      <c r="I106" s="14">
        <f t="shared" si="38"/>
        <v>520617.68999999994</v>
      </c>
      <c r="J106" s="11">
        <f t="shared" si="39"/>
        <v>39.881851539757925</v>
      </c>
      <c r="K106" s="12"/>
      <c r="N106" s="81"/>
      <c r="S106" s="80"/>
    </row>
    <row r="107" spans="1:30">
      <c r="A107" s="1"/>
      <c r="B107" s="7" t="s">
        <v>12</v>
      </c>
      <c r="C107" s="43">
        <v>87799</v>
      </c>
      <c r="D107" s="9">
        <v>3.13</v>
      </c>
      <c r="E107" s="9">
        <v>274810.87</v>
      </c>
      <c r="F107" s="82">
        <v>12644</v>
      </c>
      <c r="G107" s="13">
        <v>18.829999999999998</v>
      </c>
      <c r="H107" s="13">
        <f t="shared" si="35"/>
        <v>238086.52</v>
      </c>
      <c r="I107" s="14">
        <f t="shared" si="38"/>
        <v>512897.39</v>
      </c>
      <c r="J107" s="11">
        <f t="shared" si="39"/>
        <v>40.564488294843407</v>
      </c>
      <c r="K107" s="12"/>
      <c r="N107" s="81"/>
    </row>
    <row r="108" spans="1:30">
      <c r="A108" s="1"/>
      <c r="B108" s="7" t="s">
        <v>13</v>
      </c>
      <c r="C108" s="43">
        <v>87799</v>
      </c>
      <c r="D108" s="9">
        <v>3.13</v>
      </c>
      <c r="E108" s="13">
        <v>274810.87</v>
      </c>
      <c r="F108" s="82">
        <v>11441</v>
      </c>
      <c r="G108" s="13">
        <v>18.829999999999998</v>
      </c>
      <c r="H108" s="13">
        <f t="shared" si="35"/>
        <v>215434.02999999997</v>
      </c>
      <c r="I108" s="14">
        <f t="shared" si="38"/>
        <v>490244.89999999997</v>
      </c>
      <c r="J108" s="11">
        <f t="shared" si="39"/>
        <v>42.849829560353115</v>
      </c>
      <c r="K108" s="12"/>
      <c r="N108" s="81"/>
    </row>
    <row r="109" spans="1:30">
      <c r="A109" s="1"/>
      <c r="B109" s="7" t="s">
        <v>14</v>
      </c>
      <c r="C109" s="43">
        <v>87799</v>
      </c>
      <c r="D109" s="9">
        <v>3.13</v>
      </c>
      <c r="E109" s="13">
        <v>274810.87</v>
      </c>
      <c r="F109" s="82">
        <v>10176</v>
      </c>
      <c r="G109" s="13">
        <v>18.829999999999998</v>
      </c>
      <c r="H109" s="13">
        <f t="shared" si="35"/>
        <v>191614.07999999999</v>
      </c>
      <c r="I109" s="14">
        <f t="shared" si="38"/>
        <v>466424.94999999995</v>
      </c>
      <c r="J109" s="11">
        <f t="shared" si="39"/>
        <v>45.835785180817602</v>
      </c>
      <c r="K109" s="12"/>
      <c r="N109" s="81"/>
    </row>
    <row r="110" spans="1:30">
      <c r="A110" s="1"/>
      <c r="B110" s="7" t="s">
        <v>15</v>
      </c>
      <c r="C110" s="43">
        <v>87799</v>
      </c>
      <c r="D110" s="9">
        <v>3.13</v>
      </c>
      <c r="E110" s="13">
        <v>274810.87</v>
      </c>
      <c r="F110" s="82">
        <v>9721</v>
      </c>
      <c r="G110" s="13">
        <v>18.829999999999998</v>
      </c>
      <c r="H110" s="13">
        <f t="shared" si="35"/>
        <v>183046.43</v>
      </c>
      <c r="I110" s="14">
        <f t="shared" si="38"/>
        <v>457857.3</v>
      </c>
      <c r="J110" s="11">
        <f t="shared" si="39"/>
        <v>47.099814833864826</v>
      </c>
      <c r="K110" s="12"/>
      <c r="N110" s="81"/>
    </row>
    <row r="111" spans="1:30">
      <c r="A111" s="1"/>
      <c r="B111" s="59" t="s">
        <v>16</v>
      </c>
      <c r="C111" s="60">
        <v>87799</v>
      </c>
      <c r="D111" s="61">
        <v>3.13</v>
      </c>
      <c r="E111" s="62">
        <v>274810.87</v>
      </c>
      <c r="F111" s="82">
        <v>8306</v>
      </c>
      <c r="G111" s="62">
        <v>18.829999999999998</v>
      </c>
      <c r="H111" s="13">
        <f t="shared" si="35"/>
        <v>156401.97999999998</v>
      </c>
      <c r="I111" s="14">
        <f t="shared" ref="I111:I115" si="40">H111+E111</f>
        <v>431212.85</v>
      </c>
      <c r="J111" s="11">
        <f t="shared" ref="J111:J115" si="41">(I111/F111)</f>
        <v>51.915825908981454</v>
      </c>
      <c r="K111" s="66"/>
      <c r="N111" s="81"/>
    </row>
    <row r="112" spans="1:30">
      <c r="A112" s="1"/>
      <c r="B112" s="7" t="s">
        <v>17</v>
      </c>
      <c r="C112" s="43">
        <v>87799</v>
      </c>
      <c r="D112" s="67">
        <v>3.13</v>
      </c>
      <c r="E112" s="13">
        <v>274810.87</v>
      </c>
      <c r="F112" s="54">
        <v>5511</v>
      </c>
      <c r="G112" s="67">
        <v>18.829999999999998</v>
      </c>
      <c r="H112" s="13">
        <f t="shared" si="35"/>
        <v>103772.12999999999</v>
      </c>
      <c r="I112" s="14">
        <f t="shared" si="40"/>
        <v>378583</v>
      </c>
      <c r="J112" s="11">
        <f t="shared" si="41"/>
        <v>68.695880965342042</v>
      </c>
      <c r="K112" s="12"/>
    </row>
    <row r="113" spans="1:13">
      <c r="A113" s="1"/>
      <c r="B113" s="7" t="s">
        <v>18</v>
      </c>
      <c r="C113" s="43">
        <v>87799</v>
      </c>
      <c r="D113" s="67">
        <v>3.13</v>
      </c>
      <c r="E113" s="13">
        <v>274810.87</v>
      </c>
      <c r="F113" s="54">
        <v>9493</v>
      </c>
      <c r="G113" s="67">
        <v>18.829999999999998</v>
      </c>
      <c r="H113" s="13">
        <f t="shared" si="35"/>
        <v>178753.18999999997</v>
      </c>
      <c r="I113" s="14">
        <f t="shared" si="40"/>
        <v>453564.05999999994</v>
      </c>
      <c r="J113" s="11">
        <f t="shared" si="41"/>
        <v>47.778790687875272</v>
      </c>
      <c r="K113" s="12"/>
    </row>
    <row r="114" spans="1:13" ht="15.75" thickBot="1">
      <c r="A114" s="1"/>
      <c r="B114" s="7" t="s">
        <v>19</v>
      </c>
      <c r="C114" s="43">
        <v>87799</v>
      </c>
      <c r="D114" s="67">
        <v>3.13</v>
      </c>
      <c r="E114" s="13">
        <v>274810.87</v>
      </c>
      <c r="F114" s="54">
        <v>6185</v>
      </c>
      <c r="G114" s="67">
        <v>18.829999999999998</v>
      </c>
      <c r="H114" s="13">
        <f t="shared" si="35"/>
        <v>116463.54999999999</v>
      </c>
      <c r="I114" s="14">
        <f t="shared" si="40"/>
        <v>391274.42</v>
      </c>
      <c r="J114" s="11">
        <f t="shared" si="41"/>
        <v>63.261830234438158</v>
      </c>
      <c r="K114" s="12"/>
    </row>
    <row r="115" spans="1:13" ht="15.75" thickBot="1">
      <c r="A115" s="1"/>
      <c r="B115" s="70" t="s">
        <v>6</v>
      </c>
      <c r="C115" s="71">
        <f>SUM(C103:C114)</f>
        <v>1053588</v>
      </c>
      <c r="D115" s="71"/>
      <c r="E115" s="72">
        <f>SUM(E103:E114)</f>
        <v>3297730.4400000009</v>
      </c>
      <c r="F115" s="73">
        <f>SUM(F103:F114)</f>
        <v>113653</v>
      </c>
      <c r="G115" s="71"/>
      <c r="H115" s="72">
        <f>SUM(H103:H114)</f>
        <v>2140085.9899999998</v>
      </c>
      <c r="I115" s="18">
        <f t="shared" si="40"/>
        <v>5437816.4300000006</v>
      </c>
      <c r="J115" s="22">
        <f t="shared" si="41"/>
        <v>47.845779961813598</v>
      </c>
      <c r="K115" s="76"/>
    </row>
    <row r="116" spans="1:13">
      <c r="E116" s="79"/>
      <c r="F116" s="77"/>
    </row>
    <row r="117" spans="1:13">
      <c r="E117" s="79"/>
      <c r="F117" s="77"/>
      <c r="H117" s="54"/>
      <c r="I117" s="78"/>
      <c r="M117" s="54"/>
    </row>
    <row r="118" spans="1:13">
      <c r="E118" s="79"/>
      <c r="F118" s="77"/>
    </row>
    <row r="119" spans="1:13">
      <c r="E119" s="79"/>
      <c r="F119" s="77"/>
      <c r="M119" s="54"/>
    </row>
    <row r="120" spans="1:13">
      <c r="E120" s="79"/>
      <c r="F120" s="77"/>
      <c r="J120" s="77"/>
    </row>
    <row r="121" spans="1:13">
      <c r="E121" s="79"/>
      <c r="F121" s="77"/>
    </row>
    <row r="122" spans="1:13">
      <c r="E122" s="79"/>
      <c r="F122" s="77"/>
    </row>
    <row r="123" spans="1:13">
      <c r="E123" s="79"/>
      <c r="F123" s="77"/>
    </row>
    <row r="124" spans="1:13">
      <c r="E124" s="79"/>
      <c r="F124" s="77"/>
    </row>
    <row r="125" spans="1:13">
      <c r="E125" s="79"/>
      <c r="F125" s="77"/>
    </row>
    <row r="126" spans="1:13">
      <c r="E126" s="79"/>
      <c r="F126" s="77"/>
    </row>
  </sheetData>
  <mergeCells count="11">
    <mergeCell ref="B101:K101"/>
    <mergeCell ref="P101:Y101"/>
    <mergeCell ref="B85:K85"/>
    <mergeCell ref="P85:Y85"/>
    <mergeCell ref="B2:K2"/>
    <mergeCell ref="B19:J19"/>
    <mergeCell ref="B35:K35"/>
    <mergeCell ref="B53:K53"/>
    <mergeCell ref="P53:Y53"/>
    <mergeCell ref="B69:K69"/>
    <mergeCell ref="P69:Y6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Central Arizona Project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Bryce Dininger</dc:creator>
  <cp:keywords/>
  <dc:description/>
  <cp:lastModifiedBy/>
  <cp:revision/>
  <dcterms:created xsi:type="dcterms:W3CDTF">2022-03-10T18:20:11Z</dcterms:created>
  <dcterms:modified xsi:type="dcterms:W3CDTF">2023-02-13T15:18:57Z</dcterms:modified>
  <cp:category/>
  <cp:contentStatus/>
</cp:coreProperties>
</file>