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n\Downloads\"/>
    </mc:Choice>
  </mc:AlternateContent>
  <xr:revisionPtr revIDLastSave="0" documentId="8_{B0F55217-007B-4C66-A823-531E6769CA0D}" xr6:coauthVersionLast="43" xr6:coauthVersionMax="43" xr10:uidLastSave="{00000000-0000-0000-0000-000000000000}"/>
  <bookViews>
    <workbookView xWindow="1965" yWindow="1740" windowWidth="21600" windowHeight="11385" xr2:uid="{00000000-000D-0000-FFFF-FFFF00000000}"/>
  </bookViews>
  <sheets>
    <sheet name="Details" sheetId="1" r:id="rId1"/>
    <sheet name="Raw Data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G19" i="1"/>
  <c r="F19" i="1"/>
  <c r="G18" i="1"/>
  <c r="F18" i="1"/>
  <c r="G17" i="1"/>
  <c r="F17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G8" i="1"/>
  <c r="F8" i="1"/>
  <c r="G7" i="1"/>
  <c r="F7" i="1"/>
  <c r="F6" i="1"/>
</calcChain>
</file>

<file path=xl/sharedStrings.xml><?xml version="1.0" encoding="utf-8"?>
<sst xmlns="http://schemas.openxmlformats.org/spreadsheetml/2006/main" count="925" uniqueCount="272">
  <si>
    <t>Initech</t>
  </si>
  <si>
    <t>Scheduled Moves Report</t>
  </si>
  <si>
    <t>Date: Jun 4, 2019 at 10:54 am PDT</t>
  </si>
  <si>
    <t>Conflict</t>
  </si>
  <si>
    <t>Move Chain</t>
  </si>
  <si>
    <t>Move Type</t>
  </si>
  <si>
    <t>Move Date</t>
  </si>
  <si>
    <t>Employee</t>
  </si>
  <si>
    <t>From</t>
  </si>
  <si>
    <t>To</t>
  </si>
  <si>
    <t>Move Comment</t>
  </si>
  <si>
    <t>Assets</t>
  </si>
  <si>
    <t>Created</t>
  </si>
  <si>
    <t>Modified</t>
  </si>
  <si>
    <t>ERT</t>
  </si>
  <si>
    <t>Phone</t>
  </si>
  <si>
    <t>Move reason</t>
  </si>
  <si>
    <t>Cost</t>
  </si>
  <si>
    <t>IT/HR Approved</t>
  </si>
  <si>
    <t>Approved</t>
  </si>
  <si>
    <t>Ergo assessment?</t>
  </si>
  <si>
    <t>Additional notes</t>
  </si>
  <si>
    <t>Vacate</t>
  </si>
  <si>
    <t>Jun 5, 2019 at 9:30 am</t>
  </si>
  <si>
    <t>Bob Mendez
Director, Global Taxation
Finance</t>
  </si>
  <si>
    <t>David Spence
Dec 20, 2018</t>
  </si>
  <si>
    <t>Darin Herle
Mar 26, 2019</t>
  </si>
  <si>
    <t>555-678-9000</t>
  </si>
  <si>
    <t>From - To</t>
  </si>
  <si>
    <t>John Mathis
VP &amp; MD, Risk Transfer
IT</t>
  </si>
  <si>
    <t xml:space="preserve">
Mar 18, 2019</t>
  </si>
  <si>
    <t>szaza 
Mar 18, 2019</t>
  </si>
  <si>
    <t>Jun 7, 2019 at 8:00 am</t>
  </si>
  <si>
    <t>Joe Sanders
Quality Control Specialist I
IT</t>
  </si>
  <si>
    <t xml:space="preserve">
Jun 4, 2019</t>
  </si>
  <si>
    <t>David Spence
Jun 4, 2019</t>
  </si>
  <si>
    <t>Promotion</t>
  </si>
  <si>
    <t>No</t>
  </si>
  <si>
    <t>New</t>
  </si>
  <si>
    <t>Jul 11, 2019 at 9:00 am</t>
  </si>
  <si>
    <t>Martha Kerr
Release Consultant
Accounting</t>
  </si>
  <si>
    <t xml:space="preserve">
Apr 8, 2019</t>
  </si>
  <si>
    <t>Darin Herle
Apr 24, 2019</t>
  </si>
  <si>
    <t>David Spence
Apr 8, 2019</t>
  </si>
  <si>
    <t>3 of 3</t>
  </si>
  <si>
    <t>Jul 17, 2019 at 9:00 am</t>
  </si>
  <si>
    <t>John Deutsch
Litigation Specialist
Legal</t>
  </si>
  <si>
    <t>Jordan Rodier
Jan 15, 2019</t>
  </si>
  <si>
    <t>Darin Herle
Apr 26, 2019</t>
  </si>
  <si>
    <t>Self move</t>
  </si>
  <si>
    <t>Yes</t>
  </si>
  <si>
    <t>Giri Martinez — Date</t>
  </si>
  <si>
    <t>2 of 3</t>
  </si>
  <si>
    <t>Nancy Treanor
Global President
Healthcare</t>
  </si>
  <si>
    <t>David Spence
Jan 24, 2019</t>
  </si>
  <si>
    <t>Eric Huddleston
Compliance Underwriter
Accounting</t>
  </si>
  <si>
    <t>move his plants, and goldfish</t>
  </si>
  <si>
    <t>Origin -&gt; Destination
Ergo Chair: Medium
Facilities -&gt; Destination
Standing Desk</t>
  </si>
  <si>
    <t>David Spence
Jan 25, 2019</t>
  </si>
  <si>
    <t>Greg Tan
Sr. Financial Reporting Analys
Finance</t>
  </si>
  <si>
    <t>David Spence
Jan 30, 2019</t>
  </si>
  <si>
    <t>Aug 13, 2019 at 10:30 am</t>
  </si>
  <si>
    <t>Quinn Cortner
Sr. Actuarial Analyst
IT</t>
  </si>
  <si>
    <t>Darin Herle
Jan 28, 2019</t>
  </si>
  <si>
    <t>Darin Herle
May 6, 2019</t>
  </si>
  <si>
    <t>Drew White
Info Security Consultant
IT</t>
  </si>
  <si>
    <t>Aug 14, 2019 at 4:30 pm</t>
  </si>
  <si>
    <t>Maria Barger
Release Consultant
Accounting</t>
  </si>
  <si>
    <t>bring her plants</t>
  </si>
  <si>
    <t>OSS Admin
Feb 15, 2019</t>
  </si>
  <si>
    <t>Training</t>
  </si>
  <si>
    <t>$200</t>
  </si>
  <si>
    <t>Mara Shriner
Assistant Account Executive
Consumer</t>
  </si>
  <si>
    <t>Origin -&gt; Destination
Dual Monitors</t>
  </si>
  <si>
    <t>Jordan Rodier
Feb 19, 2019</t>
  </si>
  <si>
    <t>Cindy Azcueta
Sr. Prod Marketing Consultant
Marketing</t>
  </si>
  <si>
    <t>David Spence
Feb 20, 2019</t>
  </si>
  <si>
    <t>Maya Ketter
Senior Account Executive
Consumer</t>
  </si>
  <si>
    <t xml:space="preserve">
Feb 22, 2019</t>
  </si>
  <si>
    <t>mketter 
Feb 22, 2019</t>
  </si>
  <si>
    <t>John Hovey
AVP, Strategic Analytics
Human Resources</t>
  </si>
  <si>
    <t>OSS Admin
Feb 27, 2019</t>
  </si>
  <si>
    <t>Emily Haas
Senior Manager
Healthcare</t>
  </si>
  <si>
    <t>First Aid</t>
  </si>
  <si>
    <t>Aug 27, 2019 at 9:30 am</t>
  </si>
  <si>
    <t>Janice Shirey
Compliance Underwriter
Accounting</t>
  </si>
  <si>
    <t>Darin Herle
May 15, 2019</t>
  </si>
  <si>
    <t>Darin Herle
May 21, 2019</t>
  </si>
  <si>
    <t>1 of 3</t>
  </si>
  <si>
    <t>Sep 12, 2019 at 9:00 am</t>
  </si>
  <si>
    <t>Giri Martinez
CWR - Agency/Leased Employee
IT</t>
  </si>
  <si>
    <t>Darin Herle
May 16, 2019</t>
  </si>
  <si>
    <t>Dept. change</t>
  </si>
  <si>
    <t>Project move</t>
  </si>
  <si>
    <t>5 of 5</t>
  </si>
  <si>
    <t>Erin McCormack
Senior Account Executive
Healthcare</t>
  </si>
  <si>
    <t>Jordan Rodier
Jan 16, 2019</t>
  </si>
  <si>
    <t>4 of 5</t>
  </si>
  <si>
    <t>Molly Grimaldi
Senior Account Supervisor
Healthcare</t>
  </si>
  <si>
    <t>3 of 5</t>
  </si>
  <si>
    <t>Kailyn Farley
Account Executive
Healthcare</t>
  </si>
  <si>
    <t>2 of 5</t>
  </si>
  <si>
    <t>Sonia Denina
Internal Comm. Consultant
Human Resources</t>
  </si>
  <si>
    <t>Janice Ringler — Move</t>
  </si>
  <si>
    <t>1 of 5</t>
  </si>
  <si>
    <t>Natalie Davis
Account Supervisor
Healthcare</t>
  </si>
  <si>
    <t>2 of 2</t>
  </si>
  <si>
    <t>Sep 18, 2019 at 9:00 am</t>
  </si>
  <si>
    <t>Theodore Skarnes
Researcher
Genetics</t>
  </si>
  <si>
    <t>Darin Herle
May 28, 2019</t>
  </si>
  <si>
    <t>Darin Herle
Jun 3, 2019</t>
  </si>
  <si>
    <t>David De Franco — Move</t>
  </si>
  <si>
    <t>1 of 2</t>
  </si>
  <si>
    <t>Pentao Busch-Nentwich
Senior Scientist
Genetics</t>
  </si>
  <si>
    <t>Oct 10, 2019 at 9:30 am</t>
  </si>
  <si>
    <t>David Spence
Sales
Sales</t>
  </si>
  <si>
    <t xml:space="preserve">
Mar 15, 2019</t>
  </si>
  <si>
    <t>Darin Herle
May 29, 2019</t>
  </si>
  <si>
    <t>646-736-1339</t>
  </si>
  <si>
    <t>David Spence
Mar 15, 2019</t>
  </si>
  <si>
    <t>Samuel Sun
Researcher
Cancer Research</t>
  </si>
  <si>
    <t>Darin Herle
Mar 22, 2019</t>
  </si>
  <si>
    <t>Move Time</t>
  </si>
  <si>
    <t>Department</t>
  </si>
  <si>
    <t>Title</t>
  </si>
  <si>
    <t>From Seat</t>
  </si>
  <si>
    <t>From Floor</t>
  </si>
  <si>
    <t>To Seat</t>
  </si>
  <si>
    <t>To Floor</t>
  </si>
  <si>
    <t>Assets: Origin to Facilities</t>
  </si>
  <si>
    <t>Assets: Origin to Destination</t>
  </si>
  <si>
    <t>Assets: Facilities to Destination</t>
  </si>
  <si>
    <t>Assets: Destination to Facilities</t>
  </si>
  <si>
    <t>Created By</t>
  </si>
  <si>
    <t>Created Date</t>
  </si>
  <si>
    <t>Modified By</t>
  </si>
  <si>
    <t>Modified Date</t>
  </si>
  <si>
    <t>Reviewed By</t>
  </si>
  <si>
    <t>Reviewed Date</t>
  </si>
  <si>
    <t>Jun 5, 2019</t>
  </si>
  <si>
    <t>9:30 am</t>
  </si>
  <si>
    <t>Bob Mendez</t>
  </si>
  <si>
    <t>Finance</t>
  </si>
  <si>
    <t>Director, Global Taxation</t>
  </si>
  <si>
    <t>Seat95</t>
  </si>
  <si>
    <t>New York - 2</t>
  </si>
  <si>
    <t>David Spence</t>
  </si>
  <si>
    <t>Dec 20, 2018</t>
  </si>
  <si>
    <t>Darin Herle</t>
  </si>
  <si>
    <t>Mar 26, 2019</t>
  </si>
  <si>
    <t>John Mathis</t>
  </si>
  <si>
    <t>IT</t>
  </si>
  <si>
    <t>VP &amp; MD, Risk Transfer</t>
  </si>
  <si>
    <t>New York - 4</t>
  </si>
  <si>
    <t>225D</t>
  </si>
  <si>
    <t>Mar 18, 2019</t>
  </si>
  <si>
    <t xml:space="preserve">szaza </t>
  </si>
  <si>
    <t>Jun 7, 2019</t>
  </si>
  <si>
    <t>8:00 am</t>
  </si>
  <si>
    <t>Joe Sanders</t>
  </si>
  <si>
    <t>Quality Control Specialist I</t>
  </si>
  <si>
    <t>San Fran - 4</t>
  </si>
  <si>
    <t>Jun 4, 2019</t>
  </si>
  <si>
    <t>Jul 11, 2019</t>
  </si>
  <si>
    <t>9:00 am</t>
  </si>
  <si>
    <t>Martha Kerr</t>
  </si>
  <si>
    <t>Accounting</t>
  </si>
  <si>
    <t>Release Consultant</t>
  </si>
  <si>
    <t>New York - 3</t>
  </si>
  <si>
    <t>Apr 8, 2019</t>
  </si>
  <si>
    <t>Apr 24, 2019</t>
  </si>
  <si>
    <t>Jul 17, 2019</t>
  </si>
  <si>
    <t>John Deutsch</t>
  </si>
  <si>
    <t>Legal</t>
  </si>
  <si>
    <t>Litigation Specialist</t>
  </si>
  <si>
    <t>Jordan Rodier</t>
  </si>
  <si>
    <t>Jan 15, 2019</t>
  </si>
  <si>
    <t>Apr 26, 2019</t>
  </si>
  <si>
    <t>Nancy Treanor</t>
  </si>
  <si>
    <t>Healthcare</t>
  </si>
  <si>
    <t>Global President</t>
  </si>
  <si>
    <t>Jan 24, 2019</t>
  </si>
  <si>
    <t>Eric Huddleston</t>
  </si>
  <si>
    <t>Compliance Underwriter</t>
  </si>
  <si>
    <t>Ergo Chair: Medium</t>
  </si>
  <si>
    <t>Standing Desk</t>
  </si>
  <si>
    <t>Jan 25, 2019</t>
  </si>
  <si>
    <t>Greg Tan</t>
  </si>
  <si>
    <t>Sr. Financial Reporting Analys</t>
  </si>
  <si>
    <t>Jan 30, 2019</t>
  </si>
  <si>
    <t>Aug 13, 2019</t>
  </si>
  <si>
    <t>10:30 am</t>
  </si>
  <si>
    <t>Quinn Cortner</t>
  </si>
  <si>
    <t>Sr. Actuarial Analyst</t>
  </si>
  <si>
    <t>Jan 28, 2019</t>
  </si>
  <si>
    <t>May 6, 2019</t>
  </si>
  <si>
    <t>Drew White</t>
  </si>
  <si>
    <t>Info Security Consultant</t>
  </si>
  <si>
    <t>Aug 14, 2019</t>
  </si>
  <si>
    <t>4:30 pm</t>
  </si>
  <si>
    <t>Maria Barger</t>
  </si>
  <si>
    <t>San Francisco - 2</t>
  </si>
  <si>
    <t>215A</t>
  </si>
  <si>
    <t>OSS Admin</t>
  </si>
  <si>
    <t>Feb 15, 2019</t>
  </si>
  <si>
    <t>Mara Shriner</t>
  </si>
  <si>
    <t>Consumer</t>
  </si>
  <si>
    <t>Assistant Account Executive</t>
  </si>
  <si>
    <t>225G</t>
  </si>
  <si>
    <t>225B</t>
  </si>
  <si>
    <t>Dual Monitors</t>
  </si>
  <si>
    <t>Feb 19, 2019</t>
  </si>
  <si>
    <t>Cindy Azcueta</t>
  </si>
  <si>
    <t>Marketing</t>
  </si>
  <si>
    <t>Sr. Prod Marketing Consultant</t>
  </si>
  <si>
    <t>Dave's Floor Request</t>
  </si>
  <si>
    <t>Feb 20, 2019</t>
  </si>
  <si>
    <t>Maya Ketter</t>
  </si>
  <si>
    <t>Senior Account Executive</t>
  </si>
  <si>
    <t>225C</t>
  </si>
  <si>
    <t>Feb 22, 2019</t>
  </si>
  <si>
    <t xml:space="preserve">mketter </t>
  </si>
  <si>
    <t>John Hovey</t>
  </si>
  <si>
    <t>Human Resources</t>
  </si>
  <si>
    <t>AVP, Strategic Analytics</t>
  </si>
  <si>
    <t>Chicago - 5</t>
  </si>
  <si>
    <t>Feb 27, 2019</t>
  </si>
  <si>
    <t>Emily Haas</t>
  </si>
  <si>
    <t>Senior Manager</t>
  </si>
  <si>
    <t>Aug 27, 2019</t>
  </si>
  <si>
    <t>Janice Shirey</t>
  </si>
  <si>
    <t>215D</t>
  </si>
  <si>
    <t>227X</t>
  </si>
  <si>
    <t>May 15, 2019</t>
  </si>
  <si>
    <t>May 21, 2019</t>
  </si>
  <si>
    <t>Sep 12, 2019</t>
  </si>
  <si>
    <t>Giri Martinez</t>
  </si>
  <si>
    <t>CWR - Agency/Leased Employee</t>
  </si>
  <si>
    <t>May 16, 2019</t>
  </si>
  <si>
    <t>Erin McCormack</t>
  </si>
  <si>
    <t>Jan 16, 2019</t>
  </si>
  <si>
    <t>Molly Grimaldi</t>
  </si>
  <si>
    <t>Senior Account Supervisor</t>
  </si>
  <si>
    <t>Kailyn Farley</t>
  </si>
  <si>
    <t>Account Executive</t>
  </si>
  <si>
    <t>Sonia Denina</t>
  </si>
  <si>
    <t>Internal Comm. Consultant</t>
  </si>
  <si>
    <t>Natalie Davis</t>
  </si>
  <si>
    <t>Account Supervisor</t>
  </si>
  <si>
    <t>Sep 18, 2019</t>
  </si>
  <si>
    <t>Theodore Skarnes</t>
  </si>
  <si>
    <t>Genetics</t>
  </si>
  <si>
    <t>Researcher</t>
  </si>
  <si>
    <t>215-K</t>
  </si>
  <si>
    <t>May 28, 2019</t>
  </si>
  <si>
    <t>Jun 3, 2019</t>
  </si>
  <si>
    <t>Pentao Busch-Nentwich</t>
  </si>
  <si>
    <t>Senior Scientist</t>
  </si>
  <si>
    <t>215C</t>
  </si>
  <si>
    <t>Oct 10, 2019</t>
  </si>
  <si>
    <t>Sales</t>
  </si>
  <si>
    <t>712A</t>
  </si>
  <si>
    <t>Seattle - 7</t>
  </si>
  <si>
    <t>Mar 15, 2019</t>
  </si>
  <si>
    <t>May 29, 2019</t>
  </si>
  <si>
    <t>Samuel Sun</t>
  </si>
  <si>
    <t>Cancer Research</t>
  </si>
  <si>
    <t>215B</t>
  </si>
  <si>
    <t>212D</t>
  </si>
  <si>
    <t>Mar 22, 2019</t>
  </si>
  <si>
    <t/>
  </si>
  <si>
    <t>Move 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</si>
</sst>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0"/>
      <name val="Arial"/>
      <family val="1"/>
    </font>
    <font>
      <sz val="12"/>
      <name val="Arial"/>
      <family val="1"/>
    </font>
    <font>
      <b/>
      <sz val="12"/>
      <name val="Arial"/>
      <family val="1"/>
    </font>
    <font>
      <b/>
      <sz val="12"/>
      <color rgb="FFFFFFFF"/>
      <name val="Arial"/>
      <family val="1"/>
    </font>
    <font>
      <sz val="10"/>
      <name val="Arial"/>
      <family val="1"/>
    </font>
    <font>
      <u/>
      <sz val="10"/>
      <color rgb="FF5081BA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0033CC"/>
      </patternFill>
    </fill>
    <fill>
      <patternFill patternType="solid">
        <fgColor rgb="FF660099"/>
      </patternFill>
    </fill>
    <fill>
      <patternFill patternType="solid">
        <fgColor rgb="FF330099"/>
      </patternFill>
    </fill>
    <fill>
      <patternFill patternType="solid">
        <fgColor rgb="FF5081BA"/>
      </patternFill>
    </fill>
    <fill>
      <patternFill patternType="solid">
        <fgColor rgb="FFF4F7FA"/>
      </patternFill>
    </fill>
    <fill>
      <patternFill patternType="solid">
        <fgColor rgb="FFF4F7FA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tails" displayName="Details" ref="A5:T33" totalsRowShown="0">
  <autoFilter ref="A5:T33" xr:uid="{00000000-0009-0000-0100-000001000000}"/>
  <tableColumns count="20">
    <tableColumn id="1" xr3:uid="{00000000-0010-0000-0000-000001000000}" name="Conflict"/>
    <tableColumn id="2" xr3:uid="{00000000-0010-0000-0000-000002000000}" name="Move Chain"/>
    <tableColumn id="3" xr3:uid="{00000000-0010-0000-0000-000003000000}" name="Move Type"/>
    <tableColumn id="4" xr3:uid="{00000000-0010-0000-0000-000004000000}" name="Move Date"/>
    <tableColumn id="5" xr3:uid="{00000000-0010-0000-0000-000005000000}" name="Employee"/>
    <tableColumn id="6" xr3:uid="{00000000-0010-0000-0000-000006000000}" name="From"/>
    <tableColumn id="7" xr3:uid="{00000000-0010-0000-0000-000007000000}" name="To"/>
    <tableColumn id="8" xr3:uid="{00000000-0010-0000-0000-000008000000}" name="Move Comment"/>
    <tableColumn id="9" xr3:uid="{00000000-0010-0000-0000-000009000000}" name="Assets"/>
    <tableColumn id="10" xr3:uid="{00000000-0010-0000-0000-00000A000000}" name="Created"/>
    <tableColumn id="11" xr3:uid="{00000000-0010-0000-0000-00000B000000}" name="Modified"/>
    <tableColumn id="12" xr3:uid="{00000000-0010-0000-0000-00000C000000}" name="ERT"/>
    <tableColumn id="13" xr3:uid="{00000000-0010-0000-0000-00000D000000}" name="Phone"/>
    <tableColumn id="14" xr3:uid="{00000000-0010-0000-0000-00000E000000}" name="Move reason"/>
    <tableColumn id="15" xr3:uid="{00000000-0010-0000-0000-00000F000000}" name="Cost"/>
    <tableColumn id="16" xr3:uid="{00000000-0010-0000-0000-000010000000}" name="IT/HR Approved"/>
    <tableColumn id="17" xr3:uid="{00000000-0010-0000-0000-000011000000}" name="Approved"/>
    <tableColumn id="18" xr3:uid="{00000000-0010-0000-0000-000012000000}" name="Move type2"/>
    <tableColumn id="19" xr3:uid="{00000000-0010-0000-0000-000013000000}" name="Ergo assessment?"/>
    <tableColumn id="20" xr3:uid="{00000000-0010-0000-0000-000014000000}" name="Additional notes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aw Data" displayName="Raw_Data" ref="A5:AE33" totalsRowShown="0">
  <autoFilter ref="A5:AE33" xr:uid="{00000000-0009-0000-0100-000002000000}"/>
  <tableColumns count="31">
    <tableColumn id="1" xr3:uid="{00000000-0010-0000-0100-000001000000}" name="Conflict"/>
    <tableColumn id="2" xr3:uid="{00000000-0010-0000-0100-000002000000}" name="Move Chain"/>
    <tableColumn id="3" xr3:uid="{00000000-0010-0000-0100-000003000000}" name="Move Type"/>
    <tableColumn id="4" xr3:uid="{00000000-0010-0000-0100-000004000000}" name="Move Date"/>
    <tableColumn id="5" xr3:uid="{00000000-0010-0000-0100-000005000000}" name="Move Time"/>
    <tableColumn id="6" xr3:uid="{00000000-0010-0000-0100-000006000000}" name="Employee"/>
    <tableColumn id="7" xr3:uid="{00000000-0010-0000-0100-000007000000}" name="Department"/>
    <tableColumn id="8" xr3:uid="{00000000-0010-0000-0100-000008000000}" name="Title"/>
    <tableColumn id="9" xr3:uid="{00000000-0010-0000-0100-000009000000}" name="From Seat"/>
    <tableColumn id="10" xr3:uid="{00000000-0010-0000-0100-00000A000000}" name="From Floor"/>
    <tableColumn id="11" xr3:uid="{00000000-0010-0000-0100-00000B000000}" name="To Seat"/>
    <tableColumn id="12" xr3:uid="{00000000-0010-0000-0100-00000C000000}" name="To Floor"/>
    <tableColumn id="13" xr3:uid="{00000000-0010-0000-0100-00000D000000}" name="Move Comment"/>
    <tableColumn id="14" xr3:uid="{00000000-0010-0000-0100-00000E000000}" name="Assets: Origin to Facilities"/>
    <tableColumn id="15" xr3:uid="{00000000-0010-0000-0100-00000F000000}" name="Assets: Origin to Destination"/>
    <tableColumn id="16" xr3:uid="{00000000-0010-0000-0100-000010000000}" name="Assets: Facilities to Destination"/>
    <tableColumn id="17" xr3:uid="{00000000-0010-0000-0100-000011000000}" name="Assets: Destination to Facilities"/>
    <tableColumn id="18" xr3:uid="{00000000-0010-0000-0100-000012000000}" name="Created By"/>
    <tableColumn id="19" xr3:uid="{00000000-0010-0000-0100-000013000000}" name="Created Date"/>
    <tableColumn id="20" xr3:uid="{00000000-0010-0000-0100-000014000000}" name="Modified By"/>
    <tableColumn id="21" xr3:uid="{00000000-0010-0000-0100-000015000000}" name="Modified Date"/>
    <tableColumn id="22" xr3:uid="{00000000-0010-0000-0100-000016000000}" name="ERT"/>
    <tableColumn id="23" xr3:uid="{00000000-0010-0000-0100-000017000000}" name="Phone"/>
    <tableColumn id="24" xr3:uid="{00000000-0010-0000-0100-000018000000}" name="Reviewed By"/>
    <tableColumn id="25" xr3:uid="{00000000-0010-0000-0100-000019000000}" name="Reviewed Date"/>
    <tableColumn id="26" xr3:uid="{00000000-0010-0000-0100-00001A000000}" name="Move reason"/>
    <tableColumn id="27" xr3:uid="{00000000-0010-0000-0100-00001B000000}" name="Move type2"/>
    <tableColumn id="28" xr3:uid="{00000000-0010-0000-0100-00001C000000}" name="Ergo assessment?"/>
    <tableColumn id="29" xr3:uid="{00000000-0010-0000-0100-00001D000000}" name="Cost"/>
    <tableColumn id="30" xr3:uid="{00000000-0010-0000-0100-00001E000000}" name="IT/HR Approved"/>
    <tableColumn id="31" xr3:uid="{00000000-0010-0000-0100-00001F000000}" name="Additional notes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showOutlineSymbols="0" showWhiteSpace="0" workbookViewId="0"/>
  </sheetViews>
  <sheetFormatPr defaultRowHeight="14.25" x14ac:dyDescent="0.2"/>
  <cols>
    <col min="1" max="1" width="36" bestFit="1" customWidth="1"/>
    <col min="2" max="2" width="19.75" bestFit="1" customWidth="1"/>
    <col min="3" max="3" width="21.625" bestFit="1" customWidth="1"/>
    <col min="4" max="4" width="24" bestFit="1" customWidth="1"/>
    <col min="5" max="5" width="25" bestFit="1" customWidth="1"/>
    <col min="6" max="7" width="20" bestFit="1" customWidth="1"/>
    <col min="8" max="8" width="25.25" bestFit="1" customWidth="1"/>
    <col min="9" max="9" width="16" bestFit="1" customWidth="1"/>
    <col min="10" max="10" width="14" bestFit="1" customWidth="1"/>
    <col min="11" max="11" width="14.375" bestFit="1" customWidth="1"/>
    <col min="12" max="12" width="10.75" bestFit="1" customWidth="1"/>
    <col min="13" max="13" width="14.375" bestFit="1" customWidth="1"/>
    <col min="14" max="14" width="19.75" bestFit="1" customWidth="1"/>
    <col min="15" max="15" width="9" bestFit="1" customWidth="1"/>
    <col min="16" max="16" width="27" bestFit="1" customWidth="1"/>
    <col min="17" max="17" width="18" bestFit="1" customWidth="1"/>
    <col min="18" max="18" width="19.75" bestFit="1" customWidth="1"/>
    <col min="19" max="20" width="21.625" bestFit="1" customWidth="1"/>
  </cols>
  <sheetData>
    <row r="1" spans="1:20" ht="15.75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5.75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5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21.95" customHeight="1" x14ac:dyDescent="0.2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271</v>
      </c>
      <c r="S5" s="6" t="s">
        <v>20</v>
      </c>
      <c r="T5" s="6" t="s">
        <v>21</v>
      </c>
    </row>
    <row r="6" spans="1:20" ht="36.950000000000003" customHeight="1" x14ac:dyDescent="0.2">
      <c r="A6" s="7"/>
      <c r="B6" s="7"/>
      <c r="C6" s="7" t="s">
        <v>22</v>
      </c>
      <c r="D6" s="7" t="s">
        <v>23</v>
      </c>
      <c r="E6" s="7" t="s">
        <v>24</v>
      </c>
      <c r="F6" s="8" t="str">
        <f>HYPERLINK("https://demo.officespacesoftware.com/visual-directory/floors/4/seats/25076", "Seat95
New York - 2")</f>
        <v>Seat95
New York - 2</v>
      </c>
      <c r="G6" s="7" t="s">
        <v>270</v>
      </c>
      <c r="H6" s="7" t="s">
        <v>270</v>
      </c>
      <c r="I6" s="7" t="s">
        <v>270</v>
      </c>
      <c r="J6" s="7" t="s">
        <v>25</v>
      </c>
      <c r="K6" s="7" t="s">
        <v>26</v>
      </c>
      <c r="L6" s="7" t="s">
        <v>270</v>
      </c>
      <c r="M6" s="7" t="s">
        <v>27</v>
      </c>
      <c r="N6" s="7"/>
      <c r="O6" s="7"/>
      <c r="P6" s="7"/>
      <c r="Q6" s="7"/>
      <c r="R6" s="7"/>
      <c r="S6" s="7"/>
      <c r="T6" s="7"/>
    </row>
    <row r="7" spans="1:20" ht="36.950000000000003" customHeight="1" x14ac:dyDescent="0.2">
      <c r="A7" s="7"/>
      <c r="B7" s="7"/>
      <c r="C7" s="7" t="s">
        <v>28</v>
      </c>
      <c r="D7" s="7" t="s">
        <v>23</v>
      </c>
      <c r="E7" s="7" t="s">
        <v>29</v>
      </c>
      <c r="F7" s="8" t="str">
        <f>HYPERLINK("https://demo.officespacesoftware.com/visual-directory/floors/118/seats/13042", "4035
New York - 4")</f>
        <v>4035
New York - 4</v>
      </c>
      <c r="G7" s="8" t="str">
        <f>HYPERLINK("https://demo.officespacesoftware.com/visual-directory/floors/4/seats/617", "225D
New York - 2")</f>
        <v>225D
New York - 2</v>
      </c>
      <c r="H7" s="7"/>
      <c r="I7" s="7" t="s">
        <v>270</v>
      </c>
      <c r="J7" s="7" t="s">
        <v>30</v>
      </c>
      <c r="K7" s="7" t="s">
        <v>26</v>
      </c>
      <c r="L7" s="7" t="s">
        <v>270</v>
      </c>
      <c r="M7" s="7" t="s">
        <v>27</v>
      </c>
      <c r="N7" s="7"/>
      <c r="O7" s="7"/>
      <c r="P7" s="7"/>
      <c r="Q7" s="7" t="s">
        <v>31</v>
      </c>
      <c r="R7" s="7"/>
      <c r="S7" s="7"/>
      <c r="T7" s="7"/>
    </row>
    <row r="8" spans="1:20" ht="36.950000000000003" customHeight="1" x14ac:dyDescent="0.2">
      <c r="A8" s="7"/>
      <c r="B8" s="7"/>
      <c r="C8" s="7" t="s">
        <v>28</v>
      </c>
      <c r="D8" s="7" t="s">
        <v>32</v>
      </c>
      <c r="E8" s="7" t="s">
        <v>33</v>
      </c>
      <c r="F8" s="8" t="str">
        <f>HYPERLINK("https://demo.officespacesoftware.com/visual-directory/floors/118/seats/13064", "4057
New York - 4")</f>
        <v>4057
New York - 4</v>
      </c>
      <c r="G8" s="8" t="str">
        <f>HYPERLINK("https://demo.officespacesoftware.com/visual-directory/floors/220/seats/25193", "4054
San Fran - 4")</f>
        <v>4054
San Fran - 4</v>
      </c>
      <c r="H8" s="7"/>
      <c r="I8" s="7" t="s">
        <v>270</v>
      </c>
      <c r="J8" s="7" t="s">
        <v>34</v>
      </c>
      <c r="K8" s="7" t="s">
        <v>35</v>
      </c>
      <c r="L8" s="7" t="s">
        <v>270</v>
      </c>
      <c r="M8" s="7" t="s">
        <v>27</v>
      </c>
      <c r="N8" s="7" t="s">
        <v>36</v>
      </c>
      <c r="O8" s="7" t="s">
        <v>270</v>
      </c>
      <c r="P8" s="7" t="s">
        <v>37</v>
      </c>
      <c r="Q8" s="7" t="s">
        <v>35</v>
      </c>
      <c r="R8" s="7" t="s">
        <v>270</v>
      </c>
      <c r="S8" s="7" t="s">
        <v>37</v>
      </c>
      <c r="T8" s="7" t="s">
        <v>270</v>
      </c>
    </row>
    <row r="9" spans="1:20" ht="36.950000000000003" customHeight="1" x14ac:dyDescent="0.2">
      <c r="A9" s="7"/>
      <c r="B9" s="7"/>
      <c r="C9" s="7" t="s">
        <v>38</v>
      </c>
      <c r="D9" s="7" t="s">
        <v>39</v>
      </c>
      <c r="E9" s="7" t="s">
        <v>40</v>
      </c>
      <c r="F9" s="7" t="s">
        <v>270</v>
      </c>
      <c r="G9" s="8" t="str">
        <f>HYPERLINK("https://demo.officespacesoftware.com/visual-directory/floors/5/seats/124", "3082
New York - 3")</f>
        <v>3082
New York - 3</v>
      </c>
      <c r="H9" s="7"/>
      <c r="I9" s="7" t="s">
        <v>270</v>
      </c>
      <c r="J9" s="7" t="s">
        <v>41</v>
      </c>
      <c r="K9" s="7" t="s">
        <v>42</v>
      </c>
      <c r="L9" s="7" t="s">
        <v>270</v>
      </c>
      <c r="M9" s="7" t="s">
        <v>27</v>
      </c>
      <c r="N9" s="7"/>
      <c r="O9" s="7"/>
      <c r="P9" s="7"/>
      <c r="Q9" s="7" t="s">
        <v>43</v>
      </c>
      <c r="R9" s="7"/>
      <c r="S9" s="7"/>
      <c r="T9" s="7"/>
    </row>
    <row r="10" spans="1:20" ht="36.950000000000003" customHeight="1" x14ac:dyDescent="0.2">
      <c r="A10" s="7"/>
      <c r="B10" s="1" t="s">
        <v>44</v>
      </c>
      <c r="C10" s="7" t="s">
        <v>28</v>
      </c>
      <c r="D10" s="7" t="s">
        <v>45</v>
      </c>
      <c r="E10" s="7" t="s">
        <v>46</v>
      </c>
      <c r="F10" s="8" t="str">
        <f>HYPERLINK("https://demo.officespacesoftware.com/visual-directory/floors/5/seats/101", "3059
New York - 3")</f>
        <v>3059
New York - 3</v>
      </c>
      <c r="G10" s="8" t="str">
        <f>HYPERLINK("https://demo.officespacesoftware.com/visual-directory/floors/5/seats/116", "3074
New York - 3")</f>
        <v>3074
New York - 3</v>
      </c>
      <c r="H10" s="7"/>
      <c r="I10" s="7" t="s">
        <v>270</v>
      </c>
      <c r="J10" s="7" t="s">
        <v>47</v>
      </c>
      <c r="K10" s="7" t="s">
        <v>48</v>
      </c>
      <c r="L10" s="7" t="s">
        <v>270</v>
      </c>
      <c r="M10" s="7" t="s">
        <v>27</v>
      </c>
      <c r="N10" s="7"/>
      <c r="O10" s="7"/>
      <c r="P10" s="7"/>
      <c r="Q10" s="7"/>
      <c r="R10" s="7" t="s">
        <v>49</v>
      </c>
      <c r="S10" s="7" t="s">
        <v>50</v>
      </c>
      <c r="T10" s="7"/>
    </row>
    <row r="11" spans="1:20" ht="36.950000000000003" customHeight="1" x14ac:dyDescent="0.2">
      <c r="A11" s="7" t="s">
        <v>51</v>
      </c>
      <c r="B11" s="1" t="s">
        <v>52</v>
      </c>
      <c r="C11" s="7" t="s">
        <v>28</v>
      </c>
      <c r="D11" s="7" t="s">
        <v>45</v>
      </c>
      <c r="E11" s="7" t="s">
        <v>53</v>
      </c>
      <c r="F11" s="8" t="str">
        <f>HYPERLINK("https://demo.officespacesoftware.com/visual-directory/floors/5/seats/116", "3074
New York - 3")</f>
        <v>3074
New York - 3</v>
      </c>
      <c r="G11" s="8" t="str">
        <f>HYPERLINK("https://demo.officespacesoftware.com/visual-directory/floors/5/seats/129", "3087
New York - 3")</f>
        <v>3087
New York - 3</v>
      </c>
      <c r="H11" s="7"/>
      <c r="I11" s="7" t="s">
        <v>270</v>
      </c>
      <c r="J11" s="7" t="s">
        <v>47</v>
      </c>
      <c r="K11" s="7" t="s">
        <v>48</v>
      </c>
      <c r="L11" s="7" t="s">
        <v>270</v>
      </c>
      <c r="M11" s="7" t="s">
        <v>27</v>
      </c>
      <c r="N11" s="7"/>
      <c r="O11" s="7"/>
      <c r="P11" s="7"/>
      <c r="Q11" s="7"/>
      <c r="R11" s="7" t="s">
        <v>49</v>
      </c>
      <c r="S11" s="7" t="s">
        <v>50</v>
      </c>
      <c r="T11" s="7"/>
    </row>
    <row r="12" spans="1:20" ht="36.950000000000003" customHeight="1" x14ac:dyDescent="0.2">
      <c r="A12" s="7"/>
      <c r="B12" s="7"/>
      <c r="C12" s="7" t="s">
        <v>28</v>
      </c>
      <c r="D12" s="7" t="s">
        <v>45</v>
      </c>
      <c r="E12" s="7" t="s">
        <v>40</v>
      </c>
      <c r="F12" s="8" t="str">
        <f>HYPERLINK("https://demo.officespacesoftware.com/visual-directory/floors/5/seats/78", "3036
New York - 3")</f>
        <v>3036
New York - 3</v>
      </c>
      <c r="G12" s="8" t="str">
        <f>HYPERLINK("https://demo.officespacesoftware.com/visual-directory/floors/5/seats/634", "305
New York - 3")</f>
        <v>305
New York - 3</v>
      </c>
      <c r="H12" s="7"/>
      <c r="I12" s="7" t="s">
        <v>270</v>
      </c>
      <c r="J12" s="7" t="s">
        <v>54</v>
      </c>
      <c r="K12" s="7" t="s">
        <v>48</v>
      </c>
      <c r="L12" s="7" t="s">
        <v>270</v>
      </c>
      <c r="M12" s="7" t="s">
        <v>27</v>
      </c>
      <c r="N12" s="7"/>
      <c r="O12" s="7"/>
      <c r="P12" s="7"/>
      <c r="Q12" s="7"/>
      <c r="R12" s="7" t="s">
        <v>49</v>
      </c>
      <c r="S12" s="7" t="s">
        <v>50</v>
      </c>
      <c r="T12" s="7"/>
    </row>
    <row r="13" spans="1:20" ht="48" customHeight="1" x14ac:dyDescent="0.2">
      <c r="A13" s="7"/>
      <c r="B13" s="7"/>
      <c r="C13" s="7" t="s">
        <v>28</v>
      </c>
      <c r="D13" s="7" t="s">
        <v>45</v>
      </c>
      <c r="E13" s="7" t="s">
        <v>55</v>
      </c>
      <c r="F13" s="8" t="str">
        <f>HYPERLINK("https://demo.officespacesoftware.com/visual-directory/floors/5/seats/6808", "308
New York - 3")</f>
        <v>308
New York - 3</v>
      </c>
      <c r="G13" s="8" t="str">
        <f>HYPERLINK("https://demo.officespacesoftware.com/visual-directory/floors/5/seats/169", "3127
New York - 3")</f>
        <v>3127
New York - 3</v>
      </c>
      <c r="H13" s="7" t="s">
        <v>56</v>
      </c>
      <c r="I13" s="7" t="s">
        <v>57</v>
      </c>
      <c r="J13" s="7" t="s">
        <v>58</v>
      </c>
      <c r="K13" s="7" t="s">
        <v>48</v>
      </c>
      <c r="L13" s="7" t="s">
        <v>270</v>
      </c>
      <c r="M13" s="7" t="s">
        <v>27</v>
      </c>
      <c r="N13" s="7"/>
      <c r="O13" s="7"/>
      <c r="P13" s="7"/>
      <c r="Q13" s="7"/>
      <c r="R13" s="7" t="s">
        <v>49</v>
      </c>
      <c r="S13" s="7" t="s">
        <v>50</v>
      </c>
      <c r="T13" s="7"/>
    </row>
    <row r="14" spans="1:20" ht="36.950000000000003" customHeight="1" x14ac:dyDescent="0.2">
      <c r="A14" s="7"/>
      <c r="B14" s="7"/>
      <c r="C14" s="7" t="s">
        <v>28</v>
      </c>
      <c r="D14" s="7" t="s">
        <v>45</v>
      </c>
      <c r="E14" s="7" t="s">
        <v>59</v>
      </c>
      <c r="F14" s="8" t="str">
        <f>HYPERLINK("https://demo.officespacesoftware.com/visual-directory/floors/5/seats/6785", "3014
New York - 3")</f>
        <v>3014
New York - 3</v>
      </c>
      <c r="G14" s="8" t="str">
        <f>HYPERLINK("https://demo.officespacesoftware.com/visual-directory/floors/5/seats/165", "3123
New York - 3")</f>
        <v>3123
New York - 3</v>
      </c>
      <c r="H14" s="7"/>
      <c r="I14" s="7" t="s">
        <v>270</v>
      </c>
      <c r="J14" s="7" t="s">
        <v>60</v>
      </c>
      <c r="K14" s="7" t="s">
        <v>48</v>
      </c>
      <c r="L14" s="7" t="s">
        <v>270</v>
      </c>
      <c r="M14" s="7" t="s">
        <v>27</v>
      </c>
      <c r="N14" s="7"/>
      <c r="O14" s="7"/>
      <c r="P14" s="7"/>
      <c r="Q14" s="7"/>
      <c r="R14" s="7" t="s">
        <v>49</v>
      </c>
      <c r="S14" s="7" t="s">
        <v>50</v>
      </c>
      <c r="T14" s="7"/>
    </row>
    <row r="15" spans="1:20" ht="36.950000000000003" customHeight="1" x14ac:dyDescent="0.2">
      <c r="A15" s="7"/>
      <c r="B15" s="7"/>
      <c r="C15" s="7" t="s">
        <v>28</v>
      </c>
      <c r="D15" s="7" t="s">
        <v>61</v>
      </c>
      <c r="E15" s="7" t="s">
        <v>62</v>
      </c>
      <c r="F15" s="8" t="str">
        <f>HYPERLINK("https://demo.officespacesoftware.com/visual-directory/floors/118/seats/13147", "4203
New York - 4")</f>
        <v>4203
New York - 4</v>
      </c>
      <c r="G15" s="8" t="str">
        <f>HYPERLINK("https://demo.officespacesoftware.com/visual-directory/floors/118/seats/13152", "4208
New York - 4")</f>
        <v>4208
New York - 4</v>
      </c>
      <c r="H15" s="7"/>
      <c r="I15" s="7" t="s">
        <v>270</v>
      </c>
      <c r="J15" s="7" t="s">
        <v>63</v>
      </c>
      <c r="K15" s="7" t="s">
        <v>64</v>
      </c>
      <c r="L15" s="7" t="s">
        <v>270</v>
      </c>
      <c r="M15" s="7" t="s">
        <v>27</v>
      </c>
      <c r="N15" s="7"/>
      <c r="O15" s="7"/>
      <c r="P15" s="7"/>
      <c r="Q15" s="7"/>
      <c r="R15" s="7"/>
      <c r="S15" s="7"/>
      <c r="T15" s="7"/>
    </row>
    <row r="16" spans="1:20" ht="36.950000000000003" customHeight="1" x14ac:dyDescent="0.2">
      <c r="A16" s="7"/>
      <c r="B16" s="7"/>
      <c r="C16" s="7" t="s">
        <v>22</v>
      </c>
      <c r="D16" s="7" t="s">
        <v>61</v>
      </c>
      <c r="E16" s="7" t="s">
        <v>65</v>
      </c>
      <c r="F16" s="8" t="str">
        <f>HYPERLINK("https://demo.officespacesoftware.com/visual-directory/floors/5/seats/153", "3111
New York - 3")</f>
        <v>3111
New York - 3</v>
      </c>
      <c r="G16" s="7" t="s">
        <v>270</v>
      </c>
      <c r="H16" s="7"/>
      <c r="I16" s="7" t="s">
        <v>270</v>
      </c>
      <c r="J16" s="7" t="s">
        <v>60</v>
      </c>
      <c r="K16" s="7" t="s">
        <v>64</v>
      </c>
      <c r="L16" s="7" t="s">
        <v>270</v>
      </c>
      <c r="M16" s="7" t="s">
        <v>27</v>
      </c>
      <c r="N16" s="7"/>
      <c r="O16" s="7"/>
      <c r="P16" s="7"/>
      <c r="Q16" s="7"/>
      <c r="R16" s="7"/>
      <c r="S16" s="7"/>
      <c r="T16" s="7"/>
    </row>
    <row r="17" spans="1:20" ht="36.950000000000003" customHeight="1" x14ac:dyDescent="0.2">
      <c r="A17" s="7"/>
      <c r="B17" s="7"/>
      <c r="C17" s="7" t="s">
        <v>28</v>
      </c>
      <c r="D17" s="7" t="s">
        <v>66</v>
      </c>
      <c r="E17" s="7" t="s">
        <v>67</v>
      </c>
      <c r="F17" s="8" t="str">
        <f>HYPERLINK("https://demo.officespacesoftware.com/visual-directory/floors/225/seats/25648", "053
San Francisco - 2")</f>
        <v>053
San Francisco - 2</v>
      </c>
      <c r="G17" s="8" t="str">
        <f>HYPERLINK("https://demo.officespacesoftware.com/visual-directory/floors/4/seats/606", "215A
New York - 2")</f>
        <v>215A
New York - 2</v>
      </c>
      <c r="H17" s="7" t="s">
        <v>68</v>
      </c>
      <c r="I17" s="7" t="s">
        <v>270</v>
      </c>
      <c r="J17" s="7" t="s">
        <v>69</v>
      </c>
      <c r="K17" s="7" t="s">
        <v>64</v>
      </c>
      <c r="L17" s="7" t="s">
        <v>270</v>
      </c>
      <c r="M17" s="7" t="s">
        <v>27</v>
      </c>
      <c r="N17" s="7" t="s">
        <v>70</v>
      </c>
      <c r="O17" s="7" t="s">
        <v>71</v>
      </c>
      <c r="P17" s="7" t="s">
        <v>50</v>
      </c>
      <c r="Q17" s="7"/>
      <c r="R17" s="7" t="s">
        <v>49</v>
      </c>
      <c r="S17" s="7" t="s">
        <v>50</v>
      </c>
      <c r="T17" s="7"/>
    </row>
    <row r="18" spans="1:20" ht="36.950000000000003" customHeight="1" x14ac:dyDescent="0.2">
      <c r="A18" s="7"/>
      <c r="B18" s="7"/>
      <c r="C18" s="7" t="s">
        <v>28</v>
      </c>
      <c r="D18" s="7" t="s">
        <v>66</v>
      </c>
      <c r="E18" s="7" t="s">
        <v>72</v>
      </c>
      <c r="F18" s="8" t="str">
        <f>HYPERLINK("https://demo.officespacesoftware.com/visual-directory/floors/4/seats/620", "225G
New York - 2")</f>
        <v>225G
New York - 2</v>
      </c>
      <c r="G18" s="8" t="str">
        <f>HYPERLINK("https://demo.officespacesoftware.com/visual-directory/floors/4/seats/615", "225B
New York - 2")</f>
        <v>225B
New York - 2</v>
      </c>
      <c r="H18" s="7"/>
      <c r="I18" s="7" t="s">
        <v>73</v>
      </c>
      <c r="J18" s="7" t="s">
        <v>74</v>
      </c>
      <c r="K18" s="7" t="s">
        <v>64</v>
      </c>
      <c r="L18" s="7" t="s">
        <v>270</v>
      </c>
      <c r="M18" s="7" t="s">
        <v>27</v>
      </c>
      <c r="N18" s="7" t="s">
        <v>70</v>
      </c>
      <c r="O18" s="7" t="s">
        <v>71</v>
      </c>
      <c r="P18" s="7" t="s">
        <v>50</v>
      </c>
      <c r="Q18" s="7"/>
      <c r="R18" s="7" t="s">
        <v>49</v>
      </c>
      <c r="S18" s="7" t="s">
        <v>50</v>
      </c>
      <c r="T18" s="7"/>
    </row>
    <row r="19" spans="1:20" ht="36.950000000000003" customHeight="1" x14ac:dyDescent="0.2">
      <c r="A19" s="7"/>
      <c r="B19" s="7"/>
      <c r="C19" s="7" t="s">
        <v>28</v>
      </c>
      <c r="D19" s="7" t="s">
        <v>66</v>
      </c>
      <c r="E19" s="7" t="s">
        <v>75</v>
      </c>
      <c r="F19" s="8" t="str">
        <f>HYPERLINK("https://demo.officespacesoftware.com/visual-directory/floors/197/seats/22414", "3138
Dave's Floor Request")</f>
        <v>3138
Dave's Floor Request</v>
      </c>
      <c r="G19" s="8" t="str">
        <f>HYPERLINK("https://demo.officespacesoftware.com/visual-directory/floors/197/seats/22461", "319
Dave's Floor Request")</f>
        <v>319
Dave's Floor Request</v>
      </c>
      <c r="H19" s="7"/>
      <c r="I19" s="7" t="s">
        <v>270</v>
      </c>
      <c r="J19" s="7" t="s">
        <v>76</v>
      </c>
      <c r="K19" s="7" t="s">
        <v>64</v>
      </c>
      <c r="L19" s="7" t="s">
        <v>270</v>
      </c>
      <c r="M19" s="7" t="s">
        <v>27</v>
      </c>
      <c r="N19" s="7" t="s">
        <v>70</v>
      </c>
      <c r="O19" s="7" t="s">
        <v>71</v>
      </c>
      <c r="P19" s="7" t="s">
        <v>50</v>
      </c>
      <c r="Q19" s="7"/>
      <c r="R19" s="7" t="s">
        <v>49</v>
      </c>
      <c r="S19" s="7" t="s">
        <v>50</v>
      </c>
      <c r="T19" s="7"/>
    </row>
    <row r="20" spans="1:20" ht="36.950000000000003" customHeight="1" x14ac:dyDescent="0.2">
      <c r="A20" s="7"/>
      <c r="B20" s="7"/>
      <c r="C20" s="7" t="s">
        <v>38</v>
      </c>
      <c r="D20" s="7" t="s">
        <v>66</v>
      </c>
      <c r="E20" s="7" t="s">
        <v>77</v>
      </c>
      <c r="F20" s="7" t="s">
        <v>270</v>
      </c>
      <c r="G20" s="8" t="str">
        <f>HYPERLINK("https://demo.officespacesoftware.com/visual-directory/floors/4/seats/616", "225C
New York - 2")</f>
        <v>225C
New York - 2</v>
      </c>
      <c r="H20" s="7"/>
      <c r="I20" s="7" t="s">
        <v>270</v>
      </c>
      <c r="J20" s="7" t="s">
        <v>78</v>
      </c>
      <c r="K20" s="7" t="s">
        <v>64</v>
      </c>
      <c r="L20" s="7" t="s">
        <v>270</v>
      </c>
      <c r="M20" s="7" t="s">
        <v>27</v>
      </c>
      <c r="N20" s="7" t="s">
        <v>70</v>
      </c>
      <c r="O20" s="7" t="s">
        <v>71</v>
      </c>
      <c r="P20" s="7" t="s">
        <v>50</v>
      </c>
      <c r="Q20" s="7" t="s">
        <v>79</v>
      </c>
      <c r="R20" s="7" t="s">
        <v>49</v>
      </c>
      <c r="S20" s="7" t="s">
        <v>50</v>
      </c>
      <c r="T20" s="7"/>
    </row>
    <row r="21" spans="1:20" ht="36.950000000000003" customHeight="1" x14ac:dyDescent="0.2">
      <c r="A21" s="7"/>
      <c r="B21" s="7"/>
      <c r="C21" s="7" t="s">
        <v>28</v>
      </c>
      <c r="D21" s="7" t="s">
        <v>66</v>
      </c>
      <c r="E21" s="7" t="s">
        <v>80</v>
      </c>
      <c r="F21" s="8" t="str">
        <f>HYPERLINK("https://demo.officespacesoftware.com/visual-directory/floors/6/seats/15619", "5074.2
Chicago - 5")</f>
        <v>5074.2
Chicago - 5</v>
      </c>
      <c r="G21" s="8" t="str">
        <f>HYPERLINK("https://demo.officespacesoftware.com/visual-directory/floors/5/seats/77", "3035
New York - 3")</f>
        <v>3035
New York - 3</v>
      </c>
      <c r="H21" s="7"/>
      <c r="I21" s="7" t="s">
        <v>270</v>
      </c>
      <c r="J21" s="7" t="s">
        <v>81</v>
      </c>
      <c r="K21" s="7" t="s">
        <v>64</v>
      </c>
      <c r="L21" s="7" t="s">
        <v>270</v>
      </c>
      <c r="M21" s="7" t="s">
        <v>27</v>
      </c>
      <c r="N21" s="7" t="s">
        <v>70</v>
      </c>
      <c r="O21" s="7" t="s">
        <v>71</v>
      </c>
      <c r="P21" s="7" t="s">
        <v>50</v>
      </c>
      <c r="Q21" s="7"/>
      <c r="R21" s="7" t="s">
        <v>49</v>
      </c>
      <c r="S21" s="7" t="s">
        <v>50</v>
      </c>
      <c r="T21" s="7"/>
    </row>
    <row r="22" spans="1:20" ht="36.950000000000003" customHeight="1" x14ac:dyDescent="0.2">
      <c r="A22" s="7"/>
      <c r="B22" s="7"/>
      <c r="C22" s="7" t="s">
        <v>28</v>
      </c>
      <c r="D22" s="7" t="s">
        <v>66</v>
      </c>
      <c r="E22" s="7" t="s">
        <v>82</v>
      </c>
      <c r="F22" s="8" t="str">
        <f>HYPERLINK("https://demo.officespacesoftware.com/visual-directory/floors/5/seats/92", "3050
New York - 3")</f>
        <v>3050
New York - 3</v>
      </c>
      <c r="G22" s="8" t="str">
        <f>HYPERLINK("https://demo.officespacesoftware.com/visual-directory/floors/5/seats/52", "3010
New York - 3")</f>
        <v>3010
New York - 3</v>
      </c>
      <c r="H22" s="7"/>
      <c r="I22" s="7" t="s">
        <v>270</v>
      </c>
      <c r="J22" s="7" t="s">
        <v>81</v>
      </c>
      <c r="K22" s="7" t="s">
        <v>64</v>
      </c>
      <c r="L22" s="7" t="s">
        <v>83</v>
      </c>
      <c r="M22" s="7" t="s">
        <v>27</v>
      </c>
      <c r="N22" s="7" t="s">
        <v>70</v>
      </c>
      <c r="O22" s="7" t="s">
        <v>71</v>
      </c>
      <c r="P22" s="7" t="s">
        <v>50</v>
      </c>
      <c r="Q22" s="7"/>
      <c r="R22" s="7" t="s">
        <v>49</v>
      </c>
      <c r="S22" s="7" t="s">
        <v>50</v>
      </c>
      <c r="T22" s="7"/>
    </row>
    <row r="23" spans="1:20" ht="36.950000000000003" customHeight="1" x14ac:dyDescent="0.2">
      <c r="A23" s="7"/>
      <c r="B23" s="7"/>
      <c r="C23" s="7" t="s">
        <v>28</v>
      </c>
      <c r="D23" s="7" t="s">
        <v>84</v>
      </c>
      <c r="E23" s="7" t="s">
        <v>85</v>
      </c>
      <c r="F23" s="8" t="str">
        <f>HYPERLINK("https://demo.officespacesoftware.com/visual-directory/floors/4/seats/609", "215D
New York - 2")</f>
        <v>215D
New York - 2</v>
      </c>
      <c r="G23" s="8" t="str">
        <f>HYPERLINK("https://demo.officespacesoftware.com/visual-directory/floors/4/seats/20791", "227X
New York - 2")</f>
        <v>227X
New York - 2</v>
      </c>
      <c r="H23" s="7"/>
      <c r="I23" s="7" t="s">
        <v>270</v>
      </c>
      <c r="J23" s="7" t="s">
        <v>86</v>
      </c>
      <c r="K23" s="7" t="s">
        <v>87</v>
      </c>
      <c r="L23" s="7" t="s">
        <v>270</v>
      </c>
      <c r="M23" s="7" t="s">
        <v>27</v>
      </c>
      <c r="N23" s="7" t="s">
        <v>270</v>
      </c>
      <c r="O23" s="7" t="s">
        <v>270</v>
      </c>
      <c r="P23" s="7" t="s">
        <v>37</v>
      </c>
      <c r="Q23" s="7"/>
      <c r="R23" s="7" t="s">
        <v>49</v>
      </c>
      <c r="S23" s="7" t="s">
        <v>50</v>
      </c>
      <c r="T23" s="7" t="s">
        <v>270</v>
      </c>
    </row>
    <row r="24" spans="1:20" ht="36.950000000000003" customHeight="1" x14ac:dyDescent="0.2">
      <c r="A24" s="7"/>
      <c r="B24" s="1" t="s">
        <v>88</v>
      </c>
      <c r="C24" s="7" t="s">
        <v>28</v>
      </c>
      <c r="D24" s="7" t="s">
        <v>89</v>
      </c>
      <c r="E24" s="7" t="s">
        <v>90</v>
      </c>
      <c r="F24" s="8" t="str">
        <f>HYPERLINK("https://demo.officespacesoftware.com/visual-directory/floors/5/seats/129", "3087
New York - 3")</f>
        <v>3087
New York - 3</v>
      </c>
      <c r="G24" s="8" t="str">
        <f>HYPERLINK("https://demo.officespacesoftware.com/visual-directory/floors/5/seats/10466", "3076
New York - 3")</f>
        <v>3076
New York - 3</v>
      </c>
      <c r="H24" s="7"/>
      <c r="I24" s="7" t="s">
        <v>270</v>
      </c>
      <c r="J24" s="7" t="s">
        <v>47</v>
      </c>
      <c r="K24" s="7" t="s">
        <v>91</v>
      </c>
      <c r="L24" s="7" t="s">
        <v>270</v>
      </c>
      <c r="M24" s="7" t="s">
        <v>27</v>
      </c>
      <c r="N24" s="7" t="s">
        <v>92</v>
      </c>
      <c r="O24" s="7" t="s">
        <v>71</v>
      </c>
      <c r="P24" s="7" t="s">
        <v>50</v>
      </c>
      <c r="Q24" s="7"/>
      <c r="R24" s="7" t="s">
        <v>93</v>
      </c>
      <c r="S24" s="7"/>
      <c r="T24" s="7"/>
    </row>
    <row r="25" spans="1:20" ht="36.950000000000003" customHeight="1" x14ac:dyDescent="0.2">
      <c r="A25" s="7"/>
      <c r="B25" s="2" t="s">
        <v>94</v>
      </c>
      <c r="C25" s="7" t="s">
        <v>28</v>
      </c>
      <c r="D25" s="7" t="s">
        <v>89</v>
      </c>
      <c r="E25" s="7" t="s">
        <v>95</v>
      </c>
      <c r="F25" s="8" t="str">
        <f>HYPERLINK("https://demo.officespacesoftware.com/visual-directory/floors/5/seats/117", "3075
New York - 3")</f>
        <v>3075
New York - 3</v>
      </c>
      <c r="G25" s="8" t="str">
        <f>HYPERLINK("https://demo.officespacesoftware.com/visual-directory/floors/5/seats/111", "3069
New York - 3")</f>
        <v>3069
New York - 3</v>
      </c>
      <c r="H25" s="7"/>
      <c r="I25" s="7" t="s">
        <v>270</v>
      </c>
      <c r="J25" s="7" t="s">
        <v>96</v>
      </c>
      <c r="K25" s="7" t="s">
        <v>91</v>
      </c>
      <c r="L25" s="7" t="s">
        <v>270</v>
      </c>
      <c r="M25" s="7" t="s">
        <v>27</v>
      </c>
      <c r="N25" s="7" t="s">
        <v>92</v>
      </c>
      <c r="O25" s="7" t="s">
        <v>71</v>
      </c>
      <c r="P25" s="7" t="s">
        <v>50</v>
      </c>
      <c r="Q25" s="7"/>
      <c r="R25" s="7" t="s">
        <v>93</v>
      </c>
      <c r="S25" s="7"/>
      <c r="T25" s="7"/>
    </row>
    <row r="26" spans="1:20" ht="36.950000000000003" customHeight="1" x14ac:dyDescent="0.2">
      <c r="A26" s="7"/>
      <c r="B26" s="2" t="s">
        <v>97</v>
      </c>
      <c r="C26" s="7" t="s">
        <v>28</v>
      </c>
      <c r="D26" s="7" t="s">
        <v>89</v>
      </c>
      <c r="E26" s="7" t="s">
        <v>98</v>
      </c>
      <c r="F26" s="8" t="str">
        <f>HYPERLINK("https://demo.officespacesoftware.com/visual-directory/floors/5/seats/111", "3069
New York - 3")</f>
        <v>3069
New York - 3</v>
      </c>
      <c r="G26" s="8" t="str">
        <f>HYPERLINK("https://demo.officespacesoftware.com/visual-directory/floors/5/seats/112", "3070
New York - 3")</f>
        <v>3070
New York - 3</v>
      </c>
      <c r="H26" s="7"/>
      <c r="I26" s="7" t="s">
        <v>270</v>
      </c>
      <c r="J26" s="7" t="s">
        <v>96</v>
      </c>
      <c r="K26" s="7" t="s">
        <v>91</v>
      </c>
      <c r="L26" s="7" t="s">
        <v>83</v>
      </c>
      <c r="M26" s="7" t="s">
        <v>27</v>
      </c>
      <c r="N26" s="7" t="s">
        <v>92</v>
      </c>
      <c r="O26" s="7" t="s">
        <v>71</v>
      </c>
      <c r="P26" s="7" t="s">
        <v>50</v>
      </c>
      <c r="Q26" s="7"/>
      <c r="R26" s="7" t="s">
        <v>93</v>
      </c>
      <c r="S26" s="7"/>
      <c r="T26" s="7"/>
    </row>
    <row r="27" spans="1:20" ht="36.950000000000003" customHeight="1" x14ac:dyDescent="0.2">
      <c r="A27" s="7"/>
      <c r="B27" s="2" t="s">
        <v>99</v>
      </c>
      <c r="C27" s="7" t="s">
        <v>28</v>
      </c>
      <c r="D27" s="7" t="s">
        <v>89</v>
      </c>
      <c r="E27" s="7" t="s">
        <v>100</v>
      </c>
      <c r="F27" s="8" t="str">
        <f>HYPERLINK("https://demo.officespacesoftware.com/visual-directory/floors/5/seats/112", "3070
New York - 3")</f>
        <v>3070
New York - 3</v>
      </c>
      <c r="G27" s="8" t="str">
        <f>HYPERLINK("https://demo.officespacesoftware.com/visual-directory/floors/5/seats/113", "3071
New York - 3")</f>
        <v>3071
New York - 3</v>
      </c>
      <c r="H27" s="7"/>
      <c r="I27" s="7" t="s">
        <v>270</v>
      </c>
      <c r="J27" s="7" t="s">
        <v>96</v>
      </c>
      <c r="K27" s="7" t="s">
        <v>91</v>
      </c>
      <c r="L27" s="7" t="s">
        <v>270</v>
      </c>
      <c r="M27" s="7" t="s">
        <v>27</v>
      </c>
      <c r="N27" s="7" t="s">
        <v>92</v>
      </c>
      <c r="O27" s="7" t="s">
        <v>71</v>
      </c>
      <c r="P27" s="7" t="s">
        <v>50</v>
      </c>
      <c r="Q27" s="7"/>
      <c r="R27" s="7" t="s">
        <v>93</v>
      </c>
      <c r="S27" s="7"/>
      <c r="T27" s="7"/>
    </row>
    <row r="28" spans="1:20" ht="36.950000000000003" customHeight="1" x14ac:dyDescent="0.2">
      <c r="A28" s="7"/>
      <c r="B28" s="2" t="s">
        <v>101</v>
      </c>
      <c r="C28" s="7" t="s">
        <v>28</v>
      </c>
      <c r="D28" s="7" t="s">
        <v>89</v>
      </c>
      <c r="E28" s="7" t="s">
        <v>102</v>
      </c>
      <c r="F28" s="8" t="str">
        <f>HYPERLINK("https://demo.officespacesoftware.com/visual-directory/floors/5/seats/113", "3071
New York - 3")</f>
        <v>3071
New York - 3</v>
      </c>
      <c r="G28" s="8" t="str">
        <f>HYPERLINK("https://demo.officespacesoftware.com/visual-directory/floors/5/seats/114", "3072
New York - 3")</f>
        <v>3072
New York - 3</v>
      </c>
      <c r="H28" s="7"/>
      <c r="I28" s="7" t="s">
        <v>270</v>
      </c>
      <c r="J28" s="7" t="s">
        <v>96</v>
      </c>
      <c r="K28" s="7" t="s">
        <v>91</v>
      </c>
      <c r="L28" s="7" t="s">
        <v>270</v>
      </c>
      <c r="M28" s="7" t="s">
        <v>27</v>
      </c>
      <c r="N28" s="7" t="s">
        <v>92</v>
      </c>
      <c r="O28" s="7" t="s">
        <v>71</v>
      </c>
      <c r="P28" s="7" t="s">
        <v>50</v>
      </c>
      <c r="Q28" s="7"/>
      <c r="R28" s="7" t="s">
        <v>93</v>
      </c>
      <c r="S28" s="7"/>
      <c r="T28" s="7"/>
    </row>
    <row r="29" spans="1:20" ht="36.950000000000003" customHeight="1" x14ac:dyDescent="0.2">
      <c r="A29" s="7" t="s">
        <v>103</v>
      </c>
      <c r="B29" s="2" t="s">
        <v>104</v>
      </c>
      <c r="C29" s="7" t="s">
        <v>28</v>
      </c>
      <c r="D29" s="7" t="s">
        <v>89</v>
      </c>
      <c r="E29" s="7" t="s">
        <v>105</v>
      </c>
      <c r="F29" s="8" t="str">
        <f>HYPERLINK("https://demo.officespacesoftware.com/visual-directory/floors/5/seats/114", "3072
New York - 3")</f>
        <v>3072
New York - 3</v>
      </c>
      <c r="G29" s="8" t="str">
        <f>HYPERLINK("https://demo.officespacesoftware.com/visual-directory/floors/5/seats/115", "3073
New York - 3")</f>
        <v>3073
New York - 3</v>
      </c>
      <c r="H29" s="7"/>
      <c r="I29" s="7" t="s">
        <v>270</v>
      </c>
      <c r="J29" s="7" t="s">
        <v>96</v>
      </c>
      <c r="K29" s="7" t="s">
        <v>91</v>
      </c>
      <c r="L29" s="7" t="s">
        <v>270</v>
      </c>
      <c r="M29" s="7" t="s">
        <v>27</v>
      </c>
      <c r="N29" s="7" t="s">
        <v>92</v>
      </c>
      <c r="O29" s="7" t="s">
        <v>71</v>
      </c>
      <c r="P29" s="7" t="s">
        <v>50</v>
      </c>
      <c r="Q29" s="7"/>
      <c r="R29" s="7" t="s">
        <v>93</v>
      </c>
      <c r="S29" s="7"/>
      <c r="T29" s="7"/>
    </row>
    <row r="30" spans="1:20" ht="36.950000000000003" customHeight="1" x14ac:dyDescent="0.2">
      <c r="A30" s="7"/>
      <c r="B30" s="3" t="s">
        <v>106</v>
      </c>
      <c r="C30" s="7" t="s">
        <v>28</v>
      </c>
      <c r="D30" s="7" t="s">
        <v>107</v>
      </c>
      <c r="E30" s="7" t="s">
        <v>108</v>
      </c>
      <c r="F30" s="8" t="str">
        <f>HYPERLINK("https://demo.officespacesoftware.com/visual-directory/floors/4/seats/586", "217
New York - 2")</f>
        <v>217
New York - 2</v>
      </c>
      <c r="G30" s="8" t="str">
        <f>HYPERLINK("https://demo.officespacesoftware.com/visual-directory/floors/4/seats/15275", "215-K
New York - 2")</f>
        <v>215-K
New York - 2</v>
      </c>
      <c r="H30" s="7"/>
      <c r="I30" s="7" t="s">
        <v>270</v>
      </c>
      <c r="J30" s="7" t="s">
        <v>109</v>
      </c>
      <c r="K30" s="7" t="s">
        <v>110</v>
      </c>
      <c r="L30" s="7" t="s">
        <v>270</v>
      </c>
      <c r="M30" s="7" t="s">
        <v>27</v>
      </c>
      <c r="N30" s="7" t="s">
        <v>270</v>
      </c>
      <c r="O30" s="7" t="s">
        <v>270</v>
      </c>
      <c r="P30" s="7" t="s">
        <v>37</v>
      </c>
      <c r="Q30" s="7"/>
      <c r="R30" s="7" t="s">
        <v>270</v>
      </c>
      <c r="S30" s="7" t="s">
        <v>50</v>
      </c>
      <c r="T30" s="7" t="s">
        <v>270</v>
      </c>
    </row>
    <row r="31" spans="1:20" ht="36.950000000000003" customHeight="1" x14ac:dyDescent="0.2">
      <c r="A31" s="7" t="s">
        <v>111</v>
      </c>
      <c r="B31" s="3" t="s">
        <v>112</v>
      </c>
      <c r="C31" s="7" t="s">
        <v>28</v>
      </c>
      <c r="D31" s="7" t="s">
        <v>107</v>
      </c>
      <c r="E31" s="7" t="s">
        <v>113</v>
      </c>
      <c r="F31" s="8" t="str">
        <f>HYPERLINK("https://demo.officespacesoftware.com/visual-directory/floors/4/seats/15275", "215-K
New York - 2")</f>
        <v>215-K
New York - 2</v>
      </c>
      <c r="G31" s="8" t="str">
        <f>HYPERLINK("https://demo.officespacesoftware.com/visual-directory/floors/4/seats/608", "215C
New York - 2")</f>
        <v>215C
New York - 2</v>
      </c>
      <c r="H31" s="7"/>
      <c r="I31" s="7" t="s">
        <v>270</v>
      </c>
      <c r="J31" s="7" t="s">
        <v>109</v>
      </c>
      <c r="K31" s="7" t="s">
        <v>110</v>
      </c>
      <c r="L31" s="7" t="s">
        <v>270</v>
      </c>
      <c r="M31" s="7" t="s">
        <v>27</v>
      </c>
      <c r="N31" s="7" t="s">
        <v>270</v>
      </c>
      <c r="O31" s="7" t="s">
        <v>270</v>
      </c>
      <c r="P31" s="7" t="s">
        <v>37</v>
      </c>
      <c r="Q31" s="7"/>
      <c r="R31" s="7" t="s">
        <v>270</v>
      </c>
      <c r="S31" s="7" t="s">
        <v>50</v>
      </c>
      <c r="T31" s="7" t="s">
        <v>270</v>
      </c>
    </row>
    <row r="32" spans="1:20" ht="36.950000000000003" customHeight="1" x14ac:dyDescent="0.2">
      <c r="A32" s="7"/>
      <c r="B32" s="7"/>
      <c r="C32" s="7" t="s">
        <v>28</v>
      </c>
      <c r="D32" s="7" t="s">
        <v>114</v>
      </c>
      <c r="E32" s="7" t="s">
        <v>115</v>
      </c>
      <c r="F32" s="8" t="str">
        <f>HYPERLINK("https://demo.officespacesoftware.com/visual-directory/floors/11/seats/871", "712A
Seattle - 7")</f>
        <v>712A
Seattle - 7</v>
      </c>
      <c r="G32" s="8" t="str">
        <f>HYPERLINK("https://demo.officespacesoftware.com/visual-directory/floors/5/seats/103", "3061
New York - 3")</f>
        <v>3061
New York - 3</v>
      </c>
      <c r="H32" s="7"/>
      <c r="I32" s="7" t="s">
        <v>270</v>
      </c>
      <c r="J32" s="7" t="s">
        <v>116</v>
      </c>
      <c r="K32" s="7" t="s">
        <v>117</v>
      </c>
      <c r="L32" s="7" t="s">
        <v>270</v>
      </c>
      <c r="M32" s="7" t="s">
        <v>118</v>
      </c>
      <c r="N32" s="7"/>
      <c r="O32" s="7" t="s">
        <v>71</v>
      </c>
      <c r="P32" s="7" t="s">
        <v>50</v>
      </c>
      <c r="Q32" s="7" t="s">
        <v>119</v>
      </c>
      <c r="R32" s="7" t="s">
        <v>93</v>
      </c>
      <c r="S32" s="7" t="s">
        <v>50</v>
      </c>
      <c r="T32" s="7"/>
    </row>
    <row r="33" spans="1:20" ht="36.950000000000003" customHeight="1" x14ac:dyDescent="0.2">
      <c r="A33" s="7"/>
      <c r="B33" s="7"/>
      <c r="C33" s="7" t="s">
        <v>28</v>
      </c>
      <c r="D33" s="7" t="s">
        <v>114</v>
      </c>
      <c r="E33" s="7" t="s">
        <v>120</v>
      </c>
      <c r="F33" s="8" t="str">
        <f>HYPERLINK("https://demo.officespacesoftware.com/visual-directory/floors/4/seats/607", "215B
New York - 2")</f>
        <v>215B
New York - 2</v>
      </c>
      <c r="G33" s="8" t="str">
        <f>HYPERLINK("https://demo.officespacesoftware.com/visual-directory/floors/4/seats/605", "212D
New York - 2")</f>
        <v>212D
New York - 2</v>
      </c>
      <c r="H33" s="7"/>
      <c r="I33" s="7" t="s">
        <v>270</v>
      </c>
      <c r="J33" s="7" t="s">
        <v>121</v>
      </c>
      <c r="K33" s="7" t="s">
        <v>117</v>
      </c>
      <c r="L33" s="7" t="s">
        <v>270</v>
      </c>
      <c r="M33" s="7" t="s">
        <v>27</v>
      </c>
      <c r="N33" s="7"/>
      <c r="O33" s="7" t="s">
        <v>71</v>
      </c>
      <c r="P33" s="7" t="s">
        <v>50</v>
      </c>
      <c r="Q33" s="7"/>
      <c r="R33" s="7" t="s">
        <v>93</v>
      </c>
      <c r="S33" s="7" t="s">
        <v>50</v>
      </c>
      <c r="T33" s="7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"/>
  <sheetViews>
    <sheetView showOutlineSymbols="0" showWhiteSpace="0" workbookViewId="0"/>
  </sheetViews>
  <sheetFormatPr defaultRowHeight="14.25" x14ac:dyDescent="0.2"/>
  <cols>
    <col min="1" max="1" width="36" bestFit="1" customWidth="1"/>
    <col min="2" max="2" width="19.75" bestFit="1" customWidth="1"/>
    <col min="3" max="3" width="21.625" bestFit="1" customWidth="1"/>
    <col min="4" max="4" width="18" bestFit="1" customWidth="1"/>
    <col min="5" max="5" width="19.75" bestFit="1" customWidth="1"/>
    <col min="6" max="6" width="18" bestFit="1" customWidth="1"/>
    <col min="7" max="7" width="16.25" bestFit="1" customWidth="1"/>
    <col min="8" max="8" width="25" bestFit="1" customWidth="1"/>
    <col min="9" max="9" width="10" bestFit="1" customWidth="1"/>
    <col min="10" max="10" width="16" bestFit="1" customWidth="1"/>
    <col min="11" max="11" width="10" bestFit="1" customWidth="1"/>
    <col min="12" max="12" width="16" bestFit="1" customWidth="1"/>
    <col min="13" max="14" width="25.25" bestFit="1" customWidth="1"/>
    <col min="15" max="15" width="32.375" bestFit="1" customWidth="1"/>
    <col min="16" max="17" width="28.75" bestFit="1" customWidth="1"/>
    <col min="18" max="19" width="18" bestFit="1" customWidth="1"/>
    <col min="20" max="21" width="19.75" bestFit="1" customWidth="1"/>
    <col min="22" max="22" width="10.75" bestFit="1" customWidth="1"/>
    <col min="23" max="23" width="14.375" bestFit="1" customWidth="1"/>
    <col min="24" max="25" width="23.375" bestFit="1" customWidth="1"/>
    <col min="26" max="27" width="19.75" bestFit="1" customWidth="1"/>
    <col min="28" max="28" width="21.625" bestFit="1" customWidth="1"/>
    <col min="29" max="29" width="9" bestFit="1" customWidth="1"/>
    <col min="30" max="30" width="27" bestFit="1" customWidth="1"/>
    <col min="31" max="31" width="21.625" bestFit="1" customWidth="1"/>
  </cols>
  <sheetData>
    <row r="1" spans="1:31" ht="15.75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75" x14ac:dyDescent="0.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1.95" customHeight="1" x14ac:dyDescent="0.2">
      <c r="A5" s="6" t="s">
        <v>3</v>
      </c>
      <c r="B5" s="6" t="s">
        <v>4</v>
      </c>
      <c r="C5" s="6" t="s">
        <v>5</v>
      </c>
      <c r="D5" s="6" t="s">
        <v>6</v>
      </c>
      <c r="E5" s="6" t="s">
        <v>122</v>
      </c>
      <c r="F5" s="6" t="s">
        <v>7</v>
      </c>
      <c r="G5" s="6" t="s">
        <v>123</v>
      </c>
      <c r="H5" s="6" t="s">
        <v>124</v>
      </c>
      <c r="I5" s="6" t="s">
        <v>125</v>
      </c>
      <c r="J5" s="6" t="s">
        <v>126</v>
      </c>
      <c r="K5" s="6" t="s">
        <v>127</v>
      </c>
      <c r="L5" s="6" t="s">
        <v>128</v>
      </c>
      <c r="M5" s="6" t="s">
        <v>10</v>
      </c>
      <c r="N5" s="6" t="s">
        <v>129</v>
      </c>
      <c r="O5" s="6" t="s">
        <v>130</v>
      </c>
      <c r="P5" s="6" t="s">
        <v>131</v>
      </c>
      <c r="Q5" s="6" t="s">
        <v>132</v>
      </c>
      <c r="R5" s="6" t="s">
        <v>133</v>
      </c>
      <c r="S5" s="6" t="s">
        <v>134</v>
      </c>
      <c r="T5" s="6" t="s">
        <v>135</v>
      </c>
      <c r="U5" s="6" t="s">
        <v>136</v>
      </c>
      <c r="V5" s="6" t="s">
        <v>14</v>
      </c>
      <c r="W5" s="6" t="s">
        <v>15</v>
      </c>
      <c r="X5" s="6" t="s">
        <v>137</v>
      </c>
      <c r="Y5" s="6" t="s">
        <v>138</v>
      </c>
      <c r="Z5" s="6" t="s">
        <v>16</v>
      </c>
      <c r="AA5" s="6" t="s">
        <v>271</v>
      </c>
      <c r="AB5" s="6" t="s">
        <v>20</v>
      </c>
      <c r="AC5" s="6" t="s">
        <v>17</v>
      </c>
      <c r="AD5" s="6" t="s">
        <v>18</v>
      </c>
      <c r="AE5" s="6" t="s">
        <v>21</v>
      </c>
    </row>
    <row r="6" spans="1:31" ht="15" customHeight="1" x14ac:dyDescent="0.2">
      <c r="A6" s="7"/>
      <c r="B6" s="7"/>
      <c r="C6" s="7" t="s">
        <v>22</v>
      </c>
      <c r="D6" s="7" t="s">
        <v>139</v>
      </c>
      <c r="E6" s="7" t="s">
        <v>140</v>
      </c>
      <c r="F6" s="7" t="s">
        <v>141</v>
      </c>
      <c r="G6" s="7" t="s">
        <v>142</v>
      </c>
      <c r="H6" s="7" t="s">
        <v>143</v>
      </c>
      <c r="I6" s="8" t="s">
        <v>144</v>
      </c>
      <c r="J6" s="7" t="s">
        <v>145</v>
      </c>
      <c r="K6" s="7"/>
      <c r="L6" s="7"/>
      <c r="M6" s="7" t="s">
        <v>270</v>
      </c>
      <c r="N6" s="7"/>
      <c r="O6" s="7"/>
      <c r="P6" s="7"/>
      <c r="Q6" s="7"/>
      <c r="R6" s="7" t="s">
        <v>146</v>
      </c>
      <c r="S6" s="7" t="s">
        <v>147</v>
      </c>
      <c r="T6" s="7" t="s">
        <v>148</v>
      </c>
      <c r="U6" s="7" t="s">
        <v>149</v>
      </c>
      <c r="V6" s="7" t="s">
        <v>270</v>
      </c>
      <c r="W6" s="7" t="s">
        <v>27</v>
      </c>
      <c r="X6" s="7"/>
      <c r="Y6" s="7"/>
      <c r="Z6" s="7"/>
      <c r="AA6" s="7"/>
      <c r="AB6" s="7"/>
      <c r="AC6" s="7"/>
      <c r="AD6" s="7"/>
      <c r="AE6" s="7"/>
    </row>
    <row r="7" spans="1:31" ht="15" customHeight="1" x14ac:dyDescent="0.2">
      <c r="A7" s="7"/>
      <c r="B7" s="7"/>
      <c r="C7" s="7" t="s">
        <v>28</v>
      </c>
      <c r="D7" s="7" t="s">
        <v>139</v>
      </c>
      <c r="E7" s="7" t="s">
        <v>140</v>
      </c>
      <c r="F7" s="7" t="s">
        <v>150</v>
      </c>
      <c r="G7" s="7" t="s">
        <v>151</v>
      </c>
      <c r="H7" s="7" t="s">
        <v>152</v>
      </c>
      <c r="I7" s="8">
        <v>4035</v>
      </c>
      <c r="J7" s="7" t="s">
        <v>153</v>
      </c>
      <c r="K7" s="8" t="s">
        <v>154</v>
      </c>
      <c r="L7" s="7" t="s">
        <v>145</v>
      </c>
      <c r="M7" s="7"/>
      <c r="N7" s="7"/>
      <c r="O7" s="7"/>
      <c r="P7" s="7"/>
      <c r="Q7" s="7"/>
      <c r="R7" s="7"/>
      <c r="S7" s="7" t="s">
        <v>155</v>
      </c>
      <c r="T7" s="7" t="s">
        <v>148</v>
      </c>
      <c r="U7" s="7" t="s">
        <v>149</v>
      </c>
      <c r="V7" s="7" t="s">
        <v>270</v>
      </c>
      <c r="W7" s="7" t="s">
        <v>27</v>
      </c>
      <c r="X7" s="7" t="s">
        <v>156</v>
      </c>
      <c r="Y7" s="7" t="s">
        <v>155</v>
      </c>
      <c r="Z7" s="7"/>
      <c r="AA7" s="7"/>
      <c r="AB7" s="7"/>
      <c r="AC7" s="7"/>
      <c r="AD7" s="7"/>
      <c r="AE7" s="7"/>
    </row>
    <row r="8" spans="1:31" ht="15" customHeight="1" x14ac:dyDescent="0.2">
      <c r="A8" s="7"/>
      <c r="B8" s="7"/>
      <c r="C8" s="7" t="s">
        <v>28</v>
      </c>
      <c r="D8" s="7" t="s">
        <v>157</v>
      </c>
      <c r="E8" s="7" t="s">
        <v>158</v>
      </c>
      <c r="F8" s="7" t="s">
        <v>159</v>
      </c>
      <c r="G8" s="7" t="s">
        <v>151</v>
      </c>
      <c r="H8" s="7" t="s">
        <v>160</v>
      </c>
      <c r="I8" s="8">
        <v>4057</v>
      </c>
      <c r="J8" s="7" t="s">
        <v>153</v>
      </c>
      <c r="K8" s="8">
        <v>4054</v>
      </c>
      <c r="L8" s="7" t="s">
        <v>161</v>
      </c>
      <c r="M8" s="7"/>
      <c r="N8" s="7"/>
      <c r="O8" s="7"/>
      <c r="P8" s="7"/>
      <c r="Q8" s="7"/>
      <c r="R8" s="7"/>
      <c r="S8" s="7" t="s">
        <v>162</v>
      </c>
      <c r="T8" s="7" t="s">
        <v>146</v>
      </c>
      <c r="U8" s="7" t="s">
        <v>162</v>
      </c>
      <c r="V8" s="7" t="s">
        <v>270</v>
      </c>
      <c r="W8" s="7" t="s">
        <v>27</v>
      </c>
      <c r="X8" s="7" t="s">
        <v>146</v>
      </c>
      <c r="Y8" s="7" t="s">
        <v>162</v>
      </c>
      <c r="Z8" s="7" t="s">
        <v>36</v>
      </c>
      <c r="AA8" s="7" t="s">
        <v>270</v>
      </c>
      <c r="AB8" s="7" t="s">
        <v>37</v>
      </c>
      <c r="AC8" s="7" t="s">
        <v>270</v>
      </c>
      <c r="AD8" s="7" t="s">
        <v>37</v>
      </c>
      <c r="AE8" s="7" t="s">
        <v>270</v>
      </c>
    </row>
    <row r="9" spans="1:31" ht="15" customHeight="1" x14ac:dyDescent="0.2">
      <c r="A9" s="7"/>
      <c r="B9" s="7"/>
      <c r="C9" s="7" t="s">
        <v>38</v>
      </c>
      <c r="D9" s="7" t="s">
        <v>163</v>
      </c>
      <c r="E9" s="7" t="s">
        <v>164</v>
      </c>
      <c r="F9" s="7" t="s">
        <v>165</v>
      </c>
      <c r="G9" s="7" t="s">
        <v>166</v>
      </c>
      <c r="H9" s="7" t="s">
        <v>167</v>
      </c>
      <c r="I9" s="7"/>
      <c r="J9" s="7"/>
      <c r="K9" s="8">
        <v>3082</v>
      </c>
      <c r="L9" s="7" t="s">
        <v>168</v>
      </c>
      <c r="M9" s="7"/>
      <c r="N9" s="7"/>
      <c r="O9" s="7"/>
      <c r="P9" s="7"/>
      <c r="Q9" s="7"/>
      <c r="R9" s="7"/>
      <c r="S9" s="7" t="s">
        <v>169</v>
      </c>
      <c r="T9" s="7" t="s">
        <v>148</v>
      </c>
      <c r="U9" s="7" t="s">
        <v>170</v>
      </c>
      <c r="V9" s="7" t="s">
        <v>270</v>
      </c>
      <c r="W9" s="7" t="s">
        <v>27</v>
      </c>
      <c r="X9" s="7" t="s">
        <v>146</v>
      </c>
      <c r="Y9" s="7" t="s">
        <v>169</v>
      </c>
      <c r="Z9" s="7"/>
      <c r="AA9" s="7"/>
      <c r="AB9" s="7"/>
      <c r="AC9" s="7"/>
      <c r="AD9" s="7"/>
      <c r="AE9" s="7"/>
    </row>
    <row r="10" spans="1:31" ht="15" customHeight="1" x14ac:dyDescent="0.2">
      <c r="A10" s="7"/>
      <c r="B10" s="1" t="s">
        <v>44</v>
      </c>
      <c r="C10" s="7" t="s">
        <v>28</v>
      </c>
      <c r="D10" s="7" t="s">
        <v>171</v>
      </c>
      <c r="E10" s="7" t="s">
        <v>164</v>
      </c>
      <c r="F10" s="7" t="s">
        <v>172</v>
      </c>
      <c r="G10" s="7" t="s">
        <v>173</v>
      </c>
      <c r="H10" s="7" t="s">
        <v>174</v>
      </c>
      <c r="I10" s="8">
        <v>3059</v>
      </c>
      <c r="J10" s="7" t="s">
        <v>168</v>
      </c>
      <c r="K10" s="8">
        <v>3074</v>
      </c>
      <c r="L10" s="7" t="s">
        <v>168</v>
      </c>
      <c r="M10" s="7"/>
      <c r="N10" s="7"/>
      <c r="O10" s="7"/>
      <c r="P10" s="7"/>
      <c r="Q10" s="7"/>
      <c r="R10" s="7" t="s">
        <v>175</v>
      </c>
      <c r="S10" s="7" t="s">
        <v>176</v>
      </c>
      <c r="T10" s="7" t="s">
        <v>148</v>
      </c>
      <c r="U10" s="7" t="s">
        <v>177</v>
      </c>
      <c r="V10" s="7" t="s">
        <v>270</v>
      </c>
      <c r="W10" s="7" t="s">
        <v>27</v>
      </c>
      <c r="X10" s="7"/>
      <c r="Y10" s="7"/>
      <c r="Z10" s="7"/>
      <c r="AA10" s="7" t="s">
        <v>49</v>
      </c>
      <c r="AB10" s="7" t="s">
        <v>50</v>
      </c>
      <c r="AC10" s="7"/>
      <c r="AD10" s="7"/>
      <c r="AE10" s="7"/>
    </row>
    <row r="11" spans="1:31" ht="15" customHeight="1" x14ac:dyDescent="0.2">
      <c r="A11" s="7" t="s">
        <v>51</v>
      </c>
      <c r="B11" s="1" t="s">
        <v>52</v>
      </c>
      <c r="C11" s="7" t="s">
        <v>28</v>
      </c>
      <c r="D11" s="7" t="s">
        <v>171</v>
      </c>
      <c r="E11" s="7" t="s">
        <v>164</v>
      </c>
      <c r="F11" s="7" t="s">
        <v>178</v>
      </c>
      <c r="G11" s="7" t="s">
        <v>179</v>
      </c>
      <c r="H11" s="7" t="s">
        <v>180</v>
      </c>
      <c r="I11" s="8">
        <v>3074</v>
      </c>
      <c r="J11" s="7" t="s">
        <v>168</v>
      </c>
      <c r="K11" s="8">
        <v>3087</v>
      </c>
      <c r="L11" s="7" t="s">
        <v>168</v>
      </c>
      <c r="M11" s="7"/>
      <c r="N11" s="7"/>
      <c r="O11" s="7"/>
      <c r="P11" s="7"/>
      <c r="Q11" s="7"/>
      <c r="R11" s="7" t="s">
        <v>175</v>
      </c>
      <c r="S11" s="7" t="s">
        <v>176</v>
      </c>
      <c r="T11" s="7" t="s">
        <v>148</v>
      </c>
      <c r="U11" s="7" t="s">
        <v>177</v>
      </c>
      <c r="V11" s="7" t="s">
        <v>270</v>
      </c>
      <c r="W11" s="7" t="s">
        <v>27</v>
      </c>
      <c r="X11" s="7"/>
      <c r="Y11" s="7"/>
      <c r="Z11" s="7"/>
      <c r="AA11" s="7" t="s">
        <v>49</v>
      </c>
      <c r="AB11" s="7" t="s">
        <v>50</v>
      </c>
      <c r="AC11" s="7"/>
      <c r="AD11" s="7"/>
      <c r="AE11" s="7"/>
    </row>
    <row r="12" spans="1:31" ht="15" customHeight="1" x14ac:dyDescent="0.2">
      <c r="A12" s="7"/>
      <c r="B12" s="7"/>
      <c r="C12" s="7" t="s">
        <v>28</v>
      </c>
      <c r="D12" s="7" t="s">
        <v>171</v>
      </c>
      <c r="E12" s="7" t="s">
        <v>164</v>
      </c>
      <c r="F12" s="7" t="s">
        <v>165</v>
      </c>
      <c r="G12" s="7" t="s">
        <v>166</v>
      </c>
      <c r="H12" s="7" t="s">
        <v>167</v>
      </c>
      <c r="I12" s="8">
        <v>3036</v>
      </c>
      <c r="J12" s="7" t="s">
        <v>168</v>
      </c>
      <c r="K12" s="8">
        <v>305</v>
      </c>
      <c r="L12" s="7" t="s">
        <v>168</v>
      </c>
      <c r="M12" s="7"/>
      <c r="N12" s="7"/>
      <c r="O12" s="7"/>
      <c r="P12" s="7"/>
      <c r="Q12" s="7"/>
      <c r="R12" s="7" t="s">
        <v>146</v>
      </c>
      <c r="S12" s="7" t="s">
        <v>181</v>
      </c>
      <c r="T12" s="7" t="s">
        <v>148</v>
      </c>
      <c r="U12" s="7" t="s">
        <v>177</v>
      </c>
      <c r="V12" s="7" t="s">
        <v>270</v>
      </c>
      <c r="W12" s="7" t="s">
        <v>27</v>
      </c>
      <c r="X12" s="7"/>
      <c r="Y12" s="7"/>
      <c r="Z12" s="7"/>
      <c r="AA12" s="7" t="s">
        <v>49</v>
      </c>
      <c r="AB12" s="7" t="s">
        <v>50</v>
      </c>
      <c r="AC12" s="7"/>
      <c r="AD12" s="7"/>
      <c r="AE12" s="7"/>
    </row>
    <row r="13" spans="1:31" ht="15" customHeight="1" x14ac:dyDescent="0.2">
      <c r="A13" s="7"/>
      <c r="B13" s="7"/>
      <c r="C13" s="7" t="s">
        <v>28</v>
      </c>
      <c r="D13" s="7" t="s">
        <v>171</v>
      </c>
      <c r="E13" s="7" t="s">
        <v>164</v>
      </c>
      <c r="F13" s="7" t="s">
        <v>182</v>
      </c>
      <c r="G13" s="7" t="s">
        <v>166</v>
      </c>
      <c r="H13" s="7" t="s">
        <v>183</v>
      </c>
      <c r="I13" s="8">
        <v>308</v>
      </c>
      <c r="J13" s="7" t="s">
        <v>168</v>
      </c>
      <c r="K13" s="8">
        <v>3127</v>
      </c>
      <c r="L13" s="7" t="s">
        <v>168</v>
      </c>
      <c r="M13" s="7" t="s">
        <v>56</v>
      </c>
      <c r="N13" s="7"/>
      <c r="O13" s="7" t="s">
        <v>184</v>
      </c>
      <c r="P13" s="7" t="s">
        <v>185</v>
      </c>
      <c r="Q13" s="7"/>
      <c r="R13" s="7" t="s">
        <v>146</v>
      </c>
      <c r="S13" s="7" t="s">
        <v>186</v>
      </c>
      <c r="T13" s="7" t="s">
        <v>148</v>
      </c>
      <c r="U13" s="7" t="s">
        <v>177</v>
      </c>
      <c r="V13" s="7" t="s">
        <v>270</v>
      </c>
      <c r="W13" s="7" t="s">
        <v>27</v>
      </c>
      <c r="X13" s="7"/>
      <c r="Y13" s="7"/>
      <c r="Z13" s="7"/>
      <c r="AA13" s="7" t="s">
        <v>49</v>
      </c>
      <c r="AB13" s="7" t="s">
        <v>50</v>
      </c>
      <c r="AC13" s="7"/>
      <c r="AD13" s="7"/>
      <c r="AE13" s="7"/>
    </row>
    <row r="14" spans="1:31" ht="15" customHeight="1" x14ac:dyDescent="0.2">
      <c r="A14" s="7"/>
      <c r="B14" s="7"/>
      <c r="C14" s="7" t="s">
        <v>28</v>
      </c>
      <c r="D14" s="7" t="s">
        <v>171</v>
      </c>
      <c r="E14" s="7" t="s">
        <v>164</v>
      </c>
      <c r="F14" s="7" t="s">
        <v>187</v>
      </c>
      <c r="G14" s="7" t="s">
        <v>142</v>
      </c>
      <c r="H14" s="7" t="s">
        <v>188</v>
      </c>
      <c r="I14" s="8">
        <v>3014</v>
      </c>
      <c r="J14" s="7" t="s">
        <v>168</v>
      </c>
      <c r="K14" s="8">
        <v>3123</v>
      </c>
      <c r="L14" s="7" t="s">
        <v>168</v>
      </c>
      <c r="M14" s="7"/>
      <c r="N14" s="7"/>
      <c r="O14" s="7"/>
      <c r="P14" s="7"/>
      <c r="Q14" s="7"/>
      <c r="R14" s="7" t="s">
        <v>146</v>
      </c>
      <c r="S14" s="7" t="s">
        <v>189</v>
      </c>
      <c r="T14" s="7" t="s">
        <v>148</v>
      </c>
      <c r="U14" s="7" t="s">
        <v>177</v>
      </c>
      <c r="V14" s="7" t="s">
        <v>270</v>
      </c>
      <c r="W14" s="7" t="s">
        <v>27</v>
      </c>
      <c r="X14" s="7"/>
      <c r="Y14" s="7"/>
      <c r="Z14" s="7"/>
      <c r="AA14" s="7" t="s">
        <v>49</v>
      </c>
      <c r="AB14" s="7" t="s">
        <v>50</v>
      </c>
      <c r="AC14" s="7"/>
      <c r="AD14" s="7"/>
      <c r="AE14" s="7"/>
    </row>
    <row r="15" spans="1:31" ht="15" customHeight="1" x14ac:dyDescent="0.2">
      <c r="A15" s="7"/>
      <c r="B15" s="7"/>
      <c r="C15" s="7" t="s">
        <v>28</v>
      </c>
      <c r="D15" s="7" t="s">
        <v>190</v>
      </c>
      <c r="E15" s="7" t="s">
        <v>191</v>
      </c>
      <c r="F15" s="7" t="s">
        <v>192</v>
      </c>
      <c r="G15" s="7" t="s">
        <v>151</v>
      </c>
      <c r="H15" s="7" t="s">
        <v>193</v>
      </c>
      <c r="I15" s="8">
        <v>4203</v>
      </c>
      <c r="J15" s="7" t="s">
        <v>153</v>
      </c>
      <c r="K15" s="8">
        <v>4208</v>
      </c>
      <c r="L15" s="7" t="s">
        <v>153</v>
      </c>
      <c r="M15" s="7"/>
      <c r="N15" s="7"/>
      <c r="O15" s="7"/>
      <c r="P15" s="7"/>
      <c r="Q15" s="7"/>
      <c r="R15" s="7" t="s">
        <v>148</v>
      </c>
      <c r="S15" s="7" t="s">
        <v>194</v>
      </c>
      <c r="T15" s="7" t="s">
        <v>148</v>
      </c>
      <c r="U15" s="7" t="s">
        <v>195</v>
      </c>
      <c r="V15" s="7" t="s">
        <v>270</v>
      </c>
      <c r="W15" s="7" t="s">
        <v>27</v>
      </c>
      <c r="X15" s="7"/>
      <c r="Y15" s="7"/>
      <c r="Z15" s="7"/>
      <c r="AA15" s="7"/>
      <c r="AB15" s="7"/>
      <c r="AC15" s="7"/>
      <c r="AD15" s="7"/>
      <c r="AE15" s="7"/>
    </row>
    <row r="16" spans="1:31" ht="15" customHeight="1" x14ac:dyDescent="0.2">
      <c r="A16" s="7"/>
      <c r="B16" s="7"/>
      <c r="C16" s="7" t="s">
        <v>22</v>
      </c>
      <c r="D16" s="7" t="s">
        <v>190</v>
      </c>
      <c r="E16" s="7" t="s">
        <v>191</v>
      </c>
      <c r="F16" s="7" t="s">
        <v>196</v>
      </c>
      <c r="G16" s="7" t="s">
        <v>151</v>
      </c>
      <c r="H16" s="7" t="s">
        <v>197</v>
      </c>
      <c r="I16" s="8">
        <v>3111</v>
      </c>
      <c r="J16" s="7" t="s">
        <v>168</v>
      </c>
      <c r="K16" s="7"/>
      <c r="L16" s="7"/>
      <c r="M16" s="7"/>
      <c r="N16" s="7"/>
      <c r="O16" s="7"/>
      <c r="P16" s="7"/>
      <c r="Q16" s="7"/>
      <c r="R16" s="7" t="s">
        <v>146</v>
      </c>
      <c r="S16" s="7" t="s">
        <v>189</v>
      </c>
      <c r="T16" s="7" t="s">
        <v>148</v>
      </c>
      <c r="U16" s="7" t="s">
        <v>195</v>
      </c>
      <c r="V16" s="7" t="s">
        <v>270</v>
      </c>
      <c r="W16" s="7" t="s">
        <v>27</v>
      </c>
      <c r="X16" s="7"/>
      <c r="Y16" s="7"/>
      <c r="Z16" s="7"/>
      <c r="AA16" s="7"/>
      <c r="AB16" s="7"/>
      <c r="AC16" s="7"/>
      <c r="AD16" s="7"/>
      <c r="AE16" s="7"/>
    </row>
    <row r="17" spans="1:31" ht="15" customHeight="1" x14ac:dyDescent="0.2">
      <c r="A17" s="7"/>
      <c r="B17" s="7"/>
      <c r="C17" s="7" t="s">
        <v>28</v>
      </c>
      <c r="D17" s="7" t="s">
        <v>198</v>
      </c>
      <c r="E17" s="7" t="s">
        <v>199</v>
      </c>
      <c r="F17" s="7" t="s">
        <v>200</v>
      </c>
      <c r="G17" s="7" t="s">
        <v>166</v>
      </c>
      <c r="H17" s="7" t="s">
        <v>167</v>
      </c>
      <c r="I17" s="8">
        <v>53</v>
      </c>
      <c r="J17" s="7" t="s">
        <v>201</v>
      </c>
      <c r="K17" s="8" t="s">
        <v>202</v>
      </c>
      <c r="L17" s="7" t="s">
        <v>145</v>
      </c>
      <c r="M17" s="7" t="s">
        <v>68</v>
      </c>
      <c r="N17" s="7"/>
      <c r="O17" s="7"/>
      <c r="P17" s="7"/>
      <c r="Q17" s="7"/>
      <c r="R17" s="7" t="s">
        <v>203</v>
      </c>
      <c r="S17" s="7" t="s">
        <v>204</v>
      </c>
      <c r="T17" s="7" t="s">
        <v>148</v>
      </c>
      <c r="U17" s="7" t="s">
        <v>195</v>
      </c>
      <c r="V17" s="7" t="s">
        <v>270</v>
      </c>
      <c r="W17" s="7" t="s">
        <v>27</v>
      </c>
      <c r="X17" s="7"/>
      <c r="Y17" s="7"/>
      <c r="Z17" s="7" t="s">
        <v>70</v>
      </c>
      <c r="AA17" s="7" t="s">
        <v>49</v>
      </c>
      <c r="AB17" s="7" t="s">
        <v>50</v>
      </c>
      <c r="AC17" s="7" t="s">
        <v>71</v>
      </c>
      <c r="AD17" s="7" t="s">
        <v>50</v>
      </c>
      <c r="AE17" s="7"/>
    </row>
    <row r="18" spans="1:31" ht="15" customHeight="1" x14ac:dyDescent="0.2">
      <c r="A18" s="7"/>
      <c r="B18" s="7"/>
      <c r="C18" s="7" t="s">
        <v>28</v>
      </c>
      <c r="D18" s="7" t="s">
        <v>198</v>
      </c>
      <c r="E18" s="7" t="s">
        <v>199</v>
      </c>
      <c r="F18" s="7" t="s">
        <v>205</v>
      </c>
      <c r="G18" s="7" t="s">
        <v>206</v>
      </c>
      <c r="H18" s="7" t="s">
        <v>207</v>
      </c>
      <c r="I18" s="8" t="s">
        <v>208</v>
      </c>
      <c r="J18" s="7" t="s">
        <v>145</v>
      </c>
      <c r="K18" s="8" t="s">
        <v>209</v>
      </c>
      <c r="L18" s="7" t="s">
        <v>145</v>
      </c>
      <c r="M18" s="7"/>
      <c r="N18" s="7"/>
      <c r="O18" s="7" t="s">
        <v>210</v>
      </c>
      <c r="P18" s="7"/>
      <c r="Q18" s="7" t="s">
        <v>210</v>
      </c>
      <c r="R18" s="7" t="s">
        <v>175</v>
      </c>
      <c r="S18" s="7" t="s">
        <v>211</v>
      </c>
      <c r="T18" s="7" t="s">
        <v>148</v>
      </c>
      <c r="U18" s="7" t="s">
        <v>195</v>
      </c>
      <c r="V18" s="7" t="s">
        <v>270</v>
      </c>
      <c r="W18" s="7" t="s">
        <v>27</v>
      </c>
      <c r="X18" s="7"/>
      <c r="Y18" s="7"/>
      <c r="Z18" s="7" t="s">
        <v>70</v>
      </c>
      <c r="AA18" s="7" t="s">
        <v>49</v>
      </c>
      <c r="AB18" s="7" t="s">
        <v>50</v>
      </c>
      <c r="AC18" s="7" t="s">
        <v>71</v>
      </c>
      <c r="AD18" s="7" t="s">
        <v>50</v>
      </c>
      <c r="AE18" s="7"/>
    </row>
    <row r="19" spans="1:31" ht="15" customHeight="1" x14ac:dyDescent="0.2">
      <c r="A19" s="7"/>
      <c r="B19" s="7"/>
      <c r="C19" s="7" t="s">
        <v>28</v>
      </c>
      <c r="D19" s="7" t="s">
        <v>198</v>
      </c>
      <c r="E19" s="7" t="s">
        <v>199</v>
      </c>
      <c r="F19" s="7" t="s">
        <v>212</v>
      </c>
      <c r="G19" s="7" t="s">
        <v>213</v>
      </c>
      <c r="H19" s="7" t="s">
        <v>214</v>
      </c>
      <c r="I19" s="8">
        <v>3138</v>
      </c>
      <c r="J19" s="7" t="s">
        <v>215</v>
      </c>
      <c r="K19" s="8">
        <v>319</v>
      </c>
      <c r="L19" s="7" t="s">
        <v>215</v>
      </c>
      <c r="M19" s="7"/>
      <c r="N19" s="7"/>
      <c r="O19" s="7"/>
      <c r="P19" s="7"/>
      <c r="Q19" s="7"/>
      <c r="R19" s="7" t="s">
        <v>146</v>
      </c>
      <c r="S19" s="7" t="s">
        <v>216</v>
      </c>
      <c r="T19" s="7" t="s">
        <v>148</v>
      </c>
      <c r="U19" s="7" t="s">
        <v>195</v>
      </c>
      <c r="V19" s="7" t="s">
        <v>270</v>
      </c>
      <c r="W19" s="7" t="s">
        <v>27</v>
      </c>
      <c r="X19" s="7"/>
      <c r="Y19" s="7"/>
      <c r="Z19" s="7" t="s">
        <v>70</v>
      </c>
      <c r="AA19" s="7" t="s">
        <v>49</v>
      </c>
      <c r="AB19" s="7" t="s">
        <v>50</v>
      </c>
      <c r="AC19" s="7" t="s">
        <v>71</v>
      </c>
      <c r="AD19" s="7" t="s">
        <v>50</v>
      </c>
      <c r="AE19" s="7"/>
    </row>
    <row r="20" spans="1:31" ht="15" customHeight="1" x14ac:dyDescent="0.2">
      <c r="A20" s="7"/>
      <c r="B20" s="7"/>
      <c r="C20" s="7" t="s">
        <v>38</v>
      </c>
      <c r="D20" s="7" t="s">
        <v>198</v>
      </c>
      <c r="E20" s="7" t="s">
        <v>199</v>
      </c>
      <c r="F20" s="7" t="s">
        <v>217</v>
      </c>
      <c r="G20" s="7" t="s">
        <v>206</v>
      </c>
      <c r="H20" s="7" t="s">
        <v>218</v>
      </c>
      <c r="I20" s="7"/>
      <c r="J20" s="7"/>
      <c r="K20" s="8" t="s">
        <v>219</v>
      </c>
      <c r="L20" s="7" t="s">
        <v>145</v>
      </c>
      <c r="M20" s="7"/>
      <c r="N20" s="7"/>
      <c r="O20" s="7"/>
      <c r="P20" s="7"/>
      <c r="Q20" s="7"/>
      <c r="R20" s="7"/>
      <c r="S20" s="7" t="s">
        <v>220</v>
      </c>
      <c r="T20" s="7" t="s">
        <v>148</v>
      </c>
      <c r="U20" s="7" t="s">
        <v>195</v>
      </c>
      <c r="V20" s="7" t="s">
        <v>270</v>
      </c>
      <c r="W20" s="7" t="s">
        <v>27</v>
      </c>
      <c r="X20" s="7" t="s">
        <v>221</v>
      </c>
      <c r="Y20" s="7" t="s">
        <v>220</v>
      </c>
      <c r="Z20" s="7" t="s">
        <v>70</v>
      </c>
      <c r="AA20" s="7" t="s">
        <v>49</v>
      </c>
      <c r="AB20" s="7" t="s">
        <v>50</v>
      </c>
      <c r="AC20" s="7" t="s">
        <v>71</v>
      </c>
      <c r="AD20" s="7" t="s">
        <v>50</v>
      </c>
      <c r="AE20" s="7"/>
    </row>
    <row r="21" spans="1:31" ht="15" customHeight="1" x14ac:dyDescent="0.2">
      <c r="A21" s="7"/>
      <c r="B21" s="7"/>
      <c r="C21" s="7" t="s">
        <v>28</v>
      </c>
      <c r="D21" s="7" t="s">
        <v>198</v>
      </c>
      <c r="E21" s="7" t="s">
        <v>199</v>
      </c>
      <c r="F21" s="7" t="s">
        <v>222</v>
      </c>
      <c r="G21" s="7" t="s">
        <v>223</v>
      </c>
      <c r="H21" s="7" t="s">
        <v>224</v>
      </c>
      <c r="I21" s="8">
        <v>5074.2</v>
      </c>
      <c r="J21" s="7" t="s">
        <v>225</v>
      </c>
      <c r="K21" s="8">
        <v>3035</v>
      </c>
      <c r="L21" s="7" t="s">
        <v>168</v>
      </c>
      <c r="M21" s="7"/>
      <c r="N21" s="7"/>
      <c r="O21" s="7"/>
      <c r="P21" s="7"/>
      <c r="Q21" s="7"/>
      <c r="R21" s="7" t="s">
        <v>203</v>
      </c>
      <c r="S21" s="7" t="s">
        <v>226</v>
      </c>
      <c r="T21" s="7" t="s">
        <v>148</v>
      </c>
      <c r="U21" s="7" t="s">
        <v>195</v>
      </c>
      <c r="V21" s="7" t="s">
        <v>270</v>
      </c>
      <c r="W21" s="7" t="s">
        <v>27</v>
      </c>
      <c r="X21" s="7"/>
      <c r="Y21" s="7"/>
      <c r="Z21" s="7" t="s">
        <v>70</v>
      </c>
      <c r="AA21" s="7" t="s">
        <v>49</v>
      </c>
      <c r="AB21" s="7" t="s">
        <v>50</v>
      </c>
      <c r="AC21" s="7" t="s">
        <v>71</v>
      </c>
      <c r="AD21" s="7" t="s">
        <v>50</v>
      </c>
      <c r="AE21" s="7"/>
    </row>
    <row r="22" spans="1:31" ht="15" customHeight="1" x14ac:dyDescent="0.2">
      <c r="A22" s="7"/>
      <c r="B22" s="7"/>
      <c r="C22" s="7" t="s">
        <v>28</v>
      </c>
      <c r="D22" s="7" t="s">
        <v>198</v>
      </c>
      <c r="E22" s="7" t="s">
        <v>199</v>
      </c>
      <c r="F22" s="7" t="s">
        <v>227</v>
      </c>
      <c r="G22" s="7" t="s">
        <v>179</v>
      </c>
      <c r="H22" s="7" t="s">
        <v>228</v>
      </c>
      <c r="I22" s="8">
        <v>3050</v>
      </c>
      <c r="J22" s="7" t="s">
        <v>168</v>
      </c>
      <c r="K22" s="8">
        <v>3010</v>
      </c>
      <c r="L22" s="7" t="s">
        <v>168</v>
      </c>
      <c r="M22" s="7"/>
      <c r="N22" s="7"/>
      <c r="O22" s="7"/>
      <c r="P22" s="7"/>
      <c r="Q22" s="7"/>
      <c r="R22" s="7" t="s">
        <v>203</v>
      </c>
      <c r="S22" s="7" t="s">
        <v>226</v>
      </c>
      <c r="T22" s="7" t="s">
        <v>148</v>
      </c>
      <c r="U22" s="7" t="s">
        <v>195</v>
      </c>
      <c r="V22" s="7" t="s">
        <v>83</v>
      </c>
      <c r="W22" s="7" t="s">
        <v>27</v>
      </c>
      <c r="X22" s="7"/>
      <c r="Y22" s="7"/>
      <c r="Z22" s="7" t="s">
        <v>70</v>
      </c>
      <c r="AA22" s="7" t="s">
        <v>49</v>
      </c>
      <c r="AB22" s="7" t="s">
        <v>50</v>
      </c>
      <c r="AC22" s="7" t="s">
        <v>71</v>
      </c>
      <c r="AD22" s="7" t="s">
        <v>50</v>
      </c>
      <c r="AE22" s="7"/>
    </row>
    <row r="23" spans="1:31" ht="15" customHeight="1" x14ac:dyDescent="0.2">
      <c r="A23" s="7"/>
      <c r="B23" s="7"/>
      <c r="C23" s="7" t="s">
        <v>28</v>
      </c>
      <c r="D23" s="7" t="s">
        <v>229</v>
      </c>
      <c r="E23" s="7" t="s">
        <v>140</v>
      </c>
      <c r="F23" s="7" t="s">
        <v>230</v>
      </c>
      <c r="G23" s="7" t="s">
        <v>166</v>
      </c>
      <c r="H23" s="7" t="s">
        <v>183</v>
      </c>
      <c r="I23" s="8" t="s">
        <v>231</v>
      </c>
      <c r="J23" s="7" t="s">
        <v>145</v>
      </c>
      <c r="K23" s="8" t="s">
        <v>232</v>
      </c>
      <c r="L23" s="7" t="s">
        <v>145</v>
      </c>
      <c r="M23" s="7"/>
      <c r="N23" s="7"/>
      <c r="O23" s="7"/>
      <c r="P23" s="7"/>
      <c r="Q23" s="7"/>
      <c r="R23" s="7" t="s">
        <v>148</v>
      </c>
      <c r="S23" s="7" t="s">
        <v>233</v>
      </c>
      <c r="T23" s="7" t="s">
        <v>148</v>
      </c>
      <c r="U23" s="7" t="s">
        <v>234</v>
      </c>
      <c r="V23" s="7" t="s">
        <v>270</v>
      </c>
      <c r="W23" s="7" t="s">
        <v>27</v>
      </c>
      <c r="X23" s="7"/>
      <c r="Y23" s="7"/>
      <c r="Z23" s="7" t="s">
        <v>270</v>
      </c>
      <c r="AA23" s="7" t="s">
        <v>49</v>
      </c>
      <c r="AB23" s="7" t="s">
        <v>50</v>
      </c>
      <c r="AC23" s="7" t="s">
        <v>270</v>
      </c>
      <c r="AD23" s="7" t="s">
        <v>37</v>
      </c>
      <c r="AE23" s="7" t="s">
        <v>270</v>
      </c>
    </row>
    <row r="24" spans="1:31" ht="15" customHeight="1" x14ac:dyDescent="0.2">
      <c r="A24" s="7"/>
      <c r="B24" s="1" t="s">
        <v>88</v>
      </c>
      <c r="C24" s="7" t="s">
        <v>28</v>
      </c>
      <c r="D24" s="7" t="s">
        <v>235</v>
      </c>
      <c r="E24" s="7" t="s">
        <v>164</v>
      </c>
      <c r="F24" s="7" t="s">
        <v>236</v>
      </c>
      <c r="G24" s="7" t="s">
        <v>151</v>
      </c>
      <c r="H24" s="7" t="s">
        <v>237</v>
      </c>
      <c r="I24" s="8">
        <v>3087</v>
      </c>
      <c r="J24" s="7" t="s">
        <v>168</v>
      </c>
      <c r="K24" s="8">
        <v>3076</v>
      </c>
      <c r="L24" s="7" t="s">
        <v>168</v>
      </c>
      <c r="M24" s="7"/>
      <c r="N24" s="7"/>
      <c r="O24" s="7"/>
      <c r="P24" s="7"/>
      <c r="Q24" s="7"/>
      <c r="R24" s="7" t="s">
        <v>175</v>
      </c>
      <c r="S24" s="7" t="s">
        <v>176</v>
      </c>
      <c r="T24" s="7" t="s">
        <v>148</v>
      </c>
      <c r="U24" s="7" t="s">
        <v>238</v>
      </c>
      <c r="V24" s="7" t="s">
        <v>270</v>
      </c>
      <c r="W24" s="7" t="s">
        <v>27</v>
      </c>
      <c r="X24" s="7"/>
      <c r="Y24" s="7"/>
      <c r="Z24" s="7" t="s">
        <v>92</v>
      </c>
      <c r="AA24" s="7" t="s">
        <v>93</v>
      </c>
      <c r="AB24" s="7"/>
      <c r="AC24" s="7" t="s">
        <v>71</v>
      </c>
      <c r="AD24" s="7" t="s">
        <v>50</v>
      </c>
      <c r="AE24" s="7"/>
    </row>
    <row r="25" spans="1:31" ht="15" customHeight="1" x14ac:dyDescent="0.2">
      <c r="A25" s="7"/>
      <c r="B25" s="2" t="s">
        <v>94</v>
      </c>
      <c r="C25" s="7" t="s">
        <v>28</v>
      </c>
      <c r="D25" s="7" t="s">
        <v>235</v>
      </c>
      <c r="E25" s="7" t="s">
        <v>164</v>
      </c>
      <c r="F25" s="7" t="s">
        <v>239</v>
      </c>
      <c r="G25" s="7" t="s">
        <v>179</v>
      </c>
      <c r="H25" s="7" t="s">
        <v>218</v>
      </c>
      <c r="I25" s="8">
        <v>3075</v>
      </c>
      <c r="J25" s="7" t="s">
        <v>168</v>
      </c>
      <c r="K25" s="8">
        <v>3069</v>
      </c>
      <c r="L25" s="7" t="s">
        <v>168</v>
      </c>
      <c r="M25" s="7"/>
      <c r="N25" s="7"/>
      <c r="O25" s="7"/>
      <c r="P25" s="7"/>
      <c r="Q25" s="7"/>
      <c r="R25" s="7" t="s">
        <v>175</v>
      </c>
      <c r="S25" s="7" t="s">
        <v>240</v>
      </c>
      <c r="T25" s="7" t="s">
        <v>148</v>
      </c>
      <c r="U25" s="7" t="s">
        <v>238</v>
      </c>
      <c r="V25" s="7" t="s">
        <v>270</v>
      </c>
      <c r="W25" s="7" t="s">
        <v>27</v>
      </c>
      <c r="X25" s="7"/>
      <c r="Y25" s="7"/>
      <c r="Z25" s="7" t="s">
        <v>92</v>
      </c>
      <c r="AA25" s="7" t="s">
        <v>93</v>
      </c>
      <c r="AB25" s="7"/>
      <c r="AC25" s="7" t="s">
        <v>71</v>
      </c>
      <c r="AD25" s="7" t="s">
        <v>50</v>
      </c>
      <c r="AE25" s="7"/>
    </row>
    <row r="26" spans="1:31" ht="15" customHeight="1" x14ac:dyDescent="0.2">
      <c r="A26" s="7"/>
      <c r="B26" s="2" t="s">
        <v>97</v>
      </c>
      <c r="C26" s="7" t="s">
        <v>28</v>
      </c>
      <c r="D26" s="7" t="s">
        <v>235</v>
      </c>
      <c r="E26" s="7" t="s">
        <v>164</v>
      </c>
      <c r="F26" s="7" t="s">
        <v>241</v>
      </c>
      <c r="G26" s="7" t="s">
        <v>179</v>
      </c>
      <c r="H26" s="7" t="s">
        <v>242</v>
      </c>
      <c r="I26" s="8">
        <v>3069</v>
      </c>
      <c r="J26" s="7" t="s">
        <v>168</v>
      </c>
      <c r="K26" s="8">
        <v>3070</v>
      </c>
      <c r="L26" s="7" t="s">
        <v>168</v>
      </c>
      <c r="M26" s="7"/>
      <c r="N26" s="7"/>
      <c r="O26" s="7"/>
      <c r="P26" s="7"/>
      <c r="Q26" s="7"/>
      <c r="R26" s="7" t="s">
        <v>175</v>
      </c>
      <c r="S26" s="7" t="s">
        <v>240</v>
      </c>
      <c r="T26" s="7" t="s">
        <v>148</v>
      </c>
      <c r="U26" s="7" t="s">
        <v>238</v>
      </c>
      <c r="V26" s="7" t="s">
        <v>83</v>
      </c>
      <c r="W26" s="7" t="s">
        <v>27</v>
      </c>
      <c r="X26" s="7"/>
      <c r="Y26" s="7"/>
      <c r="Z26" s="7" t="s">
        <v>92</v>
      </c>
      <c r="AA26" s="7" t="s">
        <v>93</v>
      </c>
      <c r="AB26" s="7"/>
      <c r="AC26" s="7" t="s">
        <v>71</v>
      </c>
      <c r="AD26" s="7" t="s">
        <v>50</v>
      </c>
      <c r="AE26" s="7"/>
    </row>
    <row r="27" spans="1:31" ht="15" customHeight="1" x14ac:dyDescent="0.2">
      <c r="A27" s="7"/>
      <c r="B27" s="2" t="s">
        <v>99</v>
      </c>
      <c r="C27" s="7" t="s">
        <v>28</v>
      </c>
      <c r="D27" s="7" t="s">
        <v>235</v>
      </c>
      <c r="E27" s="7" t="s">
        <v>164</v>
      </c>
      <c r="F27" s="7" t="s">
        <v>243</v>
      </c>
      <c r="G27" s="7" t="s">
        <v>179</v>
      </c>
      <c r="H27" s="7" t="s">
        <v>244</v>
      </c>
      <c r="I27" s="8">
        <v>3070</v>
      </c>
      <c r="J27" s="7" t="s">
        <v>168</v>
      </c>
      <c r="K27" s="8">
        <v>3071</v>
      </c>
      <c r="L27" s="7" t="s">
        <v>168</v>
      </c>
      <c r="M27" s="7"/>
      <c r="N27" s="7"/>
      <c r="O27" s="7"/>
      <c r="P27" s="7"/>
      <c r="Q27" s="7"/>
      <c r="R27" s="7" t="s">
        <v>175</v>
      </c>
      <c r="S27" s="7" t="s">
        <v>240</v>
      </c>
      <c r="T27" s="7" t="s">
        <v>148</v>
      </c>
      <c r="U27" s="7" t="s">
        <v>238</v>
      </c>
      <c r="V27" s="7" t="s">
        <v>270</v>
      </c>
      <c r="W27" s="7" t="s">
        <v>27</v>
      </c>
      <c r="X27" s="7"/>
      <c r="Y27" s="7"/>
      <c r="Z27" s="7" t="s">
        <v>92</v>
      </c>
      <c r="AA27" s="7" t="s">
        <v>93</v>
      </c>
      <c r="AB27" s="7"/>
      <c r="AC27" s="7" t="s">
        <v>71</v>
      </c>
      <c r="AD27" s="7" t="s">
        <v>50</v>
      </c>
      <c r="AE27" s="7"/>
    </row>
    <row r="28" spans="1:31" ht="15" customHeight="1" x14ac:dyDescent="0.2">
      <c r="A28" s="7"/>
      <c r="B28" s="2" t="s">
        <v>101</v>
      </c>
      <c r="C28" s="7" t="s">
        <v>28</v>
      </c>
      <c r="D28" s="7" t="s">
        <v>235</v>
      </c>
      <c r="E28" s="7" t="s">
        <v>164</v>
      </c>
      <c r="F28" s="7" t="s">
        <v>245</v>
      </c>
      <c r="G28" s="7" t="s">
        <v>223</v>
      </c>
      <c r="H28" s="7" t="s">
        <v>246</v>
      </c>
      <c r="I28" s="8">
        <v>3071</v>
      </c>
      <c r="J28" s="7" t="s">
        <v>168</v>
      </c>
      <c r="K28" s="8">
        <v>3072</v>
      </c>
      <c r="L28" s="7" t="s">
        <v>168</v>
      </c>
      <c r="M28" s="7"/>
      <c r="N28" s="7"/>
      <c r="O28" s="7"/>
      <c r="P28" s="7"/>
      <c r="Q28" s="7"/>
      <c r="R28" s="7" t="s">
        <v>175</v>
      </c>
      <c r="S28" s="7" t="s">
        <v>240</v>
      </c>
      <c r="T28" s="7" t="s">
        <v>148</v>
      </c>
      <c r="U28" s="7" t="s">
        <v>238</v>
      </c>
      <c r="V28" s="7" t="s">
        <v>270</v>
      </c>
      <c r="W28" s="7" t="s">
        <v>27</v>
      </c>
      <c r="X28" s="7"/>
      <c r="Y28" s="7"/>
      <c r="Z28" s="7" t="s">
        <v>92</v>
      </c>
      <c r="AA28" s="7" t="s">
        <v>93</v>
      </c>
      <c r="AB28" s="7"/>
      <c r="AC28" s="7" t="s">
        <v>71</v>
      </c>
      <c r="AD28" s="7" t="s">
        <v>50</v>
      </c>
      <c r="AE28" s="7"/>
    </row>
    <row r="29" spans="1:31" ht="15" customHeight="1" x14ac:dyDescent="0.2">
      <c r="A29" s="7" t="s">
        <v>103</v>
      </c>
      <c r="B29" s="2" t="s">
        <v>104</v>
      </c>
      <c r="C29" s="7" t="s">
        <v>28</v>
      </c>
      <c r="D29" s="7" t="s">
        <v>235</v>
      </c>
      <c r="E29" s="7" t="s">
        <v>164</v>
      </c>
      <c r="F29" s="7" t="s">
        <v>247</v>
      </c>
      <c r="G29" s="7" t="s">
        <v>179</v>
      </c>
      <c r="H29" s="7" t="s">
        <v>248</v>
      </c>
      <c r="I29" s="8">
        <v>3072</v>
      </c>
      <c r="J29" s="7" t="s">
        <v>168</v>
      </c>
      <c r="K29" s="8">
        <v>3073</v>
      </c>
      <c r="L29" s="7" t="s">
        <v>168</v>
      </c>
      <c r="M29" s="7"/>
      <c r="N29" s="7"/>
      <c r="O29" s="7"/>
      <c r="P29" s="7"/>
      <c r="Q29" s="7"/>
      <c r="R29" s="7" t="s">
        <v>175</v>
      </c>
      <c r="S29" s="7" t="s">
        <v>240</v>
      </c>
      <c r="T29" s="7" t="s">
        <v>148</v>
      </c>
      <c r="U29" s="7" t="s">
        <v>238</v>
      </c>
      <c r="V29" s="7" t="s">
        <v>270</v>
      </c>
      <c r="W29" s="7" t="s">
        <v>27</v>
      </c>
      <c r="X29" s="7"/>
      <c r="Y29" s="7"/>
      <c r="Z29" s="7" t="s">
        <v>92</v>
      </c>
      <c r="AA29" s="7" t="s">
        <v>93</v>
      </c>
      <c r="AB29" s="7"/>
      <c r="AC29" s="7" t="s">
        <v>71</v>
      </c>
      <c r="AD29" s="7" t="s">
        <v>50</v>
      </c>
      <c r="AE29" s="7"/>
    </row>
    <row r="30" spans="1:31" ht="15" customHeight="1" x14ac:dyDescent="0.2">
      <c r="A30" s="7"/>
      <c r="B30" s="3" t="s">
        <v>106</v>
      </c>
      <c r="C30" s="7" t="s">
        <v>28</v>
      </c>
      <c r="D30" s="7" t="s">
        <v>249</v>
      </c>
      <c r="E30" s="7" t="s">
        <v>164</v>
      </c>
      <c r="F30" s="7" t="s">
        <v>250</v>
      </c>
      <c r="G30" s="7" t="s">
        <v>251</v>
      </c>
      <c r="H30" s="7" t="s">
        <v>252</v>
      </c>
      <c r="I30" s="8">
        <v>217</v>
      </c>
      <c r="J30" s="7" t="s">
        <v>145</v>
      </c>
      <c r="K30" s="8" t="s">
        <v>253</v>
      </c>
      <c r="L30" s="7" t="s">
        <v>145</v>
      </c>
      <c r="M30" s="7"/>
      <c r="N30" s="7"/>
      <c r="O30" s="7"/>
      <c r="P30" s="7"/>
      <c r="Q30" s="7"/>
      <c r="R30" s="7" t="s">
        <v>148</v>
      </c>
      <c r="S30" s="7" t="s">
        <v>254</v>
      </c>
      <c r="T30" s="7" t="s">
        <v>148</v>
      </c>
      <c r="U30" s="7" t="s">
        <v>255</v>
      </c>
      <c r="V30" s="7" t="s">
        <v>270</v>
      </c>
      <c r="W30" s="7" t="s">
        <v>27</v>
      </c>
      <c r="X30" s="7"/>
      <c r="Y30" s="7"/>
      <c r="Z30" s="7" t="s">
        <v>270</v>
      </c>
      <c r="AA30" s="7" t="s">
        <v>270</v>
      </c>
      <c r="AB30" s="7" t="s">
        <v>50</v>
      </c>
      <c r="AC30" s="7" t="s">
        <v>270</v>
      </c>
      <c r="AD30" s="7" t="s">
        <v>37</v>
      </c>
      <c r="AE30" s="7" t="s">
        <v>270</v>
      </c>
    </row>
    <row r="31" spans="1:31" ht="15" customHeight="1" x14ac:dyDescent="0.2">
      <c r="A31" s="7" t="s">
        <v>111</v>
      </c>
      <c r="B31" s="3" t="s">
        <v>112</v>
      </c>
      <c r="C31" s="7" t="s">
        <v>28</v>
      </c>
      <c r="D31" s="7" t="s">
        <v>249</v>
      </c>
      <c r="E31" s="7" t="s">
        <v>164</v>
      </c>
      <c r="F31" s="7" t="s">
        <v>256</v>
      </c>
      <c r="G31" s="7" t="s">
        <v>251</v>
      </c>
      <c r="H31" s="7" t="s">
        <v>257</v>
      </c>
      <c r="I31" s="8" t="s">
        <v>253</v>
      </c>
      <c r="J31" s="7" t="s">
        <v>145</v>
      </c>
      <c r="K31" s="8" t="s">
        <v>258</v>
      </c>
      <c r="L31" s="7" t="s">
        <v>145</v>
      </c>
      <c r="M31" s="7"/>
      <c r="N31" s="7"/>
      <c r="O31" s="7"/>
      <c r="P31" s="7"/>
      <c r="Q31" s="7"/>
      <c r="R31" s="7" t="s">
        <v>148</v>
      </c>
      <c r="S31" s="7" t="s">
        <v>254</v>
      </c>
      <c r="T31" s="7" t="s">
        <v>148</v>
      </c>
      <c r="U31" s="7" t="s">
        <v>255</v>
      </c>
      <c r="V31" s="7" t="s">
        <v>270</v>
      </c>
      <c r="W31" s="7" t="s">
        <v>27</v>
      </c>
      <c r="X31" s="7"/>
      <c r="Y31" s="7"/>
      <c r="Z31" s="7" t="s">
        <v>270</v>
      </c>
      <c r="AA31" s="7" t="s">
        <v>270</v>
      </c>
      <c r="AB31" s="7" t="s">
        <v>50</v>
      </c>
      <c r="AC31" s="7" t="s">
        <v>270</v>
      </c>
      <c r="AD31" s="7" t="s">
        <v>37</v>
      </c>
      <c r="AE31" s="7" t="s">
        <v>270</v>
      </c>
    </row>
    <row r="32" spans="1:31" ht="15" customHeight="1" x14ac:dyDescent="0.2">
      <c r="A32" s="7"/>
      <c r="B32" s="7"/>
      <c r="C32" s="7" t="s">
        <v>28</v>
      </c>
      <c r="D32" s="7" t="s">
        <v>259</v>
      </c>
      <c r="E32" s="7" t="s">
        <v>140</v>
      </c>
      <c r="F32" s="7" t="s">
        <v>146</v>
      </c>
      <c r="G32" s="7" t="s">
        <v>260</v>
      </c>
      <c r="H32" s="7" t="s">
        <v>260</v>
      </c>
      <c r="I32" s="8" t="s">
        <v>261</v>
      </c>
      <c r="J32" s="7" t="s">
        <v>262</v>
      </c>
      <c r="K32" s="8">
        <v>3061</v>
      </c>
      <c r="L32" s="7" t="s">
        <v>168</v>
      </c>
      <c r="M32" s="7"/>
      <c r="N32" s="7"/>
      <c r="O32" s="7"/>
      <c r="P32" s="7"/>
      <c r="Q32" s="7"/>
      <c r="R32" s="7"/>
      <c r="S32" s="7" t="s">
        <v>263</v>
      </c>
      <c r="T32" s="7" t="s">
        <v>148</v>
      </c>
      <c r="U32" s="7" t="s">
        <v>264</v>
      </c>
      <c r="V32" s="7" t="s">
        <v>270</v>
      </c>
      <c r="W32" s="7" t="s">
        <v>118</v>
      </c>
      <c r="X32" s="7" t="s">
        <v>146</v>
      </c>
      <c r="Y32" s="7" t="s">
        <v>263</v>
      </c>
      <c r="Z32" s="7"/>
      <c r="AA32" s="7" t="s">
        <v>93</v>
      </c>
      <c r="AB32" s="7" t="s">
        <v>50</v>
      </c>
      <c r="AC32" s="7" t="s">
        <v>71</v>
      </c>
      <c r="AD32" s="7" t="s">
        <v>50</v>
      </c>
      <c r="AE32" s="7"/>
    </row>
    <row r="33" spans="1:31" ht="15" customHeight="1" x14ac:dyDescent="0.2">
      <c r="A33" s="7"/>
      <c r="B33" s="7"/>
      <c r="C33" s="7" t="s">
        <v>28</v>
      </c>
      <c r="D33" s="7" t="s">
        <v>259</v>
      </c>
      <c r="E33" s="7" t="s">
        <v>140</v>
      </c>
      <c r="F33" s="7" t="s">
        <v>265</v>
      </c>
      <c r="G33" s="7" t="s">
        <v>266</v>
      </c>
      <c r="H33" s="7" t="s">
        <v>252</v>
      </c>
      <c r="I33" s="8" t="s">
        <v>267</v>
      </c>
      <c r="J33" s="7" t="s">
        <v>145</v>
      </c>
      <c r="K33" s="8" t="s">
        <v>268</v>
      </c>
      <c r="L33" s="7" t="s">
        <v>145</v>
      </c>
      <c r="M33" s="7"/>
      <c r="N33" s="7"/>
      <c r="O33" s="7"/>
      <c r="P33" s="7"/>
      <c r="Q33" s="7"/>
      <c r="R33" s="7" t="s">
        <v>148</v>
      </c>
      <c r="S33" s="7" t="s">
        <v>269</v>
      </c>
      <c r="T33" s="7" t="s">
        <v>148</v>
      </c>
      <c r="U33" s="7" t="s">
        <v>264</v>
      </c>
      <c r="V33" s="7" t="s">
        <v>270</v>
      </c>
      <c r="W33" s="7" t="s">
        <v>27</v>
      </c>
      <c r="X33" s="7"/>
      <c r="Y33" s="7"/>
      <c r="Z33" s="7"/>
      <c r="AA33" s="7" t="s">
        <v>93</v>
      </c>
      <c r="AB33" s="7" t="s">
        <v>50</v>
      </c>
      <c r="AC33" s="7" t="s">
        <v>71</v>
      </c>
      <c r="AD33" s="7" t="s">
        <v>50</v>
      </c>
      <c r="AE33" s="7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darin</cp:lastModifiedBy>
  <cp:revision>0</cp:revision>
  <dcterms:created xsi:type="dcterms:W3CDTF">2019-06-04T17:54:08Z</dcterms:created>
  <dcterms:modified xsi:type="dcterms:W3CDTF">2019-06-04T17:55:21Z</dcterms:modified>
</cp:coreProperties>
</file>