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xampp\htdocs\Fundación View\Laravel\SG-SST\public\documents\"/>
    </mc:Choice>
  </mc:AlternateContent>
  <xr:revisionPtr revIDLastSave="0" documentId="13_ncr:1_{E01E368A-54BA-4842-B6BC-F9D1E106BDFB}" xr6:coauthVersionLast="47" xr6:coauthVersionMax="47" xr10:uidLastSave="{00000000-0000-0000-0000-000000000000}"/>
  <bookViews>
    <workbookView xWindow="-108" yWindow="-108" windowWidth="23256" windowHeight="12576" tabRatio="500" firstSheet="3" activeTab="3" xr2:uid="{00000000-000D-0000-FFFF-FFFF00000000}"/>
  </bookViews>
  <sheets>
    <sheet name="GASTOS DE IMPLEMENTACION" sheetId="1" state="hidden" r:id="rId1"/>
    <sheet name="CRONOGRAMA 2006" sheetId="2" state="hidden" r:id="rId2"/>
    <sheet name="CRONOGRAMA 2007" sheetId="3" state="hidden" r:id="rId3"/>
    <sheet name="CRONOGRAMA" sheetId="4" r:id="rId4"/>
    <sheet name="EJECUCIÓN PRESUPUESTO" sheetId="5" r:id="rId5"/>
    <sheet name="Formacion de Auditores ISO" sheetId="6" state="hidden" r:id="rId6"/>
  </sheets>
  <definedNames>
    <definedName name="_xlnm._FilterDatabase" localSheetId="4">'EJECUCIÓN PRESUPUESTO'!$B$4:$I$120</definedName>
    <definedName name="_xlnm._FilterDatabase" localSheetId="0">'GASTOS DE IMPLEMENTACION'!$A$6:$E$79</definedName>
    <definedName name="_xlnm.Print_Titles" localSheetId="0">'GASTOS DE IMPLEMENTACION'!$1:$6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7" i="5" l="1"/>
  <c r="J107" i="5" s="1"/>
  <c r="H91" i="5"/>
  <c r="I91" i="5" s="1"/>
  <c r="J91" i="5" s="1"/>
  <c r="E13" i="4"/>
  <c r="I117" i="5"/>
  <c r="J117" i="5" s="1"/>
  <c r="I118" i="5"/>
  <c r="J118" i="5" s="1"/>
  <c r="I116" i="5"/>
  <c r="J116" i="5" s="1"/>
  <c r="I113" i="5"/>
  <c r="J113" i="5" s="1"/>
  <c r="I114" i="5"/>
  <c r="J114" i="5" s="1"/>
  <c r="I112" i="5"/>
  <c r="J112" i="5" s="1"/>
  <c r="J115" i="5" l="1"/>
  <c r="J111" i="5" s="1"/>
  <c r="E11" i="4" s="1"/>
  <c r="I7" i="5"/>
  <c r="J7" i="5" s="1"/>
  <c r="I104" i="5"/>
  <c r="J104" i="5" s="1"/>
  <c r="I105" i="5"/>
  <c r="J105" i="5" s="1"/>
  <c r="I106" i="5"/>
  <c r="J106" i="5" s="1"/>
  <c r="I108" i="5"/>
  <c r="J108" i="5" s="1"/>
  <c r="I109" i="5"/>
  <c r="J109" i="5" s="1"/>
  <c r="I110" i="5"/>
  <c r="J110" i="5" s="1"/>
  <c r="H98" i="5"/>
  <c r="I98" i="5" s="1"/>
  <c r="J98" i="5" s="1"/>
  <c r="H99" i="5"/>
  <c r="I99" i="5" s="1"/>
  <c r="J99" i="5" s="1"/>
  <c r="I88" i="5"/>
  <c r="J88" i="5" s="1"/>
  <c r="I87" i="5"/>
  <c r="J87" i="5" s="1"/>
  <c r="H89" i="5"/>
  <c r="I89" i="5" s="1"/>
  <c r="J89" i="5" s="1"/>
  <c r="H90" i="5"/>
  <c r="I90" i="5" s="1"/>
  <c r="J90" i="5" s="1"/>
  <c r="H92" i="5"/>
  <c r="I92" i="5" s="1"/>
  <c r="J92" i="5" s="1"/>
  <c r="H93" i="5"/>
  <c r="I93" i="5" s="1"/>
  <c r="J93" i="5" s="1"/>
  <c r="H94" i="5"/>
  <c r="I94" i="5" s="1"/>
  <c r="J94" i="5" s="1"/>
  <c r="H95" i="5"/>
  <c r="I95" i="5" s="1"/>
  <c r="J95" i="5" s="1"/>
  <c r="H96" i="5"/>
  <c r="I96" i="5" s="1"/>
  <c r="J96" i="5" s="1"/>
  <c r="H97" i="5"/>
  <c r="I97" i="5" s="1"/>
  <c r="J97" i="5" s="1"/>
  <c r="H82" i="5"/>
  <c r="I82" i="5" s="1"/>
  <c r="J82" i="5" s="1"/>
  <c r="H83" i="5"/>
  <c r="I83" i="5" s="1"/>
  <c r="J83" i="5" s="1"/>
  <c r="H84" i="5"/>
  <c r="I84" i="5" s="1"/>
  <c r="J84" i="5" s="1"/>
  <c r="H85" i="5"/>
  <c r="I85" i="5" s="1"/>
  <c r="J85" i="5" s="1"/>
  <c r="I81" i="5"/>
  <c r="J81" i="5" s="1"/>
  <c r="H33" i="5"/>
  <c r="I33" i="5" s="1"/>
  <c r="J33" i="5" s="1"/>
  <c r="H34" i="5"/>
  <c r="I34" i="5" s="1"/>
  <c r="J34" i="5" s="1"/>
  <c r="H35" i="5"/>
  <c r="I35" i="5" s="1"/>
  <c r="J35" i="5" s="1"/>
  <c r="H36" i="5"/>
  <c r="I36" i="5" s="1"/>
  <c r="J36" i="5" s="1"/>
  <c r="H37" i="5"/>
  <c r="I37" i="5" s="1"/>
  <c r="J37" i="5" s="1"/>
  <c r="H38" i="5"/>
  <c r="I38" i="5" s="1"/>
  <c r="J38" i="5" s="1"/>
  <c r="H39" i="5"/>
  <c r="I39" i="5" s="1"/>
  <c r="J39" i="5" s="1"/>
  <c r="H40" i="5"/>
  <c r="I40" i="5" s="1"/>
  <c r="J40" i="5" s="1"/>
  <c r="H41" i="5"/>
  <c r="I41" i="5" s="1"/>
  <c r="J41" i="5" s="1"/>
  <c r="H42" i="5"/>
  <c r="I42" i="5" s="1"/>
  <c r="J42" i="5" s="1"/>
  <c r="H43" i="5"/>
  <c r="I43" i="5" s="1"/>
  <c r="J43" i="5" s="1"/>
  <c r="H44" i="5"/>
  <c r="I44" i="5" s="1"/>
  <c r="J44" i="5" s="1"/>
  <c r="H45" i="5"/>
  <c r="I45" i="5" s="1"/>
  <c r="J45" i="5" s="1"/>
  <c r="H46" i="5"/>
  <c r="I46" i="5" s="1"/>
  <c r="J46" i="5" s="1"/>
  <c r="H47" i="5"/>
  <c r="I47" i="5" s="1"/>
  <c r="J47" i="5" s="1"/>
  <c r="H48" i="5"/>
  <c r="I48" i="5" s="1"/>
  <c r="J48" i="5" s="1"/>
  <c r="H49" i="5"/>
  <c r="I49" i="5" s="1"/>
  <c r="J49" i="5" s="1"/>
  <c r="H50" i="5"/>
  <c r="I50" i="5" s="1"/>
  <c r="J50" i="5" s="1"/>
  <c r="H51" i="5"/>
  <c r="I51" i="5" s="1"/>
  <c r="J51" i="5" s="1"/>
  <c r="H52" i="5"/>
  <c r="I52" i="5" s="1"/>
  <c r="J52" i="5" s="1"/>
  <c r="H53" i="5"/>
  <c r="I53" i="5" s="1"/>
  <c r="J53" i="5" s="1"/>
  <c r="H54" i="5"/>
  <c r="I54" i="5" s="1"/>
  <c r="J54" i="5" s="1"/>
  <c r="H55" i="5"/>
  <c r="I55" i="5" s="1"/>
  <c r="J55" i="5" s="1"/>
  <c r="H56" i="5"/>
  <c r="I56" i="5" s="1"/>
  <c r="J56" i="5" s="1"/>
  <c r="H57" i="5"/>
  <c r="I57" i="5" s="1"/>
  <c r="J57" i="5" s="1"/>
  <c r="H58" i="5"/>
  <c r="I58" i="5" s="1"/>
  <c r="J58" i="5" s="1"/>
  <c r="H59" i="5"/>
  <c r="I59" i="5" s="1"/>
  <c r="J59" i="5" s="1"/>
  <c r="H60" i="5"/>
  <c r="I60" i="5" s="1"/>
  <c r="J60" i="5" s="1"/>
  <c r="H61" i="5"/>
  <c r="I61" i="5" s="1"/>
  <c r="J61" i="5" s="1"/>
  <c r="H62" i="5"/>
  <c r="I62" i="5" s="1"/>
  <c r="J62" i="5" s="1"/>
  <c r="H63" i="5"/>
  <c r="I63" i="5" s="1"/>
  <c r="J63" i="5" s="1"/>
  <c r="H64" i="5"/>
  <c r="I64" i="5" s="1"/>
  <c r="J64" i="5" s="1"/>
  <c r="H65" i="5"/>
  <c r="I65" i="5" s="1"/>
  <c r="J65" i="5" s="1"/>
  <c r="H66" i="5"/>
  <c r="I66" i="5" s="1"/>
  <c r="J66" i="5" s="1"/>
  <c r="H67" i="5"/>
  <c r="I67" i="5" s="1"/>
  <c r="J67" i="5" s="1"/>
  <c r="H68" i="5"/>
  <c r="I68" i="5" s="1"/>
  <c r="J68" i="5" s="1"/>
  <c r="H69" i="5"/>
  <c r="I69" i="5" s="1"/>
  <c r="J69" i="5" s="1"/>
  <c r="H70" i="5"/>
  <c r="I70" i="5" s="1"/>
  <c r="J70" i="5" s="1"/>
  <c r="H71" i="5"/>
  <c r="I71" i="5" s="1"/>
  <c r="J71" i="5" s="1"/>
  <c r="H72" i="5"/>
  <c r="I72" i="5" s="1"/>
  <c r="J72" i="5" s="1"/>
  <c r="H73" i="5"/>
  <c r="I73" i="5" s="1"/>
  <c r="J73" i="5" s="1"/>
  <c r="H74" i="5"/>
  <c r="I74" i="5" s="1"/>
  <c r="J74" i="5" s="1"/>
  <c r="H75" i="5"/>
  <c r="I75" i="5" s="1"/>
  <c r="J75" i="5" s="1"/>
  <c r="H76" i="5"/>
  <c r="I76" i="5" s="1"/>
  <c r="J76" i="5" s="1"/>
  <c r="I77" i="5"/>
  <c r="J77" i="5" s="1"/>
  <c r="I78" i="5"/>
  <c r="J78" i="5" s="1"/>
  <c r="I79" i="5"/>
  <c r="J79" i="5" s="1"/>
  <c r="I80" i="5"/>
  <c r="J80" i="5" s="1"/>
  <c r="I101" i="5"/>
  <c r="J101" i="5" s="1"/>
  <c r="I102" i="5"/>
  <c r="J102" i="5" s="1"/>
  <c r="I103" i="5"/>
  <c r="J103" i="5" s="1"/>
  <c r="H32" i="5"/>
  <c r="I32" i="5" s="1"/>
  <c r="J32" i="5" s="1"/>
  <c r="H31" i="5"/>
  <c r="I31" i="5" s="1"/>
  <c r="J31" i="5" s="1"/>
  <c r="H30" i="5"/>
  <c r="I30" i="5" s="1"/>
  <c r="J30" i="5" s="1"/>
  <c r="H15" i="5"/>
  <c r="I15" i="5" s="1"/>
  <c r="J15" i="5" s="1"/>
  <c r="H16" i="5"/>
  <c r="I16" i="5" s="1"/>
  <c r="J16" i="5" s="1"/>
  <c r="H17" i="5"/>
  <c r="I17" i="5" s="1"/>
  <c r="J17" i="5" s="1"/>
  <c r="H18" i="5"/>
  <c r="I18" i="5" s="1"/>
  <c r="J18" i="5" s="1"/>
  <c r="H19" i="5"/>
  <c r="I19" i="5" s="1"/>
  <c r="J19" i="5" s="1"/>
  <c r="H20" i="5"/>
  <c r="I20" i="5" s="1"/>
  <c r="J20" i="5" s="1"/>
  <c r="H21" i="5"/>
  <c r="I21" i="5" s="1"/>
  <c r="J21" i="5" s="1"/>
  <c r="H22" i="5"/>
  <c r="I22" i="5" s="1"/>
  <c r="J22" i="5" s="1"/>
  <c r="H23" i="5"/>
  <c r="I23" i="5" s="1"/>
  <c r="J23" i="5" s="1"/>
  <c r="H24" i="5"/>
  <c r="I24" i="5" s="1"/>
  <c r="J24" i="5" s="1"/>
  <c r="H25" i="5"/>
  <c r="I25" i="5" s="1"/>
  <c r="J25" i="5" s="1"/>
  <c r="H26" i="5"/>
  <c r="I26" i="5" s="1"/>
  <c r="J26" i="5" s="1"/>
  <c r="H27" i="5"/>
  <c r="I27" i="5" s="1"/>
  <c r="J27" i="5" s="1"/>
  <c r="H28" i="5"/>
  <c r="I28" i="5" s="1"/>
  <c r="J28" i="5" s="1"/>
  <c r="H29" i="5"/>
  <c r="I29" i="5" s="1"/>
  <c r="J29" i="5" s="1"/>
  <c r="I6" i="5"/>
  <c r="J6" i="5" s="1"/>
  <c r="E12" i="4" l="1"/>
  <c r="J100" i="5"/>
  <c r="E10" i="4" s="1"/>
  <c r="J86" i="5"/>
  <c r="E9" i="4" s="1"/>
  <c r="J5" i="5"/>
  <c r="E7" i="4" s="1"/>
  <c r="H11" i="5" l="1"/>
  <c r="I11" i="5" s="1"/>
  <c r="J11" i="5" s="1"/>
  <c r="H12" i="5"/>
  <c r="I12" i="5" s="1"/>
  <c r="J12" i="5" s="1"/>
  <c r="H13" i="5"/>
  <c r="I13" i="5" s="1"/>
  <c r="J13" i="5" s="1"/>
  <c r="H14" i="5"/>
  <c r="I14" i="5" s="1"/>
  <c r="J14" i="5" s="1"/>
  <c r="H10" i="5"/>
  <c r="I10" i="5" s="1"/>
  <c r="J10" i="5" s="1"/>
  <c r="J9" i="5" l="1"/>
  <c r="E8" i="4" s="1"/>
  <c r="I115" i="5"/>
  <c r="G115" i="5"/>
  <c r="F115" i="5"/>
  <c r="G86" i="5" l="1"/>
  <c r="F86" i="5"/>
  <c r="F100" i="5"/>
  <c r="I111" i="5"/>
  <c r="G111" i="5"/>
  <c r="F111" i="5"/>
  <c r="G9" i="5"/>
  <c r="F9" i="5"/>
  <c r="G5" i="5"/>
  <c r="F5" i="5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101" i="5"/>
  <c r="A102" i="5" s="1"/>
  <c r="A103" i="5" s="1"/>
  <c r="A104" i="5" s="1"/>
  <c r="A105" i="5" s="1"/>
  <c r="A106" i="5" s="1"/>
  <c r="A107" i="5" s="1"/>
  <c r="A108" i="5" s="1"/>
  <c r="A109" i="5" s="1"/>
  <c r="A110" i="5" s="1"/>
  <c r="C30" i="6"/>
  <c r="F26" i="6"/>
  <c r="C17" i="6"/>
  <c r="C14" i="6"/>
  <c r="F12" i="6"/>
  <c r="F27" i="6" s="1"/>
  <c r="F28" i="6" s="1"/>
  <c r="F30" i="6" s="1"/>
  <c r="C9" i="6"/>
  <c r="G100" i="5"/>
  <c r="I8" i="5"/>
  <c r="C91" i="1"/>
  <c r="E70" i="1"/>
  <c r="E43" i="1"/>
  <c r="E42" i="1"/>
  <c r="E23" i="1"/>
  <c r="E21" i="1"/>
  <c r="E18" i="1"/>
  <c r="E8" i="1"/>
  <c r="E79" i="1"/>
  <c r="I100" i="5"/>
  <c r="I5" i="5" l="1"/>
  <c r="E1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5" authorId="0" shapeId="0" xr:uid="{00000000-0006-0000-00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Inlcuye:
1. Auditoria de Certificacion
2. Auditoria de Seguimiento primer año
3. Auditoria de serguimiento segundo año
</t>
        </r>
      </text>
    </comment>
    <comment ref="E76" authorId="0" shapeId="0" xr:uid="{00000000-0006-0000-00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Inlcuye:
1. Auditoria de Certificacion
2. Auditoria de Seguimiento primer año
3. Auditoria de serguimiento segundo año
</t>
        </r>
      </text>
    </comment>
    <comment ref="E77" authorId="0" shapeId="0" xr:uid="{00000000-0006-0000-00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Inlcuye:
1. Auditoria de Certificacion
2. Auditoria de Seguimiento primer año
3. Auditoria de serguimiento segundo año
</t>
        </r>
      </text>
    </comment>
    <comment ref="E78" authorId="0" shapeId="0" xr:uid="{00000000-0006-0000-00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Inlcuye:
1. Auditoria de Certificacion
2. Auditoria de Seguimiento primer año
3. Auditoria de serguimiento segundo año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Z9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Crucigrama
</t>
        </r>
      </text>
    </comment>
  </commentList>
</comments>
</file>

<file path=xl/sharedStrings.xml><?xml version="1.0" encoding="utf-8"?>
<sst xmlns="http://schemas.openxmlformats.org/spreadsheetml/2006/main" count="628" uniqueCount="299">
  <si>
    <t xml:space="preserve">RELACIÓN DE GASTOS IMPLEMENTACIÓN   Y CERTIFICACIÓN                                          SISTEMA DE GESTIÓN DE CALIDAD, CONTROL Y SEGURIDAD                                                   MAYO 2006 A JULIO DE 2007                                                                                                                              </t>
  </si>
  <si>
    <r>
      <rPr>
        <b/>
        <sz val="10"/>
        <rFont val="Verdana"/>
        <family val="2"/>
        <charset val="1"/>
      </rPr>
      <t>Código</t>
    </r>
    <r>
      <rPr>
        <sz val="10"/>
        <rFont val="Verdana"/>
        <family val="2"/>
        <charset val="1"/>
      </rPr>
      <t>: N/A</t>
    </r>
  </si>
  <si>
    <r>
      <rPr>
        <b/>
        <sz val="10"/>
        <rFont val="Verdana"/>
        <family val="2"/>
        <charset val="1"/>
      </rPr>
      <t>Emisión</t>
    </r>
    <r>
      <rPr>
        <sz val="10"/>
        <rFont val="Verdana"/>
        <family val="2"/>
        <charset val="1"/>
      </rPr>
      <t>: 16/05/2007</t>
    </r>
  </si>
  <si>
    <r>
      <rPr>
        <b/>
        <sz val="10"/>
        <rFont val="Verdana"/>
        <family val="2"/>
        <charset val="1"/>
      </rPr>
      <t>Versión</t>
    </r>
    <r>
      <rPr>
        <sz val="10"/>
        <rFont val="Verdana"/>
        <family val="2"/>
        <charset val="1"/>
      </rPr>
      <t>: 1.0</t>
    </r>
  </si>
  <si>
    <t>Página 1 de 1</t>
  </si>
  <si>
    <t>FECHA</t>
  </si>
  <si>
    <t>PAGADO A</t>
  </si>
  <si>
    <t>CONCEPTO</t>
  </si>
  <si>
    <t>DETALLE</t>
  </si>
  <si>
    <t>VALOR</t>
  </si>
  <si>
    <t>ALTHVIZ &amp; CONSULTORES</t>
  </si>
  <si>
    <t>Asesoría durante todo el proyecto</t>
  </si>
  <si>
    <t>Implementacion de la norma ISO 9001:2000</t>
  </si>
  <si>
    <t>CLAUDIA CARDONA</t>
  </si>
  <si>
    <t xml:space="preserve">Difusión SGC y CS </t>
  </si>
  <si>
    <t>Material de Difusión del SGC y CS - Plegable 1</t>
  </si>
  <si>
    <t>LORENA ANGEL</t>
  </si>
  <si>
    <t>Tiquete Medellín - Cali - Bogotá - Medellín</t>
  </si>
  <si>
    <t>Hotel Bogotá</t>
  </si>
  <si>
    <t xml:space="preserve">Transporte </t>
  </si>
  <si>
    <t xml:space="preserve">Difusión SGC y CS  </t>
  </si>
  <si>
    <t>Tiquete Medellín - Cartagena - Medellín</t>
  </si>
  <si>
    <t>FACTOR D</t>
  </si>
  <si>
    <t>Material de Difusión del SGC y CS - Pad Mouse</t>
  </si>
  <si>
    <t>VIAJES EUPACLA</t>
  </si>
  <si>
    <t>Documentación de Procesos</t>
  </si>
  <si>
    <t>Tiquetes</t>
  </si>
  <si>
    <t>HOTEL PARK 10</t>
  </si>
  <si>
    <t>Hotel</t>
  </si>
  <si>
    <t>VARIOS</t>
  </si>
  <si>
    <t>Alimentación</t>
  </si>
  <si>
    <t>Tiquete Medellín - Cali - Bun- Medellín</t>
  </si>
  <si>
    <t>Difusión SGC y CS</t>
  </si>
  <si>
    <t>Hotel Cali</t>
  </si>
  <si>
    <t>GANADORES CONCURSO</t>
  </si>
  <si>
    <t>Concursos Plan de Difusión - Sopa de Letras</t>
  </si>
  <si>
    <t>LORENA CASTRILLÓN</t>
  </si>
  <si>
    <t xml:space="preserve">Auditoria Interna </t>
  </si>
  <si>
    <t>Curso de Auditores Internos ISO- Tiquete Cali - Medellín - Cali</t>
  </si>
  <si>
    <t>JUAN CARLOS ANGARITA Y MARTIN OSPINA</t>
  </si>
  <si>
    <t>Curso de Auditores Internos ISO - Tiquete Bogotá  -Medellín - Bogotá</t>
  </si>
  <si>
    <t>HOTEL PARK 9</t>
  </si>
  <si>
    <t>Curso de Auditores Internos ISO - Hospedaje Lorena Castrillón, Juan Carlos Angarita y Martin Ospina</t>
  </si>
  <si>
    <t>Curso de Auditores Internos ISO - Alimentación</t>
  </si>
  <si>
    <t>Concursos Plan de Difusión - Crucigrama</t>
  </si>
  <si>
    <t>PAPELERIA</t>
  </si>
  <si>
    <t>Material de Difusión del SGC y CS - Cartelera Puertos</t>
  </si>
  <si>
    <t>CLARA TORRES</t>
  </si>
  <si>
    <t xml:space="preserve"> Material de Difusión del SGC y CS - Plegable 2</t>
  </si>
  <si>
    <t>Hotel Cartagena</t>
  </si>
  <si>
    <t>CATALINA FLOREZ</t>
  </si>
  <si>
    <t>Auditoria Externa</t>
  </si>
  <si>
    <t>Auditoria BASC Bogota - Tiquete Medellín - Bogotá  -Medellín</t>
  </si>
  <si>
    <t xml:space="preserve">Auditoria BASC Bogota - Transporte </t>
  </si>
  <si>
    <t>JUAN CARLOS ANGARITA</t>
  </si>
  <si>
    <t>Tiquete Bogotá - Cali - Medellín - Bogotá</t>
  </si>
  <si>
    <t>Hospedaje 2 noches</t>
  </si>
  <si>
    <t>MIRELLA SANCHEZ Y SANDRA DELGADO</t>
  </si>
  <si>
    <t>Tiquete Medellín - Bogotá - Cali - Medellin</t>
  </si>
  <si>
    <t>MARTIN OSPINA</t>
  </si>
  <si>
    <t>Tiquete Bogotá - Cali - Bogotá</t>
  </si>
  <si>
    <t>CLAUDIA CARDONA, MIRELLA SANCHEZ Y SANDRA DELGADO</t>
  </si>
  <si>
    <t>Hospedaje Bogotá</t>
  </si>
  <si>
    <t>Hospedaje Cali</t>
  </si>
  <si>
    <t>Reunion de Auditores Internos - Simulacro de auditoria - Refrigerio</t>
  </si>
  <si>
    <t>Reunion de Auditores Internos - Informe de Auditorias Internas- Refrigerio</t>
  </si>
  <si>
    <t>Reunion de Auditores Internos - Capacitacion de Auditores - Refrigerio</t>
  </si>
  <si>
    <t>CLAUDIA VIANA</t>
  </si>
  <si>
    <t>Revisión de Procedimiento de Aduana - Tiquete Medellín - Cali - Medellín</t>
  </si>
  <si>
    <t xml:space="preserve">Revisión de Procedimiento de Aduana - Transporte </t>
  </si>
  <si>
    <t>JOSE MANUEL DÍAZ</t>
  </si>
  <si>
    <t>Revisión de Procedimiento de Aduana - Tiquete Bogotá- Cali - Bogotá</t>
  </si>
  <si>
    <t>JOSÉ CATAÑO</t>
  </si>
  <si>
    <t>Revisión de Procedimientos con Gerencias - Tiquete Cali - Medellín - Cali</t>
  </si>
  <si>
    <t>JAVIER MARIN</t>
  </si>
  <si>
    <t>Revisión de Procedimientos con Gerencias - Tiquete Bogotá  -Medellín - Bogotá</t>
  </si>
  <si>
    <t>Revisión de Procedimientos con Gerencias - Hospedaje</t>
  </si>
  <si>
    <t xml:space="preserve">Revisión de Procedimientos con Gerencias - Transporte </t>
  </si>
  <si>
    <t>Revisión de Procedimientos con Gerencias Alimentacion</t>
  </si>
  <si>
    <t>Concursos Plan de Difusión -  Jugador Calidoso</t>
  </si>
  <si>
    <t>Revisión de Procedimientos con Gerencias e Indicadores - Tiquete Cali - Medellín - Cali</t>
  </si>
  <si>
    <t>Revisión de Procedimientos con Gerencias e Indicadores - Tiquete Bogotá  -Medellín - Bogotá</t>
  </si>
  <si>
    <t>Revisión de Procedimientos con Gerencias e Indicadores - Alimentacion</t>
  </si>
  <si>
    <t>ISABEL GUERRA y CLAUDIA CARDONA</t>
  </si>
  <si>
    <t>Preauditoria Alhtviz - Transporte para auditoria de Almacenamiento en Zona Franca Rionegro</t>
  </si>
  <si>
    <t>ISABEL GUERRA</t>
  </si>
  <si>
    <t>Preauditoria Alhtviz - Almuerzo 2 días</t>
  </si>
  <si>
    <t>Tiquete Procedimientos de Planificacion Estratégica y Mejora Continua</t>
  </si>
  <si>
    <t xml:space="preserve"> Hotel Procedimientos de Planificacion Estratégica y Mejora Continua</t>
  </si>
  <si>
    <t>Procedimientos de Planificacion Estratégica y Mejora Continua</t>
  </si>
  <si>
    <t>ALIMENTACION</t>
  </si>
  <si>
    <t>GERENTES</t>
  </si>
  <si>
    <t>Revisión de Porcedimientos e Indicadores antes de auditoria de certificación</t>
  </si>
  <si>
    <t>Auditores Internos y Lideres de Calidad</t>
  </si>
  <si>
    <t xml:space="preserve">Disfusión de procedimientos </t>
  </si>
  <si>
    <t>Auditoria Interna Extraordinaria (Bogotá, Cali y Rionegro)</t>
  </si>
  <si>
    <t>Apoyo a Auditoria Cali</t>
  </si>
  <si>
    <t>BUREAU VERITAS CERTIFICATION</t>
  </si>
  <si>
    <t xml:space="preserve">Auditoria de Certificación MAGNUM </t>
  </si>
  <si>
    <t>Auditoria de Certificación ADUANAS</t>
  </si>
  <si>
    <t>Auditoria de Certificación ALMACENAMIENTO (Magnum Zona Franca)</t>
  </si>
  <si>
    <t>EQUIPO AUDITOR</t>
  </si>
  <si>
    <t>Auditoria Interna Segundo Ciclo</t>
  </si>
  <si>
    <t>TOTAL</t>
  </si>
  <si>
    <t>RESUMEN DE GASTOS POR CONCEPTO</t>
  </si>
  <si>
    <t>Asesoría durante todo el proyecto (Althviz &amp; Consultores)</t>
  </si>
  <si>
    <t>Auditoria Interna Primer Ciclo</t>
  </si>
  <si>
    <t>Auditoria Externa (BASC Bogotá y Preauditoria Althviz)</t>
  </si>
  <si>
    <t>Auditoria Externa (Certificación BUREAU VERITAS CERTIFICATION)</t>
  </si>
  <si>
    <t>CRONOGRAMA SISTEMA DE GESTIÓN DE CALIDAD, CONTROL Y SEGURIDAD                                                                                 2006</t>
  </si>
  <si>
    <t>Código: F-PE-08</t>
  </si>
  <si>
    <t>Emisión: 07/07/2006</t>
  </si>
  <si>
    <t>Versión: 1.0</t>
  </si>
  <si>
    <t>ITEM</t>
  </si>
  <si>
    <t>ACTIVIDAD</t>
  </si>
  <si>
    <t>RESPONSABLE</t>
  </si>
  <si>
    <t>JUNIO</t>
  </si>
  <si>
    <t>JULIO</t>
  </si>
  <si>
    <t>AGOSTO</t>
  </si>
  <si>
    <t>SEPTIEMBRE</t>
  </si>
  <si>
    <t>OCTUBRE</t>
  </si>
  <si>
    <t>NOVIEMBRE</t>
  </si>
  <si>
    <t>DICIEMBRE</t>
  </si>
  <si>
    <t>Reunión Comité de Calidad</t>
  </si>
  <si>
    <t>Coordinador calidad</t>
  </si>
  <si>
    <t>Difision del Sitema de Gestión de Calidad, Control y Seguridad</t>
  </si>
  <si>
    <t>Comité de calidad</t>
  </si>
  <si>
    <t>Difusión de Misión, Visión, Política de Calidad y Seguridad, por medio de intranet y pad mause</t>
  </si>
  <si>
    <t>Diector Financiero</t>
  </si>
  <si>
    <t>Sensibilización del SGC y CS</t>
  </si>
  <si>
    <t xml:space="preserve">Representante de la dirección </t>
  </si>
  <si>
    <t>Formación de Auditores Internos BASC</t>
  </si>
  <si>
    <t>Jefe de Seguridad</t>
  </si>
  <si>
    <t xml:space="preserve">Reunión Nacional para Documentación de Procesos </t>
  </si>
  <si>
    <t>Coordinador de Calidad</t>
  </si>
  <si>
    <t>Hacer seguimiento de indicadores (objetivos de calidad) y controlar la entrega oportuna de los mismos</t>
  </si>
  <si>
    <t xml:space="preserve">Sensibilización General BASC </t>
  </si>
  <si>
    <t xml:space="preserve">Charla BASC - Inspección de Contenedores </t>
  </si>
  <si>
    <t>Charla BASC - Contaminación con sustancias ilicitas</t>
  </si>
  <si>
    <t>Planificar el programa de auditorías internas</t>
  </si>
  <si>
    <t>Comité de Calidad, Equipo de Auditores internos</t>
  </si>
  <si>
    <t>Formación de Auditores Internos de Calidad</t>
  </si>
  <si>
    <t>Hacer seguimiento a las No Conformidades, acciones correctivas y preventivas de cada uno de los procesos</t>
  </si>
  <si>
    <t>Ejecutar y evaluar planes de capacitación para el personal</t>
  </si>
  <si>
    <t>Director de Recursos Humanos</t>
  </si>
  <si>
    <t>Son actividades no cumplidas y se levantarán no conformidades</t>
  </si>
  <si>
    <t>CRONOGRAMA SISTEMA DE GESTIÓN DE CALIDAD, CONTROL Y SEGURIDAD                                                                                                                                                                 2007</t>
  </si>
  <si>
    <t>Código: N/A</t>
  </si>
  <si>
    <t>Versión: 1.1</t>
  </si>
  <si>
    <t>ENERO</t>
  </si>
  <si>
    <t>FEBRERO</t>
  </si>
  <si>
    <t>MARZO</t>
  </si>
  <si>
    <t>ABRIL</t>
  </si>
  <si>
    <t>MAYO</t>
  </si>
  <si>
    <t>Evaluación de proveedores altamente críticos</t>
  </si>
  <si>
    <t>Comité de Compras</t>
  </si>
  <si>
    <t>Evaluación de proveedores medianamente críticos</t>
  </si>
  <si>
    <t>Realizar evaluación de la satisfacción del cliente</t>
  </si>
  <si>
    <t>Directores Comerciales</t>
  </si>
  <si>
    <t xml:space="preserve">Primer Ciclo de Auditorias Internas </t>
  </si>
  <si>
    <t>Equipo Auditor</t>
  </si>
  <si>
    <t>Realizar revisión por la dirección (5,6)</t>
  </si>
  <si>
    <t>Gerencia General y Gerencia Administrativa y Financiera</t>
  </si>
  <si>
    <t>Preauditoria Althviz</t>
  </si>
  <si>
    <t>Asesora Althviz</t>
  </si>
  <si>
    <t xml:space="preserve">Reunión para análisis de indicadores </t>
  </si>
  <si>
    <t>Comité de Indicadores de Gestión</t>
  </si>
  <si>
    <t>Evaluar planes de capacitación para el personal</t>
  </si>
  <si>
    <t>OBSERVACIONES</t>
  </si>
  <si>
    <t>PRESUPUESTO</t>
  </si>
  <si>
    <t>Plan de Emergencia</t>
  </si>
  <si>
    <t>Elementos de Protección Personal</t>
  </si>
  <si>
    <t xml:space="preserve">Elementos de Protección Personal </t>
  </si>
  <si>
    <t>Condiciones de Salud y Vigilancia de los colaboradores</t>
  </si>
  <si>
    <t>TOTAL PRESUPUESTO</t>
  </si>
  <si>
    <t>Hoteles costosos</t>
  </si>
  <si>
    <t>auditoria declaraciones de valor, antes no estaban programadas</t>
  </si>
  <si>
    <t>viaje líderes de calidad</t>
  </si>
  <si>
    <t>personas dolientes del sistema "jefe de seguridad y persona de calidad"</t>
  </si>
  <si>
    <t>Capacitaciones cambios en las normas</t>
  </si>
  <si>
    <t>barranqullla no tienen acceso mejora continua y owl</t>
  </si>
  <si>
    <t>compromiso de la Gerencia bqilla por el sistema, ejemplo auditoria revisión gerencial</t>
  </si>
  <si>
    <t># FACTURA</t>
  </si>
  <si>
    <t>PROVEEDOR</t>
  </si>
  <si>
    <t>CANTIDAD</t>
  </si>
  <si>
    <t xml:space="preserve">PROPUESTAS PARA FORMACIÓN DE AUDITORES INTERNOS </t>
  </si>
  <si>
    <t>A1</t>
  </si>
  <si>
    <t>FORMACIÓN AUDITORES SANDRA OSPINA</t>
  </si>
  <si>
    <t>FORMACIÓN AUDITORES BASC</t>
  </si>
  <si>
    <t xml:space="preserve">12 Personas </t>
  </si>
  <si>
    <t>Medellín (Aidalit)</t>
  </si>
  <si>
    <t>Más traslados y viaticos</t>
  </si>
  <si>
    <t>Bogotá (Arlex)</t>
  </si>
  <si>
    <t>Cali - Bun (Andrea)</t>
  </si>
  <si>
    <t>Cartagena  (Carlos)</t>
  </si>
  <si>
    <t>A2</t>
  </si>
  <si>
    <t>FORMACIÓN AUDITORES BUREAU MDE</t>
  </si>
  <si>
    <t>Barranquilla (Viviana)</t>
  </si>
  <si>
    <t>8 Personas</t>
  </si>
  <si>
    <t>A3</t>
  </si>
  <si>
    <t>FORMACIÓN AUDITORES ICONTEC</t>
  </si>
  <si>
    <t>A4</t>
  </si>
  <si>
    <t>FORMACIÓN AUDITOR LIDER BUREAU</t>
  </si>
  <si>
    <t>Rep. Dirección</t>
  </si>
  <si>
    <t>PRESUPUESTO AUDITORIA INTERNA</t>
  </si>
  <si>
    <t>TOTAL FORMACIÓN AUDITORIAS</t>
  </si>
  <si>
    <t>Ciclo 1 Mde, Bog, Clo</t>
  </si>
  <si>
    <t>CALIDAD</t>
  </si>
  <si>
    <t>Ciclo 2 Mde, Bog, Clo</t>
  </si>
  <si>
    <t>BASC</t>
  </si>
  <si>
    <t>AI Puertos Ciclo 1</t>
  </si>
  <si>
    <t>Formación Auditores Internos</t>
  </si>
  <si>
    <t>SALDO A FAVOR</t>
  </si>
  <si>
    <t>Viajes para formación</t>
  </si>
  <si>
    <t>Elaborado por:</t>
  </si>
  <si>
    <t>Claudia Marcela Cardona Vélez</t>
  </si>
  <si>
    <t>Sistemas de Vigilancia Epidemiologica</t>
  </si>
  <si>
    <t xml:space="preserve">TRAZABILIDAD DEL PRESUPUESTO </t>
  </si>
  <si>
    <t>Recursos humanos</t>
  </si>
  <si>
    <t>Salario mensual pagado al recurso humano de la compañía (Coordinadora SST, Auxiliar SST)</t>
  </si>
  <si>
    <t>Señalización, botiquin, extintores.</t>
  </si>
  <si>
    <t xml:space="preserve">Examenes ingreso, periodicos y de egreso </t>
  </si>
  <si>
    <t>Prevención contra caida de alturas</t>
  </si>
  <si>
    <t xml:space="preserve">Cursos de altura </t>
  </si>
  <si>
    <t>1. RECURSO HUMANO</t>
  </si>
  <si>
    <t>2. PLAN DE EMERGENCIAS</t>
  </si>
  <si>
    <t>3. ELEMENTOS DE PROTECCIÓN PERSONAL</t>
  </si>
  <si>
    <t>4. SISTEMAS DE VIGILANCIA EPIDEMIOLOGICA</t>
  </si>
  <si>
    <t>5. CONDICIONES DE SALUD Y VIGILANCIA DE LOS COLABORADORES</t>
  </si>
  <si>
    <r>
      <t>CRONOGRAMA DE ACTIVIDADES Y PRESUPUESTO SISTEMA DE GESTIÓN DE SEGURIDAD Y SALUD EN EL TRABAJO                                                                                                                                                           AÑO</t>
    </r>
    <r>
      <rPr>
        <b/>
        <u/>
        <sz val="11"/>
        <rFont val="Calibri"/>
        <family val="2"/>
        <scheme val="minor"/>
      </rPr>
      <t xml:space="preserve"> 2021</t>
    </r>
  </si>
  <si>
    <t xml:space="preserve">Extinguir </t>
  </si>
  <si>
    <t xml:space="preserve">VALOR IVA </t>
  </si>
  <si>
    <t>Recarga extintor estación externa</t>
  </si>
  <si>
    <t xml:space="preserve">EJECUTADO </t>
  </si>
  <si>
    <t>MENSUAL</t>
  </si>
  <si>
    <t>Pago de nómina</t>
  </si>
  <si>
    <t>Cootrasana</t>
  </si>
  <si>
    <t xml:space="preserve">Coordinadora Seguridad y Salud en el Trabajo </t>
  </si>
  <si>
    <t xml:space="preserve">Auxiliar Seguridad y Salud en el Trabajo </t>
  </si>
  <si>
    <t>Compra de botiquines</t>
  </si>
  <si>
    <t>VALOR UNITARIO SIN IVA</t>
  </si>
  <si>
    <t xml:space="preserve">TOTAL </t>
  </si>
  <si>
    <t>18-01-021</t>
  </si>
  <si>
    <t>Recarga extintores 5 libras</t>
  </si>
  <si>
    <t>Recarga extintores 10 libras</t>
  </si>
  <si>
    <t>Recarga extintores para vehículos (10 libras)</t>
  </si>
  <si>
    <t>Recarga extintor (10 libras)</t>
  </si>
  <si>
    <t>03-02-021</t>
  </si>
  <si>
    <t>Recarga extintor 10 libras</t>
  </si>
  <si>
    <t>Recarga extintor 5 libra</t>
  </si>
  <si>
    <t>Revisión de agente limpio</t>
  </si>
  <si>
    <t xml:space="preserve">Valvula grande para extintor agente limpio </t>
  </si>
  <si>
    <t>Recarga extintor 20 libras</t>
  </si>
  <si>
    <t xml:space="preserve">Revisión extintor agente limpio </t>
  </si>
  <si>
    <t xml:space="preserve">Cilindro blanco para agente limpio </t>
  </si>
  <si>
    <t>Manometro 150 psi</t>
  </si>
  <si>
    <t>Recarga Extintores 10 libras</t>
  </si>
  <si>
    <t>Extintor CO2 10 libras</t>
  </si>
  <si>
    <t>Recarga extintor 5 libras</t>
  </si>
  <si>
    <t>Extintor ABC 10 libras</t>
  </si>
  <si>
    <t>Soporte metalixo tipo matera para 20 lb</t>
  </si>
  <si>
    <t>Recarga cilindro 20 libras</t>
  </si>
  <si>
    <t>Recargar extintor 10 libras</t>
  </si>
  <si>
    <t>Cremoclean</t>
  </si>
  <si>
    <t>Extintor ABC 20 libras</t>
  </si>
  <si>
    <t>Extintor C02 10 LIBRAS</t>
  </si>
  <si>
    <t xml:space="preserve">Camilla plastica naranjada con inmovilizador </t>
  </si>
  <si>
    <t>Botiquin tipo A</t>
  </si>
  <si>
    <t>Dispensador gel antibacterial con pedal</t>
  </si>
  <si>
    <t>Termometro digital infrarrojo</t>
  </si>
  <si>
    <t>Tapete de desinfección 2*1</t>
  </si>
  <si>
    <t xml:space="preserve">Lampara de emergencia 2*1 R1 180mn </t>
  </si>
  <si>
    <t>Representaciones G y T</t>
  </si>
  <si>
    <t>Guantes de nitrilo *100</t>
  </si>
  <si>
    <t>Mascarilla medica</t>
  </si>
  <si>
    <t>Guantes anticorte</t>
  </si>
  <si>
    <t>EYESA</t>
  </si>
  <si>
    <t>Insumos para actividades  correspondientes a los Sistemas de Vigilancia (Osteomuscular, cardiovascular, biologico, psicosocial, organos y sentidos, sustancias psicoactivas)</t>
  </si>
  <si>
    <t>Desinfectante para termonebulización</t>
  </si>
  <si>
    <t>Guante de vaqueta reforzado tipo inmgeniero</t>
  </si>
  <si>
    <t>Guante industrial nara</t>
  </si>
  <si>
    <t xml:space="preserve">Guantes flex poliuretano </t>
  </si>
  <si>
    <t>ALMAVID</t>
  </si>
  <si>
    <t>EXAMENES DE INGRESO</t>
  </si>
  <si>
    <t>EXAMEN DE ALTURAS</t>
  </si>
  <si>
    <t xml:space="preserve">ALMAVID </t>
  </si>
  <si>
    <t>EXAMEN PERIODICOS</t>
  </si>
  <si>
    <t xml:space="preserve">EXAMEN RETIRO </t>
  </si>
  <si>
    <t>TOTAL TOTALUNIDADES</t>
  </si>
  <si>
    <t>VARIAS</t>
  </si>
  <si>
    <t>SEGÚN NECESIDAD</t>
  </si>
  <si>
    <t xml:space="preserve">NIVEL AVANZADO </t>
  </si>
  <si>
    <t xml:space="preserve">REENTRENAMIENTO </t>
  </si>
  <si>
    <t>NOMADA Y CIA LTDA</t>
  </si>
  <si>
    <t xml:space="preserve">Otros gastos </t>
  </si>
  <si>
    <t>Gerencia
SST</t>
  </si>
  <si>
    <t>El incremento que se pueda ver representado en los otros intems o gastos adicionales</t>
  </si>
  <si>
    <t>6.PREVENCIÓN CONTRA CAIDA DE ALTURAS</t>
  </si>
  <si>
    <t>7.OTROS 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</si>
</sst>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d/mm/yyyy;@"/>
    <numFmt numFmtId="165" formatCode="_(&quot;$ &quot;* #,##0_);_(&quot;$ &quot;* \(#,##0\);_(&quot;$ &quot;* \-_);_(@_)"/>
    <numFmt numFmtId="166" formatCode="&quot;$ &quot;#,##0_);[Red]&quot;($ &quot;#,##0\)"/>
    <numFmt numFmtId="167" formatCode="_ &quot;$ &quot;* #,##0_ ;_ &quot;$ &quot;* \-#,##0_ ;_ &quot;$ &quot;* \-_ ;_ @_ "/>
    <numFmt numFmtId="168" formatCode="_ &quot;$ &quot;* #,##0.00_ ;_ &quot;$ &quot;* \-#,##0.00_ ;_ &quot;$ &quot;* \-??_ ;_ @_ "/>
    <numFmt numFmtId="169" formatCode="_ &quot;$ &quot;* #,##0_ ;_ &quot;$ &quot;* \-#,##0_ ;_ &quot;$ &quot;* \-??_ ;_ @_ "/>
    <numFmt numFmtId="170" formatCode="[$$-240A]\ #,##0.00"/>
    <numFmt numFmtId="171" formatCode="[$$-240A]\ #,##0"/>
    <numFmt numFmtId="172" formatCode="_ &quot;$ &quot;* #,##0.000_ ;_ &quot;$ &quot;* \-#,##0.000_ ;_ &quot;$ &quot;* \-_ ;_ @_ "/>
    <numFmt numFmtId="173" formatCode="_-* #,##0.000_-;\-* #,##0.000_-;_-* &quot;-&quot;??_-;_-@_-"/>
  </numFmts>
  <fonts count="41" x14ac:knownFonts="1">
    <font>
      <sz val="10"/>
      <name val="Arial"/>
      <charset val="1"/>
    </font>
    <font>
      <sz val="11"/>
      <color rgb="FF000000"/>
      <name val="Calibri"/>
      <family val="2"/>
      <charset val="1"/>
    </font>
    <font>
      <sz val="11"/>
      <color rgb="FF000000"/>
      <name val="Verdana"/>
      <family val="2"/>
      <charset val="1"/>
    </font>
    <font>
      <sz val="9"/>
      <name val="Verdana"/>
      <family val="2"/>
      <charset val="1"/>
    </font>
    <font>
      <b/>
      <sz val="12"/>
      <name val="Verdana"/>
      <family val="2"/>
      <charset val="1"/>
    </font>
    <font>
      <b/>
      <sz val="10"/>
      <name val="Verdana"/>
      <family val="2"/>
      <charset val="1"/>
    </font>
    <font>
      <sz val="10"/>
      <name val="Verdana"/>
      <family val="2"/>
      <charset val="1"/>
    </font>
    <font>
      <b/>
      <sz val="12"/>
      <color rgb="FFFFFFFF"/>
      <name val="Verdana"/>
      <family val="2"/>
      <charset val="1"/>
    </font>
    <font>
      <b/>
      <sz val="12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sz val="12"/>
      <color rgb="FF000000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8"/>
      <color rgb="FF000000"/>
      <name val="Tahoma"/>
      <family val="2"/>
      <charset val="1"/>
    </font>
    <font>
      <b/>
      <sz val="12"/>
      <name val="Book Antiqua"/>
      <family val="1"/>
      <charset val="1"/>
    </font>
    <font>
      <sz val="10"/>
      <name val="Book Antiqua"/>
      <family val="1"/>
      <charset val="1"/>
    </font>
    <font>
      <b/>
      <sz val="9"/>
      <name val="Book Antiqua"/>
      <family val="1"/>
      <charset val="1"/>
    </font>
    <font>
      <b/>
      <sz val="8"/>
      <name val="Book Antiqua"/>
      <family val="1"/>
      <charset val="1"/>
    </font>
    <font>
      <sz val="9"/>
      <name val="Book Antiqua"/>
      <family val="1"/>
      <charset val="1"/>
    </font>
    <font>
      <sz val="9"/>
      <color rgb="FFFF0000"/>
      <name val="Book Antiqua"/>
      <family val="1"/>
      <charset val="1"/>
    </font>
    <font>
      <sz val="9"/>
      <color rgb="FFFFFFFF"/>
      <name val="Book Antiqua"/>
      <family val="1"/>
      <charset val="1"/>
    </font>
    <font>
      <sz val="9"/>
      <color rgb="FFC0C0C0"/>
      <name val="Book Antiqua"/>
      <family val="1"/>
      <charset val="1"/>
    </font>
    <font>
      <sz val="8"/>
      <name val="Verdana"/>
      <family val="2"/>
      <charset val="1"/>
    </font>
    <font>
      <b/>
      <sz val="8"/>
      <name val="Verdana"/>
      <family val="2"/>
      <charset val="1"/>
    </font>
    <font>
      <b/>
      <sz val="6"/>
      <name val="Verdana"/>
      <family val="2"/>
      <charset val="1"/>
    </font>
    <font>
      <sz val="8"/>
      <color rgb="FFC0C0C0"/>
      <name val="Verdana"/>
      <family val="2"/>
      <charset val="1"/>
    </font>
    <font>
      <sz val="8"/>
      <color rgb="FFFFFFFF"/>
      <name val="Verdana"/>
      <family val="2"/>
      <charset val="1"/>
    </font>
    <font>
      <sz val="9"/>
      <color rgb="FFFF0000"/>
      <name val="Verdana"/>
      <family val="2"/>
      <charset val="1"/>
    </font>
    <font>
      <sz val="11"/>
      <name val="Arial"/>
      <family val="2"/>
      <charset val="1"/>
    </font>
    <font>
      <b/>
      <sz val="20"/>
      <name val="Arial"/>
      <family val="2"/>
      <charset val="1"/>
    </font>
    <font>
      <b/>
      <sz val="11"/>
      <name val="Arial"/>
      <family val="2"/>
      <charset val="1"/>
    </font>
    <font>
      <sz val="10"/>
      <name val="Arial"/>
      <family val="2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333399"/>
        <bgColor rgb="FF003366"/>
      </patternFill>
    </fill>
    <fill>
      <patternFill patternType="solid">
        <fgColor rgb="FF969696"/>
        <bgColor rgb="FF808080"/>
      </patternFill>
    </fill>
    <fill>
      <patternFill patternType="solid">
        <fgColor rgb="FFC0C0C0"/>
        <bgColor rgb="FFDDDDDD"/>
      </patternFill>
    </fill>
    <fill>
      <patternFill patternType="solid">
        <fgColor rgb="FFFF0000"/>
        <bgColor rgb="FFCC00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80808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168" fontId="30" fillId="0" borderId="0" applyBorder="0" applyProtection="0"/>
    <xf numFmtId="0" fontId="1" fillId="0" borderId="0"/>
  </cellStyleXfs>
  <cellXfs count="187">
    <xf numFmtId="0" fontId="0" fillId="0" borderId="0" xfId="0"/>
    <xf numFmtId="164" fontId="2" fillId="0" borderId="0" xfId="2" applyNumberFormat="1" applyFont="1" applyAlignment="1">
      <alignment horizontal="center" vertical="center" wrapText="1"/>
    </xf>
    <xf numFmtId="0" fontId="2" fillId="0" borderId="0" xfId="2" applyFont="1" applyAlignment="1">
      <alignment vertical="center" wrapText="1"/>
    </xf>
    <xf numFmtId="3" fontId="2" fillId="0" borderId="0" xfId="2" applyNumberFormat="1" applyFont="1" applyAlignment="1">
      <alignment vertical="center" wrapText="1"/>
    </xf>
    <xf numFmtId="0" fontId="5" fillId="0" borderId="3" xfId="2" applyFont="1" applyBorder="1" applyAlignment="1">
      <alignment horizontal="left"/>
    </xf>
    <xf numFmtId="0" fontId="6" fillId="0" borderId="0" xfId="2" applyFont="1" applyAlignment="1"/>
    <xf numFmtId="0" fontId="6" fillId="0" borderId="0" xfId="2" applyFont="1"/>
    <xf numFmtId="0" fontId="5" fillId="0" borderId="4" xfId="2" applyFont="1" applyBorder="1" applyAlignment="1">
      <alignment horizontal="left"/>
    </xf>
    <xf numFmtId="0" fontId="5" fillId="0" borderId="5" xfId="2" applyFont="1" applyBorder="1" applyAlignment="1">
      <alignment horizontal="left"/>
    </xf>
    <xf numFmtId="164" fontId="7" fillId="2" borderId="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3" fontId="7" fillId="2" borderId="9" xfId="2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7" fontId="9" fillId="0" borderId="10" xfId="2" applyNumberFormat="1" applyFont="1" applyBorder="1" applyAlignment="1">
      <alignment horizontal="center" vertical="center" wrapText="1"/>
    </xf>
    <xf numFmtId="0" fontId="9" fillId="0" borderId="11" xfId="2" applyFont="1" applyBorder="1" applyAlignment="1">
      <alignment vertical="center" wrapText="1"/>
    </xf>
    <xf numFmtId="165" fontId="9" fillId="0" borderId="12" xfId="2" applyNumberFormat="1" applyFont="1" applyBorder="1" applyAlignment="1">
      <alignment vertical="center" wrapText="1"/>
    </xf>
    <xf numFmtId="0" fontId="9" fillId="0" borderId="0" xfId="2" applyFont="1" applyAlignment="1">
      <alignment vertical="center" wrapText="1"/>
    </xf>
    <xf numFmtId="0" fontId="9" fillId="0" borderId="1" xfId="2" applyFont="1" applyBorder="1" applyAlignment="1">
      <alignment vertical="center" wrapText="1"/>
    </xf>
    <xf numFmtId="165" fontId="9" fillId="0" borderId="13" xfId="2" applyNumberFormat="1" applyFont="1" applyBorder="1" applyAlignment="1">
      <alignment vertical="center" wrapText="1"/>
    </xf>
    <xf numFmtId="17" fontId="6" fillId="0" borderId="10" xfId="2" applyNumberFormat="1" applyFont="1" applyBorder="1" applyAlignment="1">
      <alignment horizontal="center" vertical="center" wrapText="1"/>
    </xf>
    <xf numFmtId="0" fontId="6" fillId="0" borderId="1" xfId="2" applyFont="1" applyBorder="1" applyAlignment="1">
      <alignment vertical="center" wrapText="1"/>
    </xf>
    <xf numFmtId="165" fontId="6" fillId="0" borderId="13" xfId="2" applyNumberFormat="1" applyFont="1" applyBorder="1" applyAlignment="1">
      <alignment vertical="center" wrapText="1"/>
    </xf>
    <xf numFmtId="0" fontId="6" fillId="0" borderId="0" xfId="2" applyFont="1" applyAlignment="1">
      <alignment vertical="center" wrapText="1"/>
    </xf>
    <xf numFmtId="0" fontId="6" fillId="0" borderId="14" xfId="2" applyFont="1" applyBorder="1" applyAlignment="1">
      <alignment vertical="center" wrapText="1"/>
    </xf>
    <xf numFmtId="165" fontId="8" fillId="3" borderId="16" xfId="2" applyNumberFormat="1" applyFont="1" applyFill="1" applyBorder="1" applyAlignment="1">
      <alignment vertical="center" wrapText="1"/>
    </xf>
    <xf numFmtId="0" fontId="10" fillId="0" borderId="0" xfId="2" applyFont="1" applyAlignment="1">
      <alignment vertical="center" wrapText="1"/>
    </xf>
    <xf numFmtId="17" fontId="2" fillId="0" borderId="0" xfId="2" applyNumberFormat="1" applyFont="1" applyAlignment="1">
      <alignment horizontal="center" vertical="center" wrapText="1"/>
    </xf>
    <xf numFmtId="3" fontId="11" fillId="2" borderId="18" xfId="2" applyNumberFormat="1" applyFont="1" applyFill="1" applyBorder="1" applyAlignment="1">
      <alignment horizontal="center" vertical="center" wrapText="1"/>
    </xf>
    <xf numFmtId="3" fontId="9" fillId="0" borderId="0" xfId="2" applyNumberFormat="1" applyFont="1" applyAlignment="1">
      <alignment vertical="center" wrapText="1"/>
    </xf>
    <xf numFmtId="0" fontId="17" fillId="0" borderId="0" xfId="0" applyFont="1" applyAlignment="1">
      <alignment wrapText="1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4" borderId="1" xfId="0" applyFont="1" applyFill="1" applyBorder="1" applyAlignment="1">
      <alignment wrapText="1"/>
    </xf>
    <xf numFmtId="0" fontId="17" fillId="0" borderId="1" xfId="0" applyFont="1" applyBorder="1" applyAlignment="1">
      <alignment wrapText="1"/>
    </xf>
    <xf numFmtId="0" fontId="18" fillId="5" borderId="1" xfId="0" applyFont="1" applyFill="1" applyBorder="1" applyAlignment="1">
      <alignment wrapText="1"/>
    </xf>
    <xf numFmtId="0" fontId="17" fillId="5" borderId="1" xfId="0" applyFont="1" applyFill="1" applyBorder="1" applyAlignment="1">
      <alignment wrapText="1"/>
    </xf>
    <xf numFmtId="0" fontId="17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19" fillId="4" borderId="1" xfId="0" applyFont="1" applyFill="1" applyBorder="1" applyAlignment="1">
      <alignment wrapText="1"/>
    </xf>
    <xf numFmtId="0" fontId="20" fillId="4" borderId="1" xfId="0" applyFont="1" applyFill="1" applyBorder="1" applyAlignment="1">
      <alignment wrapText="1"/>
    </xf>
    <xf numFmtId="0" fontId="20" fillId="0" borderId="1" xfId="0" applyFont="1" applyBorder="1" applyAlignment="1">
      <alignment wrapText="1"/>
    </xf>
    <xf numFmtId="0" fontId="14" fillId="5" borderId="0" xfId="0" applyFont="1" applyFill="1"/>
    <xf numFmtId="0" fontId="14" fillId="0" borderId="0" xfId="0" applyFont="1"/>
    <xf numFmtId="0" fontId="21" fillId="0" borderId="0" xfId="0" applyFont="1"/>
    <xf numFmtId="0" fontId="21" fillId="0" borderId="0" xfId="0" applyFont="1"/>
    <xf numFmtId="0" fontId="21" fillId="0" borderId="0" xfId="0" applyFont="1" applyAlignment="1">
      <alignment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wrapText="1"/>
    </xf>
    <xf numFmtId="0" fontId="21" fillId="4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wrapText="1"/>
    </xf>
    <xf numFmtId="0" fontId="21" fillId="4" borderId="1" xfId="0" applyFont="1" applyFill="1" applyBorder="1" applyAlignment="1">
      <alignment wrapText="1"/>
    </xf>
    <xf numFmtId="0" fontId="24" fillId="4" borderId="1" xfId="0" applyFont="1" applyFill="1" applyBorder="1" applyAlignment="1">
      <alignment wrapText="1"/>
    </xf>
    <xf numFmtId="0" fontId="21" fillId="0" borderId="1" xfId="0" applyFont="1" applyBorder="1"/>
    <xf numFmtId="0" fontId="21" fillId="4" borderId="1" xfId="0" applyFont="1" applyFill="1" applyBorder="1"/>
    <xf numFmtId="0" fontId="21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25" fillId="0" borderId="0" xfId="0" applyFont="1"/>
    <xf numFmtId="0" fontId="25" fillId="0" borderId="0" xfId="0" applyFont="1"/>
    <xf numFmtId="0" fontId="21" fillId="0" borderId="0" xfId="2" applyFont="1" applyAlignment="1">
      <alignment horizontal="left" vertical="top"/>
    </xf>
    <xf numFmtId="0" fontId="21" fillId="0" borderId="0" xfId="2" applyFont="1" applyAlignment="1">
      <alignment horizontal="left" vertical="top"/>
    </xf>
    <xf numFmtId="0" fontId="21" fillId="0" borderId="0" xfId="2" applyFont="1" applyAlignment="1">
      <alignment horizontal="center" vertical="top"/>
    </xf>
    <xf numFmtId="0" fontId="21" fillId="0" borderId="0" xfId="2" applyFont="1" applyAlignment="1">
      <alignment horizontal="center" vertical="top"/>
    </xf>
    <xf numFmtId="0" fontId="21" fillId="0" borderId="0" xfId="2" applyFont="1" applyAlignment="1">
      <alignment horizontal="left" vertical="top" wrapText="1"/>
    </xf>
    <xf numFmtId="0" fontId="26" fillId="0" borderId="0" xfId="2" applyFont="1" applyAlignment="1">
      <alignment horizontal="left" vertical="top" wrapText="1"/>
    </xf>
    <xf numFmtId="0" fontId="26" fillId="6" borderId="0" xfId="2" applyFont="1" applyFill="1" applyAlignment="1">
      <alignment horizontal="left" vertical="top" wrapText="1"/>
    </xf>
    <xf numFmtId="0" fontId="3" fillId="0" borderId="1" xfId="2" applyFont="1" applyBorder="1" applyAlignment="1">
      <alignment horizontal="center" vertical="top" wrapText="1"/>
    </xf>
    <xf numFmtId="0" fontId="3" fillId="0" borderId="0" xfId="2" applyFont="1" applyAlignment="1">
      <alignment horizontal="left" vertical="top" wrapText="1"/>
    </xf>
    <xf numFmtId="0" fontId="3" fillId="0" borderId="1" xfId="2" applyFont="1" applyBorder="1" applyAlignment="1">
      <alignment horizontal="left" vertical="top" wrapText="1"/>
    </xf>
    <xf numFmtId="0" fontId="27" fillId="0" borderId="0" xfId="0" applyFont="1"/>
    <xf numFmtId="0" fontId="29" fillId="0" borderId="0" xfId="0" applyFont="1" applyAlignment="1">
      <alignment horizontal="center"/>
    </xf>
    <xf numFmtId="0" fontId="27" fillId="0" borderId="0" xfId="0" applyFont="1" applyBorder="1"/>
    <xf numFmtId="3" fontId="27" fillId="0" borderId="0" xfId="0" applyNumberFormat="1" applyFont="1" applyBorder="1"/>
    <xf numFmtId="169" fontId="27" fillId="0" borderId="0" xfId="1" applyNumberFormat="1" applyFont="1" applyBorder="1" applyAlignment="1" applyProtection="1"/>
    <xf numFmtId="0" fontId="27" fillId="0" borderId="21" xfId="0" applyFont="1" applyBorder="1"/>
    <xf numFmtId="3" fontId="27" fillId="0" borderId="21" xfId="0" applyNumberFormat="1" applyFont="1" applyBorder="1"/>
    <xf numFmtId="3" fontId="27" fillId="0" borderId="0" xfId="0" applyNumberFormat="1" applyFont="1"/>
    <xf numFmtId="169" fontId="27" fillId="0" borderId="21" xfId="1" applyNumberFormat="1" applyFont="1" applyBorder="1" applyAlignment="1" applyProtection="1"/>
    <xf numFmtId="169" fontId="29" fillId="0" borderId="0" xfId="0" applyNumberFormat="1" applyFont="1"/>
    <xf numFmtId="0" fontId="27" fillId="3" borderId="0" xfId="0" applyFont="1" applyFill="1"/>
    <xf numFmtId="0" fontId="29" fillId="0" borderId="0" xfId="0" applyFont="1"/>
    <xf numFmtId="169" fontId="27" fillId="0" borderId="0" xfId="0" applyNumberFormat="1" applyFont="1"/>
    <xf numFmtId="169" fontId="27" fillId="0" borderId="21" xfId="0" applyNumberFormat="1" applyFont="1" applyBorder="1"/>
    <xf numFmtId="0" fontId="26" fillId="0" borderId="0" xfId="2" applyFont="1" applyFill="1" applyAlignment="1">
      <alignment horizontal="left" vertical="top" wrapText="1"/>
    </xf>
    <xf numFmtId="0" fontId="33" fillId="9" borderId="1" xfId="2" applyFont="1" applyFill="1" applyBorder="1" applyAlignment="1">
      <alignment horizontal="left" vertical="top"/>
    </xf>
    <xf numFmtId="0" fontId="35" fillId="8" borderId="3" xfId="2" applyFont="1" applyFill="1" applyBorder="1" applyAlignment="1">
      <alignment vertical="top" wrapText="1"/>
    </xf>
    <xf numFmtId="0" fontId="35" fillId="8" borderId="1" xfId="2" applyFont="1" applyFill="1" applyBorder="1" applyAlignment="1">
      <alignment vertical="top" wrapText="1"/>
    </xf>
    <xf numFmtId="0" fontId="36" fillId="7" borderId="1" xfId="2" applyFont="1" applyFill="1" applyBorder="1" applyAlignment="1">
      <alignment horizontal="center" vertical="top" wrapText="1"/>
    </xf>
    <xf numFmtId="0" fontId="35" fillId="8" borderId="5" xfId="2" applyFont="1" applyFill="1" applyBorder="1" applyAlignment="1">
      <alignment vertical="top" wrapText="1"/>
    </xf>
    <xf numFmtId="0" fontId="35" fillId="8" borderId="1" xfId="2" applyFont="1" applyFill="1" applyBorder="1" applyAlignment="1">
      <alignment horizontal="center" vertical="top" wrapText="1"/>
    </xf>
    <xf numFmtId="167" fontId="35" fillId="8" borderId="1" xfId="2" applyNumberFormat="1" applyFont="1" applyFill="1" applyBorder="1" applyAlignment="1">
      <alignment horizontal="center" vertical="top"/>
    </xf>
    <xf numFmtId="0" fontId="37" fillId="6" borderId="1" xfId="2" applyFont="1" applyFill="1" applyBorder="1" applyAlignment="1">
      <alignment horizontal="left" vertical="top" wrapText="1"/>
    </xf>
    <xf numFmtId="14" fontId="37" fillId="0" borderId="1" xfId="2" applyNumberFormat="1" applyFont="1" applyBorder="1" applyAlignment="1">
      <alignment horizontal="left" vertical="top" wrapText="1"/>
    </xf>
    <xf numFmtId="0" fontId="37" fillId="0" borderId="1" xfId="2" applyNumberFormat="1" applyFont="1" applyBorder="1" applyAlignment="1">
      <alignment horizontal="left" vertical="top" wrapText="1"/>
    </xf>
    <xf numFmtId="0" fontId="37" fillId="6" borderId="1" xfId="2" applyFont="1" applyFill="1" applyBorder="1" applyAlignment="1">
      <alignment horizontal="center" vertical="top" wrapText="1"/>
    </xf>
    <xf numFmtId="167" fontId="37" fillId="6" borderId="1" xfId="2" applyNumberFormat="1" applyFont="1" applyFill="1" applyBorder="1" applyAlignment="1">
      <alignment horizontal="center" vertical="top"/>
    </xf>
    <xf numFmtId="1" fontId="37" fillId="6" borderId="1" xfId="2" applyNumberFormat="1" applyFont="1" applyFill="1" applyBorder="1" applyAlignment="1">
      <alignment horizontal="center" vertical="top"/>
    </xf>
    <xf numFmtId="0" fontId="37" fillId="0" borderId="1" xfId="2" applyFont="1" applyFill="1" applyBorder="1" applyAlignment="1">
      <alignment horizontal="left" vertical="top" wrapText="1"/>
    </xf>
    <xf numFmtId="0" fontId="37" fillId="0" borderId="1" xfId="2" applyFont="1" applyBorder="1" applyAlignment="1">
      <alignment horizontal="left" vertical="top" wrapText="1"/>
    </xf>
    <xf numFmtId="0" fontId="37" fillId="0" borderId="1" xfId="2" applyFont="1" applyBorder="1" applyAlignment="1">
      <alignment horizontal="center" vertical="top" wrapText="1"/>
    </xf>
    <xf numFmtId="167" fontId="37" fillId="0" borderId="1" xfId="2" applyNumberFormat="1" applyFont="1" applyBorder="1" applyAlignment="1">
      <alignment horizontal="center" vertical="top"/>
    </xf>
    <xf numFmtId="0" fontId="35" fillId="8" borderId="3" xfId="2" applyFont="1" applyFill="1" applyBorder="1" applyAlignment="1">
      <alignment horizontal="center" vertical="top" wrapText="1"/>
    </xf>
    <xf numFmtId="0" fontId="37" fillId="0" borderId="3" xfId="2" applyFont="1" applyBorder="1" applyAlignment="1">
      <alignment horizontal="left" vertical="top" wrapText="1"/>
    </xf>
    <xf numFmtId="0" fontId="37" fillId="0" borderId="3" xfId="2" applyFont="1" applyBorder="1" applyAlignment="1">
      <alignment horizontal="center" vertical="top" wrapText="1"/>
    </xf>
    <xf numFmtId="14" fontId="37" fillId="0" borderId="3" xfId="2" applyNumberFormat="1" applyFont="1" applyBorder="1" applyAlignment="1">
      <alignment horizontal="left" vertical="top" wrapText="1"/>
    </xf>
    <xf numFmtId="167" fontId="35" fillId="0" borderId="1" xfId="2" applyNumberFormat="1" applyFont="1" applyFill="1" applyBorder="1" applyAlignment="1">
      <alignment horizontal="center" vertical="top"/>
    </xf>
    <xf numFmtId="0" fontId="38" fillId="0" borderId="1" xfId="0" applyFont="1" applyBorder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8" fillId="0" borderId="1" xfId="0" applyFont="1" applyBorder="1" applyAlignment="1">
      <alignment vertical="center" wrapText="1"/>
    </xf>
    <xf numFmtId="166" fontId="38" fillId="0" borderId="1" xfId="0" applyNumberFormat="1" applyFont="1" applyBorder="1" applyAlignment="1">
      <alignment vertical="center" wrapText="1"/>
    </xf>
    <xf numFmtId="0" fontId="38" fillId="6" borderId="1" xfId="0" applyFont="1" applyFill="1" applyBorder="1" applyAlignment="1">
      <alignment vertical="center" wrapText="1"/>
    </xf>
    <xf numFmtId="166" fontId="39" fillId="3" borderId="1" xfId="0" applyNumberFormat="1" applyFont="1" applyFill="1" applyBorder="1"/>
    <xf numFmtId="170" fontId="36" fillId="7" borderId="1" xfId="2" applyNumberFormat="1" applyFont="1" applyFill="1" applyBorder="1" applyAlignment="1">
      <alignment horizontal="center" vertical="top" wrapText="1"/>
    </xf>
    <xf numFmtId="170" fontId="35" fillId="8" borderId="1" xfId="2" applyNumberFormat="1" applyFont="1" applyFill="1" applyBorder="1" applyAlignment="1">
      <alignment horizontal="center" vertical="top"/>
    </xf>
    <xf numFmtId="170" fontId="37" fillId="6" borderId="1" xfId="2" applyNumberFormat="1" applyFont="1" applyFill="1" applyBorder="1" applyAlignment="1">
      <alignment horizontal="center" vertical="top"/>
    </xf>
    <xf numFmtId="170" fontId="21" fillId="0" borderId="0" xfId="2" applyNumberFormat="1" applyFont="1" applyAlignment="1">
      <alignment horizontal="center" vertical="top"/>
    </xf>
    <xf numFmtId="171" fontId="37" fillId="6" borderId="1" xfId="2" applyNumberFormat="1" applyFont="1" applyFill="1" applyBorder="1" applyAlignment="1">
      <alignment horizontal="center" vertical="top"/>
    </xf>
    <xf numFmtId="0" fontId="32" fillId="0" borderId="0" xfId="2" applyFont="1" applyBorder="1" applyAlignment="1">
      <alignment horizontal="center" vertical="center" wrapText="1"/>
    </xf>
    <xf numFmtId="0" fontId="36" fillId="10" borderId="1" xfId="2" applyFont="1" applyFill="1" applyBorder="1" applyAlignment="1">
      <alignment horizontal="center" vertical="top" wrapText="1"/>
    </xf>
    <xf numFmtId="167" fontId="35" fillId="8" borderId="5" xfId="2" applyNumberFormat="1" applyFont="1" applyFill="1" applyBorder="1" applyAlignment="1">
      <alignment horizontal="center" vertical="top"/>
    </xf>
    <xf numFmtId="43" fontId="37" fillId="0" borderId="1" xfId="2" applyNumberFormat="1" applyFont="1" applyBorder="1" applyAlignment="1">
      <alignment horizontal="center" vertical="top"/>
    </xf>
    <xf numFmtId="167" fontId="26" fillId="0" borderId="0" xfId="2" applyNumberFormat="1" applyFont="1" applyAlignment="1">
      <alignment horizontal="left" vertical="top" wrapText="1"/>
    </xf>
    <xf numFmtId="0" fontId="37" fillId="0" borderId="3" xfId="2" applyNumberFormat="1" applyFont="1" applyBorder="1" applyAlignment="1">
      <alignment horizontal="left" vertical="top" wrapText="1"/>
    </xf>
    <xf numFmtId="171" fontId="37" fillId="6" borderId="3" xfId="2" applyNumberFormat="1" applyFont="1" applyFill="1" applyBorder="1" applyAlignment="1">
      <alignment horizontal="center" vertical="top"/>
    </xf>
    <xf numFmtId="1" fontId="37" fillId="6" borderId="3" xfId="2" applyNumberFormat="1" applyFont="1" applyFill="1" applyBorder="1" applyAlignment="1">
      <alignment horizontal="center" vertical="top"/>
    </xf>
    <xf numFmtId="167" fontId="37" fillId="0" borderId="3" xfId="2" applyNumberFormat="1" applyFont="1" applyBorder="1" applyAlignment="1">
      <alignment horizontal="center" vertical="top"/>
    </xf>
    <xf numFmtId="43" fontId="37" fillId="0" borderId="3" xfId="2" applyNumberFormat="1" applyFont="1" applyBorder="1" applyAlignment="1">
      <alignment horizontal="center" vertical="top"/>
    </xf>
    <xf numFmtId="172" fontId="37" fillId="0" borderId="3" xfId="2" applyNumberFormat="1" applyFont="1" applyBorder="1" applyAlignment="1">
      <alignment horizontal="center" vertical="top"/>
    </xf>
    <xf numFmtId="173" fontId="37" fillId="0" borderId="3" xfId="2" applyNumberFormat="1" applyFont="1" applyBorder="1" applyAlignment="1">
      <alignment horizontal="center" vertical="top"/>
    </xf>
    <xf numFmtId="2" fontId="37" fillId="0" borderId="1" xfId="2" applyNumberFormat="1" applyFont="1" applyBorder="1" applyAlignment="1">
      <alignment horizontal="left" vertical="top" wrapText="1"/>
    </xf>
    <xf numFmtId="1" fontId="37" fillId="0" borderId="1" xfId="2" applyNumberFormat="1" applyFont="1" applyBorder="1" applyAlignment="1">
      <alignment horizontal="left" vertical="top" wrapText="1"/>
    </xf>
    <xf numFmtId="171" fontId="38" fillId="0" borderId="1" xfId="2" applyNumberFormat="1" applyFont="1" applyBorder="1" applyAlignment="1">
      <alignment horizontal="right" vertical="center"/>
    </xf>
    <xf numFmtId="0" fontId="37" fillId="0" borderId="1" xfId="2" applyFont="1" applyFill="1" applyBorder="1" applyAlignment="1">
      <alignment horizontal="center" vertical="top" wrapText="1"/>
    </xf>
    <xf numFmtId="0" fontId="37" fillId="0" borderId="3" xfId="2" applyFont="1" applyFill="1" applyBorder="1" applyAlignment="1">
      <alignment horizontal="center" vertical="top" wrapText="1"/>
    </xf>
    <xf numFmtId="170" fontId="37" fillId="0" borderId="1" xfId="2" applyNumberFormat="1" applyFont="1" applyFill="1" applyBorder="1" applyAlignment="1">
      <alignment horizontal="center" vertical="top"/>
    </xf>
    <xf numFmtId="167" fontId="37" fillId="0" borderId="1" xfId="2" applyNumberFormat="1" applyFont="1" applyFill="1" applyBorder="1" applyAlignment="1">
      <alignment horizontal="center" vertical="top"/>
    </xf>
    <xf numFmtId="0" fontId="37" fillId="0" borderId="1" xfId="2" applyFont="1" applyFill="1" applyBorder="1" applyAlignment="1">
      <alignment horizontal="center" vertical="center" wrapText="1"/>
    </xf>
    <xf numFmtId="14" fontId="37" fillId="0" borderId="1" xfId="2" applyNumberFormat="1" applyFont="1" applyBorder="1" applyAlignment="1">
      <alignment horizontal="center" vertical="center" wrapText="1"/>
    </xf>
    <xf numFmtId="0" fontId="37" fillId="6" borderId="3" xfId="2" applyFont="1" applyFill="1" applyBorder="1" applyAlignment="1">
      <alignment horizontal="left" vertical="top" wrapText="1"/>
    </xf>
    <xf numFmtId="170" fontId="35" fillId="8" borderId="3" xfId="2" applyNumberFormat="1" applyFont="1" applyFill="1" applyBorder="1" applyAlignment="1">
      <alignment horizontal="center" vertical="top"/>
    </xf>
    <xf numFmtId="0" fontId="3" fillId="0" borderId="1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164" fontId="2" fillId="0" borderId="6" xfId="2" applyNumberFormat="1" applyFont="1" applyBorder="1" applyAlignment="1">
      <alignment horizontal="center" vertical="center" wrapText="1"/>
    </xf>
    <xf numFmtId="17" fontId="8" fillId="3" borderId="15" xfId="2" applyNumberFormat="1" applyFont="1" applyFill="1" applyBorder="1" applyAlignment="1">
      <alignment horizontal="center" vertical="center" wrapText="1"/>
    </xf>
    <xf numFmtId="0" fontId="4" fillId="3" borderId="17" xfId="2" applyFont="1" applyFill="1" applyBorder="1" applyAlignment="1">
      <alignment horizontal="center" vertical="center" wrapText="1"/>
    </xf>
    <xf numFmtId="0" fontId="9" fillId="0" borderId="10" xfId="2" applyFont="1" applyBorder="1" applyAlignment="1">
      <alignment horizontal="left" vertical="center" wrapText="1"/>
    </xf>
    <xf numFmtId="0" fontId="11" fillId="2" borderId="4" xfId="2" applyFont="1" applyFill="1" applyBorder="1" applyAlignment="1">
      <alignment horizontal="center" vertical="center" wrapText="1"/>
    </xf>
    <xf numFmtId="0" fontId="9" fillId="0" borderId="19" xfId="2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21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21" fillId="0" borderId="14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0" fontId="39" fillId="3" borderId="1" xfId="0" applyFont="1" applyFill="1" applyBorder="1" applyAlignment="1">
      <alignment horizontal="right"/>
    </xf>
    <xf numFmtId="0" fontId="39" fillId="3" borderId="1" xfId="0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9" fillId="0" borderId="1" xfId="0" applyFont="1" applyBorder="1" applyAlignment="1">
      <alignment horizontal="center" vertical="center" wrapText="1"/>
    </xf>
    <xf numFmtId="0" fontId="38" fillId="0" borderId="14" xfId="0" applyFont="1" applyBorder="1" applyAlignment="1">
      <alignment horizontal="center"/>
    </xf>
    <xf numFmtId="0" fontId="35" fillId="8" borderId="1" xfId="2" applyFont="1" applyFill="1" applyBorder="1" applyAlignment="1">
      <alignment horizontal="center" vertical="top" wrapText="1"/>
    </xf>
    <xf numFmtId="0" fontId="35" fillId="8" borderId="2" xfId="2" applyFont="1" applyFill="1" applyBorder="1" applyAlignment="1">
      <alignment horizontal="center" vertical="top" wrapText="1"/>
    </xf>
    <xf numFmtId="0" fontId="35" fillId="8" borderId="14" xfId="2" applyFont="1" applyFill="1" applyBorder="1" applyAlignment="1">
      <alignment horizontal="center" vertical="top" wrapText="1"/>
    </xf>
    <xf numFmtId="0" fontId="35" fillId="8" borderId="20" xfId="2" applyFont="1" applyFill="1" applyBorder="1" applyAlignment="1">
      <alignment horizontal="center" vertical="top" wrapText="1"/>
    </xf>
    <xf numFmtId="0" fontId="35" fillId="8" borderId="3" xfId="2" applyFont="1" applyFill="1" applyBorder="1" applyAlignment="1">
      <alignment horizontal="center" vertical="top" wrapText="1"/>
    </xf>
    <xf numFmtId="0" fontId="32" fillId="0" borderId="22" xfId="2" applyFont="1" applyBorder="1" applyAlignment="1">
      <alignment horizontal="center" vertical="center" wrapText="1"/>
    </xf>
    <xf numFmtId="0" fontId="32" fillId="0" borderId="23" xfId="2" applyFont="1" applyBorder="1" applyAlignment="1">
      <alignment horizontal="center" vertical="center" wrapText="1"/>
    </xf>
    <xf numFmtId="0" fontId="32" fillId="0" borderId="24" xfId="2" applyFont="1" applyBorder="1" applyAlignment="1">
      <alignment horizontal="center" vertical="center" wrapText="1"/>
    </xf>
    <xf numFmtId="0" fontId="32" fillId="0" borderId="0" xfId="2" applyFont="1" applyBorder="1" applyAlignment="1">
      <alignment horizontal="center" vertical="center" wrapText="1"/>
    </xf>
    <xf numFmtId="0" fontId="33" fillId="9" borderId="1" xfId="2" applyFont="1" applyFill="1" applyBorder="1" applyAlignment="1">
      <alignment horizontal="left" vertical="top"/>
    </xf>
    <xf numFmtId="0" fontId="31" fillId="0" borderId="1" xfId="2" applyFont="1" applyBorder="1" applyAlignment="1">
      <alignment horizontal="center" vertical="top"/>
    </xf>
    <xf numFmtId="0" fontId="34" fillId="7" borderId="1" xfId="2" applyFont="1" applyFill="1" applyBorder="1" applyAlignment="1">
      <alignment horizontal="center" vertical="top"/>
    </xf>
    <xf numFmtId="0" fontId="29" fillId="7" borderId="0" xfId="0" applyFont="1" applyFill="1" applyBorder="1" applyAlignment="1">
      <alignment horizontal="center"/>
    </xf>
    <xf numFmtId="0" fontId="28" fillId="0" borderId="0" xfId="0" applyFont="1" applyBorder="1" applyAlignment="1">
      <alignment horizontal="center"/>
    </xf>
  </cellXfs>
  <cellStyles count="3">
    <cellStyle name="Moneda" xfId="1" builtinId="4"/>
    <cellStyle name="Normal" xfId="0" builtinId="0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0</xdr:rowOff>
    </xdr:from>
    <xdr:to>
      <xdr:col>0</xdr:col>
      <xdr:colOff>1161720</xdr:colOff>
      <xdr:row>3</xdr:row>
      <xdr:rowOff>228240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6320" y="0"/>
          <a:ext cx="1085400" cy="942480"/>
        </a:xfrm>
        <a:prstGeom prst="rect">
          <a:avLst/>
        </a:prstGeom>
        <a:ln w="9360"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</xdr:col>
      <xdr:colOff>857250</xdr:colOff>
      <xdr:row>41</xdr:row>
      <xdr:rowOff>104775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857250</xdr:colOff>
      <xdr:row>41</xdr:row>
      <xdr:rowOff>104775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857250</xdr:colOff>
      <xdr:row>41</xdr:row>
      <xdr:rowOff>104775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857250</xdr:colOff>
      <xdr:row>41</xdr:row>
      <xdr:rowOff>104775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219240</xdr:colOff>
      <xdr:row>0</xdr:row>
      <xdr:rowOff>57240</xdr:rowOff>
    </xdr:from>
    <xdr:to>
      <xdr:col>1</xdr:col>
      <xdr:colOff>1819800</xdr:colOff>
      <xdr:row>3</xdr:row>
      <xdr:rowOff>123840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19240" y="57240"/>
          <a:ext cx="2003040" cy="637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133350</xdr:colOff>
      <xdr:row>35</xdr:row>
      <xdr:rowOff>152400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181080</xdr:colOff>
      <xdr:row>0</xdr:row>
      <xdr:rowOff>19080</xdr:rowOff>
    </xdr:from>
    <xdr:to>
      <xdr:col>1</xdr:col>
      <xdr:colOff>1266480</xdr:colOff>
      <xdr:row>3</xdr:row>
      <xdr:rowOff>218880</xdr:rowOff>
    </xdr:to>
    <xdr:pic>
      <xdr:nvPicPr>
        <xdr:cNvPr id="2" name="Picture 2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73840" y="19080"/>
          <a:ext cx="1085400" cy="94248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1</xdr:col>
      <xdr:colOff>2910840</xdr:colOff>
      <xdr:row>3</xdr:row>
      <xdr:rowOff>7621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AB04891-B437-46AF-8EE2-5B32CD9EC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3291840" cy="6934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1552575</xdr:colOff>
      <xdr:row>14</xdr:row>
      <xdr:rowOff>0</xdr:rowOff>
    </xdr:to>
    <xdr:sp macro="" textlink="">
      <xdr:nvSpPr>
        <xdr:cNvPr id="5132" name="shapetype_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1552575</xdr:colOff>
      <xdr:row>14</xdr:row>
      <xdr:rowOff>0</xdr:rowOff>
    </xdr:to>
    <xdr:sp macro="" textlink="">
      <xdr:nvSpPr>
        <xdr:cNvPr id="5130" name="shapetype_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1552575</xdr:colOff>
      <xdr:row>14</xdr:row>
      <xdr:rowOff>0</xdr:rowOff>
    </xdr:to>
    <xdr:sp macro="" textlink="">
      <xdr:nvSpPr>
        <xdr:cNvPr id="5128" name="shapetype_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1552575</xdr:colOff>
      <xdr:row>14</xdr:row>
      <xdr:rowOff>0</xdr:rowOff>
    </xdr:to>
    <xdr:sp macro="" textlink="">
      <xdr:nvSpPr>
        <xdr:cNvPr id="5126" name="shapetype_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1552575</xdr:colOff>
      <xdr:row>14</xdr:row>
      <xdr:rowOff>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1552575</xdr:colOff>
      <xdr:row>14</xdr:row>
      <xdr:rowOff>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1"/>
  <sheetViews>
    <sheetView showGridLines="0" zoomScaleNormal="100" workbookViewId="0">
      <pane ySplit="6" topLeftCell="A7" activePane="bottomLeft" state="frozen"/>
      <selection pane="bottomLeft"/>
    </sheetView>
  </sheetViews>
  <sheetFormatPr baseColWidth="10" defaultColWidth="9.109375" defaultRowHeight="13.8" x14ac:dyDescent="0.25"/>
  <cols>
    <col min="1" max="1" width="19.33203125" style="1" customWidth="1"/>
    <col min="2" max="2" width="37" style="2" customWidth="1"/>
    <col min="3" max="3" width="31.33203125" style="2" customWidth="1"/>
    <col min="4" max="4" width="42.44140625" style="2" customWidth="1"/>
    <col min="5" max="5" width="22.5546875" style="3" customWidth="1"/>
    <col min="6" max="1025" width="11.44140625" style="2" customWidth="1"/>
  </cols>
  <sheetData>
    <row r="1" spans="1:10" s="6" customFormat="1" ht="18.75" customHeight="1" x14ac:dyDescent="0.2">
      <c r="A1" s="144"/>
      <c r="B1" s="145" t="s">
        <v>0</v>
      </c>
      <c r="C1" s="145"/>
      <c r="D1" s="145"/>
      <c r="E1" s="4" t="s">
        <v>1</v>
      </c>
      <c r="F1" s="5"/>
      <c r="G1" s="5"/>
      <c r="H1" s="5"/>
      <c r="I1" s="5"/>
      <c r="J1" s="5"/>
    </row>
    <row r="2" spans="1:10" s="6" customFormat="1" ht="18.75" customHeight="1" x14ac:dyDescent="0.2">
      <c r="A2" s="144"/>
      <c r="B2" s="145"/>
      <c r="C2" s="145"/>
      <c r="D2" s="145"/>
      <c r="E2" s="7" t="s">
        <v>2</v>
      </c>
      <c r="F2" s="5"/>
      <c r="G2" s="5"/>
      <c r="H2" s="5"/>
      <c r="I2" s="5"/>
      <c r="J2" s="5"/>
    </row>
    <row r="3" spans="1:10" s="6" customFormat="1" ht="18.75" customHeight="1" x14ac:dyDescent="0.2">
      <c r="A3" s="144"/>
      <c r="B3" s="145"/>
      <c r="C3" s="145"/>
      <c r="D3" s="145"/>
      <c r="E3" s="7" t="s">
        <v>3</v>
      </c>
      <c r="F3" s="5"/>
      <c r="G3" s="5"/>
      <c r="H3" s="5"/>
      <c r="I3" s="5"/>
      <c r="J3" s="5"/>
    </row>
    <row r="4" spans="1:10" s="6" customFormat="1" ht="18.75" customHeight="1" x14ac:dyDescent="0.2">
      <c r="A4" s="144"/>
      <c r="B4" s="145"/>
      <c r="C4" s="145"/>
      <c r="D4" s="145"/>
      <c r="E4" s="8" t="s">
        <v>4</v>
      </c>
      <c r="F4" s="5"/>
      <c r="G4" s="5"/>
      <c r="H4" s="5"/>
      <c r="I4" s="5"/>
      <c r="J4" s="5"/>
    </row>
    <row r="5" spans="1:10" x14ac:dyDescent="0.25">
      <c r="A5" s="146"/>
      <c r="B5" s="146"/>
      <c r="C5" s="146"/>
      <c r="D5" s="146"/>
      <c r="E5" s="146"/>
    </row>
    <row r="6" spans="1:10" s="12" customFormat="1" ht="16.2" x14ac:dyDescent="0.25">
      <c r="A6" s="9" t="s">
        <v>5</v>
      </c>
      <c r="B6" s="10" t="s">
        <v>6</v>
      </c>
      <c r="C6" s="10" t="s">
        <v>7</v>
      </c>
      <c r="D6" s="10" t="s">
        <v>8</v>
      </c>
      <c r="E6" s="11" t="s">
        <v>9</v>
      </c>
    </row>
    <row r="7" spans="1:10" s="16" customFormat="1" ht="25.2" x14ac:dyDescent="0.25">
      <c r="A7" s="13">
        <v>38869</v>
      </c>
      <c r="B7" s="14" t="s">
        <v>10</v>
      </c>
      <c r="C7" s="14" t="s">
        <v>11</v>
      </c>
      <c r="D7" s="14" t="s">
        <v>12</v>
      </c>
      <c r="E7" s="15">
        <v>17510004</v>
      </c>
    </row>
    <row r="8" spans="1:10" s="16" customFormat="1" ht="25.2" x14ac:dyDescent="0.25">
      <c r="A8" s="13">
        <v>38869</v>
      </c>
      <c r="B8" s="17" t="s">
        <v>13</v>
      </c>
      <c r="C8" s="17" t="s">
        <v>14</v>
      </c>
      <c r="D8" s="17" t="s">
        <v>15</v>
      </c>
      <c r="E8" s="18">
        <f>60000+14000</f>
        <v>74000</v>
      </c>
    </row>
    <row r="9" spans="1:10" s="16" customFormat="1" ht="12.6" x14ac:dyDescent="0.25">
      <c r="A9" s="13">
        <v>38916</v>
      </c>
      <c r="B9" s="17" t="s">
        <v>16</v>
      </c>
      <c r="C9" s="17" t="s">
        <v>14</v>
      </c>
      <c r="D9" s="17" t="s">
        <v>17</v>
      </c>
      <c r="E9" s="18">
        <v>633800</v>
      </c>
    </row>
    <row r="10" spans="1:10" s="16" customFormat="1" ht="12.6" x14ac:dyDescent="0.25">
      <c r="A10" s="13">
        <v>38917</v>
      </c>
      <c r="B10" s="17" t="s">
        <v>16</v>
      </c>
      <c r="C10" s="17" t="s">
        <v>14</v>
      </c>
      <c r="D10" s="17" t="s">
        <v>18</v>
      </c>
      <c r="E10" s="18">
        <v>200000</v>
      </c>
    </row>
    <row r="11" spans="1:10" s="16" customFormat="1" ht="12.6" x14ac:dyDescent="0.25">
      <c r="A11" s="13">
        <v>38917</v>
      </c>
      <c r="B11" s="17" t="s">
        <v>16</v>
      </c>
      <c r="C11" s="17" t="s">
        <v>14</v>
      </c>
      <c r="D11" s="17" t="s">
        <v>19</v>
      </c>
      <c r="E11" s="18">
        <v>100000</v>
      </c>
    </row>
    <row r="12" spans="1:10" s="16" customFormat="1" ht="12.6" x14ac:dyDescent="0.25">
      <c r="A12" s="13">
        <v>38925</v>
      </c>
      <c r="B12" s="17" t="s">
        <v>16</v>
      </c>
      <c r="C12" s="17" t="s">
        <v>20</v>
      </c>
      <c r="D12" s="17" t="s">
        <v>21</v>
      </c>
      <c r="E12" s="18">
        <v>612000</v>
      </c>
    </row>
    <row r="13" spans="1:10" s="16" customFormat="1" ht="12.6" x14ac:dyDescent="0.25">
      <c r="A13" s="13">
        <v>38925</v>
      </c>
      <c r="B13" s="17" t="s">
        <v>16</v>
      </c>
      <c r="C13" s="17" t="s">
        <v>20</v>
      </c>
      <c r="D13" s="17" t="s">
        <v>19</v>
      </c>
      <c r="E13" s="18">
        <v>100000</v>
      </c>
    </row>
    <row r="14" spans="1:10" s="16" customFormat="1" ht="25.2" x14ac:dyDescent="0.25">
      <c r="A14" s="13">
        <v>38930</v>
      </c>
      <c r="B14" s="17" t="s">
        <v>22</v>
      </c>
      <c r="C14" s="17" t="s">
        <v>20</v>
      </c>
      <c r="D14" s="17" t="s">
        <v>23</v>
      </c>
      <c r="E14" s="18">
        <v>464580</v>
      </c>
    </row>
    <row r="15" spans="1:10" s="16" customFormat="1" ht="12.6" x14ac:dyDescent="0.25">
      <c r="A15" s="13">
        <v>39013</v>
      </c>
      <c r="B15" s="17" t="s">
        <v>24</v>
      </c>
      <c r="C15" s="17" t="s">
        <v>25</v>
      </c>
      <c r="D15" s="17" t="s">
        <v>26</v>
      </c>
      <c r="E15" s="18">
        <v>2907100</v>
      </c>
    </row>
    <row r="16" spans="1:10" s="16" customFormat="1" ht="12.6" x14ac:dyDescent="0.25">
      <c r="A16" s="13">
        <v>39013</v>
      </c>
      <c r="B16" s="17" t="s">
        <v>27</v>
      </c>
      <c r="C16" s="17" t="s">
        <v>25</v>
      </c>
      <c r="D16" s="17" t="s">
        <v>28</v>
      </c>
      <c r="E16" s="18">
        <v>226144</v>
      </c>
    </row>
    <row r="17" spans="1:5" s="16" customFormat="1" ht="12.6" x14ac:dyDescent="0.25">
      <c r="A17" s="13">
        <v>39013</v>
      </c>
      <c r="B17" s="17" t="s">
        <v>29</v>
      </c>
      <c r="C17" s="17" t="s">
        <v>25</v>
      </c>
      <c r="D17" s="17" t="s">
        <v>30</v>
      </c>
      <c r="E17" s="18">
        <v>712800</v>
      </c>
    </row>
    <row r="18" spans="1:5" s="16" customFormat="1" ht="12.6" x14ac:dyDescent="0.25">
      <c r="A18" s="13">
        <v>39020</v>
      </c>
      <c r="B18" s="17" t="s">
        <v>16</v>
      </c>
      <c r="C18" s="17" t="s">
        <v>14</v>
      </c>
      <c r="D18" s="17" t="s">
        <v>31</v>
      </c>
      <c r="E18" s="18">
        <f>390000+100000</f>
        <v>490000</v>
      </c>
    </row>
    <row r="19" spans="1:5" s="16" customFormat="1" ht="12.6" x14ac:dyDescent="0.25">
      <c r="A19" s="13">
        <v>39020</v>
      </c>
      <c r="B19" s="17" t="s">
        <v>16</v>
      </c>
      <c r="C19" s="17" t="s">
        <v>32</v>
      </c>
      <c r="D19" s="17" t="s">
        <v>33</v>
      </c>
      <c r="E19" s="18">
        <v>200000</v>
      </c>
    </row>
    <row r="20" spans="1:5" s="16" customFormat="1" ht="12.6" x14ac:dyDescent="0.25">
      <c r="A20" s="13">
        <v>39020</v>
      </c>
      <c r="B20" s="17" t="s">
        <v>16</v>
      </c>
      <c r="C20" s="17" t="s">
        <v>32</v>
      </c>
      <c r="D20" s="17" t="s">
        <v>19</v>
      </c>
      <c r="E20" s="18">
        <v>100000</v>
      </c>
    </row>
    <row r="21" spans="1:5" s="16" customFormat="1" ht="25.2" x14ac:dyDescent="0.25">
      <c r="A21" s="13">
        <v>39022</v>
      </c>
      <c r="B21" s="17" t="s">
        <v>34</v>
      </c>
      <c r="C21" s="17" t="s">
        <v>32</v>
      </c>
      <c r="D21" s="17" t="s">
        <v>35</v>
      </c>
      <c r="E21" s="18">
        <f>100000+130000</f>
        <v>230000</v>
      </c>
    </row>
    <row r="22" spans="1:5" s="16" customFormat="1" ht="25.2" x14ac:dyDescent="0.25">
      <c r="A22" s="13">
        <v>39022</v>
      </c>
      <c r="B22" s="17" t="s">
        <v>36</v>
      </c>
      <c r="C22" s="17" t="s">
        <v>37</v>
      </c>
      <c r="D22" s="17" t="s">
        <v>38</v>
      </c>
      <c r="E22" s="18">
        <v>390000</v>
      </c>
    </row>
    <row r="23" spans="1:5" s="16" customFormat="1" ht="25.2" x14ac:dyDescent="0.25">
      <c r="A23" s="13">
        <v>39022</v>
      </c>
      <c r="B23" s="17" t="s">
        <v>39</v>
      </c>
      <c r="C23" s="17" t="s">
        <v>37</v>
      </c>
      <c r="D23" s="17" t="s">
        <v>40</v>
      </c>
      <c r="E23" s="18">
        <f>489800*2</f>
        <v>979600</v>
      </c>
    </row>
    <row r="24" spans="1:5" s="16" customFormat="1" ht="37.799999999999997" x14ac:dyDescent="0.25">
      <c r="A24" s="13">
        <v>39022</v>
      </c>
      <c r="B24" s="17" t="s">
        <v>41</v>
      </c>
      <c r="C24" s="17" t="s">
        <v>37</v>
      </c>
      <c r="D24" s="17" t="s">
        <v>42</v>
      </c>
      <c r="E24" s="18">
        <v>1119565</v>
      </c>
    </row>
    <row r="25" spans="1:5" s="16" customFormat="1" ht="25.2" x14ac:dyDescent="0.25">
      <c r="A25" s="13">
        <v>39022</v>
      </c>
      <c r="B25" s="17" t="s">
        <v>27</v>
      </c>
      <c r="C25" s="17" t="s">
        <v>37</v>
      </c>
      <c r="D25" s="17" t="s">
        <v>43</v>
      </c>
      <c r="E25" s="18">
        <v>1140000</v>
      </c>
    </row>
    <row r="26" spans="1:5" s="16" customFormat="1" ht="12.6" x14ac:dyDescent="0.25">
      <c r="A26" s="13">
        <v>39052</v>
      </c>
      <c r="B26" s="17" t="s">
        <v>34</v>
      </c>
      <c r="C26" s="17" t="s">
        <v>32</v>
      </c>
      <c r="D26" s="17" t="s">
        <v>44</v>
      </c>
      <c r="E26" s="18">
        <v>90000</v>
      </c>
    </row>
    <row r="27" spans="1:5" s="16" customFormat="1" ht="25.2" x14ac:dyDescent="0.25">
      <c r="A27" s="13">
        <v>39052</v>
      </c>
      <c r="B27" s="17" t="s">
        <v>45</v>
      </c>
      <c r="C27" s="17" t="s">
        <v>32</v>
      </c>
      <c r="D27" s="17" t="s">
        <v>46</v>
      </c>
      <c r="E27" s="18">
        <v>25800</v>
      </c>
    </row>
    <row r="28" spans="1:5" s="16" customFormat="1" ht="25.2" x14ac:dyDescent="0.25">
      <c r="A28" s="13">
        <v>39083</v>
      </c>
      <c r="B28" s="17" t="s">
        <v>47</v>
      </c>
      <c r="C28" s="17" t="s">
        <v>32</v>
      </c>
      <c r="D28" s="17" t="s">
        <v>48</v>
      </c>
      <c r="E28" s="18">
        <v>200000</v>
      </c>
    </row>
    <row r="29" spans="1:5" s="16" customFormat="1" ht="12.6" x14ac:dyDescent="0.25">
      <c r="A29" s="13">
        <v>39101</v>
      </c>
      <c r="B29" s="17" t="s">
        <v>16</v>
      </c>
      <c r="C29" s="17" t="s">
        <v>32</v>
      </c>
      <c r="D29" s="17" t="s">
        <v>21</v>
      </c>
      <c r="E29" s="18">
        <v>593940</v>
      </c>
    </row>
    <row r="30" spans="1:5" s="16" customFormat="1" ht="12.6" x14ac:dyDescent="0.25">
      <c r="A30" s="13">
        <v>39101</v>
      </c>
      <c r="B30" s="17" t="s">
        <v>16</v>
      </c>
      <c r="C30" s="17" t="s">
        <v>32</v>
      </c>
      <c r="D30" s="17" t="s">
        <v>49</v>
      </c>
      <c r="E30" s="18">
        <v>250000</v>
      </c>
    </row>
    <row r="31" spans="1:5" s="16" customFormat="1" ht="12.6" x14ac:dyDescent="0.25">
      <c r="A31" s="13">
        <v>39101</v>
      </c>
      <c r="B31" s="17" t="s">
        <v>16</v>
      </c>
      <c r="C31" s="17" t="s">
        <v>32</v>
      </c>
      <c r="D31" s="17" t="s">
        <v>19</v>
      </c>
      <c r="E31" s="18">
        <v>100000</v>
      </c>
    </row>
    <row r="32" spans="1:5" s="16" customFormat="1" ht="25.2" x14ac:dyDescent="0.25">
      <c r="A32" s="13">
        <v>39114</v>
      </c>
      <c r="B32" s="17" t="s">
        <v>50</v>
      </c>
      <c r="C32" s="17" t="s">
        <v>51</v>
      </c>
      <c r="D32" s="17" t="s">
        <v>52</v>
      </c>
      <c r="E32" s="18">
        <v>413900</v>
      </c>
    </row>
    <row r="33" spans="1:5" s="16" customFormat="1" ht="25.2" x14ac:dyDescent="0.25">
      <c r="A33" s="13">
        <v>39114</v>
      </c>
      <c r="B33" s="17" t="s">
        <v>13</v>
      </c>
      <c r="C33" s="17" t="s">
        <v>51</v>
      </c>
      <c r="D33" s="17" t="s">
        <v>52</v>
      </c>
      <c r="E33" s="18">
        <v>427820</v>
      </c>
    </row>
    <row r="34" spans="1:5" s="16" customFormat="1" ht="12.6" x14ac:dyDescent="0.25">
      <c r="A34" s="13">
        <v>39114</v>
      </c>
      <c r="B34" s="17" t="s">
        <v>13</v>
      </c>
      <c r="C34" s="17" t="s">
        <v>51</v>
      </c>
      <c r="D34" s="17" t="s">
        <v>53</v>
      </c>
      <c r="E34" s="18">
        <v>70000</v>
      </c>
    </row>
    <row r="35" spans="1:5" s="16" customFormat="1" ht="12.6" x14ac:dyDescent="0.25">
      <c r="A35" s="13">
        <v>39114</v>
      </c>
      <c r="B35" s="17" t="s">
        <v>54</v>
      </c>
      <c r="C35" s="17" t="s">
        <v>37</v>
      </c>
      <c r="D35" s="17" t="s">
        <v>55</v>
      </c>
      <c r="E35" s="18">
        <v>670780</v>
      </c>
    </row>
    <row r="36" spans="1:5" s="16" customFormat="1" ht="12.6" x14ac:dyDescent="0.25">
      <c r="A36" s="13">
        <v>39114</v>
      </c>
      <c r="B36" s="17" t="s">
        <v>54</v>
      </c>
      <c r="C36" s="17" t="s">
        <v>37</v>
      </c>
      <c r="D36" s="17" t="s">
        <v>56</v>
      </c>
      <c r="E36" s="18">
        <v>428000</v>
      </c>
    </row>
    <row r="37" spans="1:5" s="16" customFormat="1" ht="12.6" x14ac:dyDescent="0.25">
      <c r="A37" s="13">
        <v>39114</v>
      </c>
      <c r="B37" s="17" t="s">
        <v>54</v>
      </c>
      <c r="C37" s="17" t="s">
        <v>37</v>
      </c>
      <c r="D37" s="17" t="s">
        <v>19</v>
      </c>
      <c r="E37" s="18">
        <v>100000</v>
      </c>
    </row>
    <row r="38" spans="1:5" s="16" customFormat="1" ht="25.2" x14ac:dyDescent="0.25">
      <c r="A38" s="13">
        <v>39114</v>
      </c>
      <c r="B38" s="17" t="s">
        <v>57</v>
      </c>
      <c r="C38" s="17" t="s">
        <v>37</v>
      </c>
      <c r="D38" s="17" t="s">
        <v>58</v>
      </c>
      <c r="E38" s="18">
        <v>1357800</v>
      </c>
    </row>
    <row r="39" spans="1:5" s="16" customFormat="1" ht="25.2" x14ac:dyDescent="0.25">
      <c r="A39" s="13">
        <v>39114</v>
      </c>
      <c r="B39" s="17" t="s">
        <v>57</v>
      </c>
      <c r="C39" s="17" t="s">
        <v>37</v>
      </c>
      <c r="D39" s="17" t="s">
        <v>19</v>
      </c>
      <c r="E39" s="18">
        <v>100000</v>
      </c>
    </row>
    <row r="40" spans="1:5" s="16" customFormat="1" ht="12.6" x14ac:dyDescent="0.25">
      <c r="A40" s="13">
        <v>39114</v>
      </c>
      <c r="B40" s="17" t="s">
        <v>59</v>
      </c>
      <c r="C40" s="17" t="s">
        <v>37</v>
      </c>
      <c r="D40" s="17" t="s">
        <v>60</v>
      </c>
      <c r="E40" s="18">
        <v>388180</v>
      </c>
    </row>
    <row r="41" spans="1:5" s="16" customFormat="1" ht="12.6" x14ac:dyDescent="0.25">
      <c r="A41" s="13">
        <v>39114</v>
      </c>
      <c r="B41" s="17" t="s">
        <v>59</v>
      </c>
      <c r="C41" s="17" t="s">
        <v>37</v>
      </c>
      <c r="D41" s="17" t="s">
        <v>19</v>
      </c>
      <c r="E41" s="18">
        <v>50000</v>
      </c>
    </row>
    <row r="42" spans="1:5" s="16" customFormat="1" ht="25.2" x14ac:dyDescent="0.25">
      <c r="A42" s="13">
        <v>39114</v>
      </c>
      <c r="B42" s="17" t="s">
        <v>61</v>
      </c>
      <c r="C42" s="17" t="s">
        <v>37</v>
      </c>
      <c r="D42" s="17" t="s">
        <v>62</v>
      </c>
      <c r="E42" s="18">
        <f>250000*3</f>
        <v>750000</v>
      </c>
    </row>
    <row r="43" spans="1:5" s="16" customFormat="1" ht="25.2" x14ac:dyDescent="0.25">
      <c r="A43" s="13">
        <v>39114</v>
      </c>
      <c r="B43" s="17" t="s">
        <v>57</v>
      </c>
      <c r="C43" s="17" t="s">
        <v>37</v>
      </c>
      <c r="D43" s="17" t="s">
        <v>63</v>
      </c>
      <c r="E43" s="18">
        <f>200000*2</f>
        <v>400000</v>
      </c>
    </row>
    <row r="44" spans="1:5" s="16" customFormat="1" ht="25.2" x14ac:dyDescent="0.25">
      <c r="A44" s="13">
        <v>39114</v>
      </c>
      <c r="B44" s="17" t="s">
        <v>57</v>
      </c>
      <c r="C44" s="17" t="s">
        <v>37</v>
      </c>
      <c r="D44" s="17" t="s">
        <v>19</v>
      </c>
      <c r="E44" s="18">
        <v>50000</v>
      </c>
    </row>
    <row r="45" spans="1:5" s="16" customFormat="1" ht="25.2" x14ac:dyDescent="0.25">
      <c r="A45" s="13">
        <v>39114</v>
      </c>
      <c r="B45" s="17" t="s">
        <v>29</v>
      </c>
      <c r="C45" s="17" t="s">
        <v>37</v>
      </c>
      <c r="D45" s="17" t="s">
        <v>64</v>
      </c>
      <c r="E45" s="18">
        <v>45000</v>
      </c>
    </row>
    <row r="46" spans="1:5" s="16" customFormat="1" ht="25.2" x14ac:dyDescent="0.25">
      <c r="A46" s="13">
        <v>39142</v>
      </c>
      <c r="B46" s="17" t="s">
        <v>29</v>
      </c>
      <c r="C46" s="17" t="s">
        <v>37</v>
      </c>
      <c r="D46" s="17" t="s">
        <v>65</v>
      </c>
      <c r="E46" s="18">
        <v>45000</v>
      </c>
    </row>
    <row r="47" spans="1:5" s="16" customFormat="1" ht="25.2" x14ac:dyDescent="0.25">
      <c r="A47" s="13">
        <v>39142</v>
      </c>
      <c r="B47" s="17" t="s">
        <v>29</v>
      </c>
      <c r="C47" s="17" t="s">
        <v>37</v>
      </c>
      <c r="D47" s="17" t="s">
        <v>66</v>
      </c>
      <c r="E47" s="18">
        <v>45000</v>
      </c>
    </row>
    <row r="48" spans="1:5" s="16" customFormat="1" ht="25.2" x14ac:dyDescent="0.25">
      <c r="A48" s="13">
        <v>39143</v>
      </c>
      <c r="B48" s="17" t="s">
        <v>67</v>
      </c>
      <c r="C48" s="17" t="s">
        <v>25</v>
      </c>
      <c r="D48" s="17" t="s">
        <v>68</v>
      </c>
      <c r="E48" s="18">
        <v>464740</v>
      </c>
    </row>
    <row r="49" spans="1:5" s="16" customFormat="1" ht="25.2" x14ac:dyDescent="0.25">
      <c r="A49" s="13">
        <v>39143</v>
      </c>
      <c r="B49" s="17" t="s">
        <v>67</v>
      </c>
      <c r="C49" s="17" t="s">
        <v>25</v>
      </c>
      <c r="D49" s="17" t="s">
        <v>69</v>
      </c>
      <c r="E49" s="18">
        <v>100000</v>
      </c>
    </row>
    <row r="50" spans="1:5" s="16" customFormat="1" ht="25.2" x14ac:dyDescent="0.25">
      <c r="A50" s="13">
        <v>39143</v>
      </c>
      <c r="B50" s="17" t="s">
        <v>70</v>
      </c>
      <c r="C50" s="17" t="s">
        <v>25</v>
      </c>
      <c r="D50" s="17" t="s">
        <v>71</v>
      </c>
      <c r="E50" s="18">
        <v>454100</v>
      </c>
    </row>
    <row r="51" spans="1:5" s="16" customFormat="1" ht="25.2" x14ac:dyDescent="0.25">
      <c r="A51" s="13">
        <v>39143</v>
      </c>
      <c r="B51" s="17" t="s">
        <v>70</v>
      </c>
      <c r="C51" s="17" t="s">
        <v>25</v>
      </c>
      <c r="D51" s="17" t="s">
        <v>69</v>
      </c>
      <c r="E51" s="18">
        <v>50000</v>
      </c>
    </row>
    <row r="52" spans="1:5" s="16" customFormat="1" ht="25.2" x14ac:dyDescent="0.25">
      <c r="A52" s="13">
        <v>39163</v>
      </c>
      <c r="B52" s="17" t="s">
        <v>72</v>
      </c>
      <c r="C52" s="17" t="s">
        <v>25</v>
      </c>
      <c r="D52" s="17" t="s">
        <v>73</v>
      </c>
      <c r="E52" s="18">
        <v>390000</v>
      </c>
    </row>
    <row r="53" spans="1:5" s="16" customFormat="1" ht="25.2" x14ac:dyDescent="0.25">
      <c r="A53" s="13">
        <v>39163</v>
      </c>
      <c r="B53" s="17" t="s">
        <v>74</v>
      </c>
      <c r="C53" s="17" t="s">
        <v>25</v>
      </c>
      <c r="D53" s="17" t="s">
        <v>75</v>
      </c>
      <c r="E53" s="18">
        <v>489800</v>
      </c>
    </row>
    <row r="54" spans="1:5" s="16" customFormat="1" ht="25.2" x14ac:dyDescent="0.25">
      <c r="A54" s="13">
        <v>39163</v>
      </c>
      <c r="B54" s="17" t="s">
        <v>54</v>
      </c>
      <c r="C54" s="17" t="s">
        <v>25</v>
      </c>
      <c r="D54" s="17" t="s">
        <v>75</v>
      </c>
      <c r="E54" s="18">
        <v>489800</v>
      </c>
    </row>
    <row r="55" spans="1:5" s="16" customFormat="1" ht="25.2" x14ac:dyDescent="0.25">
      <c r="A55" s="13">
        <v>39163</v>
      </c>
      <c r="B55" s="17" t="s">
        <v>54</v>
      </c>
      <c r="C55" s="17" t="s">
        <v>25</v>
      </c>
      <c r="D55" s="17" t="s">
        <v>76</v>
      </c>
      <c r="E55" s="18">
        <v>220000</v>
      </c>
    </row>
    <row r="56" spans="1:5" s="16" customFormat="1" ht="25.2" x14ac:dyDescent="0.25">
      <c r="A56" s="13">
        <v>39163</v>
      </c>
      <c r="B56" s="17" t="s">
        <v>54</v>
      </c>
      <c r="C56" s="17" t="s">
        <v>25</v>
      </c>
      <c r="D56" s="17" t="s">
        <v>77</v>
      </c>
      <c r="E56" s="18">
        <v>500000</v>
      </c>
    </row>
    <row r="57" spans="1:5" s="16" customFormat="1" ht="25.2" x14ac:dyDescent="0.25">
      <c r="A57" s="13">
        <v>39163</v>
      </c>
      <c r="B57" s="17" t="s">
        <v>29</v>
      </c>
      <c r="C57" s="17" t="s">
        <v>25</v>
      </c>
      <c r="D57" s="17" t="s">
        <v>78</v>
      </c>
      <c r="E57" s="18">
        <v>150000</v>
      </c>
    </row>
    <row r="58" spans="1:5" s="16" customFormat="1" ht="25.2" x14ac:dyDescent="0.25">
      <c r="A58" s="13">
        <v>39173</v>
      </c>
      <c r="B58" s="17" t="s">
        <v>34</v>
      </c>
      <c r="C58" s="17" t="s">
        <v>32</v>
      </c>
      <c r="D58" s="17" t="s">
        <v>79</v>
      </c>
      <c r="E58" s="18">
        <v>100000</v>
      </c>
    </row>
    <row r="59" spans="1:5" s="16" customFormat="1" ht="37.799999999999997" x14ac:dyDescent="0.25">
      <c r="A59" s="13">
        <v>39176</v>
      </c>
      <c r="B59" s="17" t="s">
        <v>72</v>
      </c>
      <c r="C59" s="17" t="s">
        <v>25</v>
      </c>
      <c r="D59" s="17" t="s">
        <v>80</v>
      </c>
      <c r="E59" s="18">
        <v>390000</v>
      </c>
    </row>
    <row r="60" spans="1:5" s="16" customFormat="1" ht="37.799999999999997" x14ac:dyDescent="0.25">
      <c r="A60" s="13">
        <v>39176</v>
      </c>
      <c r="B60" s="17" t="s">
        <v>74</v>
      </c>
      <c r="C60" s="17" t="s">
        <v>25</v>
      </c>
      <c r="D60" s="17" t="s">
        <v>81</v>
      </c>
      <c r="E60" s="18">
        <v>489800</v>
      </c>
    </row>
    <row r="61" spans="1:5" s="16" customFormat="1" ht="25.2" x14ac:dyDescent="0.25">
      <c r="A61" s="13">
        <v>39176</v>
      </c>
      <c r="B61" s="17" t="s">
        <v>29</v>
      </c>
      <c r="C61" s="17" t="s">
        <v>25</v>
      </c>
      <c r="D61" s="17" t="s">
        <v>82</v>
      </c>
      <c r="E61" s="18">
        <v>240000</v>
      </c>
    </row>
    <row r="62" spans="1:5" s="16" customFormat="1" ht="37.799999999999997" x14ac:dyDescent="0.25">
      <c r="A62" s="13">
        <v>39197</v>
      </c>
      <c r="B62" s="17" t="s">
        <v>83</v>
      </c>
      <c r="C62" s="17" t="s">
        <v>51</v>
      </c>
      <c r="D62" s="17" t="s">
        <v>84</v>
      </c>
      <c r="E62" s="18">
        <v>50000</v>
      </c>
    </row>
    <row r="63" spans="1:5" s="22" customFormat="1" ht="12.6" x14ac:dyDescent="0.25">
      <c r="A63" s="19">
        <v>39197</v>
      </c>
      <c r="B63" s="20" t="s">
        <v>85</v>
      </c>
      <c r="C63" s="20" t="s">
        <v>51</v>
      </c>
      <c r="D63" s="20" t="s">
        <v>86</v>
      </c>
      <c r="E63" s="21">
        <v>30000</v>
      </c>
    </row>
    <row r="64" spans="1:5" s="22" customFormat="1" ht="25.2" x14ac:dyDescent="0.25">
      <c r="A64" s="19">
        <v>39234</v>
      </c>
      <c r="B64" s="20" t="s">
        <v>72</v>
      </c>
      <c r="C64" s="20" t="s">
        <v>32</v>
      </c>
      <c r="D64" s="20" t="s">
        <v>87</v>
      </c>
      <c r="E64" s="21">
        <v>390000</v>
      </c>
    </row>
    <row r="65" spans="1:5" s="22" customFormat="1" ht="25.2" x14ac:dyDescent="0.25">
      <c r="A65" s="19">
        <v>39234</v>
      </c>
      <c r="B65" s="20" t="s">
        <v>47</v>
      </c>
      <c r="C65" s="20" t="s">
        <v>32</v>
      </c>
      <c r="D65" s="20" t="s">
        <v>87</v>
      </c>
      <c r="E65" s="21">
        <v>390000</v>
      </c>
    </row>
    <row r="66" spans="1:5" s="22" customFormat="1" ht="25.2" x14ac:dyDescent="0.25">
      <c r="A66" s="19">
        <v>39234</v>
      </c>
      <c r="B66" s="20" t="s">
        <v>74</v>
      </c>
      <c r="C66" s="20" t="s">
        <v>32</v>
      </c>
      <c r="D66" s="20" t="s">
        <v>87</v>
      </c>
      <c r="E66" s="21">
        <v>489800</v>
      </c>
    </row>
    <row r="67" spans="1:5" s="22" customFormat="1" ht="25.2" x14ac:dyDescent="0.25">
      <c r="A67" s="19">
        <v>39234</v>
      </c>
      <c r="B67" s="20" t="s">
        <v>54</v>
      </c>
      <c r="C67" s="20" t="s">
        <v>32</v>
      </c>
      <c r="D67" s="20" t="s">
        <v>87</v>
      </c>
      <c r="E67" s="21">
        <v>489800</v>
      </c>
    </row>
    <row r="68" spans="1:5" s="22" customFormat="1" ht="25.2" x14ac:dyDescent="0.25">
      <c r="A68" s="19">
        <v>39234</v>
      </c>
      <c r="B68" s="20" t="s">
        <v>54</v>
      </c>
      <c r="C68" s="20" t="s">
        <v>32</v>
      </c>
      <c r="D68" s="20" t="s">
        <v>88</v>
      </c>
      <c r="E68" s="21">
        <v>200000</v>
      </c>
    </row>
    <row r="69" spans="1:5" s="22" customFormat="1" ht="25.2" x14ac:dyDescent="0.25">
      <c r="A69" s="19">
        <v>39234</v>
      </c>
      <c r="B69" s="20" t="s">
        <v>47</v>
      </c>
      <c r="C69" s="20" t="s">
        <v>32</v>
      </c>
      <c r="D69" s="20" t="s">
        <v>89</v>
      </c>
      <c r="E69" s="21">
        <v>200000</v>
      </c>
    </row>
    <row r="70" spans="1:5" s="22" customFormat="1" ht="25.2" x14ac:dyDescent="0.25">
      <c r="A70" s="19">
        <v>39234</v>
      </c>
      <c r="B70" s="20" t="s">
        <v>90</v>
      </c>
      <c r="C70" s="20" t="s">
        <v>32</v>
      </c>
      <c r="D70" s="20" t="s">
        <v>89</v>
      </c>
      <c r="E70" s="21">
        <f>+(20000*8)+(10000*8)</f>
        <v>240000</v>
      </c>
    </row>
    <row r="71" spans="1:5" s="22" customFormat="1" ht="25.2" x14ac:dyDescent="0.25">
      <c r="A71" s="19">
        <v>42156</v>
      </c>
      <c r="B71" s="20" t="s">
        <v>91</v>
      </c>
      <c r="C71" s="20" t="s">
        <v>25</v>
      </c>
      <c r="D71" s="20" t="s">
        <v>92</v>
      </c>
      <c r="E71" s="21">
        <v>606214</v>
      </c>
    </row>
    <row r="72" spans="1:5" s="22" customFormat="1" ht="25.2" x14ac:dyDescent="0.25">
      <c r="A72" s="19">
        <v>44348</v>
      </c>
      <c r="B72" s="20" t="s">
        <v>93</v>
      </c>
      <c r="C72" s="20" t="s">
        <v>32</v>
      </c>
      <c r="D72" s="20" t="s">
        <v>94</v>
      </c>
      <c r="E72" s="21">
        <v>1555610</v>
      </c>
    </row>
    <row r="73" spans="1:5" s="22" customFormat="1" ht="25.2" x14ac:dyDescent="0.25">
      <c r="A73" s="19">
        <v>39264</v>
      </c>
      <c r="B73" s="20" t="s">
        <v>13</v>
      </c>
      <c r="C73" s="20" t="s">
        <v>37</v>
      </c>
      <c r="D73" s="20" t="s">
        <v>95</v>
      </c>
      <c r="E73" s="21">
        <v>1540000</v>
      </c>
    </row>
    <row r="74" spans="1:5" s="22" customFormat="1" ht="12.6" x14ac:dyDescent="0.25">
      <c r="A74" s="19">
        <v>44013</v>
      </c>
      <c r="B74" s="20" t="s">
        <v>13</v>
      </c>
      <c r="C74" s="20" t="s">
        <v>51</v>
      </c>
      <c r="D74" s="20" t="s">
        <v>96</v>
      </c>
      <c r="E74" s="21">
        <v>500000</v>
      </c>
    </row>
    <row r="75" spans="1:5" s="22" customFormat="1" ht="12.6" x14ac:dyDescent="0.25">
      <c r="A75" s="19">
        <v>45474</v>
      </c>
      <c r="B75" s="20" t="s">
        <v>97</v>
      </c>
      <c r="C75" s="20" t="s">
        <v>51</v>
      </c>
      <c r="D75" s="20" t="s">
        <v>98</v>
      </c>
      <c r="E75" s="21">
        <v>3950000</v>
      </c>
    </row>
    <row r="76" spans="1:5" s="23" customFormat="1" ht="12.6" x14ac:dyDescent="0.25">
      <c r="A76" s="19">
        <v>45474</v>
      </c>
      <c r="B76" s="20" t="s">
        <v>97</v>
      </c>
      <c r="C76" s="20" t="s">
        <v>51</v>
      </c>
      <c r="D76" s="20" t="s">
        <v>99</v>
      </c>
      <c r="E76" s="21">
        <v>1150000</v>
      </c>
    </row>
    <row r="77" spans="1:5" s="23" customFormat="1" ht="35.25" customHeight="1" x14ac:dyDescent="0.25">
      <c r="A77" s="19">
        <v>45474</v>
      </c>
      <c r="B77" s="20" t="s">
        <v>97</v>
      </c>
      <c r="C77" s="20" t="s">
        <v>51</v>
      </c>
      <c r="D77" s="20" t="s">
        <v>100</v>
      </c>
      <c r="E77" s="21">
        <v>575000</v>
      </c>
    </row>
    <row r="78" spans="1:5" s="23" customFormat="1" ht="35.25" customHeight="1" x14ac:dyDescent="0.25">
      <c r="A78" s="19">
        <v>41579</v>
      </c>
      <c r="B78" s="20" t="s">
        <v>101</v>
      </c>
      <c r="C78" s="20" t="s">
        <v>37</v>
      </c>
      <c r="D78" s="20" t="s">
        <v>102</v>
      </c>
      <c r="E78" s="21">
        <v>3000000</v>
      </c>
    </row>
    <row r="79" spans="1:5" s="25" customFormat="1" ht="15.75" customHeight="1" x14ac:dyDescent="0.25">
      <c r="A79" s="147" t="s">
        <v>103</v>
      </c>
      <c r="B79" s="147"/>
      <c r="C79" s="147"/>
      <c r="D79" s="147"/>
      <c r="E79" s="24">
        <f>SUM(E7:E78)</f>
        <v>54675477</v>
      </c>
    </row>
    <row r="80" spans="1:5" ht="15.75" customHeight="1" x14ac:dyDescent="0.25">
      <c r="A80" s="26"/>
    </row>
    <row r="81" spans="1:5" ht="15.75" customHeight="1" x14ac:dyDescent="0.25">
      <c r="A81" s="26"/>
    </row>
    <row r="82" spans="1:5" ht="15.75" customHeight="1" x14ac:dyDescent="0.25">
      <c r="A82" s="148" t="s">
        <v>104</v>
      </c>
      <c r="B82" s="148"/>
      <c r="C82" s="148"/>
    </row>
    <row r="83" spans="1:5" s="16" customFormat="1" ht="18.75" customHeight="1" x14ac:dyDescent="0.25">
      <c r="A83" s="150" t="s">
        <v>7</v>
      </c>
      <c r="B83" s="150"/>
      <c r="C83" s="27" t="s">
        <v>9</v>
      </c>
      <c r="E83" s="28"/>
    </row>
    <row r="84" spans="1:5" ht="14.25" customHeight="1" x14ac:dyDescent="0.25">
      <c r="A84" s="151" t="s">
        <v>105</v>
      </c>
      <c r="B84" s="151"/>
      <c r="C84" s="15">
        <v>17510004</v>
      </c>
    </row>
    <row r="85" spans="1:5" ht="14.25" customHeight="1" x14ac:dyDescent="0.25">
      <c r="A85" s="149" t="s">
        <v>14</v>
      </c>
      <c r="B85" s="149"/>
      <c r="C85" s="18">
        <v>8519330</v>
      </c>
    </row>
    <row r="86" spans="1:5" ht="25.5" customHeight="1" x14ac:dyDescent="0.25">
      <c r="A86" s="149" t="s">
        <v>25</v>
      </c>
      <c r="B86" s="149"/>
      <c r="C86" s="18">
        <v>8880498</v>
      </c>
    </row>
    <row r="87" spans="1:5" ht="14.25" customHeight="1" x14ac:dyDescent="0.25">
      <c r="A87" s="149" t="s">
        <v>106</v>
      </c>
      <c r="B87" s="149"/>
      <c r="C87" s="18">
        <v>9598925</v>
      </c>
    </row>
    <row r="88" spans="1:5" ht="14.25" customHeight="1" x14ac:dyDescent="0.25">
      <c r="A88" s="149" t="s">
        <v>102</v>
      </c>
      <c r="B88" s="149"/>
      <c r="C88" s="18">
        <v>3000000</v>
      </c>
    </row>
    <row r="89" spans="1:5" ht="14.25" customHeight="1" x14ac:dyDescent="0.25">
      <c r="A89" s="149" t="s">
        <v>107</v>
      </c>
      <c r="B89" s="149"/>
      <c r="C89" s="18">
        <v>991720</v>
      </c>
    </row>
    <row r="90" spans="1:5" ht="30.75" customHeight="1" x14ac:dyDescent="0.25">
      <c r="A90" s="149" t="s">
        <v>108</v>
      </c>
      <c r="B90" s="149"/>
      <c r="C90" s="18">
        <v>6175000</v>
      </c>
    </row>
    <row r="91" spans="1:5" ht="15.75" customHeight="1" x14ac:dyDescent="0.25">
      <c r="A91" s="147" t="s">
        <v>103</v>
      </c>
      <c r="B91" s="147"/>
      <c r="C91" s="24">
        <f>SUM(C84:C90)</f>
        <v>54675477</v>
      </c>
    </row>
  </sheetData>
  <autoFilter ref="A6:E79" xr:uid="{00000000-0009-0000-0000-000000000000}"/>
  <mergeCells count="14">
    <mergeCell ref="A88:B88"/>
    <mergeCell ref="A89:B89"/>
    <mergeCell ref="A90:B90"/>
    <mergeCell ref="A91:B91"/>
    <mergeCell ref="A83:B83"/>
    <mergeCell ref="A84:B84"/>
    <mergeCell ref="A85:B85"/>
    <mergeCell ref="A86:B86"/>
    <mergeCell ref="A87:B87"/>
    <mergeCell ref="A1:A4"/>
    <mergeCell ref="B1:D4"/>
    <mergeCell ref="A5:E5"/>
    <mergeCell ref="A79:D79"/>
    <mergeCell ref="A82:C82"/>
  </mergeCells>
  <printOptions horizontalCentered="1"/>
  <pageMargins left="0.31527777777777799" right="0.31527777777777799" top="0.31527777777777799" bottom="0.31527777777777799" header="0.51180555555555496" footer="0.51180555555555496"/>
  <pageSetup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3"/>
  <sheetViews>
    <sheetView zoomScaleNormal="100" workbookViewId="0">
      <pane ySplit="7" topLeftCell="A8" activePane="bottomLeft" state="frozen"/>
      <selection pane="bottomLeft"/>
    </sheetView>
  </sheetViews>
  <sheetFormatPr baseColWidth="10" defaultColWidth="9.109375" defaultRowHeight="13.2" x14ac:dyDescent="0.25"/>
  <cols>
    <col min="1" max="1" width="5.6640625" customWidth="1"/>
    <col min="2" max="2" width="30" customWidth="1"/>
    <col min="3" max="3" width="15.44140625" customWidth="1"/>
    <col min="4" max="32" width="4.6640625" customWidth="1"/>
    <col min="33" max="1025" width="10.6640625" customWidth="1"/>
  </cols>
  <sheetData>
    <row r="1" spans="1:32" ht="15" customHeight="1" x14ac:dyDescent="0.3">
      <c r="A1" s="152"/>
      <c r="B1" s="152"/>
      <c r="C1" s="153" t="s">
        <v>109</v>
      </c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4" t="s">
        <v>110</v>
      </c>
      <c r="AD1" s="154"/>
      <c r="AE1" s="154"/>
      <c r="AF1" s="154"/>
    </row>
    <row r="2" spans="1:32" ht="15" customHeight="1" x14ac:dyDescent="0.3">
      <c r="A2" s="152"/>
      <c r="B2" s="152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5" t="s">
        <v>111</v>
      </c>
      <c r="AD2" s="155"/>
      <c r="AE2" s="155"/>
      <c r="AF2" s="155"/>
    </row>
    <row r="3" spans="1:32" ht="15" customHeight="1" x14ac:dyDescent="0.3">
      <c r="A3" s="152"/>
      <c r="B3" s="152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5" t="s">
        <v>112</v>
      </c>
      <c r="AD3" s="155"/>
      <c r="AE3" s="155"/>
      <c r="AF3" s="155"/>
    </row>
    <row r="4" spans="1:32" ht="15" customHeight="1" x14ac:dyDescent="0.3">
      <c r="A4" s="152"/>
      <c r="B4" s="152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6" t="s">
        <v>4</v>
      </c>
      <c r="AD4" s="156"/>
      <c r="AE4" s="156"/>
      <c r="AF4" s="156"/>
    </row>
    <row r="5" spans="1:32" x14ac:dyDescent="0.25">
      <c r="A5" s="157"/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</row>
    <row r="6" spans="1:32" s="29" customFormat="1" ht="13.5" customHeight="1" x14ac:dyDescent="0.3">
      <c r="A6" s="158" t="s">
        <v>113</v>
      </c>
      <c r="B6" s="158" t="s">
        <v>114</v>
      </c>
      <c r="C6" s="158" t="s">
        <v>115</v>
      </c>
      <c r="D6" s="159" t="s">
        <v>116</v>
      </c>
      <c r="E6" s="159"/>
      <c r="F6" s="159"/>
      <c r="G6" s="159"/>
      <c r="H6" s="159" t="s">
        <v>117</v>
      </c>
      <c r="I6" s="159"/>
      <c r="J6" s="159"/>
      <c r="K6" s="159"/>
      <c r="L6" s="159" t="s">
        <v>118</v>
      </c>
      <c r="M6" s="159"/>
      <c r="N6" s="159"/>
      <c r="O6" s="159"/>
      <c r="P6" s="159" t="s">
        <v>119</v>
      </c>
      <c r="Q6" s="159"/>
      <c r="R6" s="159"/>
      <c r="S6" s="159"/>
      <c r="T6" s="159" t="s">
        <v>120</v>
      </c>
      <c r="U6" s="159"/>
      <c r="V6" s="159"/>
      <c r="W6" s="159"/>
      <c r="X6" s="159" t="s">
        <v>121</v>
      </c>
      <c r="Y6" s="159"/>
      <c r="Z6" s="159"/>
      <c r="AA6" s="159"/>
      <c r="AB6" s="159"/>
      <c r="AC6" s="159" t="s">
        <v>122</v>
      </c>
      <c r="AD6" s="159"/>
      <c r="AE6" s="159"/>
      <c r="AF6" s="159"/>
    </row>
    <row r="7" spans="1:32" s="29" customFormat="1" ht="13.5" customHeight="1" x14ac:dyDescent="0.3">
      <c r="A7" s="158"/>
      <c r="B7" s="158" t="s">
        <v>114</v>
      </c>
      <c r="C7" s="158" t="s">
        <v>115</v>
      </c>
      <c r="D7" s="30">
        <v>1</v>
      </c>
      <c r="E7" s="30">
        <v>2</v>
      </c>
      <c r="F7" s="30">
        <v>3</v>
      </c>
      <c r="G7" s="30">
        <v>4</v>
      </c>
      <c r="H7" s="30">
        <v>1</v>
      </c>
      <c r="I7" s="30">
        <v>2</v>
      </c>
      <c r="J7" s="30">
        <v>3</v>
      </c>
      <c r="K7" s="30">
        <v>4</v>
      </c>
      <c r="L7" s="30">
        <v>1</v>
      </c>
      <c r="M7" s="30">
        <v>2</v>
      </c>
      <c r="N7" s="30">
        <v>3</v>
      </c>
      <c r="O7" s="30">
        <v>4</v>
      </c>
      <c r="P7" s="30">
        <v>1</v>
      </c>
      <c r="Q7" s="30">
        <v>2</v>
      </c>
      <c r="R7" s="30">
        <v>3</v>
      </c>
      <c r="S7" s="30">
        <v>4</v>
      </c>
      <c r="T7" s="30">
        <v>1</v>
      </c>
      <c r="U7" s="30">
        <v>2</v>
      </c>
      <c r="V7" s="30">
        <v>3</v>
      </c>
      <c r="W7" s="30">
        <v>4</v>
      </c>
      <c r="X7" s="30">
        <v>1</v>
      </c>
      <c r="Y7" s="30">
        <v>2</v>
      </c>
      <c r="Z7" s="30">
        <v>3</v>
      </c>
      <c r="AA7" s="30">
        <v>4</v>
      </c>
      <c r="AB7" s="30">
        <v>5</v>
      </c>
      <c r="AC7" s="30">
        <v>1</v>
      </c>
      <c r="AD7" s="30">
        <v>2</v>
      </c>
      <c r="AE7" s="30">
        <v>3</v>
      </c>
      <c r="AF7" s="30">
        <v>4</v>
      </c>
    </row>
    <row r="8" spans="1:32" s="29" customFormat="1" ht="26.4" x14ac:dyDescent="0.3">
      <c r="A8" s="31">
        <v>1</v>
      </c>
      <c r="B8" s="32" t="s">
        <v>123</v>
      </c>
      <c r="C8" s="33" t="s">
        <v>124</v>
      </c>
      <c r="D8" s="34"/>
      <c r="E8" s="34"/>
      <c r="F8" s="34"/>
      <c r="G8" s="34"/>
      <c r="H8" s="34"/>
      <c r="I8" s="35"/>
      <c r="J8" s="34"/>
      <c r="K8" s="35"/>
      <c r="L8" s="35"/>
      <c r="M8" s="34"/>
      <c r="N8" s="35"/>
      <c r="O8" s="34"/>
      <c r="P8" s="34"/>
      <c r="Q8" s="35"/>
      <c r="R8" s="34"/>
      <c r="S8" s="35"/>
      <c r="T8" s="36"/>
      <c r="U8" s="35"/>
      <c r="V8" s="34"/>
      <c r="W8" s="35"/>
      <c r="X8" s="37"/>
      <c r="Y8" s="38"/>
      <c r="Z8" s="34"/>
      <c r="AA8" s="35"/>
      <c r="AB8" s="34"/>
      <c r="AC8" s="35"/>
      <c r="AD8" s="37"/>
      <c r="AE8" s="35"/>
      <c r="AF8" s="35"/>
    </row>
    <row r="9" spans="1:32" s="29" customFormat="1" ht="26.4" x14ac:dyDescent="0.3">
      <c r="A9" s="31">
        <v>2</v>
      </c>
      <c r="B9" s="32" t="s">
        <v>125</v>
      </c>
      <c r="C9" s="32" t="s">
        <v>126</v>
      </c>
      <c r="D9" s="35"/>
      <c r="E9" s="35"/>
      <c r="F9" s="34"/>
      <c r="G9" s="35"/>
      <c r="H9" s="35"/>
      <c r="I9" s="34"/>
      <c r="J9" s="35"/>
      <c r="K9" s="35"/>
      <c r="L9" s="35"/>
      <c r="M9" s="35"/>
      <c r="N9" s="34"/>
      <c r="O9" s="35"/>
      <c r="P9" s="35"/>
      <c r="Q9" s="35"/>
      <c r="R9" s="39"/>
      <c r="S9" s="35"/>
      <c r="T9" s="35"/>
      <c r="U9" s="35"/>
      <c r="V9" s="34"/>
      <c r="W9" s="35"/>
      <c r="X9" s="35"/>
      <c r="Y9" s="35"/>
      <c r="Z9" s="37"/>
      <c r="AA9" s="35"/>
      <c r="AB9" s="35"/>
      <c r="AC9" s="35"/>
      <c r="AD9" s="40"/>
      <c r="AF9" s="35"/>
    </row>
    <row r="10" spans="1:32" s="29" customFormat="1" ht="39.6" x14ac:dyDescent="0.3">
      <c r="A10" s="31">
        <v>3</v>
      </c>
      <c r="B10" s="33" t="s">
        <v>127</v>
      </c>
      <c r="C10" s="33" t="s">
        <v>128</v>
      </c>
      <c r="D10" s="35"/>
      <c r="E10" s="38"/>
      <c r="F10" s="35"/>
      <c r="G10" s="35"/>
      <c r="H10" s="35"/>
      <c r="I10" s="35"/>
      <c r="J10" s="35"/>
      <c r="K10" s="35"/>
      <c r="L10" s="35"/>
      <c r="M10" s="35"/>
      <c r="N10" s="34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 s="29" customFormat="1" ht="26.4" x14ac:dyDescent="0.3">
      <c r="A11" s="31">
        <v>4</v>
      </c>
      <c r="B11" s="33" t="s">
        <v>129</v>
      </c>
      <c r="C11" s="33" t="s">
        <v>130</v>
      </c>
      <c r="D11" s="35"/>
      <c r="E11" s="38"/>
      <c r="F11" s="41"/>
      <c r="G11" s="42"/>
      <c r="H11" s="35"/>
      <c r="I11" s="35"/>
      <c r="J11" s="35"/>
      <c r="K11" s="35"/>
      <c r="L11" s="35"/>
      <c r="M11" s="35"/>
      <c r="N11" s="34"/>
      <c r="O11" s="35"/>
      <c r="P11" s="35"/>
      <c r="Q11" s="35"/>
      <c r="R11" s="35"/>
      <c r="S11" s="35"/>
      <c r="T11" s="35"/>
      <c r="U11" s="35"/>
      <c r="V11" s="34"/>
      <c r="W11" s="41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2" s="29" customFormat="1" ht="26.4" x14ac:dyDescent="0.3">
      <c r="A12" s="31">
        <v>5</v>
      </c>
      <c r="B12" s="32" t="s">
        <v>131</v>
      </c>
      <c r="C12" s="32" t="s">
        <v>132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41"/>
      <c r="V12" s="38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spans="1:32" s="29" customFormat="1" ht="26.4" x14ac:dyDescent="0.3">
      <c r="A13" s="31">
        <v>6</v>
      </c>
      <c r="B13" s="33" t="s">
        <v>133</v>
      </c>
      <c r="C13" s="33" t="s">
        <v>134</v>
      </c>
      <c r="D13" s="35"/>
      <c r="E13" s="38"/>
      <c r="F13" s="42"/>
      <c r="G13" s="42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41"/>
      <c r="W13" s="42"/>
      <c r="X13" s="35"/>
      <c r="Y13" s="35"/>
      <c r="Z13" s="35"/>
      <c r="AA13" s="35"/>
      <c r="AB13" s="35"/>
      <c r="AC13" s="35"/>
      <c r="AD13" s="35"/>
      <c r="AE13" s="35"/>
      <c r="AF13" s="35"/>
    </row>
    <row r="14" spans="1:32" s="29" customFormat="1" ht="39.6" x14ac:dyDescent="0.3">
      <c r="A14" s="31">
        <v>7</v>
      </c>
      <c r="B14" s="33" t="s">
        <v>135</v>
      </c>
      <c r="C14" s="33" t="s">
        <v>134</v>
      </c>
      <c r="D14" s="35"/>
      <c r="E14" s="35"/>
      <c r="F14" s="35"/>
      <c r="G14" s="35"/>
      <c r="H14" s="34"/>
      <c r="I14" s="35"/>
      <c r="J14" s="35"/>
      <c r="K14" s="35"/>
      <c r="L14" s="34"/>
      <c r="M14" s="35"/>
      <c r="N14" s="35"/>
      <c r="O14" s="35"/>
      <c r="P14" s="34"/>
      <c r="Q14" s="35"/>
      <c r="R14" s="35"/>
      <c r="S14" s="35"/>
      <c r="T14" s="34"/>
      <c r="U14" s="35"/>
      <c r="V14" s="35"/>
      <c r="W14" s="35"/>
      <c r="X14" s="34"/>
      <c r="Y14" s="35"/>
      <c r="Z14" s="35"/>
      <c r="AA14" s="35"/>
      <c r="AB14" s="35"/>
      <c r="AC14" s="34"/>
      <c r="AD14" s="35"/>
      <c r="AE14" s="35"/>
      <c r="AF14" s="35"/>
    </row>
    <row r="15" spans="1:32" s="29" customFormat="1" x14ac:dyDescent="0.3">
      <c r="A15" s="31">
        <v>8</v>
      </c>
      <c r="B15" s="33" t="s">
        <v>136</v>
      </c>
      <c r="C15" s="33" t="s">
        <v>132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4"/>
      <c r="X15" s="35"/>
      <c r="Y15" s="35"/>
      <c r="Z15" s="35"/>
      <c r="AA15" s="35"/>
      <c r="AB15" s="34"/>
      <c r="AC15" s="35"/>
      <c r="AD15" s="35"/>
      <c r="AE15" s="35"/>
      <c r="AF15" s="35"/>
    </row>
    <row r="16" spans="1:32" s="29" customFormat="1" ht="26.4" x14ac:dyDescent="0.3">
      <c r="A16" s="31">
        <v>9</v>
      </c>
      <c r="B16" s="33" t="s">
        <v>137</v>
      </c>
      <c r="C16" s="33" t="s">
        <v>132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7"/>
      <c r="X16" s="35"/>
      <c r="Y16" s="35"/>
      <c r="Z16" s="35"/>
      <c r="AA16" s="35"/>
      <c r="AB16" s="35"/>
      <c r="AC16" s="35"/>
      <c r="AD16" s="35"/>
      <c r="AE16" s="35"/>
      <c r="AF16" s="35"/>
    </row>
    <row r="17" spans="1:32" s="29" customFormat="1" ht="26.4" x14ac:dyDescent="0.3">
      <c r="A17" s="31">
        <v>10</v>
      </c>
      <c r="B17" s="33" t="s">
        <v>138</v>
      </c>
      <c r="C17" s="33" t="s">
        <v>132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7"/>
      <c r="Z17" s="35"/>
      <c r="AA17" s="35"/>
      <c r="AB17" s="35"/>
      <c r="AC17" s="35"/>
      <c r="AD17" s="35"/>
      <c r="AE17" s="35"/>
      <c r="AF17" s="35"/>
    </row>
    <row r="18" spans="1:32" s="29" customFormat="1" ht="39.6" x14ac:dyDescent="0.3">
      <c r="A18" s="31">
        <v>11</v>
      </c>
      <c r="B18" s="33" t="s">
        <v>139</v>
      </c>
      <c r="C18" s="33" t="s">
        <v>140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4"/>
      <c r="Z18" s="35"/>
      <c r="AA18" s="35"/>
      <c r="AB18" s="35"/>
      <c r="AC18" s="35"/>
      <c r="AD18" s="35"/>
      <c r="AE18" s="35"/>
      <c r="AF18" s="35"/>
    </row>
    <row r="19" spans="1:32" s="29" customFormat="1" ht="26.4" x14ac:dyDescent="0.3">
      <c r="A19" s="31">
        <v>12</v>
      </c>
      <c r="B19" s="32" t="s">
        <v>141</v>
      </c>
      <c r="C19" s="32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V19" s="38"/>
      <c r="W19" s="35"/>
      <c r="X19" s="35"/>
      <c r="Y19" s="35"/>
      <c r="Z19" s="35"/>
      <c r="AA19" s="35"/>
      <c r="AB19" s="41"/>
      <c r="AC19" s="35"/>
      <c r="AD19" s="35"/>
      <c r="AE19" s="35"/>
      <c r="AF19" s="35"/>
    </row>
    <row r="20" spans="1:32" s="29" customFormat="1" ht="52.8" x14ac:dyDescent="0.3">
      <c r="A20" s="31">
        <v>13</v>
      </c>
      <c r="B20" s="33" t="s">
        <v>142</v>
      </c>
      <c r="C20" s="33" t="s">
        <v>134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40"/>
      <c r="AC20" s="35"/>
      <c r="AD20" s="35"/>
      <c r="AE20" s="35"/>
      <c r="AF20" s="34"/>
    </row>
    <row r="21" spans="1:32" s="29" customFormat="1" ht="26.4" x14ac:dyDescent="0.3">
      <c r="A21" s="31">
        <v>14</v>
      </c>
      <c r="B21" s="32" t="s">
        <v>143</v>
      </c>
      <c r="C21" s="33" t="s">
        <v>144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4"/>
      <c r="AD21" s="35"/>
      <c r="AE21" s="35"/>
      <c r="AF21" s="35"/>
    </row>
    <row r="23" spans="1:32" s="44" customFormat="1" ht="13.8" x14ac:dyDescent="0.3">
      <c r="A23" s="43"/>
      <c r="B23" s="44" t="s">
        <v>145</v>
      </c>
    </row>
  </sheetData>
  <mergeCells count="17">
    <mergeCell ref="A5:AF5"/>
    <mergeCell ref="A6:A7"/>
    <mergeCell ref="B6:B7"/>
    <mergeCell ref="C6:C7"/>
    <mergeCell ref="D6:G6"/>
    <mergeCell ref="H6:K6"/>
    <mergeCell ref="L6:O6"/>
    <mergeCell ref="P6:S6"/>
    <mergeCell ref="T6:W6"/>
    <mergeCell ref="X6:AB6"/>
    <mergeCell ref="AC6:AF6"/>
    <mergeCell ref="A1:B4"/>
    <mergeCell ref="C1:AB4"/>
    <mergeCell ref="AC1:AF1"/>
    <mergeCell ref="AC2:AF2"/>
    <mergeCell ref="AC3:AF3"/>
    <mergeCell ref="AC4:AF4"/>
  </mergeCells>
  <printOptions horizontalCentered="1"/>
  <pageMargins left="0.196527777777778" right="0.196527777777778" top="0.196527777777778" bottom="0.196527777777778" header="0.51180555555555496" footer="0.51180555555555496"/>
  <pageSetup firstPageNumber="0" orientation="landscape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8"/>
  <sheetViews>
    <sheetView showGridLines="0" zoomScaleNormal="100" workbookViewId="0">
      <pane ySplit="7" topLeftCell="A8" activePane="bottomLeft" state="frozen"/>
      <selection pane="bottomLeft" activeCell="C18" sqref="C18"/>
    </sheetView>
  </sheetViews>
  <sheetFormatPr baseColWidth="10" defaultColWidth="9.109375" defaultRowHeight="13.2" x14ac:dyDescent="0.25"/>
  <cols>
    <col min="1" max="1" width="5.5546875" style="45" customWidth="1"/>
    <col min="2" max="2" width="30" style="46" customWidth="1"/>
    <col min="3" max="3" width="16.33203125" style="45" customWidth="1"/>
    <col min="4" max="56" width="2.6640625" style="45" customWidth="1"/>
    <col min="57" max="1025" width="11.44140625" style="45" customWidth="1"/>
  </cols>
  <sheetData>
    <row r="1" spans="1:56" ht="19.5" customHeight="1" x14ac:dyDescent="0.25">
      <c r="A1" s="160"/>
      <c r="B1" s="160"/>
      <c r="C1" s="161" t="s">
        <v>146</v>
      </c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2" t="s">
        <v>147</v>
      </c>
      <c r="AX1" s="162"/>
      <c r="AY1" s="162"/>
      <c r="AZ1" s="162"/>
      <c r="BA1" s="162"/>
      <c r="BB1" s="162"/>
      <c r="BC1" s="162"/>
      <c r="BD1" s="162"/>
    </row>
    <row r="2" spans="1:56" ht="19.5" customHeight="1" x14ac:dyDescent="0.25">
      <c r="A2" s="160"/>
      <c r="B2" s="160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1"/>
      <c r="AN2" s="161"/>
      <c r="AO2" s="161"/>
      <c r="AP2" s="161"/>
      <c r="AQ2" s="161"/>
      <c r="AR2" s="161"/>
      <c r="AS2" s="161"/>
      <c r="AT2" s="161"/>
      <c r="AU2" s="161"/>
      <c r="AV2" s="161"/>
      <c r="AW2" s="163" t="s">
        <v>111</v>
      </c>
      <c r="AX2" s="163"/>
      <c r="AY2" s="163"/>
      <c r="AZ2" s="163"/>
      <c r="BA2" s="163"/>
      <c r="BB2" s="163"/>
      <c r="BC2" s="163"/>
      <c r="BD2" s="163"/>
    </row>
    <row r="3" spans="1:56" ht="19.5" customHeight="1" x14ac:dyDescent="0.25">
      <c r="A3" s="160"/>
      <c r="B3" s="160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/>
      <c r="AO3" s="161"/>
      <c r="AP3" s="161"/>
      <c r="AQ3" s="161"/>
      <c r="AR3" s="161"/>
      <c r="AS3" s="161"/>
      <c r="AT3" s="161"/>
      <c r="AU3" s="161"/>
      <c r="AV3" s="161"/>
      <c r="AW3" s="163" t="s">
        <v>148</v>
      </c>
      <c r="AX3" s="163"/>
      <c r="AY3" s="163"/>
      <c r="AZ3" s="163"/>
      <c r="BA3" s="163"/>
      <c r="BB3" s="163"/>
      <c r="BC3" s="163"/>
      <c r="BD3" s="163"/>
    </row>
    <row r="4" spans="1:56" ht="19.5" customHeight="1" x14ac:dyDescent="0.25">
      <c r="A4" s="160"/>
      <c r="B4" s="160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4" t="s">
        <v>4</v>
      </c>
      <c r="AX4" s="164"/>
      <c r="AY4" s="164"/>
      <c r="AZ4" s="164"/>
      <c r="BA4" s="164"/>
      <c r="BB4" s="164"/>
      <c r="BC4" s="164"/>
      <c r="BD4" s="164"/>
    </row>
    <row r="5" spans="1:56" x14ac:dyDescent="0.25">
      <c r="A5" s="165"/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  <c r="AU5" s="165"/>
      <c r="AV5" s="165"/>
      <c r="AW5" s="165"/>
      <c r="AX5" s="165"/>
      <c r="AY5" s="165"/>
      <c r="AZ5" s="165"/>
      <c r="BA5" s="165"/>
      <c r="BB5" s="165"/>
      <c r="BC5" s="165"/>
      <c r="BD5" s="165"/>
    </row>
    <row r="6" spans="1:56" s="47" customFormat="1" ht="14.25" customHeight="1" x14ac:dyDescent="0.2">
      <c r="A6" s="166" t="s">
        <v>113</v>
      </c>
      <c r="B6" s="166" t="s">
        <v>114</v>
      </c>
      <c r="C6" s="166" t="s">
        <v>115</v>
      </c>
      <c r="D6" s="167" t="s">
        <v>149</v>
      </c>
      <c r="E6" s="167"/>
      <c r="F6" s="167"/>
      <c r="G6" s="167"/>
      <c r="H6" s="167"/>
      <c r="I6" s="167" t="s">
        <v>150</v>
      </c>
      <c r="J6" s="167"/>
      <c r="K6" s="167"/>
      <c r="L6" s="167"/>
      <c r="M6" s="167" t="s">
        <v>151</v>
      </c>
      <c r="N6" s="167"/>
      <c r="O6" s="167"/>
      <c r="P6" s="167"/>
      <c r="Q6" s="167" t="s">
        <v>152</v>
      </c>
      <c r="R6" s="167"/>
      <c r="S6" s="167"/>
      <c r="T6" s="167"/>
      <c r="U6" s="167" t="s">
        <v>153</v>
      </c>
      <c r="V6" s="167"/>
      <c r="W6" s="167"/>
      <c r="X6" s="167"/>
      <c r="Y6" s="167"/>
      <c r="Z6" s="167" t="s">
        <v>116</v>
      </c>
      <c r="AA6" s="167"/>
      <c r="AB6" s="167"/>
      <c r="AC6" s="167"/>
      <c r="AD6" s="167" t="s">
        <v>117</v>
      </c>
      <c r="AE6" s="167"/>
      <c r="AF6" s="167"/>
      <c r="AG6" s="167"/>
      <c r="AH6" s="167" t="s">
        <v>118</v>
      </c>
      <c r="AI6" s="167"/>
      <c r="AJ6" s="167"/>
      <c r="AK6" s="167"/>
      <c r="AL6" s="167"/>
      <c r="AM6" s="167" t="s">
        <v>119</v>
      </c>
      <c r="AN6" s="167"/>
      <c r="AO6" s="167"/>
      <c r="AP6" s="167"/>
      <c r="AQ6" s="167" t="s">
        <v>120</v>
      </c>
      <c r="AR6" s="167"/>
      <c r="AS6" s="167"/>
      <c r="AT6" s="167"/>
      <c r="AU6" s="167"/>
      <c r="AV6" s="167" t="s">
        <v>121</v>
      </c>
      <c r="AW6" s="167"/>
      <c r="AX6" s="167"/>
      <c r="AY6" s="167"/>
      <c r="AZ6" s="167"/>
      <c r="BA6" s="167" t="s">
        <v>122</v>
      </c>
      <c r="BB6" s="167"/>
      <c r="BC6" s="167"/>
      <c r="BD6" s="167"/>
    </row>
    <row r="7" spans="1:56" s="47" customFormat="1" ht="10.199999999999999" x14ac:dyDescent="0.2">
      <c r="A7" s="166"/>
      <c r="B7" s="166" t="s">
        <v>114</v>
      </c>
      <c r="C7" s="166" t="s">
        <v>115</v>
      </c>
      <c r="D7" s="48">
        <v>1</v>
      </c>
      <c r="E7" s="48">
        <v>2</v>
      </c>
      <c r="F7" s="48">
        <v>3</v>
      </c>
      <c r="G7" s="48">
        <v>4</v>
      </c>
      <c r="H7" s="48">
        <v>5</v>
      </c>
      <c r="I7" s="48">
        <v>1</v>
      </c>
      <c r="J7" s="48">
        <v>2</v>
      </c>
      <c r="K7" s="48">
        <v>3</v>
      </c>
      <c r="L7" s="48">
        <v>4</v>
      </c>
      <c r="M7" s="48">
        <v>1</v>
      </c>
      <c r="N7" s="48">
        <v>2</v>
      </c>
      <c r="O7" s="48">
        <v>3</v>
      </c>
      <c r="P7" s="48">
        <v>4</v>
      </c>
      <c r="Q7" s="48">
        <v>1</v>
      </c>
      <c r="R7" s="48">
        <v>2</v>
      </c>
      <c r="S7" s="48">
        <v>3</v>
      </c>
      <c r="T7" s="48">
        <v>4</v>
      </c>
      <c r="U7" s="48">
        <v>1</v>
      </c>
      <c r="V7" s="48">
        <v>2</v>
      </c>
      <c r="W7" s="48">
        <v>3</v>
      </c>
      <c r="X7" s="48">
        <v>4</v>
      </c>
      <c r="Y7" s="48">
        <v>5</v>
      </c>
      <c r="Z7" s="49">
        <v>1</v>
      </c>
      <c r="AA7" s="49">
        <v>2</v>
      </c>
      <c r="AB7" s="49">
        <v>3</v>
      </c>
      <c r="AC7" s="49">
        <v>4</v>
      </c>
      <c r="AD7" s="49">
        <v>1</v>
      </c>
      <c r="AE7" s="49">
        <v>2</v>
      </c>
      <c r="AF7" s="49">
        <v>3</v>
      </c>
      <c r="AG7" s="49">
        <v>4</v>
      </c>
      <c r="AH7" s="49">
        <v>1</v>
      </c>
      <c r="AI7" s="49">
        <v>2</v>
      </c>
      <c r="AJ7" s="49">
        <v>3</v>
      </c>
      <c r="AK7" s="49">
        <v>4</v>
      </c>
      <c r="AL7" s="49">
        <v>5</v>
      </c>
      <c r="AM7" s="49">
        <v>1</v>
      </c>
      <c r="AN7" s="49">
        <v>2</v>
      </c>
      <c r="AO7" s="49">
        <v>3</v>
      </c>
      <c r="AP7" s="49">
        <v>4</v>
      </c>
      <c r="AQ7" s="49">
        <v>1</v>
      </c>
      <c r="AR7" s="49">
        <v>2</v>
      </c>
      <c r="AS7" s="49">
        <v>3</v>
      </c>
      <c r="AT7" s="49">
        <v>4</v>
      </c>
      <c r="AU7" s="49">
        <v>5</v>
      </c>
      <c r="AV7" s="49">
        <v>1</v>
      </c>
      <c r="AW7" s="49">
        <v>2</v>
      </c>
      <c r="AX7" s="49">
        <v>3</v>
      </c>
      <c r="AY7" s="49">
        <v>4</v>
      </c>
      <c r="AZ7" s="49">
        <v>5</v>
      </c>
      <c r="BA7" s="49">
        <v>1</v>
      </c>
      <c r="BB7" s="49">
        <v>2</v>
      </c>
      <c r="BC7" s="49">
        <v>3</v>
      </c>
      <c r="BD7" s="49">
        <v>4</v>
      </c>
    </row>
    <row r="8" spans="1:56" s="47" customFormat="1" ht="20.399999999999999" x14ac:dyDescent="0.2">
      <c r="A8" s="48">
        <v>1</v>
      </c>
      <c r="B8" s="50" t="s">
        <v>154</v>
      </c>
      <c r="C8" s="51" t="s">
        <v>155</v>
      </c>
      <c r="D8" s="51"/>
      <c r="E8" s="51"/>
      <c r="F8" s="52"/>
      <c r="G8" s="51"/>
      <c r="H8" s="51"/>
      <c r="I8" s="53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4"/>
      <c r="AA8" s="54"/>
      <c r="AB8" s="54"/>
      <c r="AC8" s="54"/>
      <c r="AD8" s="54"/>
      <c r="AE8" s="54"/>
      <c r="AF8" s="54"/>
      <c r="AG8" s="54"/>
      <c r="AH8" s="54"/>
      <c r="AI8" s="55"/>
      <c r="AJ8" s="54"/>
      <c r="AK8" s="54"/>
      <c r="AL8" s="54"/>
      <c r="AM8" s="54"/>
      <c r="AN8" s="54"/>
      <c r="AO8" s="54"/>
      <c r="AP8" s="52"/>
      <c r="AQ8" s="54"/>
      <c r="AR8" s="54"/>
      <c r="AS8" s="54"/>
      <c r="AT8" s="52"/>
      <c r="AU8" s="52"/>
      <c r="AV8" s="54"/>
      <c r="AW8" s="54"/>
      <c r="AX8" s="52"/>
      <c r="AY8" s="52"/>
      <c r="AZ8" s="56"/>
      <c r="BA8" s="54"/>
      <c r="BB8" s="54"/>
      <c r="BC8" s="54"/>
      <c r="BD8" s="54"/>
    </row>
    <row r="9" spans="1:56" s="47" customFormat="1" ht="20.399999999999999" x14ac:dyDescent="0.2">
      <c r="A9" s="48">
        <v>2</v>
      </c>
      <c r="B9" s="50" t="s">
        <v>156</v>
      </c>
      <c r="C9" s="51" t="s">
        <v>155</v>
      </c>
      <c r="D9" s="51"/>
      <c r="E9" s="51"/>
      <c r="F9" s="52"/>
      <c r="G9" s="51"/>
      <c r="H9" s="51"/>
      <c r="I9" s="53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4"/>
      <c r="AA9" s="54"/>
      <c r="AB9" s="54"/>
      <c r="AC9" s="54"/>
      <c r="AD9" s="54"/>
      <c r="AE9" s="54"/>
      <c r="AF9" s="54"/>
      <c r="AG9" s="54"/>
      <c r="AH9" s="54"/>
      <c r="AI9" s="55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2"/>
      <c r="AU9" s="52"/>
      <c r="AV9" s="54"/>
      <c r="AW9" s="54"/>
      <c r="AX9" s="52"/>
      <c r="AY9" s="52"/>
      <c r="AZ9" s="56"/>
      <c r="BA9" s="54"/>
      <c r="BB9" s="54"/>
      <c r="BC9" s="54"/>
      <c r="BD9" s="54"/>
    </row>
    <row r="10" spans="1:56" s="47" customFormat="1" ht="20.399999999999999" x14ac:dyDescent="0.2">
      <c r="A10" s="48">
        <v>3</v>
      </c>
      <c r="B10" s="50" t="s">
        <v>157</v>
      </c>
      <c r="C10" s="51" t="s">
        <v>158</v>
      </c>
      <c r="D10" s="51"/>
      <c r="E10" s="51"/>
      <c r="G10" s="51"/>
      <c r="H10" s="51"/>
      <c r="I10" s="53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4"/>
      <c r="AA10" s="54"/>
      <c r="AB10" s="54"/>
      <c r="AC10" s="54"/>
      <c r="AD10" s="54"/>
      <c r="AE10" s="54"/>
      <c r="AF10" s="54"/>
      <c r="AG10" s="54"/>
      <c r="AH10" s="54"/>
      <c r="AI10" s="55"/>
      <c r="AJ10" s="54"/>
      <c r="AK10" s="54"/>
      <c r="AL10" s="54"/>
      <c r="AM10" s="54"/>
      <c r="AN10" s="54"/>
      <c r="AO10" s="54"/>
      <c r="AP10" s="54"/>
      <c r="AQ10" s="52"/>
      <c r="AR10" s="54"/>
      <c r="AS10" s="54"/>
      <c r="AT10" s="54"/>
      <c r="AU10" s="54"/>
      <c r="AV10" s="52"/>
      <c r="AW10" s="54"/>
      <c r="AX10" s="54"/>
      <c r="AY10" s="52"/>
      <c r="AZ10" s="56"/>
      <c r="BA10" s="54"/>
      <c r="BB10" s="54"/>
      <c r="BC10" s="54"/>
      <c r="BD10" s="54"/>
    </row>
    <row r="11" spans="1:56" x14ac:dyDescent="0.25">
      <c r="A11" s="48">
        <v>4</v>
      </c>
      <c r="B11" s="50" t="s">
        <v>159</v>
      </c>
      <c r="C11" s="51" t="s">
        <v>160</v>
      </c>
      <c r="D11" s="57"/>
      <c r="E11" s="57"/>
      <c r="F11" s="57"/>
      <c r="G11" s="57"/>
      <c r="H11" s="57"/>
      <c r="I11" s="57"/>
      <c r="J11" s="58"/>
      <c r="K11" s="58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</row>
    <row r="12" spans="1:56" s="47" customFormat="1" ht="40.799999999999997" x14ac:dyDescent="0.2">
      <c r="A12" s="48">
        <v>5</v>
      </c>
      <c r="B12" s="50" t="s">
        <v>161</v>
      </c>
      <c r="C12" s="51" t="s">
        <v>162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3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</row>
    <row r="13" spans="1:56" s="47" customFormat="1" ht="10.199999999999999" x14ac:dyDescent="0.2">
      <c r="A13" s="48">
        <v>6</v>
      </c>
      <c r="B13" s="50" t="s">
        <v>163</v>
      </c>
      <c r="C13" s="51" t="s">
        <v>164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2"/>
      <c r="O13" s="52"/>
      <c r="P13" s="53"/>
      <c r="Q13" s="51"/>
      <c r="R13" s="51"/>
      <c r="S13" s="51"/>
      <c r="T13" s="51"/>
      <c r="U13" s="51"/>
      <c r="V13" s="51"/>
      <c r="W13" s="51"/>
      <c r="X13" s="51"/>
      <c r="Y13" s="51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</row>
    <row r="14" spans="1:56" s="47" customFormat="1" ht="30.6" x14ac:dyDescent="0.2">
      <c r="A14" s="48">
        <v>7</v>
      </c>
      <c r="B14" s="50" t="s">
        <v>165</v>
      </c>
      <c r="C14" s="51" t="s">
        <v>166</v>
      </c>
      <c r="D14" s="51"/>
      <c r="E14" s="53"/>
      <c r="F14" s="51"/>
      <c r="G14" s="51"/>
      <c r="H14" s="51"/>
      <c r="I14" s="51"/>
      <c r="J14" s="53"/>
      <c r="K14" s="51"/>
      <c r="L14" s="51"/>
      <c r="M14" s="51"/>
      <c r="N14" s="53"/>
      <c r="O14" s="51"/>
      <c r="P14" s="51"/>
      <c r="Q14" s="51"/>
      <c r="R14" s="53"/>
      <c r="S14" s="51"/>
      <c r="T14" s="51"/>
      <c r="U14" s="51"/>
      <c r="V14" s="52"/>
      <c r="W14" s="53"/>
      <c r="X14" s="51"/>
      <c r="Y14" s="51"/>
      <c r="Z14" s="54"/>
      <c r="AA14" s="55"/>
      <c r="AB14" s="54"/>
      <c r="AC14" s="54"/>
      <c r="AD14" s="54"/>
      <c r="AE14" s="55"/>
      <c r="AF14" s="54"/>
      <c r="AG14" s="54"/>
      <c r="AH14" s="54"/>
      <c r="AI14" s="52"/>
      <c r="AJ14" s="55"/>
      <c r="AK14" s="54"/>
      <c r="AL14" s="54"/>
      <c r="AM14" s="54"/>
      <c r="AN14" s="55"/>
      <c r="AO14" s="54"/>
      <c r="AP14" s="54"/>
      <c r="AQ14" s="54"/>
      <c r="AR14" s="52"/>
      <c r="AS14" s="55"/>
      <c r="AT14" s="54"/>
      <c r="AU14" s="54"/>
      <c r="AV14" s="54"/>
      <c r="AW14" s="55"/>
      <c r="AX14" s="54"/>
      <c r="AY14" s="54"/>
      <c r="AZ14" s="54"/>
      <c r="BA14" s="55"/>
      <c r="BB14" s="54"/>
      <c r="BC14" s="54"/>
      <c r="BD14" s="54"/>
    </row>
    <row r="15" spans="1:56" x14ac:dyDescent="0.25">
      <c r="A15" s="48">
        <v>8</v>
      </c>
      <c r="B15" s="50" t="s">
        <v>123</v>
      </c>
      <c r="C15" s="51" t="s">
        <v>124</v>
      </c>
      <c r="D15" s="57"/>
      <c r="E15" s="58"/>
      <c r="F15" s="57"/>
      <c r="G15" s="58"/>
      <c r="H15" s="57"/>
      <c r="I15" s="57"/>
      <c r="J15" s="58"/>
      <c r="K15" s="57"/>
      <c r="L15" s="58"/>
      <c r="M15" s="57"/>
      <c r="N15" s="58"/>
      <c r="O15" s="57"/>
      <c r="P15" s="58"/>
      <c r="Q15" s="57"/>
      <c r="R15" s="58"/>
      <c r="S15" s="57"/>
      <c r="T15" s="58"/>
      <c r="U15" s="57"/>
      <c r="V15" s="57"/>
      <c r="W15" s="58"/>
      <c r="X15" s="57"/>
      <c r="Y15" s="58"/>
      <c r="Z15" s="57"/>
      <c r="AA15" s="58"/>
      <c r="AB15" s="57"/>
      <c r="AC15" s="58"/>
      <c r="AD15" s="57"/>
      <c r="AE15" s="58"/>
      <c r="AF15" s="57"/>
      <c r="AG15" s="58"/>
      <c r="AH15" s="57"/>
      <c r="AI15" s="57"/>
      <c r="AJ15" s="58"/>
      <c r="AK15" s="57"/>
      <c r="AL15" s="58"/>
      <c r="AM15" s="57"/>
      <c r="AN15" s="58"/>
      <c r="AO15" s="57"/>
      <c r="AP15" s="58"/>
      <c r="AQ15" s="57"/>
      <c r="AR15" s="57"/>
      <c r="AS15" s="58"/>
      <c r="AT15" s="57"/>
      <c r="AU15" s="58"/>
      <c r="AV15" s="57"/>
      <c r="AW15" s="58"/>
      <c r="AX15" s="57"/>
      <c r="AY15" s="58"/>
      <c r="AZ15" s="57"/>
      <c r="BA15" s="58"/>
      <c r="BB15" s="57"/>
      <c r="BC15" s="57"/>
      <c r="BD15" s="57"/>
    </row>
    <row r="16" spans="1:56" ht="30.6" x14ac:dyDescent="0.25">
      <c r="A16" s="48">
        <v>9</v>
      </c>
      <c r="B16" s="50" t="s">
        <v>135</v>
      </c>
      <c r="C16" s="51" t="s">
        <v>134</v>
      </c>
      <c r="D16" s="58"/>
      <c r="E16" s="57"/>
      <c r="F16" s="57"/>
      <c r="G16" s="57"/>
      <c r="H16" s="57"/>
      <c r="I16" s="58"/>
      <c r="J16" s="57"/>
      <c r="K16" s="57"/>
      <c r="L16" s="57"/>
      <c r="M16" s="58"/>
      <c r="N16" s="57"/>
      <c r="O16" s="57"/>
      <c r="P16" s="57"/>
      <c r="Q16" s="58"/>
      <c r="R16" s="57"/>
      <c r="S16" s="57"/>
      <c r="T16" s="57"/>
      <c r="U16" s="58"/>
      <c r="V16" s="57"/>
      <c r="W16" s="57"/>
      <c r="X16" s="57"/>
      <c r="Y16" s="57"/>
      <c r="Z16" s="58"/>
      <c r="AA16" s="57"/>
      <c r="AB16" s="57"/>
      <c r="AC16" s="57"/>
      <c r="AD16" s="58"/>
      <c r="AE16" s="57"/>
      <c r="AF16" s="57"/>
      <c r="AG16" s="57"/>
      <c r="AH16" s="58"/>
      <c r="AI16" s="57"/>
      <c r="AJ16" s="57"/>
      <c r="AK16" s="57"/>
      <c r="AL16" s="57"/>
      <c r="AM16" s="58"/>
      <c r="AN16" s="57"/>
      <c r="AO16" s="57"/>
      <c r="AP16" s="57"/>
      <c r="AQ16" s="58"/>
      <c r="AR16" s="57"/>
      <c r="AS16" s="57"/>
      <c r="AT16" s="57"/>
      <c r="AU16" s="57"/>
      <c r="AV16" s="58"/>
      <c r="AW16" s="57"/>
      <c r="AX16" s="57"/>
      <c r="AY16" s="57"/>
      <c r="AZ16" s="57"/>
      <c r="BA16" s="58"/>
      <c r="BB16" s="57"/>
      <c r="BC16" s="57"/>
      <c r="BD16" s="57"/>
    </row>
    <row r="17" spans="1:56" ht="40.799999999999997" x14ac:dyDescent="0.25">
      <c r="A17" s="48">
        <v>10</v>
      </c>
      <c r="B17" s="50" t="s">
        <v>142</v>
      </c>
      <c r="C17" s="51" t="s">
        <v>134</v>
      </c>
      <c r="D17" s="57"/>
      <c r="E17" s="57"/>
      <c r="F17" s="57"/>
      <c r="G17" s="57"/>
      <c r="H17" s="58"/>
      <c r="I17" s="57"/>
      <c r="J17" s="57"/>
      <c r="K17" s="57"/>
      <c r="L17" s="58"/>
      <c r="M17" s="57"/>
      <c r="N17" s="57"/>
      <c r="O17" s="57"/>
      <c r="P17" s="58"/>
      <c r="Q17" s="57"/>
      <c r="R17" s="57"/>
      <c r="S17" s="57"/>
      <c r="T17" s="58"/>
      <c r="U17" s="57"/>
      <c r="V17" s="57"/>
      <c r="W17" s="57"/>
      <c r="X17" s="57"/>
      <c r="Y17" s="58"/>
      <c r="Z17" s="57"/>
      <c r="AA17" s="57"/>
      <c r="AB17" s="57"/>
      <c r="AC17" s="58"/>
      <c r="AD17" s="57"/>
      <c r="AE17" s="57"/>
      <c r="AF17" s="57"/>
      <c r="AG17" s="58"/>
      <c r="AH17" s="57"/>
      <c r="AI17" s="57"/>
      <c r="AJ17" s="57"/>
      <c r="AK17" s="57"/>
      <c r="AL17" s="58"/>
      <c r="AM17" s="57"/>
      <c r="AN17" s="57"/>
      <c r="AO17" s="57"/>
      <c r="AP17" s="58"/>
      <c r="AQ17" s="57"/>
      <c r="AR17" s="57"/>
      <c r="AS17" s="57"/>
      <c r="AT17" s="57"/>
      <c r="AU17" s="58"/>
      <c r="AV17" s="57"/>
      <c r="AW17" s="57"/>
      <c r="AX17" s="57"/>
      <c r="AY17" s="57"/>
      <c r="AZ17" s="58"/>
      <c r="BA17" s="57"/>
      <c r="BB17" s="57"/>
      <c r="BC17" s="57"/>
      <c r="BD17" s="58"/>
    </row>
    <row r="18" spans="1:56" ht="20.399999999999999" x14ac:dyDescent="0.25">
      <c r="A18" s="48">
        <v>11</v>
      </c>
      <c r="B18" s="50" t="s">
        <v>167</v>
      </c>
      <c r="C18" s="51" t="s">
        <v>144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8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8"/>
      <c r="BB18" s="57"/>
      <c r="BC18" s="57"/>
      <c r="BD18" s="57"/>
    </row>
  </sheetData>
  <mergeCells count="22">
    <mergeCell ref="A5:BD5"/>
    <mergeCell ref="A6:A7"/>
    <mergeCell ref="B6:B7"/>
    <mergeCell ref="C6:C7"/>
    <mergeCell ref="D6:H6"/>
    <mergeCell ref="I6:L6"/>
    <mergeCell ref="M6:P6"/>
    <mergeCell ref="Q6:T6"/>
    <mergeCell ref="U6:Y6"/>
    <mergeCell ref="Z6:AC6"/>
    <mergeCell ref="AD6:AG6"/>
    <mergeCell ref="AH6:AL6"/>
    <mergeCell ref="AM6:AP6"/>
    <mergeCell ref="AQ6:AU6"/>
    <mergeCell ref="AV6:AZ6"/>
    <mergeCell ref="BA6:BD6"/>
    <mergeCell ref="A1:B4"/>
    <mergeCell ref="C1:AV4"/>
    <mergeCell ref="AW1:BD1"/>
    <mergeCell ref="AW2:BD2"/>
    <mergeCell ref="AW3:BD3"/>
    <mergeCell ref="AW4:BD4"/>
  </mergeCells>
  <printOptions horizontalCentered="1"/>
  <pageMargins left="0.196527777777778" right="0.196527777777778" top="0.59027777777777801" bottom="0.59027777777777801" header="0.51180555555555496" footer="0.51180555555555496"/>
  <pageSetup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LL30"/>
  <sheetViews>
    <sheetView showGridLines="0" tabSelected="1" zoomScaleNormal="100" workbookViewId="0">
      <selection sqref="A1:B3"/>
    </sheetView>
  </sheetViews>
  <sheetFormatPr baseColWidth="10" defaultColWidth="9.109375" defaultRowHeight="13.2" x14ac:dyDescent="0.25"/>
  <cols>
    <col min="1" max="1" width="5.5546875" style="45" customWidth="1"/>
    <col min="2" max="2" width="42.5546875" style="46" customWidth="1"/>
    <col min="3" max="3" width="41.6640625" style="46" customWidth="1"/>
    <col min="4" max="4" width="16.33203125" style="45" customWidth="1"/>
    <col min="5" max="5" width="20.33203125" style="45" customWidth="1"/>
    <col min="6" max="1000" width="11.44140625" style="45" customWidth="1"/>
  </cols>
  <sheetData>
    <row r="1" spans="1:5" ht="21" customHeight="1" x14ac:dyDescent="0.25">
      <c r="A1" s="170"/>
      <c r="B1" s="170"/>
      <c r="C1" s="171" t="s">
        <v>229</v>
      </c>
      <c r="D1" s="171"/>
      <c r="E1" s="171"/>
    </row>
    <row r="2" spans="1:5" ht="14.25" customHeight="1" x14ac:dyDescent="0.25">
      <c r="A2" s="170"/>
      <c r="B2" s="170"/>
      <c r="C2" s="171"/>
      <c r="D2" s="171"/>
      <c r="E2" s="171"/>
    </row>
    <row r="3" spans="1:5" ht="19.5" customHeight="1" x14ac:dyDescent="0.25">
      <c r="A3" s="170"/>
      <c r="B3" s="170"/>
      <c r="C3" s="171"/>
      <c r="D3" s="171"/>
      <c r="E3" s="171"/>
    </row>
    <row r="4" spans="1:5" ht="14.4" x14ac:dyDescent="0.3">
      <c r="A4" s="172"/>
      <c r="B4" s="172"/>
      <c r="C4" s="172"/>
      <c r="D4" s="172"/>
      <c r="E4" s="172"/>
    </row>
    <row r="5" spans="1:5" s="59" customFormat="1" ht="35.25" customHeight="1" x14ac:dyDescent="0.25">
      <c r="A5" s="169" t="s">
        <v>113</v>
      </c>
      <c r="B5" s="169" t="s">
        <v>114</v>
      </c>
      <c r="C5" s="169" t="s">
        <v>168</v>
      </c>
      <c r="D5" s="169" t="s">
        <v>115</v>
      </c>
      <c r="E5" s="169" t="s">
        <v>169</v>
      </c>
    </row>
    <row r="6" spans="1:5" s="59" customFormat="1" ht="23.25" customHeight="1" x14ac:dyDescent="0.25">
      <c r="A6" s="169"/>
      <c r="B6" s="169" t="s">
        <v>114</v>
      </c>
      <c r="C6" s="169"/>
      <c r="D6" s="169" t="s">
        <v>115</v>
      </c>
      <c r="E6" s="169"/>
    </row>
    <row r="7" spans="1:5" s="59" customFormat="1" ht="38.25" customHeight="1" x14ac:dyDescent="0.25">
      <c r="A7" s="110">
        <v>1</v>
      </c>
      <c r="B7" s="111" t="s">
        <v>218</v>
      </c>
      <c r="C7" s="112" t="s">
        <v>219</v>
      </c>
      <c r="D7" s="112" t="s">
        <v>295</v>
      </c>
      <c r="E7" s="135">
        <f>'EJECUCIÓN PRESUPUESTO'!J5</f>
        <v>36249384</v>
      </c>
    </row>
    <row r="8" spans="1:5" s="59" customFormat="1" ht="31.5" customHeight="1" x14ac:dyDescent="0.25">
      <c r="A8" s="110">
        <v>2</v>
      </c>
      <c r="B8" s="112" t="s">
        <v>170</v>
      </c>
      <c r="C8" s="114" t="s">
        <v>220</v>
      </c>
      <c r="D8" s="112" t="s">
        <v>295</v>
      </c>
      <c r="E8" s="113">
        <f>'EJECUCIÓN PRESUPUESTO'!J9</f>
        <v>6547039.0199999996</v>
      </c>
    </row>
    <row r="9" spans="1:5" s="60" customFormat="1" ht="30" customHeight="1" x14ac:dyDescent="0.25">
      <c r="A9" s="110">
        <v>3</v>
      </c>
      <c r="B9" s="112" t="s">
        <v>171</v>
      </c>
      <c r="C9" s="112" t="s">
        <v>172</v>
      </c>
      <c r="D9" s="112" t="s">
        <v>295</v>
      </c>
      <c r="E9" s="113">
        <f>'EJECUCIÓN PRESUPUESTO'!J86</f>
        <v>1907891.7999999998</v>
      </c>
    </row>
    <row r="10" spans="1:5" s="60" customFormat="1" ht="65.25" customHeight="1" x14ac:dyDescent="0.25">
      <c r="A10" s="110">
        <v>4</v>
      </c>
      <c r="B10" s="112" t="s">
        <v>216</v>
      </c>
      <c r="C10" s="112" t="s">
        <v>277</v>
      </c>
      <c r="D10" s="112" t="s">
        <v>295</v>
      </c>
      <c r="E10" s="113">
        <f>'EJECUCIÓN PRESUPUESTO'!J100</f>
        <v>809000</v>
      </c>
    </row>
    <row r="11" spans="1:5" s="60" customFormat="1" ht="33.75" customHeight="1" x14ac:dyDescent="0.25">
      <c r="A11" s="110">
        <v>5</v>
      </c>
      <c r="B11" s="112" t="s">
        <v>173</v>
      </c>
      <c r="C11" s="112" t="s">
        <v>221</v>
      </c>
      <c r="D11" s="112" t="s">
        <v>295</v>
      </c>
      <c r="E11" s="113">
        <f>'EJECUCIÓN PRESUPUESTO'!J111</f>
        <v>38080000</v>
      </c>
    </row>
    <row r="12" spans="1:5" s="60" customFormat="1" ht="29.25" customHeight="1" x14ac:dyDescent="0.25">
      <c r="A12" s="110">
        <v>6</v>
      </c>
      <c r="B12" s="112" t="s">
        <v>222</v>
      </c>
      <c r="C12" s="112" t="s">
        <v>223</v>
      </c>
      <c r="D12" s="112" t="s">
        <v>295</v>
      </c>
      <c r="E12" s="113">
        <f>'EJECUCIÓN PRESUPUESTO'!J115</f>
        <v>13800000</v>
      </c>
    </row>
    <row r="13" spans="1:5" s="60" customFormat="1" ht="27.75" customHeight="1" x14ac:dyDescent="0.25">
      <c r="A13" s="110">
        <v>7</v>
      </c>
      <c r="B13" s="112" t="s">
        <v>294</v>
      </c>
      <c r="C13" s="112" t="s">
        <v>296</v>
      </c>
      <c r="D13" s="112" t="s">
        <v>295</v>
      </c>
      <c r="E13" s="113">
        <f>'EJECUCIÓN PRESUPUESTO'!J120</f>
        <v>10000000</v>
      </c>
    </row>
    <row r="14" spans="1:5" ht="14.4" x14ac:dyDescent="0.3">
      <c r="A14" s="168" t="s">
        <v>174</v>
      </c>
      <c r="B14" s="168"/>
      <c r="C14" s="168"/>
      <c r="D14" s="168"/>
      <c r="E14" s="115">
        <f>SUM(E7:E12)</f>
        <v>97393314.819999993</v>
      </c>
    </row>
    <row r="16" spans="1:5" hidden="1" x14ac:dyDescent="0.25"/>
    <row r="17" spans="1:3" hidden="1" x14ac:dyDescent="0.25">
      <c r="A17" s="61"/>
      <c r="B17" s="62"/>
      <c r="C17" s="62"/>
    </row>
    <row r="18" spans="1:3" hidden="1" x14ac:dyDescent="0.25">
      <c r="A18" s="61"/>
      <c r="B18" s="62"/>
      <c r="C18" s="62"/>
    </row>
    <row r="19" spans="1:3" hidden="1" x14ac:dyDescent="0.25">
      <c r="A19" s="61"/>
      <c r="B19" s="62" t="s">
        <v>175</v>
      </c>
      <c r="C19" s="62"/>
    </row>
    <row r="20" spans="1:3" hidden="1" x14ac:dyDescent="0.25">
      <c r="A20" s="61"/>
      <c r="B20" s="62" t="s">
        <v>176</v>
      </c>
      <c r="C20" s="62"/>
    </row>
    <row r="21" spans="1:3" hidden="1" x14ac:dyDescent="0.25">
      <c r="A21" s="61"/>
      <c r="B21" s="62" t="s">
        <v>177</v>
      </c>
      <c r="C21" s="62"/>
    </row>
    <row r="22" spans="1:3" hidden="1" x14ac:dyDescent="0.25">
      <c r="A22" s="61"/>
      <c r="B22" s="62" t="s">
        <v>178</v>
      </c>
      <c r="C22" s="62"/>
    </row>
    <row r="23" spans="1:3" hidden="1" x14ac:dyDescent="0.25">
      <c r="A23" s="61"/>
      <c r="B23" s="62" t="s">
        <v>179</v>
      </c>
      <c r="C23" s="62"/>
    </row>
    <row r="24" spans="1:3" hidden="1" x14ac:dyDescent="0.25">
      <c r="A24" s="61"/>
      <c r="B24" s="62" t="s">
        <v>180</v>
      </c>
      <c r="C24" s="62"/>
    </row>
    <row r="25" spans="1:3" hidden="1" x14ac:dyDescent="0.25">
      <c r="A25" s="61"/>
      <c r="B25" s="62" t="s">
        <v>181</v>
      </c>
      <c r="C25" s="62"/>
    </row>
    <row r="26" spans="1:3" hidden="1" x14ac:dyDescent="0.25"/>
    <row r="30" spans="1:3" x14ac:dyDescent="0.25">
      <c r="B30"/>
    </row>
  </sheetData>
  <mergeCells count="9">
    <mergeCell ref="A14:D14"/>
    <mergeCell ref="E5:E6"/>
    <mergeCell ref="A1:B3"/>
    <mergeCell ref="C1:E3"/>
    <mergeCell ref="A4:E4"/>
    <mergeCell ref="A5:A6"/>
    <mergeCell ref="B5:B6"/>
    <mergeCell ref="C5:C6"/>
    <mergeCell ref="D5:D6"/>
  </mergeCells>
  <printOptions horizontalCentered="1"/>
  <pageMargins left="0.196527777777778" right="0.196527777777778" top="0.59027777777777801" bottom="0.59027777777777801" header="0.51180555555555496" footer="0.51180555555555496"/>
  <pageSetup firstPageNumber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G163"/>
  <sheetViews>
    <sheetView topLeftCell="A100" zoomScale="90" zoomScaleNormal="90" workbookViewId="0">
      <selection activeCell="G121" sqref="G121"/>
    </sheetView>
  </sheetViews>
  <sheetFormatPr baseColWidth="10" defaultColWidth="9.109375" defaultRowHeight="13.2" x14ac:dyDescent="0.25"/>
  <cols>
    <col min="1" max="1" width="5.88671875" style="63" customWidth="1"/>
    <col min="2" max="4" width="21.109375" style="63" customWidth="1"/>
    <col min="5" max="5" width="38.44140625" style="64" customWidth="1"/>
    <col min="6" max="6" width="13.33203125" style="65" customWidth="1"/>
    <col min="7" max="7" width="16.5546875" style="119" customWidth="1"/>
    <col min="8" max="8" width="16.5546875" style="66" customWidth="1"/>
    <col min="9" max="10" width="21.88671875" style="66" customWidth="1"/>
    <col min="11" max="11" width="22.6640625" style="63" customWidth="1"/>
    <col min="12" max="1021" width="11.44140625" style="63" customWidth="1"/>
  </cols>
  <sheetData>
    <row r="1" spans="1:11" ht="19.5" customHeight="1" x14ac:dyDescent="0.25">
      <c r="A1" s="183"/>
      <c r="B1" s="183"/>
      <c r="C1" s="183"/>
      <c r="D1" s="183"/>
      <c r="E1" s="178" t="s">
        <v>217</v>
      </c>
      <c r="F1" s="179"/>
      <c r="G1" s="179"/>
      <c r="H1" s="179"/>
      <c r="I1" s="179"/>
      <c r="J1" s="121"/>
    </row>
    <row r="2" spans="1:11" ht="19.5" customHeight="1" x14ac:dyDescent="0.25">
      <c r="A2" s="183"/>
      <c r="B2" s="183"/>
      <c r="C2" s="183"/>
      <c r="D2" s="183"/>
      <c r="E2" s="180"/>
      <c r="F2" s="181"/>
      <c r="G2" s="181"/>
      <c r="H2" s="181"/>
      <c r="I2" s="181"/>
      <c r="J2" s="121"/>
    </row>
    <row r="3" spans="1:11" ht="15.6" x14ac:dyDescent="0.25">
      <c r="A3" s="88"/>
      <c r="B3" s="182"/>
      <c r="C3" s="182"/>
      <c r="D3" s="182"/>
      <c r="E3" s="182"/>
      <c r="F3" s="184" t="s">
        <v>233</v>
      </c>
      <c r="G3" s="184"/>
      <c r="H3" s="184"/>
      <c r="I3" s="184"/>
      <c r="J3" s="184"/>
    </row>
    <row r="4" spans="1:11" s="67" customFormat="1" ht="25.5" customHeight="1" x14ac:dyDescent="0.25">
      <c r="A4" s="89" t="s">
        <v>113</v>
      </c>
      <c r="B4" s="90" t="s">
        <v>5</v>
      </c>
      <c r="C4" s="90" t="s">
        <v>182</v>
      </c>
      <c r="D4" s="90" t="s">
        <v>183</v>
      </c>
      <c r="E4" s="90" t="s">
        <v>114</v>
      </c>
      <c r="F4" s="91" t="s">
        <v>184</v>
      </c>
      <c r="G4" s="116" t="s">
        <v>240</v>
      </c>
      <c r="H4" s="91" t="s">
        <v>231</v>
      </c>
      <c r="I4" s="122" t="s">
        <v>288</v>
      </c>
      <c r="J4" s="122" t="s">
        <v>241</v>
      </c>
    </row>
    <row r="5" spans="1:11" s="68" customFormat="1" ht="18" customHeight="1" x14ac:dyDescent="0.25">
      <c r="A5" s="92"/>
      <c r="B5" s="173" t="s">
        <v>224</v>
      </c>
      <c r="C5" s="173"/>
      <c r="D5" s="173"/>
      <c r="E5" s="173"/>
      <c r="F5" s="93">
        <f>SUM(F6:F8)</f>
        <v>24</v>
      </c>
      <c r="G5" s="117">
        <f>SUM(G6:G8)</f>
        <v>3020782</v>
      </c>
      <c r="H5" s="123"/>
      <c r="I5" s="123">
        <f>SUM(I6:I8)</f>
        <v>36249384</v>
      </c>
      <c r="J5" s="123">
        <f>SUM(J6:J8)</f>
        <v>36249384</v>
      </c>
    </row>
    <row r="6" spans="1:11" s="69" customFormat="1" ht="20.100000000000001" customHeight="1" x14ac:dyDescent="0.25">
      <c r="A6" s="95">
        <v>1</v>
      </c>
      <c r="B6" s="96" t="s">
        <v>234</v>
      </c>
      <c r="C6" s="97" t="s">
        <v>235</v>
      </c>
      <c r="D6" s="96" t="s">
        <v>236</v>
      </c>
      <c r="E6" s="95" t="s">
        <v>237</v>
      </c>
      <c r="F6" s="98">
        <v>12</v>
      </c>
      <c r="G6" s="120">
        <v>1863000</v>
      </c>
      <c r="H6" s="100">
        <v>0</v>
      </c>
      <c r="I6" s="99">
        <f>G6*F6</f>
        <v>22356000</v>
      </c>
      <c r="J6" s="99">
        <f>I6+H6</f>
        <v>22356000</v>
      </c>
    </row>
    <row r="7" spans="1:11" s="69" customFormat="1" ht="20.100000000000001" customHeight="1" x14ac:dyDescent="0.25">
      <c r="A7" s="95">
        <v>2</v>
      </c>
      <c r="B7" s="96" t="s">
        <v>234</v>
      </c>
      <c r="C7" s="97" t="s">
        <v>235</v>
      </c>
      <c r="D7" s="96" t="s">
        <v>236</v>
      </c>
      <c r="E7" s="95" t="s">
        <v>238</v>
      </c>
      <c r="F7" s="98">
        <v>12</v>
      </c>
      <c r="G7" s="120">
        <v>1157782</v>
      </c>
      <c r="H7" s="100">
        <v>0</v>
      </c>
      <c r="I7" s="99">
        <f>G7*F7</f>
        <v>13893384</v>
      </c>
      <c r="J7" s="99">
        <f>I7+H7</f>
        <v>13893384</v>
      </c>
    </row>
    <row r="8" spans="1:11" s="69" customFormat="1" ht="20.100000000000001" customHeight="1" x14ac:dyDescent="0.25">
      <c r="A8" s="95">
        <v>3</v>
      </c>
      <c r="B8" s="96"/>
      <c r="C8" s="97"/>
      <c r="D8" s="96"/>
      <c r="E8" s="101"/>
      <c r="F8" s="98"/>
      <c r="G8" s="118"/>
      <c r="H8" s="99"/>
      <c r="I8" s="99">
        <f>G8*F8</f>
        <v>0</v>
      </c>
      <c r="J8" s="99"/>
    </row>
    <row r="9" spans="1:11" s="68" customFormat="1" ht="20.100000000000001" customHeight="1" x14ac:dyDescent="0.25">
      <c r="A9" s="95"/>
      <c r="B9" s="173" t="s">
        <v>225</v>
      </c>
      <c r="C9" s="173"/>
      <c r="D9" s="173"/>
      <c r="E9" s="173"/>
      <c r="F9" s="93">
        <f>SUM(F10:F14)</f>
        <v>27</v>
      </c>
      <c r="G9" s="117">
        <f>SUM(G10:G14)</f>
        <v>187888</v>
      </c>
      <c r="H9" s="94"/>
      <c r="I9" s="94"/>
      <c r="J9" s="94">
        <f>SUM(J10:J85)</f>
        <v>6547039.0199999996</v>
      </c>
      <c r="K9" s="125"/>
    </row>
    <row r="10" spans="1:11" s="71" customFormat="1" ht="20.100000000000001" customHeight="1" x14ac:dyDescent="0.25">
      <c r="A10" s="95">
        <f t="shared" ref="A10:A85" si="0">1+A9</f>
        <v>1</v>
      </c>
      <c r="B10" s="96">
        <v>44202</v>
      </c>
      <c r="C10" s="97">
        <v>1371</v>
      </c>
      <c r="D10" s="96" t="s">
        <v>230</v>
      </c>
      <c r="E10" s="102" t="s">
        <v>232</v>
      </c>
      <c r="F10" s="103">
        <v>1</v>
      </c>
      <c r="G10" s="120">
        <v>20000</v>
      </c>
      <c r="H10" s="100">
        <f>G10*19%</f>
        <v>3800</v>
      </c>
      <c r="I10" s="104">
        <f>G10+H10</f>
        <v>23800</v>
      </c>
      <c r="J10" s="104">
        <f>I10*F10</f>
        <v>23800</v>
      </c>
    </row>
    <row r="11" spans="1:11" s="71" customFormat="1" ht="20.100000000000001" customHeight="1" x14ac:dyDescent="0.25">
      <c r="A11" s="95">
        <f t="shared" si="0"/>
        <v>2</v>
      </c>
      <c r="B11" s="96">
        <v>44201</v>
      </c>
      <c r="C11" s="97">
        <v>1382</v>
      </c>
      <c r="D11" s="96" t="s">
        <v>230</v>
      </c>
      <c r="E11" s="102" t="s">
        <v>246</v>
      </c>
      <c r="F11" s="103">
        <v>1</v>
      </c>
      <c r="G11" s="120">
        <v>12500</v>
      </c>
      <c r="H11" s="100">
        <f t="shared" ref="H11:H74" si="1">G11*19%</f>
        <v>2375</v>
      </c>
      <c r="I11" s="104">
        <f t="shared" ref="I11:I74" si="2">G11+H11</f>
        <v>14875</v>
      </c>
      <c r="J11" s="104">
        <f>I11*F11</f>
        <v>14875</v>
      </c>
    </row>
    <row r="12" spans="1:11" s="71" customFormat="1" ht="20.100000000000001" customHeight="1" x14ac:dyDescent="0.25">
      <c r="A12" s="95">
        <f t="shared" si="0"/>
        <v>3</v>
      </c>
      <c r="B12" s="96">
        <v>44204</v>
      </c>
      <c r="C12" s="97">
        <v>1420</v>
      </c>
      <c r="D12" s="96" t="s">
        <v>230</v>
      </c>
      <c r="E12" s="102" t="s">
        <v>239</v>
      </c>
      <c r="F12" s="103">
        <v>16</v>
      </c>
      <c r="G12" s="120">
        <v>132888</v>
      </c>
      <c r="H12" s="100">
        <f t="shared" si="1"/>
        <v>25248.720000000001</v>
      </c>
      <c r="I12" s="104">
        <f t="shared" si="2"/>
        <v>158136.72</v>
      </c>
      <c r="J12" s="124">
        <f>I12*F12</f>
        <v>2530187.52</v>
      </c>
    </row>
    <row r="13" spans="1:11" s="71" customFormat="1" ht="20.100000000000001" customHeight="1" x14ac:dyDescent="0.25">
      <c r="A13" s="95">
        <f t="shared" si="0"/>
        <v>4</v>
      </c>
      <c r="B13" s="96">
        <v>44204</v>
      </c>
      <c r="C13" s="97">
        <v>1419</v>
      </c>
      <c r="D13" s="96" t="s">
        <v>230</v>
      </c>
      <c r="E13" s="102" t="s">
        <v>245</v>
      </c>
      <c r="F13" s="103">
        <v>7</v>
      </c>
      <c r="G13" s="120">
        <v>12500</v>
      </c>
      <c r="H13" s="100">
        <f t="shared" si="1"/>
        <v>2375</v>
      </c>
      <c r="I13" s="104">
        <f t="shared" si="2"/>
        <v>14875</v>
      </c>
      <c r="J13" s="124">
        <f t="shared" ref="J13:J76" si="3">I13*F13</f>
        <v>104125</v>
      </c>
    </row>
    <row r="14" spans="1:11" s="71" customFormat="1" ht="20.100000000000001" customHeight="1" x14ac:dyDescent="0.25">
      <c r="A14" s="95">
        <f t="shared" si="0"/>
        <v>5</v>
      </c>
      <c r="B14" s="96" t="s">
        <v>242</v>
      </c>
      <c r="C14" s="97">
        <v>1445</v>
      </c>
      <c r="D14" s="96" t="s">
        <v>230</v>
      </c>
      <c r="E14" s="102" t="s">
        <v>243</v>
      </c>
      <c r="F14" s="103">
        <v>2</v>
      </c>
      <c r="G14" s="120">
        <v>10000</v>
      </c>
      <c r="H14" s="100">
        <f t="shared" si="1"/>
        <v>1900</v>
      </c>
      <c r="I14" s="104">
        <f t="shared" si="2"/>
        <v>11900</v>
      </c>
      <c r="J14" s="124">
        <f t="shared" si="3"/>
        <v>23800</v>
      </c>
    </row>
    <row r="15" spans="1:11" s="71" customFormat="1" ht="20.100000000000001" customHeight="1" x14ac:dyDescent="0.25">
      <c r="A15" s="95">
        <f t="shared" si="0"/>
        <v>6</v>
      </c>
      <c r="B15" s="96" t="s">
        <v>242</v>
      </c>
      <c r="C15" s="97">
        <v>1445</v>
      </c>
      <c r="D15" s="96" t="s">
        <v>230</v>
      </c>
      <c r="E15" s="102" t="s">
        <v>244</v>
      </c>
      <c r="F15" s="107">
        <v>2</v>
      </c>
      <c r="G15" s="120">
        <v>12500</v>
      </c>
      <c r="H15" s="100">
        <f t="shared" si="1"/>
        <v>2375</v>
      </c>
      <c r="I15" s="104">
        <f t="shared" si="2"/>
        <v>14875</v>
      </c>
      <c r="J15" s="124">
        <f t="shared" si="3"/>
        <v>29750</v>
      </c>
    </row>
    <row r="16" spans="1:11" s="71" customFormat="1" ht="20.100000000000001" customHeight="1" x14ac:dyDescent="0.25">
      <c r="A16" s="95">
        <f t="shared" si="0"/>
        <v>7</v>
      </c>
      <c r="B16" s="96">
        <v>44222</v>
      </c>
      <c r="C16" s="97">
        <v>1497</v>
      </c>
      <c r="D16" s="96" t="s">
        <v>230</v>
      </c>
      <c r="E16" s="102" t="s">
        <v>243</v>
      </c>
      <c r="F16" s="107">
        <v>1</v>
      </c>
      <c r="G16" s="120">
        <v>10000</v>
      </c>
      <c r="H16" s="100">
        <f t="shared" si="1"/>
        <v>1900</v>
      </c>
      <c r="I16" s="104">
        <f t="shared" si="2"/>
        <v>11900</v>
      </c>
      <c r="J16" s="124">
        <f t="shared" si="3"/>
        <v>11900</v>
      </c>
    </row>
    <row r="17" spans="1:10" s="71" customFormat="1" ht="20.100000000000001" customHeight="1" x14ac:dyDescent="0.25">
      <c r="A17" s="95">
        <f t="shared" si="0"/>
        <v>8</v>
      </c>
      <c r="B17" s="96">
        <v>44222</v>
      </c>
      <c r="C17" s="97">
        <v>1497</v>
      </c>
      <c r="D17" s="96" t="s">
        <v>230</v>
      </c>
      <c r="E17" s="102" t="s">
        <v>244</v>
      </c>
      <c r="F17" s="107">
        <v>4</v>
      </c>
      <c r="G17" s="120">
        <v>12500</v>
      </c>
      <c r="H17" s="100">
        <f t="shared" si="1"/>
        <v>2375</v>
      </c>
      <c r="I17" s="104">
        <f t="shared" si="2"/>
        <v>14875</v>
      </c>
      <c r="J17" s="124">
        <f t="shared" si="3"/>
        <v>59500</v>
      </c>
    </row>
    <row r="18" spans="1:10" s="71" customFormat="1" ht="20.100000000000001" customHeight="1" x14ac:dyDescent="0.25">
      <c r="A18" s="95">
        <f t="shared" si="0"/>
        <v>9</v>
      </c>
      <c r="B18" s="96" t="s">
        <v>247</v>
      </c>
      <c r="C18" s="97">
        <v>1531</v>
      </c>
      <c r="D18" s="96" t="s">
        <v>230</v>
      </c>
      <c r="E18" s="102" t="s">
        <v>248</v>
      </c>
      <c r="F18" s="107">
        <v>6</v>
      </c>
      <c r="G18" s="120">
        <v>12500</v>
      </c>
      <c r="H18" s="100">
        <f t="shared" si="1"/>
        <v>2375</v>
      </c>
      <c r="I18" s="104">
        <f t="shared" si="2"/>
        <v>14875</v>
      </c>
      <c r="J18" s="124">
        <f t="shared" si="3"/>
        <v>89250</v>
      </c>
    </row>
    <row r="19" spans="1:10" s="71" customFormat="1" ht="20.100000000000001" customHeight="1" x14ac:dyDescent="0.25">
      <c r="A19" s="95">
        <f t="shared" si="0"/>
        <v>10</v>
      </c>
      <c r="B19" s="96">
        <v>40952</v>
      </c>
      <c r="C19" s="97">
        <v>1596</v>
      </c>
      <c r="D19" s="96" t="s">
        <v>230</v>
      </c>
      <c r="E19" s="102" t="s">
        <v>249</v>
      </c>
      <c r="F19" s="107">
        <v>1</v>
      </c>
      <c r="G19" s="120">
        <v>10000</v>
      </c>
      <c r="H19" s="100">
        <f t="shared" si="1"/>
        <v>1900</v>
      </c>
      <c r="I19" s="104">
        <f t="shared" si="2"/>
        <v>11900</v>
      </c>
      <c r="J19" s="124">
        <f t="shared" si="3"/>
        <v>11900</v>
      </c>
    </row>
    <row r="20" spans="1:10" s="71" customFormat="1" ht="20.100000000000001" customHeight="1" x14ac:dyDescent="0.25">
      <c r="A20" s="95">
        <f t="shared" si="0"/>
        <v>11</v>
      </c>
      <c r="B20" s="96">
        <v>40952</v>
      </c>
      <c r="C20" s="97">
        <v>1596</v>
      </c>
      <c r="D20" s="96" t="s">
        <v>230</v>
      </c>
      <c r="E20" s="102" t="s">
        <v>248</v>
      </c>
      <c r="F20" s="107">
        <v>2</v>
      </c>
      <c r="G20" s="120">
        <v>12000</v>
      </c>
      <c r="H20" s="100">
        <f t="shared" si="1"/>
        <v>2280</v>
      </c>
      <c r="I20" s="104">
        <f t="shared" si="2"/>
        <v>14280</v>
      </c>
      <c r="J20" s="124">
        <f t="shared" si="3"/>
        <v>28560</v>
      </c>
    </row>
    <row r="21" spans="1:10" s="71" customFormat="1" ht="20.100000000000001" customHeight="1" x14ac:dyDescent="0.25">
      <c r="A21" s="95">
        <f t="shared" si="0"/>
        <v>12</v>
      </c>
      <c r="B21" s="96">
        <v>40952</v>
      </c>
      <c r="C21" s="97">
        <v>1596</v>
      </c>
      <c r="D21" s="96" t="s">
        <v>230</v>
      </c>
      <c r="E21" s="102" t="s">
        <v>250</v>
      </c>
      <c r="F21" s="107">
        <v>1</v>
      </c>
      <c r="G21" s="120">
        <v>9700</v>
      </c>
      <c r="H21" s="100">
        <f t="shared" si="1"/>
        <v>1843</v>
      </c>
      <c r="I21" s="104">
        <f t="shared" si="2"/>
        <v>11543</v>
      </c>
      <c r="J21" s="124">
        <f t="shared" si="3"/>
        <v>11543</v>
      </c>
    </row>
    <row r="22" spans="1:10" s="71" customFormat="1" ht="20.100000000000001" customHeight="1" x14ac:dyDescent="0.25">
      <c r="A22" s="95">
        <f t="shared" si="0"/>
        <v>13</v>
      </c>
      <c r="B22" s="96">
        <v>40952</v>
      </c>
      <c r="C22" s="97">
        <v>1596</v>
      </c>
      <c r="D22" s="96" t="s">
        <v>230</v>
      </c>
      <c r="E22" s="102" t="s">
        <v>251</v>
      </c>
      <c r="F22" s="107">
        <v>1</v>
      </c>
      <c r="G22" s="120">
        <v>13800</v>
      </c>
      <c r="H22" s="100">
        <f t="shared" si="1"/>
        <v>2622</v>
      </c>
      <c r="I22" s="104">
        <f t="shared" si="2"/>
        <v>16422</v>
      </c>
      <c r="J22" s="124">
        <f t="shared" si="3"/>
        <v>16422</v>
      </c>
    </row>
    <row r="23" spans="1:10" s="71" customFormat="1" ht="20.100000000000001" customHeight="1" x14ac:dyDescent="0.25">
      <c r="A23" s="95">
        <f t="shared" si="0"/>
        <v>14</v>
      </c>
      <c r="B23" s="96">
        <v>44249</v>
      </c>
      <c r="C23" s="97">
        <v>1623</v>
      </c>
      <c r="D23" s="96" t="s">
        <v>230</v>
      </c>
      <c r="E23" s="102" t="s">
        <v>243</v>
      </c>
      <c r="F23" s="107">
        <v>4</v>
      </c>
      <c r="G23" s="120">
        <v>10000</v>
      </c>
      <c r="H23" s="100">
        <f t="shared" si="1"/>
        <v>1900</v>
      </c>
      <c r="I23" s="104">
        <f t="shared" si="2"/>
        <v>11900</v>
      </c>
      <c r="J23" s="124">
        <f t="shared" si="3"/>
        <v>47600</v>
      </c>
    </row>
    <row r="24" spans="1:10" s="71" customFormat="1" ht="20.100000000000001" customHeight="1" x14ac:dyDescent="0.25">
      <c r="A24" s="95">
        <f t="shared" si="0"/>
        <v>15</v>
      </c>
      <c r="B24" s="96">
        <v>44249</v>
      </c>
      <c r="C24" s="97">
        <v>1623</v>
      </c>
      <c r="D24" s="96" t="s">
        <v>230</v>
      </c>
      <c r="E24" s="102" t="s">
        <v>244</v>
      </c>
      <c r="F24" s="107">
        <v>2</v>
      </c>
      <c r="G24" s="120">
        <v>12500</v>
      </c>
      <c r="H24" s="100">
        <f t="shared" si="1"/>
        <v>2375</v>
      </c>
      <c r="I24" s="104">
        <f t="shared" si="2"/>
        <v>14875</v>
      </c>
      <c r="J24" s="124">
        <f t="shared" si="3"/>
        <v>29750</v>
      </c>
    </row>
    <row r="25" spans="1:10" s="71" customFormat="1" ht="20.100000000000001" customHeight="1" x14ac:dyDescent="0.25">
      <c r="A25" s="95">
        <f t="shared" si="0"/>
        <v>16</v>
      </c>
      <c r="B25" s="96">
        <v>44251</v>
      </c>
      <c r="C25" s="97">
        <v>1624</v>
      </c>
      <c r="D25" s="96" t="s">
        <v>230</v>
      </c>
      <c r="E25" s="102" t="s">
        <v>248</v>
      </c>
      <c r="F25" s="107">
        <v>1</v>
      </c>
      <c r="G25" s="120">
        <v>12500</v>
      </c>
      <c r="H25" s="100">
        <f t="shared" si="1"/>
        <v>2375</v>
      </c>
      <c r="I25" s="104">
        <f t="shared" si="2"/>
        <v>14875</v>
      </c>
      <c r="J25" s="124">
        <f t="shared" si="3"/>
        <v>14875</v>
      </c>
    </row>
    <row r="26" spans="1:10" s="71" customFormat="1" ht="20.100000000000001" customHeight="1" x14ac:dyDescent="0.25">
      <c r="A26" s="95">
        <f t="shared" si="0"/>
        <v>17</v>
      </c>
      <c r="B26" s="96">
        <v>44260</v>
      </c>
      <c r="C26" s="97">
        <v>1705</v>
      </c>
      <c r="D26" s="96" t="s">
        <v>230</v>
      </c>
      <c r="E26" s="102" t="s">
        <v>248</v>
      </c>
      <c r="F26" s="107">
        <v>4</v>
      </c>
      <c r="G26" s="120">
        <v>12500</v>
      </c>
      <c r="H26" s="100">
        <f t="shared" si="1"/>
        <v>2375</v>
      </c>
      <c r="I26" s="104">
        <f t="shared" si="2"/>
        <v>14875</v>
      </c>
      <c r="J26" s="124">
        <f t="shared" si="3"/>
        <v>59500</v>
      </c>
    </row>
    <row r="27" spans="1:10" s="71" customFormat="1" ht="20.100000000000001" customHeight="1" x14ac:dyDescent="0.25">
      <c r="A27" s="95">
        <f t="shared" si="0"/>
        <v>18</v>
      </c>
      <c r="B27" s="96">
        <v>44267</v>
      </c>
      <c r="C27" s="97">
        <v>1753</v>
      </c>
      <c r="D27" s="96" t="s">
        <v>230</v>
      </c>
      <c r="E27" s="102" t="s">
        <v>249</v>
      </c>
      <c r="F27" s="107">
        <v>1</v>
      </c>
      <c r="G27" s="120">
        <v>10000</v>
      </c>
      <c r="H27" s="100">
        <f t="shared" si="1"/>
        <v>1900</v>
      </c>
      <c r="I27" s="104">
        <f t="shared" si="2"/>
        <v>11900</v>
      </c>
      <c r="J27" s="124">
        <f t="shared" si="3"/>
        <v>11900</v>
      </c>
    </row>
    <row r="28" spans="1:10" s="71" customFormat="1" ht="20.100000000000001" customHeight="1" x14ac:dyDescent="0.25">
      <c r="A28" s="95">
        <f t="shared" si="0"/>
        <v>19</v>
      </c>
      <c r="B28" s="96">
        <v>44267</v>
      </c>
      <c r="C28" s="97">
        <v>1753</v>
      </c>
      <c r="D28" s="96" t="s">
        <v>230</v>
      </c>
      <c r="E28" s="102" t="s">
        <v>248</v>
      </c>
      <c r="F28" s="107">
        <v>6</v>
      </c>
      <c r="G28" s="120">
        <v>12500</v>
      </c>
      <c r="H28" s="100">
        <f t="shared" si="1"/>
        <v>2375</v>
      </c>
      <c r="I28" s="104">
        <f t="shared" si="2"/>
        <v>14875</v>
      </c>
      <c r="J28" s="124">
        <f t="shared" si="3"/>
        <v>89250</v>
      </c>
    </row>
    <row r="29" spans="1:10" s="71" customFormat="1" ht="20.100000000000001" customHeight="1" x14ac:dyDescent="0.25">
      <c r="A29" s="95">
        <f t="shared" si="0"/>
        <v>20</v>
      </c>
      <c r="B29" s="96">
        <v>44267</v>
      </c>
      <c r="C29" s="97">
        <v>1753</v>
      </c>
      <c r="D29" s="96" t="s">
        <v>230</v>
      </c>
      <c r="E29" s="102" t="s">
        <v>252</v>
      </c>
      <c r="F29" s="107">
        <v>2</v>
      </c>
      <c r="G29" s="120">
        <v>20000</v>
      </c>
      <c r="H29" s="100">
        <f t="shared" si="1"/>
        <v>3800</v>
      </c>
      <c r="I29" s="104">
        <f t="shared" si="2"/>
        <v>23800</v>
      </c>
      <c r="J29" s="124">
        <f t="shared" si="3"/>
        <v>47600</v>
      </c>
    </row>
    <row r="30" spans="1:10" s="71" customFormat="1" ht="20.100000000000001" customHeight="1" x14ac:dyDescent="0.25">
      <c r="A30" s="95">
        <f t="shared" si="0"/>
        <v>21</v>
      </c>
      <c r="B30" s="96">
        <v>44267</v>
      </c>
      <c r="C30" s="97">
        <v>1753</v>
      </c>
      <c r="D30" s="96" t="s">
        <v>230</v>
      </c>
      <c r="E30" s="102" t="s">
        <v>253</v>
      </c>
      <c r="F30" s="107">
        <v>1</v>
      </c>
      <c r="G30" s="120">
        <v>9700</v>
      </c>
      <c r="H30" s="100">
        <f t="shared" si="1"/>
        <v>1843</v>
      </c>
      <c r="I30" s="104">
        <f t="shared" si="2"/>
        <v>11543</v>
      </c>
      <c r="J30" s="124">
        <f t="shared" si="3"/>
        <v>11543</v>
      </c>
    </row>
    <row r="31" spans="1:10" s="71" customFormat="1" ht="20.100000000000001" customHeight="1" x14ac:dyDescent="0.25">
      <c r="A31" s="95">
        <f t="shared" si="0"/>
        <v>22</v>
      </c>
      <c r="B31" s="96">
        <v>44267</v>
      </c>
      <c r="C31" s="97">
        <v>1753</v>
      </c>
      <c r="D31" s="96" t="s">
        <v>230</v>
      </c>
      <c r="E31" s="102" t="s">
        <v>254</v>
      </c>
      <c r="F31" s="107">
        <v>1</v>
      </c>
      <c r="G31" s="120">
        <v>19000</v>
      </c>
      <c r="H31" s="100">
        <f t="shared" si="1"/>
        <v>3610</v>
      </c>
      <c r="I31" s="104">
        <f t="shared" si="2"/>
        <v>22610</v>
      </c>
      <c r="J31" s="124">
        <f t="shared" si="3"/>
        <v>22610</v>
      </c>
    </row>
    <row r="32" spans="1:10" s="71" customFormat="1" ht="20.100000000000001" customHeight="1" x14ac:dyDescent="0.25">
      <c r="A32" s="95">
        <f t="shared" si="0"/>
        <v>23</v>
      </c>
      <c r="B32" s="96">
        <v>44267</v>
      </c>
      <c r="C32" s="97">
        <v>1753</v>
      </c>
      <c r="D32" s="96" t="s">
        <v>230</v>
      </c>
      <c r="E32" s="102" t="s">
        <v>255</v>
      </c>
      <c r="F32" s="107">
        <v>1</v>
      </c>
      <c r="G32" s="120">
        <v>3850</v>
      </c>
      <c r="H32" s="100">
        <f t="shared" si="1"/>
        <v>731.5</v>
      </c>
      <c r="I32" s="104">
        <f t="shared" si="2"/>
        <v>4581.5</v>
      </c>
      <c r="J32" s="124">
        <f t="shared" si="3"/>
        <v>4581.5</v>
      </c>
    </row>
    <row r="33" spans="1:10" s="71" customFormat="1" ht="20.100000000000001" customHeight="1" x14ac:dyDescent="0.25">
      <c r="A33" s="95">
        <f t="shared" si="0"/>
        <v>24</v>
      </c>
      <c r="B33" s="96">
        <v>44291</v>
      </c>
      <c r="C33" s="97">
        <v>1831</v>
      </c>
      <c r="D33" s="96" t="s">
        <v>230</v>
      </c>
      <c r="E33" s="102" t="s">
        <v>256</v>
      </c>
      <c r="F33" s="107">
        <v>7</v>
      </c>
      <c r="G33" s="120">
        <v>12500</v>
      </c>
      <c r="H33" s="100">
        <f t="shared" si="1"/>
        <v>2375</v>
      </c>
      <c r="I33" s="104">
        <f t="shared" si="2"/>
        <v>14875</v>
      </c>
      <c r="J33" s="124">
        <f t="shared" si="3"/>
        <v>104125</v>
      </c>
    </row>
    <row r="34" spans="1:10" s="71" customFormat="1" ht="20.100000000000001" customHeight="1" x14ac:dyDescent="0.25">
      <c r="A34" s="95">
        <f t="shared" si="0"/>
        <v>25</v>
      </c>
      <c r="B34" s="96">
        <v>44311</v>
      </c>
      <c r="C34" s="97">
        <v>1810</v>
      </c>
      <c r="D34" s="96" t="s">
        <v>230</v>
      </c>
      <c r="E34" s="102" t="s">
        <v>256</v>
      </c>
      <c r="F34" s="107">
        <v>9</v>
      </c>
      <c r="G34" s="120">
        <v>12500</v>
      </c>
      <c r="H34" s="100">
        <f t="shared" si="1"/>
        <v>2375</v>
      </c>
      <c r="I34" s="104">
        <f t="shared" si="2"/>
        <v>14875</v>
      </c>
      <c r="J34" s="124">
        <f t="shared" si="3"/>
        <v>133875</v>
      </c>
    </row>
    <row r="35" spans="1:10" s="71" customFormat="1" ht="20.100000000000001" customHeight="1" x14ac:dyDescent="0.25">
      <c r="A35" s="95">
        <f t="shared" si="0"/>
        <v>26</v>
      </c>
      <c r="B35" s="96">
        <v>44311</v>
      </c>
      <c r="C35" s="97">
        <v>1810</v>
      </c>
      <c r="D35" s="96" t="s">
        <v>230</v>
      </c>
      <c r="E35" s="102" t="s">
        <v>257</v>
      </c>
      <c r="F35" s="107">
        <v>1</v>
      </c>
      <c r="G35" s="120">
        <v>290000</v>
      </c>
      <c r="H35" s="100">
        <f t="shared" si="1"/>
        <v>55100</v>
      </c>
      <c r="I35" s="104">
        <f t="shared" si="2"/>
        <v>345100</v>
      </c>
      <c r="J35" s="124">
        <f t="shared" si="3"/>
        <v>345100</v>
      </c>
    </row>
    <row r="36" spans="1:10" s="71" customFormat="1" ht="20.100000000000001" customHeight="1" x14ac:dyDescent="0.25">
      <c r="A36" s="95">
        <f t="shared" si="0"/>
        <v>27</v>
      </c>
      <c r="B36" s="96">
        <v>44293</v>
      </c>
      <c r="C36" s="97">
        <v>1844</v>
      </c>
      <c r="D36" s="96" t="s">
        <v>230</v>
      </c>
      <c r="E36" s="102" t="s">
        <v>258</v>
      </c>
      <c r="F36" s="107">
        <v>3</v>
      </c>
      <c r="G36" s="120">
        <v>10000</v>
      </c>
      <c r="H36" s="100">
        <f t="shared" si="1"/>
        <v>1900</v>
      </c>
      <c r="I36" s="104">
        <f t="shared" si="2"/>
        <v>11900</v>
      </c>
      <c r="J36" s="124">
        <f t="shared" si="3"/>
        <v>35700</v>
      </c>
    </row>
    <row r="37" spans="1:10" s="71" customFormat="1" ht="20.100000000000001" customHeight="1" x14ac:dyDescent="0.25">
      <c r="A37" s="95">
        <f t="shared" si="0"/>
        <v>28</v>
      </c>
      <c r="B37" s="96">
        <v>44293</v>
      </c>
      <c r="C37" s="97">
        <v>1844</v>
      </c>
      <c r="D37" s="96" t="s">
        <v>230</v>
      </c>
      <c r="E37" s="102" t="s">
        <v>248</v>
      </c>
      <c r="F37" s="107">
        <v>3</v>
      </c>
      <c r="G37" s="120">
        <v>12500</v>
      </c>
      <c r="H37" s="100">
        <f t="shared" si="1"/>
        <v>2375</v>
      </c>
      <c r="I37" s="104">
        <f t="shared" si="2"/>
        <v>14875</v>
      </c>
      <c r="J37" s="124">
        <f t="shared" si="3"/>
        <v>44625</v>
      </c>
    </row>
    <row r="38" spans="1:10" s="71" customFormat="1" ht="20.100000000000001" customHeight="1" x14ac:dyDescent="0.25">
      <c r="A38" s="95">
        <f t="shared" si="0"/>
        <v>29</v>
      </c>
      <c r="B38" s="96">
        <v>44294</v>
      </c>
      <c r="C38" s="97">
        <v>1849</v>
      </c>
      <c r="D38" s="96" t="s">
        <v>230</v>
      </c>
      <c r="E38" s="102" t="s">
        <v>258</v>
      </c>
      <c r="F38" s="107">
        <v>3</v>
      </c>
      <c r="G38" s="120">
        <v>10000</v>
      </c>
      <c r="H38" s="100">
        <f t="shared" si="1"/>
        <v>1900</v>
      </c>
      <c r="I38" s="104">
        <f t="shared" si="2"/>
        <v>11900</v>
      </c>
      <c r="J38" s="124">
        <f t="shared" si="3"/>
        <v>35700</v>
      </c>
    </row>
    <row r="39" spans="1:10" s="71" customFormat="1" ht="20.100000000000001" customHeight="1" x14ac:dyDescent="0.25">
      <c r="A39" s="95">
        <f t="shared" si="0"/>
        <v>30</v>
      </c>
      <c r="B39" s="96">
        <v>44295</v>
      </c>
      <c r="C39" s="97">
        <v>1854</v>
      </c>
      <c r="D39" s="96" t="s">
        <v>230</v>
      </c>
      <c r="E39" s="102" t="s">
        <v>258</v>
      </c>
      <c r="F39" s="107">
        <v>1</v>
      </c>
      <c r="G39" s="120">
        <v>10000</v>
      </c>
      <c r="H39" s="100">
        <f t="shared" si="1"/>
        <v>1900</v>
      </c>
      <c r="I39" s="104">
        <f t="shared" si="2"/>
        <v>11900</v>
      </c>
      <c r="J39" s="124">
        <f t="shared" si="3"/>
        <v>11900</v>
      </c>
    </row>
    <row r="40" spans="1:10" s="71" customFormat="1" ht="20.100000000000001" customHeight="1" x14ac:dyDescent="0.25">
      <c r="A40" s="95">
        <f t="shared" si="0"/>
        <v>31</v>
      </c>
      <c r="B40" s="96">
        <v>44295</v>
      </c>
      <c r="C40" s="97">
        <v>1854</v>
      </c>
      <c r="D40" s="96" t="s">
        <v>230</v>
      </c>
      <c r="E40" s="102" t="s">
        <v>248</v>
      </c>
      <c r="F40" s="107">
        <v>1</v>
      </c>
      <c r="G40" s="120">
        <v>12500</v>
      </c>
      <c r="H40" s="100">
        <f t="shared" si="1"/>
        <v>2375</v>
      </c>
      <c r="I40" s="104">
        <f t="shared" si="2"/>
        <v>14875</v>
      </c>
      <c r="J40" s="124">
        <f t="shared" si="3"/>
        <v>14875</v>
      </c>
    </row>
    <row r="41" spans="1:10" s="71" customFormat="1" ht="20.100000000000001" customHeight="1" x14ac:dyDescent="0.25">
      <c r="A41" s="95">
        <f t="shared" si="0"/>
        <v>32</v>
      </c>
      <c r="B41" s="96">
        <v>44299</v>
      </c>
      <c r="C41" s="97">
        <v>1940</v>
      </c>
      <c r="D41" s="96" t="s">
        <v>230</v>
      </c>
      <c r="E41" s="102" t="s">
        <v>248</v>
      </c>
      <c r="F41" s="107">
        <v>7</v>
      </c>
      <c r="G41" s="120">
        <v>12500</v>
      </c>
      <c r="H41" s="100">
        <f t="shared" si="1"/>
        <v>2375</v>
      </c>
      <c r="I41" s="104">
        <f t="shared" si="2"/>
        <v>14875</v>
      </c>
      <c r="J41" s="124">
        <f t="shared" si="3"/>
        <v>104125</v>
      </c>
    </row>
    <row r="42" spans="1:10" s="71" customFormat="1" ht="20.100000000000001" customHeight="1" x14ac:dyDescent="0.25">
      <c r="A42" s="95">
        <f t="shared" si="0"/>
        <v>33</v>
      </c>
      <c r="B42" s="96">
        <v>44300</v>
      </c>
      <c r="C42" s="97">
        <v>1946</v>
      </c>
      <c r="D42" s="96" t="s">
        <v>230</v>
      </c>
      <c r="E42" s="102" t="s">
        <v>258</v>
      </c>
      <c r="F42" s="107">
        <v>2</v>
      </c>
      <c r="G42" s="120">
        <v>10000</v>
      </c>
      <c r="H42" s="100">
        <f t="shared" si="1"/>
        <v>1900</v>
      </c>
      <c r="I42" s="104">
        <f t="shared" si="2"/>
        <v>11900</v>
      </c>
      <c r="J42" s="124">
        <f t="shared" si="3"/>
        <v>23800</v>
      </c>
    </row>
    <row r="43" spans="1:10" s="71" customFormat="1" ht="20.100000000000001" customHeight="1" x14ac:dyDescent="0.25">
      <c r="A43" s="95">
        <f t="shared" si="0"/>
        <v>34</v>
      </c>
      <c r="B43" s="96">
        <v>44300</v>
      </c>
      <c r="C43" s="97">
        <v>1946</v>
      </c>
      <c r="D43" s="96" t="s">
        <v>230</v>
      </c>
      <c r="E43" s="102" t="s">
        <v>248</v>
      </c>
      <c r="F43" s="107">
        <v>1</v>
      </c>
      <c r="G43" s="120">
        <v>12500</v>
      </c>
      <c r="H43" s="100">
        <f t="shared" si="1"/>
        <v>2375</v>
      </c>
      <c r="I43" s="104">
        <f t="shared" si="2"/>
        <v>14875</v>
      </c>
      <c r="J43" s="124">
        <f t="shared" si="3"/>
        <v>14875</v>
      </c>
    </row>
    <row r="44" spans="1:10" s="71" customFormat="1" ht="20.100000000000001" customHeight="1" x14ac:dyDescent="0.25">
      <c r="A44" s="95">
        <f t="shared" si="0"/>
        <v>35</v>
      </c>
      <c r="B44" s="96">
        <v>44303</v>
      </c>
      <c r="C44" s="97">
        <v>1954</v>
      </c>
      <c r="D44" s="96" t="s">
        <v>230</v>
      </c>
      <c r="E44" s="102" t="s">
        <v>248</v>
      </c>
      <c r="F44" s="107">
        <v>1</v>
      </c>
      <c r="G44" s="120">
        <v>12500</v>
      </c>
      <c r="H44" s="100">
        <f t="shared" si="1"/>
        <v>2375</v>
      </c>
      <c r="I44" s="104">
        <f t="shared" si="2"/>
        <v>14875</v>
      </c>
      <c r="J44" s="124">
        <f t="shared" si="3"/>
        <v>14875</v>
      </c>
    </row>
    <row r="45" spans="1:10" s="71" customFormat="1" ht="20.100000000000001" customHeight="1" x14ac:dyDescent="0.25">
      <c r="A45" s="95">
        <f t="shared" si="0"/>
        <v>36</v>
      </c>
      <c r="B45" s="96">
        <v>44303</v>
      </c>
      <c r="C45" s="97">
        <v>1954</v>
      </c>
      <c r="D45" s="96" t="s">
        <v>230</v>
      </c>
      <c r="E45" s="102" t="s">
        <v>252</v>
      </c>
      <c r="F45" s="107">
        <v>2</v>
      </c>
      <c r="G45" s="120">
        <v>20000</v>
      </c>
      <c r="H45" s="100">
        <f t="shared" si="1"/>
        <v>3800</v>
      </c>
      <c r="I45" s="104">
        <f t="shared" si="2"/>
        <v>23800</v>
      </c>
      <c r="J45" s="124">
        <f t="shared" si="3"/>
        <v>47600</v>
      </c>
    </row>
    <row r="46" spans="1:10" s="71" customFormat="1" ht="20.100000000000001" customHeight="1" x14ac:dyDescent="0.25">
      <c r="A46" s="95">
        <f t="shared" si="0"/>
        <v>37</v>
      </c>
      <c r="B46" s="96">
        <v>44315</v>
      </c>
      <c r="C46" s="97">
        <v>1984</v>
      </c>
      <c r="D46" s="96" t="s">
        <v>230</v>
      </c>
      <c r="E46" s="102" t="s">
        <v>259</v>
      </c>
      <c r="F46" s="107">
        <v>1</v>
      </c>
      <c r="G46" s="120">
        <v>50000</v>
      </c>
      <c r="H46" s="100">
        <f t="shared" si="1"/>
        <v>9500</v>
      </c>
      <c r="I46" s="104">
        <f t="shared" si="2"/>
        <v>59500</v>
      </c>
      <c r="J46" s="124">
        <f t="shared" si="3"/>
        <v>59500</v>
      </c>
    </row>
    <row r="47" spans="1:10" s="71" customFormat="1" ht="20.100000000000001" customHeight="1" x14ac:dyDescent="0.25">
      <c r="A47" s="95">
        <f t="shared" si="0"/>
        <v>38</v>
      </c>
      <c r="B47" s="96">
        <v>44315</v>
      </c>
      <c r="C47" s="97">
        <v>1984</v>
      </c>
      <c r="D47" s="96" t="s">
        <v>230</v>
      </c>
      <c r="E47" s="102" t="s">
        <v>260</v>
      </c>
      <c r="F47" s="107">
        <v>1</v>
      </c>
      <c r="G47" s="120">
        <v>20000</v>
      </c>
      <c r="H47" s="100">
        <f t="shared" si="1"/>
        <v>3800</v>
      </c>
      <c r="I47" s="104">
        <f t="shared" si="2"/>
        <v>23800</v>
      </c>
      <c r="J47" s="124">
        <f t="shared" si="3"/>
        <v>23800</v>
      </c>
    </row>
    <row r="48" spans="1:10" s="71" customFormat="1" ht="20.100000000000001" customHeight="1" x14ac:dyDescent="0.25">
      <c r="A48" s="95">
        <f t="shared" si="0"/>
        <v>39</v>
      </c>
      <c r="B48" s="96">
        <v>44306</v>
      </c>
      <c r="C48" s="97">
        <v>1962</v>
      </c>
      <c r="D48" s="96" t="s">
        <v>230</v>
      </c>
      <c r="E48" s="102" t="s">
        <v>248</v>
      </c>
      <c r="F48" s="107">
        <v>2</v>
      </c>
      <c r="G48" s="120">
        <v>12500</v>
      </c>
      <c r="H48" s="100">
        <f t="shared" si="1"/>
        <v>2375</v>
      </c>
      <c r="I48" s="104">
        <f t="shared" si="2"/>
        <v>14875</v>
      </c>
      <c r="J48" s="124">
        <f t="shared" si="3"/>
        <v>29750</v>
      </c>
    </row>
    <row r="49" spans="1:10" s="71" customFormat="1" ht="20.100000000000001" customHeight="1" x14ac:dyDescent="0.25">
      <c r="A49" s="95">
        <f t="shared" si="0"/>
        <v>40</v>
      </c>
      <c r="B49" s="96">
        <v>44314</v>
      </c>
      <c r="C49" s="97">
        <v>1980</v>
      </c>
      <c r="D49" s="96" t="s">
        <v>230</v>
      </c>
      <c r="E49" s="102" t="s">
        <v>248</v>
      </c>
      <c r="F49" s="107">
        <v>4</v>
      </c>
      <c r="G49" s="120">
        <v>12500</v>
      </c>
      <c r="H49" s="100">
        <f t="shared" si="1"/>
        <v>2375</v>
      </c>
      <c r="I49" s="104">
        <f t="shared" si="2"/>
        <v>14875</v>
      </c>
      <c r="J49" s="124">
        <f t="shared" si="3"/>
        <v>59500</v>
      </c>
    </row>
    <row r="50" spans="1:10" s="71" customFormat="1" ht="20.100000000000001" customHeight="1" x14ac:dyDescent="0.25">
      <c r="A50" s="95">
        <f t="shared" si="0"/>
        <v>41</v>
      </c>
      <c r="B50" s="96">
        <v>44320</v>
      </c>
      <c r="C50" s="97">
        <v>1989</v>
      </c>
      <c r="D50" s="96" t="s">
        <v>230</v>
      </c>
      <c r="E50" s="102" t="s">
        <v>248</v>
      </c>
      <c r="F50" s="107">
        <v>6</v>
      </c>
      <c r="G50" s="120">
        <v>12500</v>
      </c>
      <c r="H50" s="100">
        <f t="shared" si="1"/>
        <v>2375</v>
      </c>
      <c r="I50" s="104">
        <f t="shared" si="2"/>
        <v>14875</v>
      </c>
      <c r="J50" s="124">
        <f t="shared" si="3"/>
        <v>89250</v>
      </c>
    </row>
    <row r="51" spans="1:10" s="71" customFormat="1" ht="20.100000000000001" customHeight="1" x14ac:dyDescent="0.25">
      <c r="A51" s="95">
        <f t="shared" si="0"/>
        <v>42</v>
      </c>
      <c r="B51" s="96">
        <v>44326</v>
      </c>
      <c r="C51" s="97">
        <v>2019</v>
      </c>
      <c r="D51" s="96" t="s">
        <v>230</v>
      </c>
      <c r="E51" s="102" t="s">
        <v>248</v>
      </c>
      <c r="F51" s="107">
        <v>1</v>
      </c>
      <c r="G51" s="120">
        <v>12500</v>
      </c>
      <c r="H51" s="100">
        <f t="shared" si="1"/>
        <v>2375</v>
      </c>
      <c r="I51" s="104">
        <f t="shared" si="2"/>
        <v>14875</v>
      </c>
      <c r="J51" s="124">
        <f t="shared" si="3"/>
        <v>14875</v>
      </c>
    </row>
    <row r="52" spans="1:10" s="71" customFormat="1" ht="20.100000000000001" customHeight="1" x14ac:dyDescent="0.25">
      <c r="A52" s="95">
        <f t="shared" si="0"/>
        <v>43</v>
      </c>
      <c r="B52" s="96">
        <v>44326</v>
      </c>
      <c r="C52" s="97">
        <v>2019</v>
      </c>
      <c r="D52" s="96" t="s">
        <v>230</v>
      </c>
      <c r="E52" s="102" t="s">
        <v>252</v>
      </c>
      <c r="F52" s="107">
        <v>4</v>
      </c>
      <c r="G52" s="120">
        <v>20000</v>
      </c>
      <c r="H52" s="100">
        <f t="shared" si="1"/>
        <v>3800</v>
      </c>
      <c r="I52" s="104">
        <f t="shared" si="2"/>
        <v>23800</v>
      </c>
      <c r="J52" s="124">
        <f t="shared" si="3"/>
        <v>95200</v>
      </c>
    </row>
    <row r="53" spans="1:10" s="71" customFormat="1" ht="20.100000000000001" customHeight="1" x14ac:dyDescent="0.25">
      <c r="A53" s="95">
        <f t="shared" si="0"/>
        <v>44</v>
      </c>
      <c r="B53" s="96">
        <v>44322</v>
      </c>
      <c r="C53" s="97">
        <v>2000</v>
      </c>
      <c r="D53" s="96" t="s">
        <v>230</v>
      </c>
      <c r="E53" s="102" t="s">
        <v>258</v>
      </c>
      <c r="F53" s="107">
        <v>3</v>
      </c>
      <c r="G53" s="120">
        <v>10000</v>
      </c>
      <c r="H53" s="100">
        <f t="shared" si="1"/>
        <v>1900</v>
      </c>
      <c r="I53" s="104">
        <f t="shared" si="2"/>
        <v>11900</v>
      </c>
      <c r="J53" s="124">
        <f t="shared" si="3"/>
        <v>35700</v>
      </c>
    </row>
    <row r="54" spans="1:10" s="71" customFormat="1" ht="20.100000000000001" customHeight="1" x14ac:dyDescent="0.25">
      <c r="A54" s="95">
        <f t="shared" si="0"/>
        <v>45</v>
      </c>
      <c r="B54" s="96">
        <v>44322</v>
      </c>
      <c r="C54" s="97">
        <v>2000</v>
      </c>
      <c r="D54" s="96" t="s">
        <v>230</v>
      </c>
      <c r="E54" s="102" t="s">
        <v>248</v>
      </c>
      <c r="F54" s="107">
        <v>2</v>
      </c>
      <c r="G54" s="120">
        <v>12500</v>
      </c>
      <c r="H54" s="100">
        <f t="shared" si="1"/>
        <v>2375</v>
      </c>
      <c r="I54" s="104">
        <f t="shared" si="2"/>
        <v>14875</v>
      </c>
      <c r="J54" s="124">
        <f t="shared" si="3"/>
        <v>29750</v>
      </c>
    </row>
    <row r="55" spans="1:10" s="71" customFormat="1" ht="20.100000000000001" customHeight="1" x14ac:dyDescent="0.25">
      <c r="A55" s="95">
        <f t="shared" si="0"/>
        <v>46</v>
      </c>
      <c r="B55" s="96">
        <v>44322</v>
      </c>
      <c r="C55" s="97">
        <v>2000</v>
      </c>
      <c r="D55" s="96" t="s">
        <v>230</v>
      </c>
      <c r="E55" s="102" t="s">
        <v>252</v>
      </c>
      <c r="F55" s="107">
        <v>1</v>
      </c>
      <c r="G55" s="120">
        <v>20000</v>
      </c>
      <c r="H55" s="100">
        <f t="shared" si="1"/>
        <v>3800</v>
      </c>
      <c r="I55" s="104">
        <f t="shared" si="2"/>
        <v>23800</v>
      </c>
      <c r="J55" s="124">
        <f t="shared" si="3"/>
        <v>23800</v>
      </c>
    </row>
    <row r="56" spans="1:10" s="71" customFormat="1" ht="20.100000000000001" customHeight="1" x14ac:dyDescent="0.25">
      <c r="A56" s="95">
        <f t="shared" si="0"/>
        <v>47</v>
      </c>
      <c r="B56" s="96">
        <v>44334</v>
      </c>
      <c r="C56" s="97">
        <v>2062</v>
      </c>
      <c r="D56" s="96" t="s">
        <v>230</v>
      </c>
      <c r="E56" s="102" t="s">
        <v>248</v>
      </c>
      <c r="F56" s="107">
        <v>3</v>
      </c>
      <c r="G56" s="120">
        <v>12500</v>
      </c>
      <c r="H56" s="100">
        <f t="shared" si="1"/>
        <v>2375</v>
      </c>
      <c r="I56" s="104">
        <f t="shared" si="2"/>
        <v>14875</v>
      </c>
      <c r="J56" s="124">
        <f t="shared" si="3"/>
        <v>44625</v>
      </c>
    </row>
    <row r="57" spans="1:10" s="71" customFormat="1" ht="20.100000000000001" customHeight="1" x14ac:dyDescent="0.25">
      <c r="A57" s="95">
        <f t="shared" si="0"/>
        <v>48</v>
      </c>
      <c r="B57" s="96">
        <v>44334</v>
      </c>
      <c r="C57" s="97">
        <v>2062</v>
      </c>
      <c r="D57" s="96" t="s">
        <v>230</v>
      </c>
      <c r="E57" s="102" t="s">
        <v>252</v>
      </c>
      <c r="F57" s="107">
        <v>1</v>
      </c>
      <c r="G57" s="120">
        <v>20000</v>
      </c>
      <c r="H57" s="100">
        <f t="shared" si="1"/>
        <v>3800</v>
      </c>
      <c r="I57" s="104">
        <f t="shared" si="2"/>
        <v>23800</v>
      </c>
      <c r="J57" s="124">
        <f t="shared" si="3"/>
        <v>23800</v>
      </c>
    </row>
    <row r="58" spans="1:10" s="71" customFormat="1" ht="20.100000000000001" customHeight="1" x14ac:dyDescent="0.25">
      <c r="A58" s="95">
        <f t="shared" si="0"/>
        <v>49</v>
      </c>
      <c r="B58" s="96">
        <v>44335</v>
      </c>
      <c r="C58" s="97">
        <v>2064</v>
      </c>
      <c r="D58" s="96" t="s">
        <v>230</v>
      </c>
      <c r="E58" s="102" t="s">
        <v>252</v>
      </c>
      <c r="F58" s="107">
        <v>2</v>
      </c>
      <c r="G58" s="120">
        <v>20000</v>
      </c>
      <c r="H58" s="100">
        <f t="shared" si="1"/>
        <v>3800</v>
      </c>
      <c r="I58" s="104">
        <f t="shared" si="2"/>
        <v>23800</v>
      </c>
      <c r="J58" s="124">
        <f t="shared" si="3"/>
        <v>47600</v>
      </c>
    </row>
    <row r="59" spans="1:10" s="71" customFormat="1" ht="20.100000000000001" customHeight="1" x14ac:dyDescent="0.25">
      <c r="A59" s="95">
        <f t="shared" si="0"/>
        <v>50</v>
      </c>
      <c r="B59" s="96">
        <v>44335</v>
      </c>
      <c r="C59" s="97">
        <v>2065</v>
      </c>
      <c r="D59" s="96" t="s">
        <v>230</v>
      </c>
      <c r="E59" s="102" t="s">
        <v>252</v>
      </c>
      <c r="F59" s="107">
        <v>1</v>
      </c>
      <c r="G59" s="120">
        <v>20000</v>
      </c>
      <c r="H59" s="100">
        <f t="shared" si="1"/>
        <v>3800</v>
      </c>
      <c r="I59" s="104">
        <f t="shared" si="2"/>
        <v>23800</v>
      </c>
      <c r="J59" s="124">
        <f t="shared" si="3"/>
        <v>23800</v>
      </c>
    </row>
    <row r="60" spans="1:10" s="71" customFormat="1" ht="20.100000000000001" customHeight="1" x14ac:dyDescent="0.25">
      <c r="A60" s="95">
        <f t="shared" si="0"/>
        <v>51</v>
      </c>
      <c r="B60" s="96">
        <v>44335</v>
      </c>
      <c r="C60" s="97">
        <v>2065</v>
      </c>
      <c r="D60" s="96" t="s">
        <v>230</v>
      </c>
      <c r="E60" s="102" t="s">
        <v>261</v>
      </c>
      <c r="F60" s="107">
        <v>1</v>
      </c>
      <c r="G60" s="120">
        <v>23000</v>
      </c>
      <c r="H60" s="100">
        <f t="shared" si="1"/>
        <v>4370</v>
      </c>
      <c r="I60" s="104">
        <f t="shared" si="2"/>
        <v>27370</v>
      </c>
      <c r="J60" s="124">
        <f t="shared" si="3"/>
        <v>27370</v>
      </c>
    </row>
    <row r="61" spans="1:10" s="71" customFormat="1" ht="20.100000000000001" customHeight="1" x14ac:dyDescent="0.25">
      <c r="A61" s="95">
        <f t="shared" si="0"/>
        <v>52</v>
      </c>
      <c r="B61" s="96">
        <v>41040</v>
      </c>
      <c r="C61" s="97">
        <v>2040</v>
      </c>
      <c r="D61" s="96" t="s">
        <v>230</v>
      </c>
      <c r="E61" s="102" t="s">
        <v>258</v>
      </c>
      <c r="F61" s="107">
        <v>1</v>
      </c>
      <c r="G61" s="120">
        <v>10000</v>
      </c>
      <c r="H61" s="100">
        <f t="shared" si="1"/>
        <v>1900</v>
      </c>
      <c r="I61" s="104">
        <f t="shared" si="2"/>
        <v>11900</v>
      </c>
      <c r="J61" s="124">
        <f t="shared" si="3"/>
        <v>11900</v>
      </c>
    </row>
    <row r="62" spans="1:10" s="71" customFormat="1" ht="20.100000000000001" customHeight="1" x14ac:dyDescent="0.25">
      <c r="A62" s="95">
        <f t="shared" si="0"/>
        <v>53</v>
      </c>
      <c r="B62" s="96">
        <v>41040</v>
      </c>
      <c r="C62" s="97">
        <v>2040</v>
      </c>
      <c r="D62" s="96" t="s">
        <v>230</v>
      </c>
      <c r="E62" s="102" t="s">
        <v>248</v>
      </c>
      <c r="F62" s="107">
        <v>1</v>
      </c>
      <c r="G62" s="120">
        <v>12500</v>
      </c>
      <c r="H62" s="100">
        <f t="shared" si="1"/>
        <v>2375</v>
      </c>
      <c r="I62" s="104">
        <f t="shared" si="2"/>
        <v>14875</v>
      </c>
      <c r="J62" s="124">
        <f t="shared" si="3"/>
        <v>14875</v>
      </c>
    </row>
    <row r="63" spans="1:10" s="71" customFormat="1" ht="20.100000000000001" customHeight="1" x14ac:dyDescent="0.25">
      <c r="A63" s="95">
        <f t="shared" si="0"/>
        <v>54</v>
      </c>
      <c r="B63" s="96">
        <v>44348</v>
      </c>
      <c r="C63" s="97">
        <v>2100</v>
      </c>
      <c r="D63" s="96" t="s">
        <v>230</v>
      </c>
      <c r="E63" s="102" t="s">
        <v>248</v>
      </c>
      <c r="F63" s="107">
        <v>2</v>
      </c>
      <c r="G63" s="120">
        <v>12500</v>
      </c>
      <c r="H63" s="100">
        <f t="shared" si="1"/>
        <v>2375</v>
      </c>
      <c r="I63" s="104">
        <f t="shared" si="2"/>
        <v>14875</v>
      </c>
      <c r="J63" s="124">
        <f t="shared" si="3"/>
        <v>29750</v>
      </c>
    </row>
    <row r="64" spans="1:10" s="71" customFormat="1" ht="20.100000000000001" customHeight="1" x14ac:dyDescent="0.25">
      <c r="A64" s="95">
        <f t="shared" si="0"/>
        <v>55</v>
      </c>
      <c r="B64" s="96">
        <v>44350</v>
      </c>
      <c r="C64" s="97">
        <v>2109</v>
      </c>
      <c r="D64" s="96" t="s">
        <v>230</v>
      </c>
      <c r="E64" s="102" t="s">
        <v>248</v>
      </c>
      <c r="F64" s="107">
        <v>1</v>
      </c>
      <c r="G64" s="120">
        <v>12500</v>
      </c>
      <c r="H64" s="100">
        <f t="shared" si="1"/>
        <v>2375</v>
      </c>
      <c r="I64" s="104">
        <f t="shared" si="2"/>
        <v>14875</v>
      </c>
      <c r="J64" s="124">
        <f t="shared" si="3"/>
        <v>14875</v>
      </c>
    </row>
    <row r="65" spans="1:10" s="71" customFormat="1" ht="20.100000000000001" customHeight="1" x14ac:dyDescent="0.25">
      <c r="A65" s="95">
        <f t="shared" si="0"/>
        <v>56</v>
      </c>
      <c r="B65" s="96">
        <v>44362</v>
      </c>
      <c r="C65" s="97">
        <v>2178</v>
      </c>
      <c r="D65" s="96" t="s">
        <v>230</v>
      </c>
      <c r="E65" s="102" t="s">
        <v>248</v>
      </c>
      <c r="F65" s="107">
        <v>2</v>
      </c>
      <c r="G65" s="120">
        <v>12500</v>
      </c>
      <c r="H65" s="100">
        <f t="shared" si="1"/>
        <v>2375</v>
      </c>
      <c r="I65" s="104">
        <f t="shared" si="2"/>
        <v>14875</v>
      </c>
      <c r="J65" s="124">
        <f t="shared" si="3"/>
        <v>29750</v>
      </c>
    </row>
    <row r="66" spans="1:10" s="71" customFormat="1" ht="20.100000000000001" customHeight="1" x14ac:dyDescent="0.25">
      <c r="A66" s="95">
        <f t="shared" si="0"/>
        <v>57</v>
      </c>
      <c r="B66" s="96">
        <v>44372</v>
      </c>
      <c r="C66" s="97">
        <v>2224</v>
      </c>
      <c r="D66" s="96" t="s">
        <v>230</v>
      </c>
      <c r="E66" s="102" t="s">
        <v>248</v>
      </c>
      <c r="F66" s="107">
        <v>7</v>
      </c>
      <c r="G66" s="120">
        <v>12500</v>
      </c>
      <c r="H66" s="100">
        <f t="shared" si="1"/>
        <v>2375</v>
      </c>
      <c r="I66" s="104">
        <f t="shared" si="2"/>
        <v>14875</v>
      </c>
      <c r="J66" s="124">
        <f t="shared" si="3"/>
        <v>104125</v>
      </c>
    </row>
    <row r="67" spans="1:10" s="71" customFormat="1" ht="20.100000000000001" customHeight="1" x14ac:dyDescent="0.25">
      <c r="A67" s="95">
        <f t="shared" si="0"/>
        <v>58</v>
      </c>
      <c r="B67" s="96">
        <v>44378</v>
      </c>
      <c r="C67" s="97">
        <v>2235</v>
      </c>
      <c r="D67" s="96" t="s">
        <v>230</v>
      </c>
      <c r="E67" s="102" t="s">
        <v>248</v>
      </c>
      <c r="F67" s="107">
        <v>1</v>
      </c>
      <c r="G67" s="120">
        <v>12500</v>
      </c>
      <c r="H67" s="100">
        <f t="shared" si="1"/>
        <v>2375</v>
      </c>
      <c r="I67" s="104">
        <f t="shared" si="2"/>
        <v>14875</v>
      </c>
      <c r="J67" s="124">
        <f t="shared" si="3"/>
        <v>14875</v>
      </c>
    </row>
    <row r="68" spans="1:10" s="71" customFormat="1" ht="20.100000000000001" customHeight="1" x14ac:dyDescent="0.25">
      <c r="A68" s="95">
        <f t="shared" si="0"/>
        <v>59</v>
      </c>
      <c r="B68" s="96">
        <v>44378</v>
      </c>
      <c r="C68" s="97">
        <v>2235</v>
      </c>
      <c r="D68" s="96" t="s">
        <v>230</v>
      </c>
      <c r="E68" s="102" t="s">
        <v>252</v>
      </c>
      <c r="F68" s="107">
        <v>1</v>
      </c>
      <c r="G68" s="120">
        <v>20000</v>
      </c>
      <c r="H68" s="100">
        <f t="shared" si="1"/>
        <v>3800</v>
      </c>
      <c r="I68" s="104">
        <f t="shared" si="2"/>
        <v>23800</v>
      </c>
      <c r="J68" s="124">
        <f t="shared" si="3"/>
        <v>23800</v>
      </c>
    </row>
    <row r="69" spans="1:10" s="71" customFormat="1" ht="20.100000000000001" customHeight="1" x14ac:dyDescent="0.25">
      <c r="A69" s="95">
        <f t="shared" si="0"/>
        <v>60</v>
      </c>
      <c r="B69" s="96">
        <v>44380</v>
      </c>
      <c r="C69" s="97">
        <v>2263</v>
      </c>
      <c r="D69" s="96" t="s">
        <v>230</v>
      </c>
      <c r="E69" s="102" t="s">
        <v>248</v>
      </c>
      <c r="F69" s="107">
        <v>1</v>
      </c>
      <c r="G69" s="120">
        <v>12500</v>
      </c>
      <c r="H69" s="100">
        <f t="shared" si="1"/>
        <v>2375</v>
      </c>
      <c r="I69" s="104">
        <f t="shared" si="2"/>
        <v>14875</v>
      </c>
      <c r="J69" s="124">
        <f t="shared" si="3"/>
        <v>14875</v>
      </c>
    </row>
    <row r="70" spans="1:10" s="71" customFormat="1" ht="20.100000000000001" customHeight="1" x14ac:dyDescent="0.25">
      <c r="A70" s="95">
        <f t="shared" si="0"/>
        <v>61</v>
      </c>
      <c r="B70" s="96">
        <v>44380</v>
      </c>
      <c r="C70" s="97">
        <v>2263</v>
      </c>
      <c r="D70" s="96" t="s">
        <v>230</v>
      </c>
      <c r="E70" s="102" t="s">
        <v>255</v>
      </c>
      <c r="F70" s="107">
        <v>1</v>
      </c>
      <c r="G70" s="120">
        <v>3800</v>
      </c>
      <c r="H70" s="100">
        <f t="shared" si="1"/>
        <v>722</v>
      </c>
      <c r="I70" s="104">
        <f t="shared" si="2"/>
        <v>4522</v>
      </c>
      <c r="J70" s="124">
        <f t="shared" si="3"/>
        <v>4522</v>
      </c>
    </row>
    <row r="71" spans="1:10" s="71" customFormat="1" ht="20.100000000000001" customHeight="1" x14ac:dyDescent="0.25">
      <c r="A71" s="95">
        <f t="shared" si="0"/>
        <v>62</v>
      </c>
      <c r="B71" s="96">
        <v>44393</v>
      </c>
      <c r="C71" s="97">
        <v>2324</v>
      </c>
      <c r="D71" s="96" t="s">
        <v>230</v>
      </c>
      <c r="E71" s="102" t="s">
        <v>248</v>
      </c>
      <c r="F71" s="107">
        <v>5</v>
      </c>
      <c r="G71" s="120">
        <v>12500</v>
      </c>
      <c r="H71" s="100">
        <f t="shared" si="1"/>
        <v>2375</v>
      </c>
      <c r="I71" s="104">
        <f t="shared" si="2"/>
        <v>14875</v>
      </c>
      <c r="J71" s="124">
        <f t="shared" si="3"/>
        <v>74375</v>
      </c>
    </row>
    <row r="72" spans="1:10" s="71" customFormat="1" ht="20.100000000000001" customHeight="1" x14ac:dyDescent="0.25">
      <c r="A72" s="95">
        <f t="shared" si="0"/>
        <v>63</v>
      </c>
      <c r="B72" s="96">
        <v>44399</v>
      </c>
      <c r="C72" s="97">
        <v>2338</v>
      </c>
      <c r="D72" s="96" t="s">
        <v>230</v>
      </c>
      <c r="E72" s="102" t="s">
        <v>248</v>
      </c>
      <c r="F72" s="107">
        <v>5</v>
      </c>
      <c r="G72" s="120">
        <v>12500</v>
      </c>
      <c r="H72" s="100">
        <f t="shared" si="1"/>
        <v>2375</v>
      </c>
      <c r="I72" s="104">
        <f t="shared" si="2"/>
        <v>14875</v>
      </c>
      <c r="J72" s="124">
        <f t="shared" si="3"/>
        <v>74375</v>
      </c>
    </row>
    <row r="73" spans="1:10" s="71" customFormat="1" ht="20.100000000000001" customHeight="1" x14ac:dyDescent="0.25">
      <c r="A73" s="95">
        <f t="shared" si="0"/>
        <v>64</v>
      </c>
      <c r="B73" s="96">
        <v>44418</v>
      </c>
      <c r="C73" s="97">
        <v>2422</v>
      </c>
      <c r="D73" s="96" t="s">
        <v>230</v>
      </c>
      <c r="E73" s="102" t="s">
        <v>258</v>
      </c>
      <c r="F73" s="107">
        <v>1</v>
      </c>
      <c r="G73" s="120">
        <v>10000</v>
      </c>
      <c r="H73" s="100">
        <f t="shared" si="1"/>
        <v>1900</v>
      </c>
      <c r="I73" s="104">
        <f t="shared" si="2"/>
        <v>11900</v>
      </c>
      <c r="J73" s="124">
        <f t="shared" si="3"/>
        <v>11900</v>
      </c>
    </row>
    <row r="74" spans="1:10" s="71" customFormat="1" ht="20.100000000000001" customHeight="1" x14ac:dyDescent="0.25">
      <c r="A74" s="95">
        <f t="shared" si="0"/>
        <v>65</v>
      </c>
      <c r="B74" s="96">
        <v>44418</v>
      </c>
      <c r="C74" s="97">
        <v>2422</v>
      </c>
      <c r="D74" s="96" t="s">
        <v>230</v>
      </c>
      <c r="E74" s="102" t="s">
        <v>248</v>
      </c>
      <c r="F74" s="107">
        <v>6</v>
      </c>
      <c r="G74" s="120">
        <v>12500</v>
      </c>
      <c r="H74" s="100">
        <f t="shared" si="1"/>
        <v>2375</v>
      </c>
      <c r="I74" s="104">
        <f t="shared" si="2"/>
        <v>14875</v>
      </c>
      <c r="J74" s="124">
        <f t="shared" si="3"/>
        <v>89250</v>
      </c>
    </row>
    <row r="75" spans="1:10" s="71" customFormat="1" ht="20.100000000000001" customHeight="1" x14ac:dyDescent="0.25">
      <c r="A75" s="95">
        <f t="shared" si="0"/>
        <v>66</v>
      </c>
      <c r="B75" s="96">
        <v>44432</v>
      </c>
      <c r="C75" s="97">
        <v>2477</v>
      </c>
      <c r="D75" s="96" t="s">
        <v>230</v>
      </c>
      <c r="E75" s="102" t="s">
        <v>262</v>
      </c>
      <c r="F75" s="107">
        <v>1</v>
      </c>
      <c r="G75" s="120">
        <v>12500</v>
      </c>
      <c r="H75" s="100">
        <f t="shared" ref="H75:H99" si="4">G75*19%</f>
        <v>2375</v>
      </c>
      <c r="I75" s="104">
        <f t="shared" ref="I75:I97" si="5">G75+H75</f>
        <v>14875</v>
      </c>
      <c r="J75" s="124">
        <f t="shared" si="3"/>
        <v>14875</v>
      </c>
    </row>
    <row r="76" spans="1:10" s="71" customFormat="1" ht="20.100000000000001" customHeight="1" x14ac:dyDescent="0.25">
      <c r="A76" s="95">
        <f t="shared" si="0"/>
        <v>67</v>
      </c>
      <c r="B76" s="96">
        <v>44432</v>
      </c>
      <c r="C76" s="97">
        <v>2477</v>
      </c>
      <c r="D76" s="96" t="s">
        <v>230</v>
      </c>
      <c r="E76" s="102" t="s">
        <v>252</v>
      </c>
      <c r="F76" s="107">
        <v>2</v>
      </c>
      <c r="G76" s="120">
        <v>20000</v>
      </c>
      <c r="H76" s="100">
        <f t="shared" si="4"/>
        <v>3800</v>
      </c>
      <c r="I76" s="104">
        <f t="shared" si="5"/>
        <v>23800</v>
      </c>
      <c r="J76" s="124">
        <f t="shared" si="3"/>
        <v>47600</v>
      </c>
    </row>
    <row r="77" spans="1:10" s="71" customFormat="1" ht="20.100000000000001" customHeight="1" x14ac:dyDescent="0.25">
      <c r="A77" s="95">
        <f t="shared" si="0"/>
        <v>68</v>
      </c>
      <c r="B77" s="96">
        <v>44231</v>
      </c>
      <c r="C77" s="97">
        <v>798</v>
      </c>
      <c r="D77" s="96" t="s">
        <v>263</v>
      </c>
      <c r="E77" s="102" t="s">
        <v>264</v>
      </c>
      <c r="F77" s="107">
        <v>1</v>
      </c>
      <c r="G77" s="120">
        <v>85000</v>
      </c>
      <c r="H77" s="100">
        <v>0</v>
      </c>
      <c r="I77" s="104">
        <f t="shared" si="5"/>
        <v>85000</v>
      </c>
      <c r="J77" s="124">
        <f t="shared" ref="J77:J97" si="6">I77*F77</f>
        <v>85000</v>
      </c>
    </row>
    <row r="78" spans="1:10" s="71" customFormat="1" ht="20.100000000000001" customHeight="1" x14ac:dyDescent="0.25">
      <c r="A78" s="95">
        <f t="shared" si="0"/>
        <v>69</v>
      </c>
      <c r="B78" s="96">
        <v>44231</v>
      </c>
      <c r="C78" s="97">
        <v>798</v>
      </c>
      <c r="D78" s="96" t="s">
        <v>263</v>
      </c>
      <c r="E78" s="102" t="s">
        <v>265</v>
      </c>
      <c r="F78" s="107">
        <v>1</v>
      </c>
      <c r="G78" s="120">
        <v>375000</v>
      </c>
      <c r="H78" s="100">
        <v>0</v>
      </c>
      <c r="I78" s="104">
        <f t="shared" si="5"/>
        <v>375000</v>
      </c>
      <c r="J78" s="124">
        <f t="shared" si="6"/>
        <v>375000</v>
      </c>
    </row>
    <row r="79" spans="1:10" s="71" customFormat="1" ht="20.100000000000001" customHeight="1" x14ac:dyDescent="0.25">
      <c r="A79" s="95">
        <f t="shared" si="0"/>
        <v>70</v>
      </c>
      <c r="B79" s="96">
        <v>44231</v>
      </c>
      <c r="C79" s="97">
        <v>798</v>
      </c>
      <c r="D79" s="96" t="s">
        <v>263</v>
      </c>
      <c r="E79" s="102" t="s">
        <v>266</v>
      </c>
      <c r="F79" s="107">
        <v>1</v>
      </c>
      <c r="G79" s="120">
        <v>262000</v>
      </c>
      <c r="H79" s="100">
        <v>0</v>
      </c>
      <c r="I79" s="104">
        <f t="shared" si="5"/>
        <v>262000</v>
      </c>
      <c r="J79" s="124">
        <f t="shared" si="6"/>
        <v>262000</v>
      </c>
    </row>
    <row r="80" spans="1:10" s="71" customFormat="1" ht="20.100000000000001" customHeight="1" x14ac:dyDescent="0.25">
      <c r="A80" s="95">
        <f t="shared" si="0"/>
        <v>71</v>
      </c>
      <c r="B80" s="108">
        <v>44231</v>
      </c>
      <c r="C80" s="126">
        <v>798</v>
      </c>
      <c r="D80" s="96" t="s">
        <v>263</v>
      </c>
      <c r="E80" s="106" t="s">
        <v>267</v>
      </c>
      <c r="F80" s="107">
        <v>1</v>
      </c>
      <c r="G80" s="127">
        <v>155000</v>
      </c>
      <c r="H80" s="128">
        <v>0</v>
      </c>
      <c r="I80" s="129">
        <f t="shared" si="5"/>
        <v>155000</v>
      </c>
      <c r="J80" s="130">
        <f t="shared" si="6"/>
        <v>155000</v>
      </c>
    </row>
    <row r="81" spans="1:10" s="71" customFormat="1" ht="20.100000000000001" customHeight="1" x14ac:dyDescent="0.25">
      <c r="A81" s="95">
        <f t="shared" si="0"/>
        <v>72</v>
      </c>
      <c r="B81" s="108">
        <v>44231</v>
      </c>
      <c r="C81" s="126">
        <v>798</v>
      </c>
      <c r="D81" s="96" t="s">
        <v>263</v>
      </c>
      <c r="E81" s="72" t="s">
        <v>271</v>
      </c>
      <c r="F81" s="70">
        <v>2</v>
      </c>
      <c r="G81" s="70">
        <v>120000</v>
      </c>
      <c r="H81" s="100">
        <v>0</v>
      </c>
      <c r="I81" s="129">
        <f t="shared" si="5"/>
        <v>120000</v>
      </c>
      <c r="J81" s="130">
        <f t="shared" si="6"/>
        <v>240000</v>
      </c>
    </row>
    <row r="82" spans="1:10" s="71" customFormat="1" ht="20.100000000000001" customHeight="1" x14ac:dyDescent="0.25">
      <c r="A82" s="95">
        <f t="shared" si="0"/>
        <v>73</v>
      </c>
      <c r="B82" s="72"/>
      <c r="C82" s="72"/>
      <c r="D82" s="72"/>
      <c r="E82" s="72"/>
      <c r="F82" s="72"/>
      <c r="G82" s="72"/>
      <c r="H82" s="100">
        <f t="shared" si="4"/>
        <v>0</v>
      </c>
      <c r="I82" s="129">
        <f t="shared" si="5"/>
        <v>0</v>
      </c>
      <c r="J82" s="130">
        <f t="shared" si="6"/>
        <v>0</v>
      </c>
    </row>
    <row r="83" spans="1:10" s="71" customFormat="1" ht="20.100000000000001" customHeight="1" x14ac:dyDescent="0.25">
      <c r="A83" s="95">
        <f t="shared" si="0"/>
        <v>74</v>
      </c>
      <c r="B83" s="72"/>
      <c r="C83" s="72"/>
      <c r="D83" s="72"/>
      <c r="E83" s="72"/>
      <c r="F83" s="72"/>
      <c r="G83" s="72"/>
      <c r="H83" s="100">
        <f t="shared" si="4"/>
        <v>0</v>
      </c>
      <c r="I83" s="129">
        <f t="shared" si="5"/>
        <v>0</v>
      </c>
      <c r="J83" s="130">
        <f t="shared" si="6"/>
        <v>0</v>
      </c>
    </row>
    <row r="84" spans="1:10" s="71" customFormat="1" ht="20.100000000000001" customHeight="1" x14ac:dyDescent="0.25">
      <c r="A84" s="95">
        <f t="shared" si="0"/>
        <v>75</v>
      </c>
      <c r="B84" s="96"/>
      <c r="C84" s="97"/>
      <c r="D84" s="96"/>
      <c r="E84" s="102"/>
      <c r="F84" s="103"/>
      <c r="G84" s="120"/>
      <c r="H84" s="100">
        <f t="shared" si="4"/>
        <v>0</v>
      </c>
      <c r="I84" s="129">
        <f t="shared" si="5"/>
        <v>0</v>
      </c>
      <c r="J84" s="130">
        <f t="shared" si="6"/>
        <v>0</v>
      </c>
    </row>
    <row r="85" spans="1:10" s="71" customFormat="1" ht="20.100000000000001" customHeight="1" x14ac:dyDescent="0.25">
      <c r="A85" s="95">
        <f t="shared" si="0"/>
        <v>76</v>
      </c>
      <c r="B85" s="96"/>
      <c r="C85" s="97"/>
      <c r="D85" s="96"/>
      <c r="E85" s="102"/>
      <c r="F85" s="103"/>
      <c r="G85" s="120"/>
      <c r="H85" s="100">
        <f t="shared" si="4"/>
        <v>0</v>
      </c>
      <c r="I85" s="129">
        <f t="shared" si="5"/>
        <v>0</v>
      </c>
      <c r="J85" s="130">
        <f t="shared" si="6"/>
        <v>0</v>
      </c>
    </row>
    <row r="86" spans="1:10" s="68" customFormat="1" ht="20.100000000000001" customHeight="1" x14ac:dyDescent="0.25">
      <c r="A86" s="95"/>
      <c r="B86" s="173" t="s">
        <v>226</v>
      </c>
      <c r="C86" s="173"/>
      <c r="D86" s="173"/>
      <c r="E86" s="173"/>
      <c r="F86" s="105">
        <f>SUM(F87:F97)</f>
        <v>302</v>
      </c>
      <c r="G86" s="117">
        <f>SUM(G87:G97)</f>
        <v>112239</v>
      </c>
      <c r="H86" s="94"/>
      <c r="I86" s="94"/>
      <c r="J86" s="94">
        <f>SUM(J87:J99)</f>
        <v>1907891.7999999998</v>
      </c>
    </row>
    <row r="87" spans="1:10" s="71" customFormat="1" ht="20.100000000000001" customHeight="1" x14ac:dyDescent="0.25">
      <c r="A87" s="95">
        <v>1</v>
      </c>
      <c r="B87" s="96">
        <v>44273</v>
      </c>
      <c r="C87" s="134">
        <v>1534</v>
      </c>
      <c r="D87" s="96" t="s">
        <v>272</v>
      </c>
      <c r="E87" s="106" t="s">
        <v>273</v>
      </c>
      <c r="F87" s="107">
        <v>2</v>
      </c>
      <c r="G87" s="118">
        <v>65000</v>
      </c>
      <c r="H87" s="100">
        <v>0</v>
      </c>
      <c r="I87" s="131">
        <f t="shared" si="5"/>
        <v>65000</v>
      </c>
      <c r="J87" s="132">
        <f t="shared" si="6"/>
        <v>130000</v>
      </c>
    </row>
    <row r="88" spans="1:10" s="71" customFormat="1" ht="20.100000000000001" customHeight="1" x14ac:dyDescent="0.25">
      <c r="A88" s="95">
        <v>2</v>
      </c>
      <c r="B88" s="96">
        <v>44273</v>
      </c>
      <c r="C88" s="134">
        <v>1534</v>
      </c>
      <c r="D88" s="96" t="s">
        <v>272</v>
      </c>
      <c r="E88" s="106" t="s">
        <v>274</v>
      </c>
      <c r="F88" s="107">
        <v>2</v>
      </c>
      <c r="G88" s="118">
        <v>10000</v>
      </c>
      <c r="H88" s="100">
        <v>0</v>
      </c>
      <c r="I88" s="131">
        <f t="shared" si="5"/>
        <v>10000</v>
      </c>
      <c r="J88" s="132">
        <f t="shared" si="6"/>
        <v>20000</v>
      </c>
    </row>
    <row r="89" spans="1:10" s="71" customFormat="1" ht="20.100000000000001" customHeight="1" x14ac:dyDescent="0.25">
      <c r="A89" s="95">
        <v>3</v>
      </c>
      <c r="B89" s="96">
        <v>44231</v>
      </c>
      <c r="C89" s="134">
        <v>1370</v>
      </c>
      <c r="D89" s="96" t="s">
        <v>272</v>
      </c>
      <c r="E89" s="106" t="s">
        <v>275</v>
      </c>
      <c r="F89" s="107">
        <v>30</v>
      </c>
      <c r="G89" s="118">
        <v>10500</v>
      </c>
      <c r="H89" s="100">
        <f t="shared" si="4"/>
        <v>1995</v>
      </c>
      <c r="I89" s="131">
        <f t="shared" si="5"/>
        <v>12495</v>
      </c>
      <c r="J89" s="132">
        <f t="shared" si="6"/>
        <v>374850</v>
      </c>
    </row>
    <row r="90" spans="1:10" s="71" customFormat="1" ht="20.100000000000001" customHeight="1" x14ac:dyDescent="0.25">
      <c r="A90" s="95">
        <v>4</v>
      </c>
      <c r="B90" s="96">
        <v>44330</v>
      </c>
      <c r="C90" s="134">
        <v>371064</v>
      </c>
      <c r="D90" s="96" t="s">
        <v>276</v>
      </c>
      <c r="E90" s="106" t="s">
        <v>279</v>
      </c>
      <c r="F90" s="107">
        <v>24</v>
      </c>
      <c r="G90" s="118">
        <v>5410</v>
      </c>
      <c r="H90" s="100">
        <f t="shared" si="4"/>
        <v>1027.9000000000001</v>
      </c>
      <c r="I90" s="131">
        <f t="shared" si="5"/>
        <v>6437.9</v>
      </c>
      <c r="J90" s="132">
        <f t="shared" si="6"/>
        <v>154509.59999999998</v>
      </c>
    </row>
    <row r="91" spans="1:10" s="71" customFormat="1" ht="20.100000000000001" customHeight="1" x14ac:dyDescent="0.25">
      <c r="A91" s="95">
        <v>4</v>
      </c>
      <c r="B91" s="96">
        <v>44330</v>
      </c>
      <c r="C91" s="134">
        <v>371064</v>
      </c>
      <c r="D91" s="96" t="s">
        <v>276</v>
      </c>
      <c r="E91" s="106" t="s">
        <v>280</v>
      </c>
      <c r="F91" s="107">
        <v>20</v>
      </c>
      <c r="G91" s="118">
        <v>3800</v>
      </c>
      <c r="H91" s="100">
        <f t="shared" si="4"/>
        <v>722</v>
      </c>
      <c r="I91" s="131">
        <f t="shared" si="5"/>
        <v>4522</v>
      </c>
      <c r="J91" s="132">
        <f t="shared" si="6"/>
        <v>90440</v>
      </c>
    </row>
    <row r="92" spans="1:10" s="71" customFormat="1" ht="20.100000000000001" customHeight="1" x14ac:dyDescent="0.25">
      <c r="A92" s="95">
        <v>4</v>
      </c>
      <c r="B92" s="96">
        <v>44240</v>
      </c>
      <c r="C92" s="134">
        <v>353949</v>
      </c>
      <c r="D92" s="96" t="s">
        <v>276</v>
      </c>
      <c r="E92" s="106" t="s">
        <v>281</v>
      </c>
      <c r="F92" s="107">
        <v>60</v>
      </c>
      <c r="G92" s="118">
        <v>4129</v>
      </c>
      <c r="H92" s="100">
        <f t="shared" si="4"/>
        <v>784.51</v>
      </c>
      <c r="I92" s="131">
        <f t="shared" si="5"/>
        <v>4913.51</v>
      </c>
      <c r="J92" s="132">
        <f t="shared" si="6"/>
        <v>294810.60000000003</v>
      </c>
    </row>
    <row r="93" spans="1:10" s="71" customFormat="1" ht="20.100000000000001" customHeight="1" x14ac:dyDescent="0.25">
      <c r="A93" s="95">
        <v>4</v>
      </c>
      <c r="B93" s="96">
        <v>44209</v>
      </c>
      <c r="C93" s="134">
        <v>353793</v>
      </c>
      <c r="D93" s="96" t="s">
        <v>276</v>
      </c>
      <c r="E93" s="106" t="s">
        <v>281</v>
      </c>
      <c r="F93" s="107">
        <v>120</v>
      </c>
      <c r="G93" s="118">
        <v>4190</v>
      </c>
      <c r="H93" s="100">
        <f t="shared" si="4"/>
        <v>796.1</v>
      </c>
      <c r="I93" s="131">
        <f t="shared" si="5"/>
        <v>4986.1000000000004</v>
      </c>
      <c r="J93" s="132">
        <f t="shared" si="6"/>
        <v>598332</v>
      </c>
    </row>
    <row r="94" spans="1:10" s="71" customFormat="1" ht="20.100000000000001" customHeight="1" x14ac:dyDescent="0.25">
      <c r="A94" s="95">
        <v>4</v>
      </c>
      <c r="B94" s="108">
        <v>44330</v>
      </c>
      <c r="C94" s="106">
        <v>371064</v>
      </c>
      <c r="D94" s="106" t="s">
        <v>276</v>
      </c>
      <c r="E94" s="106" t="s">
        <v>279</v>
      </c>
      <c r="F94" s="107">
        <v>24</v>
      </c>
      <c r="G94" s="118">
        <v>5410</v>
      </c>
      <c r="H94" s="100">
        <f t="shared" si="4"/>
        <v>1027.9000000000001</v>
      </c>
      <c r="I94" s="131">
        <f t="shared" si="5"/>
        <v>6437.9</v>
      </c>
      <c r="J94" s="132">
        <f t="shared" si="6"/>
        <v>154509.59999999998</v>
      </c>
    </row>
    <row r="95" spans="1:10" s="71" customFormat="1" ht="20.100000000000001" customHeight="1" x14ac:dyDescent="0.25">
      <c r="A95" s="95">
        <v>4</v>
      </c>
      <c r="B95" s="108">
        <v>44330</v>
      </c>
      <c r="C95" s="106">
        <v>371064</v>
      </c>
      <c r="D95" s="106" t="s">
        <v>276</v>
      </c>
      <c r="E95" s="106" t="s">
        <v>280</v>
      </c>
      <c r="F95" s="107">
        <v>20</v>
      </c>
      <c r="G95" s="118">
        <v>3800</v>
      </c>
      <c r="H95" s="100">
        <f t="shared" si="4"/>
        <v>722</v>
      </c>
      <c r="I95" s="131">
        <f t="shared" si="5"/>
        <v>4522</v>
      </c>
      <c r="J95" s="132">
        <f t="shared" si="6"/>
        <v>90440</v>
      </c>
    </row>
    <row r="96" spans="1:10" s="71" customFormat="1" ht="20.100000000000001" customHeight="1" x14ac:dyDescent="0.25">
      <c r="A96" s="95">
        <v>4</v>
      </c>
      <c r="B96" s="96"/>
      <c r="C96" s="133"/>
      <c r="D96" s="96"/>
      <c r="E96" s="106"/>
      <c r="F96" s="107"/>
      <c r="G96" s="118"/>
      <c r="H96" s="100">
        <f t="shared" si="4"/>
        <v>0</v>
      </c>
      <c r="I96" s="131">
        <f t="shared" si="5"/>
        <v>0</v>
      </c>
      <c r="J96" s="132">
        <f t="shared" si="6"/>
        <v>0</v>
      </c>
    </row>
    <row r="97" spans="1:10" s="71" customFormat="1" ht="20.100000000000001" customHeight="1" x14ac:dyDescent="0.25">
      <c r="A97" s="95">
        <v>4</v>
      </c>
      <c r="B97" s="96"/>
      <c r="C97" s="133"/>
      <c r="D97" s="96"/>
      <c r="E97" s="106"/>
      <c r="F97" s="107"/>
      <c r="G97" s="118"/>
      <c r="H97" s="100">
        <f t="shared" si="4"/>
        <v>0</v>
      </c>
      <c r="I97" s="131">
        <f t="shared" si="5"/>
        <v>0</v>
      </c>
      <c r="J97" s="132">
        <f t="shared" si="6"/>
        <v>0</v>
      </c>
    </row>
    <row r="98" spans="1:10" s="71" customFormat="1" ht="20.100000000000001" customHeight="1" x14ac:dyDescent="0.25">
      <c r="A98" s="95">
        <v>4</v>
      </c>
      <c r="B98" s="96"/>
      <c r="C98" s="133"/>
      <c r="D98" s="96"/>
      <c r="E98" s="106"/>
      <c r="F98" s="107"/>
      <c r="G98" s="118"/>
      <c r="H98" s="100">
        <f t="shared" si="4"/>
        <v>0</v>
      </c>
      <c r="I98" s="131">
        <f t="shared" ref="I98:I99" si="7">G98+H98</f>
        <v>0</v>
      </c>
      <c r="J98" s="132">
        <f t="shared" ref="J98:J99" si="8">I98*F98</f>
        <v>0</v>
      </c>
    </row>
    <row r="99" spans="1:10" s="71" customFormat="1" ht="20.100000000000001" customHeight="1" x14ac:dyDescent="0.25">
      <c r="A99" s="95">
        <v>4</v>
      </c>
      <c r="B99" s="96"/>
      <c r="C99" s="133"/>
      <c r="D99" s="96"/>
      <c r="E99" s="106"/>
      <c r="F99" s="107"/>
      <c r="G99" s="118"/>
      <c r="H99" s="100">
        <f t="shared" si="4"/>
        <v>0</v>
      </c>
      <c r="I99" s="131">
        <f t="shared" si="7"/>
        <v>0</v>
      </c>
      <c r="J99" s="132">
        <f t="shared" si="8"/>
        <v>0</v>
      </c>
    </row>
    <row r="100" spans="1:10" s="68" customFormat="1" ht="20.100000000000001" customHeight="1" x14ac:dyDescent="0.25">
      <c r="A100" s="95"/>
      <c r="B100" s="174" t="s">
        <v>227</v>
      </c>
      <c r="C100" s="175"/>
      <c r="D100" s="175"/>
      <c r="E100" s="176"/>
      <c r="F100" s="105">
        <f>SUM(F101:F110)</f>
        <v>7</v>
      </c>
      <c r="G100" s="117">
        <f>SUM(G101:G110)</f>
        <v>809000</v>
      </c>
      <c r="H100" s="94"/>
      <c r="I100" s="94">
        <f>SUM(I101:I110)</f>
        <v>809000</v>
      </c>
      <c r="J100" s="94">
        <f>SUM(J101:J110)</f>
        <v>809000</v>
      </c>
    </row>
    <row r="101" spans="1:10" s="71" customFormat="1" ht="20.100000000000001" customHeight="1" x14ac:dyDescent="0.25">
      <c r="A101" s="95">
        <f>1+A100</f>
        <v>1</v>
      </c>
      <c r="B101" s="96">
        <v>44231</v>
      </c>
      <c r="C101" s="97">
        <v>798</v>
      </c>
      <c r="D101" s="96" t="s">
        <v>263</v>
      </c>
      <c r="E101" s="102" t="s">
        <v>268</v>
      </c>
      <c r="F101" s="107">
        <v>1</v>
      </c>
      <c r="G101" s="120">
        <v>140000</v>
      </c>
      <c r="H101" s="100">
        <v>0</v>
      </c>
      <c r="I101" s="104">
        <f>G101+H101</f>
        <v>140000</v>
      </c>
      <c r="J101" s="124">
        <f>I101*F101</f>
        <v>140000</v>
      </c>
    </row>
    <row r="102" spans="1:10" s="71" customFormat="1" ht="20.100000000000001" customHeight="1" x14ac:dyDescent="0.25">
      <c r="A102" s="95">
        <f t="shared" ref="A102:A110" si="9">1+A101</f>
        <v>2</v>
      </c>
      <c r="B102" s="96">
        <v>44231</v>
      </c>
      <c r="C102" s="97">
        <v>798</v>
      </c>
      <c r="D102" s="96" t="s">
        <v>263</v>
      </c>
      <c r="E102" s="102" t="s">
        <v>269</v>
      </c>
      <c r="F102" s="107">
        <v>1</v>
      </c>
      <c r="G102" s="120">
        <v>120000</v>
      </c>
      <c r="H102" s="100">
        <v>0</v>
      </c>
      <c r="I102" s="104">
        <f>G102+H102</f>
        <v>120000</v>
      </c>
      <c r="J102" s="124">
        <f>I102*F102</f>
        <v>120000</v>
      </c>
    </row>
    <row r="103" spans="1:10" s="71" customFormat="1" ht="20.100000000000001" customHeight="1" x14ac:dyDescent="0.25">
      <c r="A103" s="95">
        <f t="shared" si="9"/>
        <v>3</v>
      </c>
      <c r="B103" s="96">
        <v>44231</v>
      </c>
      <c r="C103" s="97">
        <v>798</v>
      </c>
      <c r="D103" s="96" t="s">
        <v>263</v>
      </c>
      <c r="E103" s="102" t="s">
        <v>270</v>
      </c>
      <c r="F103" s="107">
        <v>1</v>
      </c>
      <c r="G103" s="120">
        <v>150000</v>
      </c>
      <c r="H103" s="100">
        <v>0</v>
      </c>
      <c r="I103" s="104">
        <f>G103+H103</f>
        <v>150000</v>
      </c>
      <c r="J103" s="124">
        <f>I103*F103</f>
        <v>150000</v>
      </c>
    </row>
    <row r="104" spans="1:10" s="71" customFormat="1" ht="20.100000000000001" customHeight="1" x14ac:dyDescent="0.25">
      <c r="A104" s="95">
        <f t="shared" si="9"/>
        <v>4</v>
      </c>
      <c r="B104" s="108">
        <v>44295</v>
      </c>
      <c r="C104" s="106">
        <v>366295</v>
      </c>
      <c r="D104" s="106" t="s">
        <v>276</v>
      </c>
      <c r="E104" s="106" t="s">
        <v>278</v>
      </c>
      <c r="F104" s="107">
        <v>1</v>
      </c>
      <c r="G104" s="120">
        <v>99750</v>
      </c>
      <c r="H104" s="100">
        <v>0</v>
      </c>
      <c r="I104" s="104">
        <f t="shared" ref="I104:I110" si="10">G104+H104</f>
        <v>99750</v>
      </c>
      <c r="J104" s="124">
        <f t="shared" ref="J104:J110" si="11">I104*F104</f>
        <v>99750</v>
      </c>
    </row>
    <row r="105" spans="1:10" s="71" customFormat="1" ht="20.100000000000001" customHeight="1" x14ac:dyDescent="0.25">
      <c r="A105" s="95">
        <f t="shared" si="9"/>
        <v>5</v>
      </c>
      <c r="B105" s="108">
        <v>44338</v>
      </c>
      <c r="C105" s="106">
        <v>372284</v>
      </c>
      <c r="D105" s="106" t="s">
        <v>276</v>
      </c>
      <c r="E105" s="106" t="s">
        <v>278</v>
      </c>
      <c r="F105" s="107">
        <v>1</v>
      </c>
      <c r="G105" s="120">
        <v>99750</v>
      </c>
      <c r="H105" s="100">
        <v>0</v>
      </c>
      <c r="I105" s="104">
        <f t="shared" si="10"/>
        <v>99750</v>
      </c>
      <c r="J105" s="124">
        <f t="shared" si="11"/>
        <v>99750</v>
      </c>
    </row>
    <row r="106" spans="1:10" s="69" customFormat="1" ht="20.100000000000001" customHeight="1" x14ac:dyDescent="0.25">
      <c r="A106" s="95">
        <f t="shared" si="9"/>
        <v>6</v>
      </c>
      <c r="B106" s="108">
        <v>44330</v>
      </c>
      <c r="C106" s="106">
        <v>371064</v>
      </c>
      <c r="D106" s="106" t="s">
        <v>276</v>
      </c>
      <c r="E106" s="106" t="s">
        <v>278</v>
      </c>
      <c r="F106" s="107">
        <v>1</v>
      </c>
      <c r="G106" s="120">
        <v>99750</v>
      </c>
      <c r="H106" s="100">
        <v>0</v>
      </c>
      <c r="I106" s="104">
        <f t="shared" si="10"/>
        <v>99750</v>
      </c>
      <c r="J106" s="124">
        <f t="shared" si="11"/>
        <v>99750</v>
      </c>
    </row>
    <row r="107" spans="1:10" s="69" customFormat="1" ht="20.100000000000001" customHeight="1" x14ac:dyDescent="0.25">
      <c r="A107" s="95">
        <f t="shared" si="9"/>
        <v>7</v>
      </c>
      <c r="B107" s="96">
        <v>44330</v>
      </c>
      <c r="C107" s="134">
        <v>371064</v>
      </c>
      <c r="D107" s="96" t="s">
        <v>276</v>
      </c>
      <c r="E107" s="106" t="s">
        <v>278</v>
      </c>
      <c r="F107" s="107">
        <v>1</v>
      </c>
      <c r="G107" s="120">
        <v>99750</v>
      </c>
      <c r="H107" s="100">
        <v>0</v>
      </c>
      <c r="I107" s="131">
        <f t="shared" si="10"/>
        <v>99750</v>
      </c>
      <c r="J107" s="132">
        <f t="shared" si="11"/>
        <v>99750</v>
      </c>
    </row>
    <row r="108" spans="1:10" s="69" customFormat="1" ht="20.100000000000001" customHeight="1" x14ac:dyDescent="0.25">
      <c r="A108" s="95">
        <f t="shared" si="9"/>
        <v>8</v>
      </c>
      <c r="B108" s="108"/>
      <c r="C108" s="106"/>
      <c r="D108" s="106"/>
      <c r="E108" s="106"/>
      <c r="F108" s="107"/>
      <c r="G108" s="120"/>
      <c r="H108" s="100">
        <v>0</v>
      </c>
      <c r="I108" s="104">
        <f t="shared" si="10"/>
        <v>0</v>
      </c>
      <c r="J108" s="124">
        <f t="shared" si="11"/>
        <v>0</v>
      </c>
    </row>
    <row r="109" spans="1:10" s="69" customFormat="1" ht="20.100000000000001" customHeight="1" x14ac:dyDescent="0.25">
      <c r="A109" s="95">
        <f t="shared" si="9"/>
        <v>9</v>
      </c>
      <c r="B109" s="108"/>
      <c r="C109" s="106"/>
      <c r="D109" s="106"/>
      <c r="E109" s="106"/>
      <c r="F109" s="107"/>
      <c r="G109" s="120"/>
      <c r="H109" s="100">
        <v>0</v>
      </c>
      <c r="I109" s="104">
        <f t="shared" si="10"/>
        <v>0</v>
      </c>
      <c r="J109" s="124">
        <f t="shared" si="11"/>
        <v>0</v>
      </c>
    </row>
    <row r="110" spans="1:10" s="69" customFormat="1" ht="20.100000000000001" customHeight="1" x14ac:dyDescent="0.25">
      <c r="A110" s="95">
        <f t="shared" si="9"/>
        <v>10</v>
      </c>
      <c r="B110" s="108"/>
      <c r="C110" s="106"/>
      <c r="D110" s="106"/>
      <c r="E110" s="106"/>
      <c r="F110" s="107"/>
      <c r="G110" s="120"/>
      <c r="H110" s="100">
        <v>0</v>
      </c>
      <c r="I110" s="104">
        <f t="shared" si="10"/>
        <v>0</v>
      </c>
      <c r="J110" s="124">
        <f t="shared" si="11"/>
        <v>0</v>
      </c>
    </row>
    <row r="111" spans="1:10" s="68" customFormat="1" ht="20.100000000000001" customHeight="1" x14ac:dyDescent="0.25">
      <c r="A111" s="95"/>
      <c r="B111" s="173" t="s">
        <v>228</v>
      </c>
      <c r="C111" s="173"/>
      <c r="D111" s="173"/>
      <c r="E111" s="173"/>
      <c r="F111" s="105">
        <f>SUM(F117:F117)</f>
        <v>3</v>
      </c>
      <c r="G111" s="117">
        <f>SUM(G117:G117)</f>
        <v>140000</v>
      </c>
      <c r="H111" s="94"/>
      <c r="I111" s="94">
        <f>SUM(I117:I117)</f>
        <v>420000</v>
      </c>
      <c r="J111" s="94">
        <f>SUM(J112:J116)</f>
        <v>38080000</v>
      </c>
    </row>
    <row r="112" spans="1:10" s="87" customFormat="1" ht="20.100000000000001" customHeight="1" x14ac:dyDescent="0.25">
      <c r="A112" s="101">
        <v>1</v>
      </c>
      <c r="B112" s="136" t="s">
        <v>290</v>
      </c>
      <c r="C112" s="136" t="s">
        <v>289</v>
      </c>
      <c r="D112" s="136" t="s">
        <v>282</v>
      </c>
      <c r="E112" s="137" t="s">
        <v>283</v>
      </c>
      <c r="F112" s="137">
        <v>220</v>
      </c>
      <c r="G112" s="138">
        <v>77500</v>
      </c>
      <c r="H112" s="109">
        <v>0</v>
      </c>
      <c r="I112" s="99">
        <f>G112*F112</f>
        <v>17050000</v>
      </c>
      <c r="J112" s="124">
        <f>I112+H112</f>
        <v>17050000</v>
      </c>
    </row>
    <row r="113" spans="1:10" s="87" customFormat="1" ht="20.100000000000001" customHeight="1" x14ac:dyDescent="0.25">
      <c r="A113" s="101">
        <v>2</v>
      </c>
      <c r="B113" s="136" t="s">
        <v>290</v>
      </c>
      <c r="C113" s="136" t="s">
        <v>289</v>
      </c>
      <c r="D113" s="136" t="s">
        <v>285</v>
      </c>
      <c r="E113" s="137" t="s">
        <v>286</v>
      </c>
      <c r="F113" s="137">
        <v>60</v>
      </c>
      <c r="G113" s="138">
        <v>60000</v>
      </c>
      <c r="H113" s="109">
        <v>0</v>
      </c>
      <c r="I113" s="99">
        <f t="shared" ref="I113:I114" si="12">G113*F113</f>
        <v>3600000</v>
      </c>
      <c r="J113" s="124">
        <f t="shared" ref="J113:J114" si="13">I113+H113</f>
        <v>3600000</v>
      </c>
    </row>
    <row r="114" spans="1:10" s="87" customFormat="1" ht="20.100000000000001" customHeight="1" x14ac:dyDescent="0.25">
      <c r="A114" s="101">
        <v>3</v>
      </c>
      <c r="B114" s="136" t="s">
        <v>290</v>
      </c>
      <c r="C114" s="136" t="s">
        <v>289</v>
      </c>
      <c r="D114" s="136" t="s">
        <v>282</v>
      </c>
      <c r="E114" s="137" t="s">
        <v>287</v>
      </c>
      <c r="F114" s="137">
        <v>110</v>
      </c>
      <c r="G114" s="138">
        <v>23000</v>
      </c>
      <c r="H114" s="109">
        <v>0</v>
      </c>
      <c r="I114" s="99">
        <f t="shared" si="12"/>
        <v>2530000</v>
      </c>
      <c r="J114" s="124">
        <f t="shared" si="13"/>
        <v>2530000</v>
      </c>
    </row>
    <row r="115" spans="1:10" s="68" customFormat="1" ht="20.100000000000001" customHeight="1" x14ac:dyDescent="0.25">
      <c r="A115" s="95"/>
      <c r="B115" s="173" t="s">
        <v>297</v>
      </c>
      <c r="C115" s="173"/>
      <c r="D115" s="173"/>
      <c r="E115" s="173"/>
      <c r="F115" s="105">
        <f>SUM(F116:F116)</f>
        <v>20</v>
      </c>
      <c r="G115" s="117">
        <f>SUM(G116:G116)</f>
        <v>55000</v>
      </c>
      <c r="H115" s="94"/>
      <c r="I115" s="94">
        <f>SUM(I116:I116)</f>
        <v>1100000</v>
      </c>
      <c r="J115" s="94">
        <f>SUM(J116:J122)</f>
        <v>13800000</v>
      </c>
    </row>
    <row r="116" spans="1:10" s="87" customFormat="1" ht="20.100000000000001" customHeight="1" x14ac:dyDescent="0.25">
      <c r="A116" s="101">
        <v>1</v>
      </c>
      <c r="B116" s="136" t="s">
        <v>290</v>
      </c>
      <c r="C116" s="136" t="s">
        <v>289</v>
      </c>
      <c r="D116" s="140" t="s">
        <v>282</v>
      </c>
      <c r="E116" s="137" t="s">
        <v>284</v>
      </c>
      <c r="F116" s="137">
        <v>20</v>
      </c>
      <c r="G116" s="138">
        <v>55000</v>
      </c>
      <c r="H116" s="139">
        <v>0</v>
      </c>
      <c r="I116" s="99">
        <f>G116*F116</f>
        <v>1100000</v>
      </c>
      <c r="J116" s="124">
        <f t="shared" ref="J116:J118" si="14">I116+H116</f>
        <v>1100000</v>
      </c>
    </row>
    <row r="117" spans="1:10" s="71" customFormat="1" ht="20.100000000000001" customHeight="1" x14ac:dyDescent="0.25">
      <c r="A117" s="95">
        <v>2</v>
      </c>
      <c r="B117" s="136" t="s">
        <v>290</v>
      </c>
      <c r="C117" s="136" t="s">
        <v>289</v>
      </c>
      <c r="D117" s="141" t="s">
        <v>293</v>
      </c>
      <c r="E117" s="106" t="s">
        <v>291</v>
      </c>
      <c r="F117" s="107">
        <v>3</v>
      </c>
      <c r="G117" s="118">
        <v>140000</v>
      </c>
      <c r="H117" s="99">
        <v>0</v>
      </c>
      <c r="I117" s="99">
        <f t="shared" ref="I117:I118" si="15">G117*F117</f>
        <v>420000</v>
      </c>
      <c r="J117" s="124">
        <f t="shared" si="14"/>
        <v>420000</v>
      </c>
    </row>
    <row r="118" spans="1:10" s="71" customFormat="1" ht="20.100000000000001" customHeight="1" x14ac:dyDescent="0.25">
      <c r="A118" s="95">
        <v>3</v>
      </c>
      <c r="B118" s="136" t="s">
        <v>290</v>
      </c>
      <c r="C118" s="136" t="s">
        <v>289</v>
      </c>
      <c r="D118" s="141" t="s">
        <v>293</v>
      </c>
      <c r="E118" s="106" t="s">
        <v>292</v>
      </c>
      <c r="F118" s="107">
        <v>19</v>
      </c>
      <c r="G118" s="118">
        <v>120000</v>
      </c>
      <c r="H118" s="99">
        <v>0</v>
      </c>
      <c r="I118" s="99">
        <f t="shared" si="15"/>
        <v>2280000</v>
      </c>
      <c r="J118" s="124">
        <f t="shared" si="14"/>
        <v>2280000</v>
      </c>
    </row>
    <row r="119" spans="1:10" s="71" customFormat="1" ht="20.100000000000001" customHeight="1" x14ac:dyDescent="0.25">
      <c r="A119" s="95"/>
      <c r="B119" s="96"/>
      <c r="C119" s="96"/>
      <c r="D119" s="96"/>
      <c r="E119" s="106"/>
      <c r="F119" s="107"/>
      <c r="G119" s="118"/>
      <c r="H119" s="99"/>
      <c r="I119" s="104"/>
      <c r="J119" s="104"/>
    </row>
    <row r="120" spans="1:10" s="68" customFormat="1" ht="20.100000000000001" customHeight="1" x14ac:dyDescent="0.25">
      <c r="A120" s="142"/>
      <c r="B120" s="177" t="s">
        <v>298</v>
      </c>
      <c r="C120" s="177"/>
      <c r="D120" s="177"/>
      <c r="E120" s="177"/>
      <c r="F120" s="105">
        <v>1</v>
      </c>
      <c r="G120" s="143">
        <v>10000000</v>
      </c>
      <c r="H120" s="143"/>
      <c r="I120" s="143"/>
      <c r="J120" s="143">
        <v>10000000</v>
      </c>
    </row>
    <row r="121" spans="1:10" ht="20.100000000000001" customHeight="1" x14ac:dyDescent="0.25"/>
    <row r="122" spans="1:10" ht="20.100000000000001" customHeight="1" x14ac:dyDescent="0.25"/>
    <row r="123" spans="1:10" ht="20.100000000000001" customHeight="1" x14ac:dyDescent="0.25"/>
    <row r="124" spans="1:10" ht="20.100000000000001" customHeight="1" x14ac:dyDescent="0.25"/>
    <row r="125" spans="1:10" ht="20.100000000000001" customHeight="1" x14ac:dyDescent="0.25"/>
    <row r="126" spans="1:10" ht="20.100000000000001" customHeight="1" x14ac:dyDescent="0.25"/>
    <row r="127" spans="1:10" ht="20.100000000000001" customHeight="1" x14ac:dyDescent="0.25"/>
    <row r="128" spans="1:10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</sheetData>
  <mergeCells count="11">
    <mergeCell ref="B5:E5"/>
    <mergeCell ref="B9:E9"/>
    <mergeCell ref="E1:I2"/>
    <mergeCell ref="B3:E3"/>
    <mergeCell ref="A1:D2"/>
    <mergeCell ref="F3:J3"/>
    <mergeCell ref="B86:E86"/>
    <mergeCell ref="B100:E100"/>
    <mergeCell ref="B111:E111"/>
    <mergeCell ref="B115:E115"/>
    <mergeCell ref="B120:E120"/>
  </mergeCells>
  <pageMargins left="0.75" right="0.75" top="1" bottom="1" header="0.51180555555555496" footer="0.51180555555555496"/>
  <pageSetup paperSize="9" firstPageNumber="0" orientation="portrait" horizontalDpi="300" verticalDpi="300" r:id="rId1"/>
  <colBreaks count="1" manualBreakCount="1">
    <brk id="10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K39"/>
  <sheetViews>
    <sheetView topLeftCell="A10" zoomScaleNormal="100" workbookViewId="0">
      <selection activeCell="C21" sqref="C21"/>
    </sheetView>
  </sheetViews>
  <sheetFormatPr baseColWidth="10" defaultColWidth="9.109375" defaultRowHeight="13.8" x14ac:dyDescent="0.25"/>
  <cols>
    <col min="1" max="1" width="3.44140625" style="73" customWidth="1"/>
    <col min="2" max="2" width="28.5546875" style="73" customWidth="1"/>
    <col min="3" max="3" width="19.88671875" style="73" customWidth="1"/>
    <col min="4" max="4" width="21.33203125" style="73" customWidth="1"/>
    <col min="5" max="5" width="22.6640625" style="73" customWidth="1"/>
    <col min="6" max="6" width="14.44140625" style="73" customWidth="1"/>
    <col min="7" max="8" width="11.44140625" style="73" customWidth="1"/>
    <col min="9" max="9" width="10.6640625" customWidth="1"/>
    <col min="10" max="1025" width="11.44140625" style="73" customWidth="1"/>
  </cols>
  <sheetData>
    <row r="1" spans="1:7" ht="24.6" x14ac:dyDescent="0.4">
      <c r="A1" s="186" t="s">
        <v>185</v>
      </c>
      <c r="B1" s="186"/>
      <c r="C1" s="186"/>
      <c r="D1" s="186"/>
      <c r="E1" s="186"/>
      <c r="F1" s="186"/>
      <c r="G1" s="186"/>
    </row>
    <row r="6" spans="1:7" x14ac:dyDescent="0.25">
      <c r="A6" s="73" t="s">
        <v>186</v>
      </c>
      <c r="B6" s="185" t="s">
        <v>187</v>
      </c>
      <c r="C6" s="185"/>
      <c r="D6" s="74"/>
      <c r="E6" s="185" t="s">
        <v>188</v>
      </c>
      <c r="F6" s="185"/>
    </row>
    <row r="7" spans="1:7" x14ac:dyDescent="0.25">
      <c r="B7" s="75" t="s">
        <v>189</v>
      </c>
      <c r="C7" s="76">
        <v>2200000</v>
      </c>
      <c r="E7" s="73" t="s">
        <v>190</v>
      </c>
      <c r="F7" s="77">
        <v>550000</v>
      </c>
    </row>
    <row r="8" spans="1:7" x14ac:dyDescent="0.25">
      <c r="B8" s="78" t="s">
        <v>191</v>
      </c>
      <c r="C8" s="79">
        <v>4000000</v>
      </c>
      <c r="E8" s="73" t="s">
        <v>192</v>
      </c>
      <c r="F8" s="77">
        <v>550000</v>
      </c>
    </row>
    <row r="9" spans="1:7" x14ac:dyDescent="0.25">
      <c r="C9" s="80">
        <f>SUM(C7:C8)</f>
        <v>6200000</v>
      </c>
      <c r="E9" s="73" t="s">
        <v>193</v>
      </c>
      <c r="F9" s="77">
        <v>550000</v>
      </c>
    </row>
    <row r="10" spans="1:7" x14ac:dyDescent="0.25">
      <c r="E10" s="73" t="s">
        <v>194</v>
      </c>
      <c r="F10" s="77">
        <v>550000</v>
      </c>
    </row>
    <row r="11" spans="1:7" s="73" customFormat="1" x14ac:dyDescent="0.25">
      <c r="A11" s="73" t="s">
        <v>195</v>
      </c>
      <c r="B11" s="185" t="s">
        <v>196</v>
      </c>
      <c r="C11" s="185"/>
      <c r="E11" s="73" t="s">
        <v>197</v>
      </c>
      <c r="F11" s="81">
        <v>550000</v>
      </c>
    </row>
    <row r="12" spans="1:7" s="73" customFormat="1" x14ac:dyDescent="0.25">
      <c r="B12" s="75" t="s">
        <v>198</v>
      </c>
      <c r="C12" s="76">
        <v>5000000</v>
      </c>
      <c r="F12" s="82">
        <f>SUM(F7:F11)</f>
        <v>2750000</v>
      </c>
    </row>
    <row r="13" spans="1:7" s="73" customFormat="1" x14ac:dyDescent="0.25">
      <c r="B13" s="78" t="s">
        <v>191</v>
      </c>
      <c r="C13" s="79">
        <v>4000000</v>
      </c>
      <c r="F13" s="82"/>
    </row>
    <row r="14" spans="1:7" s="73" customFormat="1" x14ac:dyDescent="0.25">
      <c r="C14" s="80">
        <f>SUM(C12:C13)</f>
        <v>9000000</v>
      </c>
      <c r="F14" s="82"/>
    </row>
    <row r="16" spans="1:7" x14ac:dyDescent="0.25">
      <c r="A16" s="73" t="s">
        <v>199</v>
      </c>
      <c r="B16" s="185" t="s">
        <v>200</v>
      </c>
      <c r="C16" s="185"/>
    </row>
    <row r="17" spans="1:7" x14ac:dyDescent="0.25">
      <c r="B17" s="75" t="s">
        <v>198</v>
      </c>
      <c r="C17" s="76">
        <f>500000*8</f>
        <v>4000000</v>
      </c>
    </row>
    <row r="19" spans="1:7" s="73" customFormat="1" x14ac:dyDescent="0.25">
      <c r="A19" s="73" t="s">
        <v>201</v>
      </c>
      <c r="B19" s="185" t="s">
        <v>202</v>
      </c>
      <c r="C19" s="185"/>
    </row>
    <row r="20" spans="1:7" s="73" customFormat="1" x14ac:dyDescent="0.25">
      <c r="B20" s="75" t="s">
        <v>203</v>
      </c>
      <c r="C20" s="76">
        <v>3200000</v>
      </c>
    </row>
    <row r="21" spans="1:7" s="73" customFormat="1" x14ac:dyDescent="0.25">
      <c r="B21" s="75"/>
      <c r="C21" s="76"/>
    </row>
    <row r="22" spans="1:7" s="73" customFormat="1" ht="8.25" customHeight="1" x14ac:dyDescent="0.25">
      <c r="B22" s="83"/>
      <c r="C22" s="83"/>
      <c r="D22" s="83"/>
      <c r="E22" s="83"/>
      <c r="F22" s="83"/>
      <c r="G22" s="83"/>
    </row>
    <row r="23" spans="1:7" s="73" customFormat="1" x14ac:dyDescent="0.25"/>
    <row r="24" spans="1:7" s="73" customFormat="1" x14ac:dyDescent="0.25">
      <c r="B24" s="185" t="s">
        <v>204</v>
      </c>
      <c r="C24" s="185"/>
      <c r="E24" s="185" t="s">
        <v>205</v>
      </c>
      <c r="F24" s="185"/>
    </row>
    <row r="25" spans="1:7" s="73" customFormat="1" x14ac:dyDescent="0.25"/>
    <row r="26" spans="1:7" s="73" customFormat="1" x14ac:dyDescent="0.25">
      <c r="B26" s="73" t="s">
        <v>206</v>
      </c>
      <c r="C26" s="77">
        <v>1000000</v>
      </c>
      <c r="E26" s="84" t="s">
        <v>207</v>
      </c>
      <c r="F26" s="85">
        <f>+C20</f>
        <v>3200000</v>
      </c>
    </row>
    <row r="27" spans="1:7" s="73" customFormat="1" x14ac:dyDescent="0.25">
      <c r="B27" s="73" t="s">
        <v>208</v>
      </c>
      <c r="C27" s="77">
        <v>1000000</v>
      </c>
      <c r="E27" s="84" t="s">
        <v>209</v>
      </c>
      <c r="F27" s="86">
        <f>+F12</f>
        <v>2750000</v>
      </c>
    </row>
    <row r="28" spans="1:7" s="73" customFormat="1" x14ac:dyDescent="0.25">
      <c r="B28" s="73" t="s">
        <v>210</v>
      </c>
      <c r="C28" s="77">
        <v>2000000</v>
      </c>
      <c r="E28" s="84" t="s">
        <v>103</v>
      </c>
      <c r="F28" s="82">
        <f>SUM(F26:F27)</f>
        <v>5950000</v>
      </c>
    </row>
    <row r="29" spans="1:7" s="73" customFormat="1" x14ac:dyDescent="0.25">
      <c r="B29" s="73" t="s">
        <v>211</v>
      </c>
      <c r="C29" s="81">
        <v>2500000</v>
      </c>
    </row>
    <row r="30" spans="1:7" s="73" customFormat="1" x14ac:dyDescent="0.25">
      <c r="C30" s="82">
        <f>SUM(C26:C29)</f>
        <v>6500000</v>
      </c>
      <c r="E30" s="84" t="s">
        <v>212</v>
      </c>
      <c r="F30" s="82">
        <f>+C30-F28</f>
        <v>550000</v>
      </c>
      <c r="G30" s="73" t="s">
        <v>213</v>
      </c>
    </row>
    <row r="38" spans="6:6" x14ac:dyDescent="0.25">
      <c r="F38" s="73" t="s">
        <v>214</v>
      </c>
    </row>
    <row r="39" spans="6:6" x14ac:dyDescent="0.25">
      <c r="F39" s="73" t="s">
        <v>215</v>
      </c>
    </row>
  </sheetData>
  <mergeCells count="8">
    <mergeCell ref="B19:C19"/>
    <mergeCell ref="B24:C24"/>
    <mergeCell ref="E24:F24"/>
    <mergeCell ref="A1:G1"/>
    <mergeCell ref="B6:C6"/>
    <mergeCell ref="E6:F6"/>
    <mergeCell ref="B11:C11"/>
    <mergeCell ref="B16:C16"/>
  </mergeCells>
  <pageMargins left="0.70833333333333304" right="0.70833333333333304" top="0.74791666666666701" bottom="0.74791666666666701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GASTOS DE IMPLEMENTACION</vt:lpstr>
      <vt:lpstr>CRONOGRAMA 2006</vt:lpstr>
      <vt:lpstr>CRONOGRAMA 2007</vt:lpstr>
      <vt:lpstr>CRONOGRAMA</vt:lpstr>
      <vt:lpstr>EJECUCIÓN PRESUPUESTO</vt:lpstr>
      <vt:lpstr>Formacion de Auditores ISO</vt:lpstr>
      <vt:lpstr>'EJECUCIÓN PRESUPUESTO'!_FilterDatabase</vt:lpstr>
      <vt:lpstr>'GASTOS DE IMPLEMENTACION'!_FilterDatabase</vt:lpstr>
      <vt:lpstr>'GASTOS DE IMPLEMENTACION'!Títulos_a_imprimir</vt:lpstr>
    </vt:vector>
  </TitlesOfParts>
  <Company>TEJILAR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TEJILAR</dc:creator>
  <cp:lastModifiedBy>Alexander</cp:lastModifiedBy>
  <cp:revision>1</cp:revision>
  <cp:lastPrinted>2021-09-04T15:36:23Z</cp:lastPrinted>
  <dcterms:created xsi:type="dcterms:W3CDTF">2005-03-17T18:27:21Z</dcterms:created>
  <dcterms:modified xsi:type="dcterms:W3CDTF">2021-11-28T16:35:32Z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TEJILAR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