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Top Prix\Downloads\"/>
    </mc:Choice>
  </mc:AlternateContent>
  <xr:revisionPtr revIDLastSave="0" documentId="13_ncr:1_{51E25216-9B70-4AA3-BBD6-BF08C76DF65B}" xr6:coauthVersionLast="47" xr6:coauthVersionMax="47" xr10:uidLastSave="{00000000-0000-0000-0000-000000000000}"/>
  <bookViews>
    <workbookView xWindow="-108" yWindow="-108" windowWidth="23256" windowHeight="12456" activeTab="6" xr2:uid="{00000000-000D-0000-FFFF-FFFF00000000}"/>
  </bookViews>
  <sheets>
    <sheet name="Sales" sheetId="20" r:id="rId1"/>
    <sheet name="Sales (2)" sheetId="24" state="hidden" r:id="rId2"/>
    <sheet name="Sales (3)" sheetId="25" state="hidden" r:id="rId3"/>
    <sheet name="orders" sheetId="17" r:id="rId4"/>
    <sheet name="customers" sheetId="13" r:id="rId5"/>
    <sheet name="products" sheetId="2" r:id="rId6"/>
    <sheet name="Sheet2" sheetId="19"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<sst xmlns="http://schemas.openxmlformats.org/spreadsheetml/2006/main" count="11128" uniqueCount="6221">
  <si>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</si>
  <si>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</si>
  <si>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</si>
  <si>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</si>
  <si>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</si>
  <si>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</si>
  <si>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</si>
  <si>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</si>
  <si>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</si>
  <si>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</si>
  <si>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</si>
  <si>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</si>
  <si>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</si>
  <si>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</si>
  <si>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</si>
  <si>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</si>
  <si>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</si>
  <si>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</si>
  <si>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</si>
  <si>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</si>
  <si>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</si>
  <si>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</si>
  <si>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</si>
  <si>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</si>
  <si>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</si>
  <si>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</si>
  <si>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</si>
  <si>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</si>
  <si>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</si>
  <si>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</si>
  <si>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</si>
  <si>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</si>
  <si>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</si>
  <si>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</si>
  <si>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</si>
  <si>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</si>
  <si>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</si>
  <si>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</si>
  <si>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</si>
  <si>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</si>
  <si>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</si>
  <si>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</si>
  <si>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</si>
  <si>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</si>
  <si>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</si>
  <si>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</si>
  <si>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</si>
  <si>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</si>
  <si>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</si>
  <si>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</si>
  <si>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</si>
  <si>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</si>
  <si>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</si>
  <si>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</si>
  <si>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</si>
  <si>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</si>
  <si>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</si>
  <si>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</si>
  <si>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</si>
  <si>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</si>
  <si>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</si>
  <si>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</si>
  <si>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</si>
  <si>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</si>
  <si>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</si>
  <si>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</si>
  <si>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</si>
  <si>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</si>
  <si>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</si>
  <si>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</si>
  <si>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</si>
  <si>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</si>
  <si>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</si>
  <si>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</si>
  <si>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</si>
  <si>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</si>
  <si>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</si>
  <si>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</si>
  <si>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</si>
  <si>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</si>
  <si>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</si>
  <si>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</si>
  <si>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</si>
  <si>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</si>
  <si>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</si>
  <si>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</si>
  <si>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</si>
  <si>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</si>
  <si>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</si>
  <si>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</si>
  <si>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</si>
  <si>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</si>
  <si>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</si>
  <si>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</si>
  <si>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</si>
  <si>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</si>
  <si>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</si>
  <si>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</si>
  <si>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</si>
  <si>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</si>
  <si>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</si>
  <si>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</si>
  <si>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</si>
  <si>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</si>
  <si>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</si>
  <si>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</si>
  <si>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</si>
  <si>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</si>
  <si>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</si>
  <si>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</si>
  <si>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</si>
  <si>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</si>
  <si>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</si>
  <si>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</si>
  <si>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</si>
  <si>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</si>
  <si>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</si>
  <si>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</si>
  <si>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</si>
  <si>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</si>
  <si>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</si>
  <si>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</si>
  <si>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</si>
  <si>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</si>
  <si>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</si>
  <si>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</si>
  <si>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</si>
  <si>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</si>
  <si>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</si>
  <si>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</si>
  <si>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</si>
  <si>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</si>
  <si>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</si>
  <si>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</si>
  <si>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</si>
  <si>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</si>
  <si>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</si>
  <si>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</si>
  <si>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</si>
  <si>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</si>
  <si>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</si>
  <si>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</si>
  <si>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</si>
  <si>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</si>
  <si>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</si>
  <si>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</si>
  <si>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</si>
  <si>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</si>
  <si>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</si>
  <si>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</si>
  <si>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</si>
  <si>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</si>
  <si>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</si>
  <si>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</si>
  <si>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</si>
  <si>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</si>
  <si>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</si>
  <si>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</si>
  <si>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</si>
  <si>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</si>
  <si>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</si>
  <si>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</si>
  <si>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</si>
  <si>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</si>
  <si>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</si>
  <si>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</si>
  <si>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</si>
  <si>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</si>
  <si>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</si>
  <si>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</si>
  <si>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</si>
  <si>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</si>
  <si>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</si>
  <si>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</si>
  <si>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</si>
  <si>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</si>
  <si>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</si>
  <si>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</si>
  <si>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</si>
  <si>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</si>
  <si>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</si>
  <si>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</si>
  <si>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</si>
  <si>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</si>
  <si>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</si>
  <si>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</si>
  <si>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</si>
  <si>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</si>
  <si>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</si>
  <si>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</si>
  <si>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</si>
  <si>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</si>
  <si>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</si>
  <si>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</si>
  <si>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</si>
  <si>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</si>
  <si>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</si>
  <si>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</si>
  <si>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</si>
  <si>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</si>
  <si>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</si>
  <si>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</si>
  <si>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</si>
  <si>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</si>
  <si>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</si>
  <si>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</si>
  <si>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</si>
  <si>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</si>
  <si>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</si>
  <si>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</si>
  <si>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</si>
  <si>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</si>
  <si>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</si>
  <si>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</si>
  <si>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</si>
  <si>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</si>
  <si>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</si>
  <si>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</si>
  <si>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</si>
  <si>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</si>
  <si>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</si>
  <si>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</si>
  <si>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</si>
  <si>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</si>
  <si>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</si>
  <si>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</si>
  <si>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</si>
  <si>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</si>
  <si>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</si>
  <si>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</si>
  <si>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</si>
  <si>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</si>
  <si>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</si>
  <si>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</si>
  <si>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</si>
  <si>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</si>
  <si>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</si>
  <si>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</si>
  <si>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</si>
  <si>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</si>
  <si>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</si>
  <si>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</si>
  <si>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</si>
  <si>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</si>
  <si>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</si>
  <si>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</si>
  <si>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</si>
  <si>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</si>
  <si>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</si>
  <si>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</si>
  <si>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</si>
  <si>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</si>
  <si>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</si>
  <si>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</si>
  <si>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</si>
  <si>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</si>
  <si>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</si>
  <si>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</si>
  <si>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</si>
  <si>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</si>
  <si>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</si>
  <si>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</si>
  <si>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</si>
  <si>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</si>
  <si>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</si>
  <si>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</si>
  <si>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</si>
  <si>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</si>
  <si>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</si>
  <si>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</si>
  <si>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</si>
  <si>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</si>
  <si>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</si>
  <si>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</si>
  <si>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</si>
  <si>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</si>
  <si>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</si>
  <si>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</si>
  <si>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</si>
  <si>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</si>
  <si>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</si>
  <si>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</si>
  <si>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</si>
  <si>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</si>
  <si>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</si>
  <si>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</si>
  <si>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</si>
  <si>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</si>
  <si>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</si>
  <si>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</si>
  <si>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</si>
  <si>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</si>
  <si>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</si>
  <si>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</si>
  <si>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</si>
  <si>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</si>
  <si>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</si>
  <si>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</si>
  <si>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</si>
  <si>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</si>
  <si>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</si>
  <si>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</si>
  <si>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</si>
  <si>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</si>
  <si>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</si>
  <si>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</si>
  <si>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</si>
  <si>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</si>
  <si>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</si>
  <si>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</si>
  <si>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</si>
  <si>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</si>
  <si>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</si>
  <si>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</si>
  <si>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</si>
  <si>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</si>
  <si>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</si>
  <si>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</si>
  <si>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</si>
  <si>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</si>
  <si>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</si>
  <si>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</si>
  <si>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</si>
  <si>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</si>
  <si>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</si>
  <si>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</si>
  <si>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</si>
  <si>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</si>
  <si>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</si>
  <si>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</si>
  <si>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</si>
  <si>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</si>
  <si>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</si>
  <si>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</si>
  <si>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</si>
  <si>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</si>
  <si>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</si>
  <si>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</si>
  <si>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</si>
  <si>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</si>
  <si>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</si>
  <si>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</si>
  <si>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</si>
  <si>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</si>
  <si>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</si>
  <si>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</si>
  <si>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</si>
  <si>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</si>
  <si>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</si>
  <si>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</si>
  <si>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</si>
  <si>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</si>
  <si>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</si>
  <si>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</si>
  <si>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</si>
  <si>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</si>
  <si>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</si>
  <si>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</si>
  <si>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</si>
  <si>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</si>
  <si>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</si>
  <si>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</si>
  <si>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</si>
  <si>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</si>
  <si>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</si>
  <si>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</si>
  <si>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</si>
  <si>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</si>
  <si>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</si>
  <si>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</si>
  <si>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</si>
  <si>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</si>
  <si>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</si>
  <si>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</si>
  <si>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</si>
  <si>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</si>
  <si>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</si>
  <si>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</si>
  <si>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</si>
  <si>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</si>
  <si>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</si>
  <si>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</si>
  <si>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</si>
  <si>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</si>
  <si>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</si>
  <si>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</si>
  <si>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</si>
  <si>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</si>
  <si>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</si>
  <si>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</si>
  <si>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</si>
  <si>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</si>
  <si>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</si>
  <si>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</si>
  <si>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</si>
  <si>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</si>
  <si>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</si>
  <si>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</si>
  <si>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</si>
  <si>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</si>
  <si>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</si>
  <si>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</si>
  <si>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</si>
  <si>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</si>
  <si>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</si>
  <si>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</si>
  <si>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</si>
  <si>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</si>
  <si>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</si>
  <si>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</si>
  <si>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</si>
  <si>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</si>
  <si>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</si>
  <si>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</si>
  <si>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</si>
  <si>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</si>
  <si>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</si>
  <si>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</si>
  <si>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</si>
  <si>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</si>
  <si>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</si>
  <si>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</si>
  <si>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</si>
  <si>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</si>
  <si>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</si>
  <si>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</si>
  <si>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</si>
  <si>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</si>
  <si>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</si>
  <si>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</si>
  <si>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</si>
  <si>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</si>
  <si>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</si>
  <si>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</si>
  <si>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</si>
  <si>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</si>
  <si>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</si>
  <si>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</si>
  <si>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</si>
  <si>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</si>
  <si>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</si>
  <si>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</si>
  <si>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</si>
  <si>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</si>
  <si>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</si>
  <si>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</si>
  <si>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</si>
  <si>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</si>
  <si>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</si>
  <si>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</si>
  <si>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</si>
  <si>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</si>
  <si>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</si>
  <si>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</si>
  <si>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</si>
  <si>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</si>
  <si>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</si>
  <si>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</si>
  <si>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</si>
  <si>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</si>
  <si>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</si>
  <si>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</si>
  <si>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</si>
  <si>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</si>
  <si>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</si>
  <si>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</si>
  <si>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</si>
  <si>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</si>
  <si>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</si>
  <si>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</si>
  <si>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</si>
  <si>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</si>
  <si>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</si>
  <si>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</si>
  <si>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</si>
  <si>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</si>
  <si>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</si>
  <si>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</si>
  <si>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</si>
  <si>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</si>
  <si>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</si>
  <si>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</si>
  <si>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</si>
  <si>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</si>
  <si>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</si>
  <si>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</si>
  <si>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</si>
  <si>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</si>
  <si>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</si>
  <si>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</si>
  <si>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</si>
  <si>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</si>
  <si>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</si>
  <si>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</si>
  <si>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</si>
  <si>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</si>
  <si>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</si>
  <si>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</si>
  <si>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</si>
  <si>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</si>
  <si>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</si>
  <si>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</si>
  <si>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</si>
  <si>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</si>
  <si>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</si>
  <si>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</si>
  <si>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</si>
  <si>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</si>
  <si>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</si>
  <si>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</si>
  <si>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</si>
  <si>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</si>
  <si>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</si>
  <si>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</si>
  <si>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</si>
  <si>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</si>
  <si>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</si>
  <si>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</si>
  <si>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</si>
  <si>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</si>
  <si>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</si>
  <si>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</si>
  <si>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</si>
  <si>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</si>
  <si>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</si>
  <si>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</si>
  <si>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</si>
  <si>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</si>
  <si>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</si>
  <si>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</si>
  <si>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</si>
  <si>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</si>
  <si>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</si>
  <si>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</si>
  <si>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</si>
  <si>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</si>
  <si>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</si>
  <si>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</si>
  <si>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</si>
  <si>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</si>
  <si>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</si>
  <si>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</si>
  <si>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</si>
  <si>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</si>
  <si>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</si>
  <si>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</si>
  <si>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</si>
  <si>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</si>
  <si>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</si>
  <si>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</si>
  <si>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</si>
  <si>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</si>
  <si>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</si>
  <si>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</si>
  <si>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</si>
  <si>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</si>
  <si>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</si>
  <si>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</si>
  <si>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</si>
  <si>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</si>
  <si>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</si>
  <si>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</si>
  <si>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</si>
  <si>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</si>
  <si>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</si>
  <si>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</si>
  <si>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</si>
  <si>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</si>
  <si>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</si>
  <si>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</si>
  <si>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</si>
  <si>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</si>
  <si>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</si>
  <si>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</si>
  <si>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</si>
  <si>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</si>
  <si>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</si>
  <si>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</si>
  <si>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</si>
  <si>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</si>
  <si>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</si>
  <si>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</si>
  <si>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</si>
  <si>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</si>
  <si>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</si>
  <si>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</si>
  <si>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</si>
  <si>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</si>
  <si>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</si>
  <si>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</si>
  <si>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</si>
  <si>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</si>
  <si>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</si>
  <si>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</si>
  <si>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</si>
  <si>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</si>
  <si>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</si>
  <si>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</si>
  <si>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</si>
  <si>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</si>
  <si>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</si>
  <si>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</si>
  <si>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</si>
  <si>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</si>
  <si>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</si>
  <si>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</si>
  <si>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</si>
  <si>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</si>
  <si>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</si>
  <si>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</si>
  <si>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</si>
  <si>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</si>
  <si>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</si>
  <si>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</si>
  <si>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</si>
  <si>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</si>
  <si>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</si>
  <si>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</si>
  <si>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</si>
  <si>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</si>
  <si>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</si>
  <si>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</si>
  <si>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</si>
  <si>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</si>
  <si>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</si>
  <si>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</si>
  <si>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</si>
  <si>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</si>
  <si>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</si>
  <si>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</si>
  <si>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</si>
  <si>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</si>
  <si>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</si>
  <si>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</si>
  <si>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</si>
  <si>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</si>
  <si>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</si>
  <si>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</si>
  <si>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</si>
  <si>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</si>
  <si>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</si>
  <si>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</si>
  <si>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</si>
  <si>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</si>
  <si>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</si>
  <si>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</si>
  <si>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</si>
  <si>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</si>
  <si>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</si>
  <si>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</si>
  <si>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</si>
  <si>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</si>
  <si>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</si>
  <si>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</si>
  <si>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</si>
  <si>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</si>
  <si>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</si>
  <si>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</si>
  <si>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</si>
  <si>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</si>
  <si>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</si>
  <si>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</si>
  <si>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</si>
  <si>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</si>
  <si>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</si>
  <si>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</si>
  <si>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</si>
  <si>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</si>
  <si>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</si>
  <si>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</si>
  <si>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</si>
  <si>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</si>
  <si>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</si>
  <si>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</si>
  <si>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</si>
  <si>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</si>
  <si>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</si>
  <si>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</si>
  <si>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</si>
  <si>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</si>
  <si>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</si>
  <si>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</si>
  <si>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</si>
  <si>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</si>
  <si>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</si>
  <si>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</si>
  <si>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</si>
  <si>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</si>
  <si>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</si>
  <si>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</si>
  <si>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</si>
  <si>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</si>
  <si>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</si>
  <si>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</si>
  <si>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</si>
  <si>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</si>
  <si>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</si>
  <si>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</si>
  <si>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</si>
  <si>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</si>
  <si>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</si>
  <si>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</si>
  <si>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</si>
  <si>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</si>
  <si>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</si>
  <si>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</si>
  <si>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</si>
  <si>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</si>
  <si>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</si>
  <si>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</si>
  <si>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</si>
  <si>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</si>
  <si>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</si>
  <si>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</si>
  <si>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</si>
  <si>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</si>
  <si>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</si>
  <si>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</si>
  <si>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</si>
  <si>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</si>
  <si>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</si>
  <si>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</si>
  <si>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</si>
  <si>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</si>
  <si>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</si>
  <si>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</si>
  <si>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</si>
  <si>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</si>
  <si>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</si>
  <si>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</si>
  <si>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</si>
  <si>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</si>
  <si>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</si>
  <si>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</si>
  <si>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</si>
  <si>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</si>
  <si>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</si>
  <si>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</si>
  <si>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</si>
  <si>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</si>
  <si>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</si>
  <si>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</si>
  <si>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</si>
  <si>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</si>
  <si>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</si>
  <si>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</si>
  <si>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</si>
  <si>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</si>
  <si>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</si>
  <si>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</si>
  <si>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</si>
  <si>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</si>
  <si>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</si>
  <si>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</si>
  <si>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</si>
  <si>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</si>
  <si>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</si>
  <si>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</si>
  <si>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</si>
  <si>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</si>
  <si>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</si>
  <si>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</si>
  <si>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</si>
  <si>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</si>
  <si>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</si>
  <si>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</si>
  <si>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</si>
  <si>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</si>
  <si>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</si>
  <si>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</si>
  <si>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</si>
  <si>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</si>
  <si>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</si>
  <si>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</si>
  <si>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</si>
  <si>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</si>
  <si>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</si>
  <si>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</si>
  <si>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</si>
  <si>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</si>
  <si>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</si>
  <si>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</si>
  <si>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</si>
  <si>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</si>
  <si>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</si>
  <si>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</si>
  <si>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</si>
  <si>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</si>
  <si>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</si>
  <si>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</si>
  <si>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</si>
  <si>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</si>
  <si>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</si>
  <si>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</si>
  <si>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</si>
  <si>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</si>
  <si>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</si>
  <si>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</si>
  <si>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</si>
  <si>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</si>
  <si>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</si>
  <si>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</si>
  <si>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</si>
  <si>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</si>
  <si>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</si>
  <si>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</si>
  <si>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</si>
  <si>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</si>
  <si>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</si>
  <si>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</si>
  <si>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</si>
  <si>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</si>
  <si>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</si>
  <si>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</si>
  <si>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</si>
  <si>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</si>
  <si>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</si>
  <si>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</si>
  <si>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</si>
  <si>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</si>
  <si>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</si>
  <si>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</si>
  <si>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</si>
  <si>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</si>
  <si>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</si>
  <si>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</si>
  <si>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</si>
  <si>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</si>
  <si>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</si>
  <si>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</si>
  <si>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</si>
  <si>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</si>
  <si>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</si>
  <si>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</si>
  <si>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</si>
  <si>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</si>
  <si>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</si>
  <si>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</si>
  <si>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</si>
  <si>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</si>
  <si>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</si>
  <si>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</si>
  <si>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</si>
  <si>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</si>
  <si>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</si>
  <si>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</si>
  <si>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</si>
  <si>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</si>
  <si>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</si>
  <si>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</si>
  <si>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</si>
  <si>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</si>
  <si>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</si>
  <si>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</si>
  <si>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</si>
  <si>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</si>
  <si>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</si>
  <si>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</si>
  <si>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</si>
  <si>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</si>
  <si>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</si>
  <si>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</si>
  <si>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</si>
  <si>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</si>
  <si>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</si>
  <si>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</si>
  <si>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</si>
  <si>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</si>
  <si>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</si>
  <si>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</si>
  <si>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</si>
  <si>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</si>
  <si>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</si>
  <si>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</si>
  <si>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</si>
  <si>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</si>
  <si>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</si>
  <si>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</si>
  <si>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</si>
  <si>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</si>
  <si>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</si>
  <si>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</si>
  <si>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</si>
  <si>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</si>
  <si>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</si>
  <si>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</si>
  <si>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</si>
  <si>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</si>
  <si>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</si>
  <si>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</si>
  <si>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</si>
  <si>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</si>
  <si>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</si>
  <si>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</si>
  <si>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</si>
  <si>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</si>
  <si>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</si>
  <si>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</si>
  <si>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</si>
  <si>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</si>
  <si>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</si>
  <si>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</si>
  <si>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</si>
  <si>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</si>
  <si>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</si>
  <si>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</si>
  <si>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</si>
  <si>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</si>
  <si>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</si>
  <si>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</si>
  <si>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</si>
  <si>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</si>
  <si>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</si>
  <si>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</si>
  <si>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</si>
  <si>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</si>
  <si>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</si>
  <si>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</si>
  <si>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</si>
  <si>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</si>
  <si>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</si>
  <si>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</si>
  <si>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</si>
  <si>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</si>
  <si>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</si>
  <si>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</si>
  <si>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</si>
  <si>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</si>
  <si>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</si>
  <si>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</si>
  <si>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</si>
  <si>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</si>
  <si>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</si>
  <si>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</si>
  <si>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</si>
  <si>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</si>
  <si>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</si>
  <si>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</si>
  <si>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</si>
  <si>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</si>
  <si>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</si>
  <si>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</si>
  <si>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</si>
  <si>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</si>
  <si>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</si>
  <si>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</si>
  <si>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</si>
  <si>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</si>
  <si>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</si>
  <si>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</si>
  <si>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</si>
  <si>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</si>
  <si>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</si>
  <si>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</si>
  <si>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</si>
  <si>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</si>
  <si>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</si>
  <si>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</si>
  <si>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</si>
  <si>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</si>
  <si>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</si>
  <si>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</si>
  <si>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</si>
  <si>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</si>
  <si>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</si>
  <si>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</si>
  <si>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</si>
  <si>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</si>
  <si>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</si>
  <si>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</si>
  <si>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</si>
  <si>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</si>
  <si>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</si>
  <si>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</si>
  <si>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</si>
  <si>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</si>
  <si>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</si>
  <si>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</si>
  <si>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</si>
  <si>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</si>
  <si>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</si>
  <si>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</si>
  <si>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</si>
  <si>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</si>
  <si>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</si>
  <si>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</si>
  <si>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</si>
  <si>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</si>
  <si>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</si>
  <si>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</si>
  <si>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</si>
  <si>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</si>
  <si>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</si>
  <si>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</si>
  <si>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</si>
  <si>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</si>
  <si>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</si>
  <si>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</si>
  <si>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</si>
  <si>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</si>
  <si>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</si>
  <si>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</si>
  <si>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</si>
  <si>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</si>
  <si>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</si>
  <si>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</si>
  <si>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</si>
  <si>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</si>
  <si>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</si>
  <si>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</si>
  <si>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</si>
  <si>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</si>
  <si>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</si>
  <si>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</si>
  <si>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</si>
  <si>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</si>
  <si>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</si>
  <si>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</si>
  <si>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</si>
  <si>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</si>
  <si>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</si>
  <si>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</si>
  <si>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</si>
  <si>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</si>
  <si>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</si>
  <si>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</si>
  <si>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</si>
  <si>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</si>
  <si>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</si>
  <si>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</si>
  <si>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</si>
  <si>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</si>
  <si>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</si>
  <si>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</si>
  <si>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</si>
  <si>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</si>
  <si>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</si>
  <si>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</si>
  <si>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</si>
  <si>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</si>
  <si>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</si>
  <si>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</si>
  <si>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</si>
  <si>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</si>
  <si>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</si>
  <si>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</si>
  <si>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</si>
  <si>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</si>
  <si>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</si>
  <si>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</si>
  <si>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</si>
  <si>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</si>
  <si>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</si>
  <si>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</si>
  <si>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</si>
  <si>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</si>
  <si>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</si>
  <si>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</si>
  <si>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</si>
  <si>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</si>
  <si>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</si>
  <si>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</si>
  <si>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</si>
  <si>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</si>
  <si>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</si>
  <si>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</si>
  <si>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</si>
  <si>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</si>
  <si>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</si>
  <si>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</si>
  <si>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</si>
  <si>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</si>
  <si>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</si>
  <si>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</si>
  <si>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</si>
  <si>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</si>
  <si>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</si>
  <si>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</si>
  <si>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</si>
  <si>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</si>
  <si>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</si>
  <si>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</si>
  <si>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</si>
  <si>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</si>
  <si>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</si>
  <si>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</si>
  <si>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</si>
  <si>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</si>
  <si>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</si>
  <si>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</si>
  <si>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</si>
  <si>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</si>
  <si>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</si>
  <si>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</si>
  <si>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</si>
  <si>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</si>
  <si>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</si>
  <si>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</si>
  <si>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</si>
  <si>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</si>
  <si>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</si>
  <si>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</si>
  <si>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</si>
  <si>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</si>
  <si>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</si>
  <si>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</si>
  <si>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</si>
  <si>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</si>
  <si>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</si>
  <si>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</si>
  <si>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</si>
  <si>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</si>
  <si>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</si>
  <si>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</si>
  <si>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</si>
  <si>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</si>
  <si>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</si>
  <si>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</si>
  <si>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</si>
  <si>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</si>
  <si>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</si>
  <si>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</si>
  <si>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</si>
  <si>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</si>
  <si>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</si>
  <si>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</si>
  <si>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</si>
  <si>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</si>
  <si>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</si>
  <si>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</si>
  <si>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</si>
  <si>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</si>
  <si>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</si>
  <si>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</si>
  <si>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</si>
  <si>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</si>
  <si>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</si>
  <si>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</si>
  <si>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</si>
  <si>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</si>
  <si>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</si>
  <si>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</si>
  <si>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</si>
  <si>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</si>
  <si>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</si>
  <si>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</si>
  <si>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</si>
  <si>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</si>
  <si>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</si>
  <si>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</si>
  <si>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</si>
  <si>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</si>
  <si>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</si>
  <si>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</si>
  <si>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</si>
  <si>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</si>
  <si>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</si>
  <si>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</si>
  <si>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</si>
  <si>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</si>
  <si>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</si>
  <si>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</si>
  <si>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</si>
  <si>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</si>
  <si>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</si>
  <si>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</si>
  <si>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</si>
  <si>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</si>
  <si>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</si>
  <si>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</si>
  <si>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</si>
  <si>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</si>
  <si>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</si>
  <si>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</si>
  <si>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</si>
  <si>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</si>
  <si>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</si>
  <si>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</si>
  <si>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</si>
  <si>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</si>
  <si>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</si>
  <si>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</si>
  <si>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</si>
  <si>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</si>
  <si>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</si>
  <si>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</si>
  <si>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</si>
  <si>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</si>
  <si>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</si>
  <si>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</si>
  <si>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</si>
  <si>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</si>
  <si>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</si>
  <si>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</si>
  <si>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</si>
  <si>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</si>
  <si>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</si>
  <si>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</si>
  <si>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</si>
  <si>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</si>
  <si>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</si>
  <si>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</si>
  <si>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</si>
  <si>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</si>
  <si>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</si>
  <si>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</si>
  <si>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</si>
  <si>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</si>
  <si>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</si>
  <si>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</si>
  <si>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</si>
  <si>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</si>
  <si>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</si>
  <si>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</si>
  <si>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</si>
  <si>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</si>
  <si>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</si>
  <si>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</si>
  <si>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</si>
  <si>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</si>
  <si>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</si>
  <si>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</si>
  <si>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</si>
  <si>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</si>
  <si>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</si>
  <si>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</si>
  <si>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</si>
  <si>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</si>
  <si>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</si>
  <si>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</si>
  <si>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</si>
  <si>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</si>
  <si>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</si>
  <si>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</si>
  <si>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</si>
  <si>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</si>
  <si>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</si>
  <si>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</si>
  <si>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</si>
  <si>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</si>
  <si>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</si>
  <si>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</si>
  <si>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</si>
  <si>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</si>
  <si>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</si>
  <si>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</si>
  <si>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</si>
  <si>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</si>
  <si>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</si>
  <si>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</si>
  <si>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</si>
  <si>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</si>
  <si>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</si>
  <si>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</si>
  <si>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</si>
  <si>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</si>
  <si>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</si>
  <si>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</si>
  <si>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</si>
  <si>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</si>
  <si>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</si>
  <si>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</si>
  <si>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</si>
  <si>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</si>
  <si>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</si>
  <si>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</si>
  <si>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</si>
  <si>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</si>
  <si>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</si>
  <si>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</si>
  <si>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</si>
  <si>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</si>
  <si>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</si>
  <si>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</si>
  <si>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</si>
  <si>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</si>
  <si>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</si>
  <si>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</si>
  <si>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</si>
  <si>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</si>
  <si>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</si>
  <si>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</si>
  <si>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</si>
  <si>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</si>
  <si>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</si>
  <si>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</si>
  <si>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</si>
  <si>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</si>
  <si>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</si>
  <si>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</si>
  <si>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</si>
  <si>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</si>
  <si>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</si>
  <si>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</si>
  <si>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</si>
  <si>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</si>
  <si>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</si>
  <si>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</si>
  <si>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</si>
  <si>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</si>
  <si>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</si>
  <si>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</si>
  <si>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</si>
  <si>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</si>
  <si>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</si>
  <si>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</si>
  <si>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</si>
  <si>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</si>
  <si>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</si>
  <si>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</si>
  <si>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</si>
  <si>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</si>
  <si>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</si>
  <si>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</si>
  <si>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</si>
  <si>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</si>
  <si>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</si>
  <si>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</si>
  <si>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</si>
  <si>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</si>
  <si>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</si>
  <si>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</si>
  <si>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</si>
  <si>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</si>
  <si>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</si>
  <si>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</si>
  <si>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</si>
  <si>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</si>
  <si>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</si>
  <si>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</si>
  <si>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</si>
  <si>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</si>
  <si>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</si>
  <si>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</si>
  <si>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</si>
  <si>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</si>
  <si>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</si>
  <si>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</si>
  <si>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</si>
  <si>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</si>
  <si>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</si>
  <si>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</si>
  <si>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</si>
  <si>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</si>
  <si>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</si>
  <si>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</si>
  <si>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</si>
  <si>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</si>
  <si>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</si>
  <si>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</si>
  <si>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</si>
  <si>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</si>
  <si>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</si>
  <si>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</si>
  <si>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</si>
  <si>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</si>
  <si>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</si>
  <si>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</si>
  <si>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</si>
  <si>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</si>
  <si>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</si>
  <si>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</si>
  <si>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</si>
  <si>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</si>
  <si>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</si>
  <si>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</si>
  <si>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</si>
  <si>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</si>
  <si>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</si>
  <si>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</si>
  <si>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</si>
  <si>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</si>
  <si>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</si>
  <si>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</si>
  <si>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</si>
  <si>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</si>
  <si>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</si>
  <si>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</si>
  <si>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</si>
  <si>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</si>
  <si>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</si>
  <si>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</si>
  <si>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</si>
  <si>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</si>
  <si>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</si>
  <si>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</si>
  <si>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</si>
  <si>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</si>
  <si>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</si>
  <si>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</si>
  <si>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</si>
  <si>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</si>
  <si>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</si>
  <si>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</si>
  <si>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</si>
  <si>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</si>
  <si>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</si>
  <si>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</si>
  <si>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</si>
  <si>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</si>
  <si>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</si>
  <si>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</si>
  <si>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</si>
  <si>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</si>
  <si>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</si>
  <si>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</si>
  <si>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</si>
  <si>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</si>
  <si>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</si>
  <si>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</si>
  <si>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</si>
  <si>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</si>
  <si>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</si>
  <si>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</si>
  <si>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</si>
  <si>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</si>
  <si>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</si>
  <si>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</si>
  <si>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</si>
  <si>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</si>
  <si>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</si>
  <si>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</si>
  <si>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</si>
  <si>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</si>
  <si>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</si>
  <si>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</si>
  <si>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</si>
  <si>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</si>
  <si>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</si>
  <si>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</si>
  <si>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</si>
  <si>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</si>
  <si>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</si>
  <si>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</si>
  <si>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</si>
  <si>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</si>
  <si>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</si>
  <si>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</si>
  <si>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</si>
  <si>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</si>
  <si>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</si>
  <si>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</si>
  <si>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</si>
  <si>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</si>
  <si>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</si>
  <si>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</si>
  <si>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</si>
  <si>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</si>
  <si>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</si>
  <si>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</si>
  <si>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</si>
  <si>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</si>
  <si>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</si>
  <si>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</si>
  <si>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</si>
  <si>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</si>
  <si>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</si>
  <si>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</si>
  <si>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</si>
  <si>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</si>
  <si>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</si>
  <si>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</si>
  <si>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</si>
  <si>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</si>
  <si>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</si>
  <si>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</si>
  <si>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</si>
  <si>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</si>
  <si>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</si>
  <si>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</si>
  <si>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</si>
  <si>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</si>
  <si>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</si>
  <si>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</si>
  <si>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</si>
  <si>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</si>
  <si>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</si>
  <si>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</si>
  <si>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</si>
  <si>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</si>
  <si>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</si>
  <si>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</si>
  <si>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</si>
  <si>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</si>
  <si>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</si>
  <si>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</si>
  <si>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</si>
  <si>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</si>
  <si>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</si>
  <si>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</si>
  <si>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</si>
  <si>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</si>
  <si>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</si>
  <si>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</si>
  <si>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</si>
  <si>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</si>
  <si>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</si>
  <si>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</si>
  <si>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</si>
  <si>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</si>
  <si>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</si>
  <si>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</si>
  <si>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</si>
  <si>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</si>
  <si>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</si>
  <si>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</si>
  <si>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</si>
  <si>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</si>
  <si>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</si>
  <si>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</si>
  <si>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</si>
  <si>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</si>
  <si>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</si>
  <si>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</si>
  <si>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</si>
  <si>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</si>
  <si>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</si>
  <si>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</si>
  <si>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</si>
  <si>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</si>
  <si>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</si>
  <si>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</si>
  <si>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</si>
  <si>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</si>
  <si>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</si>
  <si>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</si>
  <si>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</si>
  <si>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</si>
  <si>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</si>
  <si>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</si>
  <si>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</si>
  <si>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</si>
  <si>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</si>
  <si>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</si>
  <si>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</si>
  <si>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</si>
  <si>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</si>
  <si>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</si>
  <si>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</si>
  <si>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</si>
  <si>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</si>
  <si>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</si>
  <si>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</si>
  <si>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</si>
  <si>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</si>
  <si>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</si>
  <si>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</si>
  <si>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</si>
  <si>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</si>
  <si>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</si>
  <si>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</si>
  <si>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</si>
  <si>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</si>
  <si>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</si>
  <si>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</si>
  <si>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</si>
  <si>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</si>
  <si>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</si>
  <si>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</si>
  <si>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</si>
  <si>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</si>
  <si>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</si>
  <si>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</si>
  <si>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</si>
  <si>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</si>
  <si>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</si>
  <si>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</si>
  <si>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</si>
  <si>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</si>
  <si>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</si>
  <si>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</si>
  <si>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</si>
  <si>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</si>
  <si>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</si>
  <si>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</si>
  <si>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</si>
  <si>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</si>
  <si>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</si>
  <si>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</si>
  <si>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</si>
  <si>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</si>
  <si>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</si>
  <si>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</si>
  <si>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</si>
  <si>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</si>
  <si>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</si>
  <si>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</si>
  <si>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</si>
  <si>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</si>
  <si>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</si>
  <si>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</si>
  <si>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</si>
  <si>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</si>
  <si>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</si>
  <si>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</si>
  <si>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</si>
  <si>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</si>
  <si>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</si>
  <si>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</si>
  <si>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</si>
  <si>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</si>
  <si>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</si>
  <si>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</si>
  <si>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</si>
  <si>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</si>
  <si>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</si>
  <si>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</si>
  <si>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</si>
  <si>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</si>
  <si>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</si>
  <si>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</si>
  <si>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</si>
  <si>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</si>
  <si>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</si>
  <si>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</si>
  <si>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</si>
  <si>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</si>
  <si>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</si>
  <si>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</si>
  <si>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</si>
  <si>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</si>
  <si>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</si>
  <si>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</si>
  <si>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</si>
  <si>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</si>
  <si>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</si>
  <si>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</si>
  <si>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</si>
  <si>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</si>
  <si>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</si>
  <si>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</si>
  <si>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</si>
  <si>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</si>
  <si>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</si>
  <si>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</si>
  <si>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</si>
  <si>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</si>
  <si>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</si>
  <si>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</si>
  <si>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</si>
  <si>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</si>
  <si>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</si>
  <si>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</si>
  <si>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</si>
  <si>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</si>
  <si>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</si>
  <si>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</si>
  <si>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</si>
  <si>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</si>
  <si>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</si>
  <si>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</si>
  <si>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</si>
  <si>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</si>
  <si>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</si>
  <si>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</si>
  <si>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</si>
  <si>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</si>
  <si>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</si>
  <si>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</si>
  <si>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</si>
  <si>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</si>
  <si>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</si>
  <si>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</si>
  <si>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</si>
  <si>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</si>
  <si>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</si>
  <si>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</si>
  <si>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</si>
  <si>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</si>
  <si>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</si>
  <si>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</si>
  <si>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</si>
  <si>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</si>
  <si>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</si>
  <si>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</si>
  <si>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</si>
  <si>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</si>
  <si>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</si>
  <si>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</si>
  <si>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</si>
  <si>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</si>
  <si>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</si>
  <si>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</si>
  <si>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</si>
  <si>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</si>
  <si>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</si>
  <si>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</si>
  <si>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</si>
  <si>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</si>
  <si>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</si>
  <si>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</si>
  <si>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</si>
  <si>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</si>
  <si>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</si>
  <si>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</si>
  <si>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</si>
  <si>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</si>
  <si>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</si>
  <si>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</si>
  <si>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</si>
  <si>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</si>
  <si>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</si>
  <si>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</si>
  <si>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</si>
  <si>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</si>
  <si>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</si>
  <si>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</si>
  <si>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</si>
  <si>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</si>
  <si>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</si>
  <si>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</si>
  <si>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</si>
  <si>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</si>
  <si>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</si>
  <si>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</si>
  <si>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</si>
  <si>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</si>
  <si>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</si>
  <si>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</si>
  <si>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</si>
  <si>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</si>
  <si>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</si>
  <si>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</si>
  <si>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</si>
  <si>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</si>
  <si>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</si>
  <si>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</si>
  <si>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</si>
  <si>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</si>
  <si>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</si>
  <si>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</si>
  <si>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</si>
  <si>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</si>
  <si>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</si>
  <si>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</si>
  <si>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</si>
  <si>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</si>
  <si>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</si>
  <si>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</si>
  <si>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</si>
  <si>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</si>
  <si>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</si>
  <si>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</si>
  <si>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</si>
  <si>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</si>
  <si>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</si>
  <si>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</si>
  <si>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</si>
  <si>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</si>
  <si>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</si>
  <si>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</si>
  <si>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</si>
  <si>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</si>
  <si>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</si>
  <si>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</si>
  <si>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</si>
  <si>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</si>
  <si>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</si>
  <si>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</si>
  <si>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</si>
  <si>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</si>
  <si>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</si>
  <si>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</si>
  <si>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</si>
  <si>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</si>
  <si>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</si>
  <si>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</si>
  <si>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</si>
  <si>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</si>
  <si>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</si>
  <si>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</si>
  <si>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</si>
  <si>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</si>
  <si>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</si>
  <si>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</si>
  <si>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</si>
  <si>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</si>
  <si>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</si>
  <si>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</si>
  <si>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</si>
  <si>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</si>
  <si>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</si>
  <si>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</si>
  <si>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</si>
  <si>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</si>
  <si>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</si>
  <si>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</si>
  <si>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</si>
  <si>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</si>
  <si>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</si>
  <si>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</si>
  <si>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</si>
  <si>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</si>
  <si>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</si>
  <si>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</si>
  <si>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</si>
  <si>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</si>
  <si>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</si>
  <si>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</si>
  <si>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</si>
  <si>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</si>
  <si>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</si>
  <si>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</si>
  <si>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</si>
  <si>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</si>
  <si>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</si>
  <si>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</si>
  <si>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</si>
  <si>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</si>
  <si>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</si>
  <si>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</si>
  <si>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</si>
  <si>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</si>
  <si>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</si>
  <si>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</si>
  <si>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</si>
  <si>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</si>
  <si>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</si>
  <si>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</si>
  <si>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</si>
  <si>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</si>
  <si>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</si>
  <si>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</si>
  <si>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</si>
  <si>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</si>
  <si>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</si>
  <si>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</si>
  <si>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</si>
  <si>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</si>
  <si>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</si>
  <si>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</si>
  <si>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</si>
  <si>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</si>
  <si>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</si>
  <si>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</si>
  <si>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</si>
  <si>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</si>
  <si>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</si>
  <si>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</si>
  <si>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</si>
  <si>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</si>
  <si>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</si>
  <si>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</si>
  <si>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</si>
  <si>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</si>
  <si>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</si>
  <si>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</si>
  <si>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</si>
  <si>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</si>
  <si>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</si>
  <si>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</si>
  <si>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</si>
  <si>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</si>
  <si>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</si>
  <si>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</si>
  <si>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</si>
  <si>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</si>
  <si>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</si>
  <si>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</si>
  <si>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</si>
  <si>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</si>
  <si>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</si>
  <si>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</si>
  <si>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</si>
  <si>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</si>
  <si>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</si>
  <si>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</si>
  <si>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</si>
  <si>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</si>
  <si>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</si>
  <si>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</si>
  <si>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</si>
  <si>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</si>
  <si>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</si>
  <si>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</si>
  <si>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</si>
  <si>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</si>
  <si>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</si>
  <si>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</si>
  <si>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</si>
  <si>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</si>
  <si>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</si>
  <si>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</si>
  <si>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</si>
  <si>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</si>
  <si>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</si>
  <si>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</si>
  <si>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</si>
  <si>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</si>
  <si>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</si>
  <si>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</si>
  <si>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</si>
  <si>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</si>
  <si>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</si>
  <si>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</si>
  <si>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</si>
  <si>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</si>
  <si>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</si>
  <si>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</si>
  <si>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</si>
  <si>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</si>
  <si>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</si>
  <si>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</si>
  <si>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</si>
  <si>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</si>
  <si>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</si>
  <si>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</si>
  <si>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</si>
  <si>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</si>
  <si>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</si>
  <si>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</si>
  <si>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</si>
  <si>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</si>
  <si>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</si>
  <si>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</si>
  <si>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</si>
  <si>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</si>
  <si>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</si>
  <si>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</si>
  <si>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</si>
  <si>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</si>
  <si>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</si>
  <si>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</si>
  <si>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</si>
  <si>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</si>
  <si>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</si>
  <si>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</si>
  <si>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</si>
  <si>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</si>
  <si>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</si>
  <si>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</si>
  <si>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</si>
  <si>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</si>
  <si>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</si>
  <si>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</si>
  <si>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</si>
  <si>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</si>
  <si>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</si>
  <si>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</si>
  <si>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</si>
  <si>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</si>
  <si>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</si>
  <si>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</si>
  <si>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</si>
  <si>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</si>
  <si>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</si>
  <si>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</si>
  <si>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</si>
  <si>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</si>
  <si>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</si>
  <si>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</si>
  <si>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</si>
  <si>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</si>
  <si>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</si>
  <si>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</si>
  <si>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</si>
  <si>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</si>
  <si>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</si>
  <si>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</si>
  <si>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</si>
  <si>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</si>
  <si>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</si>
  <si>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</si>
  <si>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</si>
  <si>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</si>
  <si>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</si>
  <si>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</si>
  <si>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</si>
  <si>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</si>
  <si>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</si>
  <si>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</si>
  <si>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</si>
  <si>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</si>
  <si>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</si>
  <si>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</si>
  <si>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</si>
  <si>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</si>
  <si>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</si>
  <si>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</si>
  <si>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</si>
  <si>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</si>
  <si>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</si>
  <si>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</si>
  <si>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</si>
  <si>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</si>
  <si>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</si>
  <si>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</si>
  <si>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</si>
  <si>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</si>
  <si>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</si>
  <si>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</si>
  <si>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</si>
  <si>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</si>
  <si>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</si>
  <si>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</si>
  <si>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</si>
  <si>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</si>
  <si>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</si>
  <si>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</si>
  <si>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</si>
  <si>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</si>
  <si>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</si>
  <si>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</si>
  <si>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</si>
  <si>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</si>
  <si>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</si>
  <si>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</si>
  <si>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</si>
  <si>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</si>
  <si>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</si>
  <si>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</si>
  <si>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</si>
  <si>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</si>
  <si>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</si>
  <si>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</si>
  <si>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</si>
  <si>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</si>
  <si>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</si>
  <si>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</si>
  <si>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</si>
  <si>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</si>
  <si>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</si>
  <si>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</si>
  <si>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</si>
  <si>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</si>
  <si>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</si>
  <si>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</si>
  <si>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</si>
  <si>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</si>
  <si>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</si>
  <si>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</si>
  <si>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</si>
  <si>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</si>
  <si>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</si>
  <si>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</si>
  <si>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</si>
  <si>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</si>
  <si>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</si>
  <si>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</si>
  <si>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</si>
  <si>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</si>
  <si>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</si>
  <si>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</si>
  <si>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</si>
  <si>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</si>
  <si>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</si>
  <si>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</si>
  <si>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</si>
  <si>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</si>
  <si>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</si>
  <si>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</si>
  <si>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</si>
  <si>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</si>
  <si>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</si>
  <si>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</si>
  <si>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</si>
  <si>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</si>
  <si>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</si>
  <si>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</si>
  <si>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</si>
  <si>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</si>
  <si>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</si>
  <si>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</si>
  <si>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</si>
  <si>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</si>
  <si>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</si>
  <si>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</si>
  <si>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</si>
  <si>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</si>
  <si>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</si>
  <si>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</si>
  <si>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</si>
  <si>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</si>
  <si>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</si>
  <si>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</si>
  <si>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</si>
  <si>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</si>
  <si>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</si>
  <si>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</si>
  <si>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</si>
  <si>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</si>
  <si>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</si>
  <si>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</si>
  <si>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</si>
  <si>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</si>
  <si>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</si>
  <si>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</si>
  <si>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</si>
  <si>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</si>
  <si>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</si>
  <si>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</si>
  <si>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</si>
  <si>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</si>
  <si>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</si>
  <si>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</si>
  <si>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</si>
  <si>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</si>
  <si>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</si>
  <si>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</si>
  <si>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</si>
  <si>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</si>
  <si>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</si>
  <si>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</si>
  <si>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</si>
  <si>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</si>
  <si>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</si>
  <si>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</si>
  <si>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</si>
  <si>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</si>
  <si>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</si>
  <si>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</si>
  <si>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</si>
  <si>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</si>
  <si>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</si>
  <si>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</si>
  <si>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</si>
  <si>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</si>
  <si>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</si>
  <si>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</si>
  <si>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</si>
  <si>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</si>
  <si>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</si>
  <si>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</si>
  <si>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</si>
  <si>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</si>
  <si>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</si>
  <si>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</si>
  <si>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</si>
  <si>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</si>
  <si>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</si>
  <si>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</si>
  <si>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</si>
  <si>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</si>
  <si>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</si>
  <si>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</si>
  <si>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</si>
  <si>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</si>
  <si>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</si>
  <si>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</si>
  <si>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</si>
  <si>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</si>
  <si>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</si>
  <si>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</si>
  <si>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</si>
  <si>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</si>
  <si>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</si>
  <si>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</si>
  <si>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</si>
  <si>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</si>
  <si>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</si>
  <si>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</si>
  <si>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</si>
  <si>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</si>
  <si>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</si>
  <si>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</si>
  <si>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</si>
  <si>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</si>
  <si>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</si>
  <si>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</si>
  <si>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</si>
  <si>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</si>
  <si>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</si>
  <si>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</si>
  <si>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</si>
  <si>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</si>
  <si>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</si>
  <si>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</si>
  <si>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</si>
  <si>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</si>
  <si>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</si>
  <si>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</si>
  <si>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</si>
  <si>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</si>
  <si>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</si>
  <si>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</si>
  <si>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</si>
  <si>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</si>
  <si>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</si>
  <si>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</si>
  <si>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</si>
  <si>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</si>
  <si>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</si>
  <si>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</si>
  <si>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</si>
  <si>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</si>
  <si>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</si>
  <si>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</si>
  <si>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</si>
  <si>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</si>
  <si>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</si>
  <si>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</si>
  <si>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</si>
  <si>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</si>
  <si>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</si>
  <si>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</si>
  <si>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</si>
  <si>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</si>
  <si>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</si>
  <si>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</si>
  <si>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</si>
  <si>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</si>
  <si>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</si>
  <si>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</si>
  <si>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</si>
  <si>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</si>
  <si>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</si>
  <si>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</si>
  <si>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</si>
  <si>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</si>
  <si>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</si>
  <si>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</si>
  <si>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</si>
  <si>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</si>
  <si>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</si>
  <si>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</si>
  <si>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</si>
  <si>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</si>
  <si>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</si>
  <si>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</si>
  <si>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</si>
  <si>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</si>
  <si>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</si>
  <si>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</si>
  <si>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</si>
  <si>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</si>
  <si>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</si>
  <si>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</si>
  <si>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</si>
  <si>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</si>
  <si>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</si>
  <si>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</si>
  <si>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</si>
  <si>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</si>
  <si>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</si>
  <si>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</si>
  <si>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</si>
  <si>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</si>
  <si>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</si>
  <si>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</si>
  <si>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</si>
  <si>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</si>
  <si>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</si>
  <si>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</si>
  <si>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</si>
  <si>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</si>
  <si>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</si>
  <si>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</si>
  <si>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</si>
  <si>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</si>
  <si>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</si>
  <si>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</si>
  <si>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</si>
  <si>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</si>
  <si>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</si>
  <si>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</si>
  <si>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</si>
  <si>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</si>
  <si>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</si>
  <si>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</si>
  <si>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</si>
  <si>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</si>
  <si>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</si>
  <si>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</si>
  <si>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</si>
  <si>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</si>
  <si>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</si>
  <si>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</si>
  <si>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</si>
  <si>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</si>
  <si>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</si>
  <si>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</si>
  <si>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</si>
  <si>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</si>
  <si>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</si>
  <si>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</si>
  <si>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</si>
  <si>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</si>
  <si>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</si>
  <si>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</si>
  <si>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</si>
  <si>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</si>
  <si>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</si>
  <si>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</si>
  <si>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</si>
  <si>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</si>
  <si>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</si>
  <si>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</si>
  <si>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</si>
  <si>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</si>
  <si>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</si>
  <si>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</si>
  <si>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</si>
  <si>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</si>
  <si>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</si>
  <si>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</si>
  <si>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</si>
  <si>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</si>
  <si>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</si>
  <si>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</si>
  <si>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</si>
  <si>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</si>
  <si>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</si>
  <si>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</si>
  <si>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</si>
  <si>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</si>
  <si>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</si>
  <si>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</si>
  <si>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</si>
  <si>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</si>
  <si>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</si>
  <si>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</si>
  <si>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</si>
  <si>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</si>
  <si>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</si>
  <si>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</si>
  <si>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</si>
  <si>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</si>
  <si>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</si>
  <si>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</si>
  <si>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</si>
  <si>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</si>
  <si>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</si>
  <si>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</si>
  <si>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</si>
  <si>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</si>
  <si>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</si>
  <si>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</si>
  <si>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</si>
  <si>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</si>
  <si>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</si>
  <si>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</si>
  <si>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</si>
  <si>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</si>
  <si>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</si>
  <si>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</si>
  <si>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</si>
  <si>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</si>
  <si>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</si>
  <si>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</si>
  <si>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</si>
  <si>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</si>
  <si>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</si>
  <si>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</si>
  <si>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</si>
  <si>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</si>
  <si>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</si>
  <si>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</si>
  <si>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</si>
  <si>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</si>
  <si>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</si>
  <si>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</si>
  <si>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</si>
  <si>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</si>
  <si>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</si>
  <si>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</si>
  <si>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</si>
  <si>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</si>
  <si>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</si>
  <si>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</si>
  <si>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</si>
  <si>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</si>
  <si>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</si>
  <si>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</si>
  <si>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</si>
  <si>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</si>
  <si>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</si>
  <si>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</si>
  <si>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</si>
  <si>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</si>
  <si>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</si>
  <si>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</si>
  <si>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</si>
  <si>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</si>
  <si>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</si>
  <si>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</si>
  <si>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</si>
  <si>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</si>
  <si>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</si>
  <si>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</si>
  <si>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</si>
  <si>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</si>
  <si>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</si>
  <si>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</si>
  <si>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</si>
  <si>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</si>
  <si>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</si>
  <si>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</si>
  <si>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</si>
  <si>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</si>
  <si>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</si>
  <si>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</si>
  <si>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</si>
  <si>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</si>
  <si>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</si>
  <si>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</si>
  <si>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</si>
  <si>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</si>
  <si>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</si>
  <si>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</si>
  <si>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</si>
  <si>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</si>
  <si>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</si>
  <si>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</si>
  <si>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</si>
  <si>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</si>
  <si>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</si>
  <si>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</si>
  <si>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</si>
  <si>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</si>
  <si>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</si>
  <si>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</si>
  <si>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</si>
  <si>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</si>
  <si>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</si>
  <si>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</si>
  <si>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</si>
  <si>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</si>
  <si>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</si>
  <si>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</si>
  <si>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</si>
  <si>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</si>
  <si>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</si>
  <si>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</si>
  <si>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</si>
  <si>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</si>
  <si>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</si>
  <si>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</si>
  <si>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</si>
  <si>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</si>
  <si>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</si>
  <si>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</si>
  <si>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</si>
  <si>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</si>
  <si>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</si>
  <si>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</si>
  <si>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</si>
  <si>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</si>
  <si>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</si>
  <si>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</si>
  <si>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</si>
  <si>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</si>
  <si>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</si>
  <si>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</si>
  <si>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</si>
  <si>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</si>
  <si>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</si>
  <si>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</si>
  <si>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</si>
  <si>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</si>
  <si>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</si>
  <si>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</si>
  <si>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</si>
  <si>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</si>
  <si>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</si>
  <si>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</si>
  <si>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</si>
  <si>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</si>
  <si>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</si>
  <si>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</si>
  <si>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</si>
  <si>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</si>
  <si>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</si>
  <si>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</si>
  <si>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</si>
  <si>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</si>
  <si>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</si>
  <si>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</si>
  <si>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</si>
  <si>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</si>
  <si>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</si>
  <si>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</si>
  <si>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</si>
  <si>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</si>
  <si>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</si>
  <si>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</si>
  <si>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</si>
  <si>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</si>
  <si>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</si>
  <si>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</si>
  <si>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</si>
  <si>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</si>
  <si>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</si>
  <si>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</si>
  <si>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</si>
  <si>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</si>
  <si>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</si>
  <si>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</si>
  <si>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</si>
  <si>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</si>
  <si>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</si>
  <si>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</si>
  <si>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</si>
  <si>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</si>
  <si>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</si>
  <si>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</si>
  <si>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</si>
  <si>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</si>
  <si>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</si>
  <si>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</si>
  <si>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</si>
  <si>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</si>
  <si>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</si>
  <si>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</si>
  <si>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</si>
  <si>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</si>
  <si>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</si>
  <si>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</si>
  <si>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</si>
  <si>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</si>
  <si>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</si>
  <si>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</si>
  <si>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</si>
  <si>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</si>
  <si>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</si>
  <si>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</si>
  <si>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</si>
  <si>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</si>
  <si>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</si>
  <si>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</si>
  <si>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</si>
  <si>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</si>
  <si>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</si>
  <si>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</si>
  <si>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</si>
  <si>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</si>
  <si>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</si>
  <si>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</si>
  <si>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</si>
  <si>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</si>
  <si>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</si>
  <si>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</si>
  <si>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</si>
  <si>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</si>
  <si>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</si>
  <si>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</si>
  <si>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</si>
  <si>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</si>
  <si>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</si>
  <si>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</si>
  <si>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</si>
  <si>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</si>
  <si>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</si>
  <si>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</si>
  <si>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</si>
  <si>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</si>
  <si>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</si>
  <si>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</si>
  <si>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</si>
  <si>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</si>
  <si>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</si>
  <si>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</si>
  <si>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</si>
  <si>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</si>
  <si>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</si>
  <si>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</si>
  <si>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</si>
  <si>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</si>
  <si>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</si>
  <si>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</si>
  <si>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</si>
  <si>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</si>
  <si>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</si>
  <si>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</si>
  <si>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</si>
  <si>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</si>
  <si>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</si>
  <si>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</si>
  <si>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</si>
  <si>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</si>
  <si>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</si>
  <si>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</si>
  <si>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</si>
  <si>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</si>
  <si>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</si>
  <si>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</si>
  <si>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</si>
  <si>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</si>
  <si>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</si>
  <si>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</si>
  <si>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</si>
  <si>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</si>
  <si>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</si>
  <si>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</si>
  <si>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</si>
  <si>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</si>
  <si>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</si>
  <si>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</si>
  <si>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</si>
  <si>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</si>
  <si>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</si>
  <si>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</si>
  <si>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</si>
  <si>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</si>
  <si>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</si>
  <si>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</si>
  <si>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</si>
  <si>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</si>
  <si>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</si>
  <si>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</si>
  <si>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</si>
  <si>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</si>
  <si>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</si>
  <si>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</si>
  <si>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</si>
  <si>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</si>
  <si>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</si>
  <si>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</si>
  <si>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</si>
  <si>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</si>
  <si>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</si>
  <si>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</si>
  <si>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</si>
  <si>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</si>
  <si>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</si>
  <si>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</si>
  <si>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</si>
  <si>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</si>
  <si>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</si>
  <si>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</si>
  <si>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</si>
  <si>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</si>
  <si>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</si>
  <si>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</si>
  <si>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</si>
  <si>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</si>
  <si>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</si>
  <si>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</si>
  <si>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</si>
  <si>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</si>
  <si>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</si>
  <si>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</si>
  <si>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</si>
  <si>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</si>
  <si>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</si>
  <si>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</si>
  <si>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</si>
  <si>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</si>
  <si>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</si>
  <si>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</si>
  <si>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</si>
  <si>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</si>
  <si>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</si>
  <si>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</si>
  <si>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</si>
  <si>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</si>
  <si>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</si>
  <si>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</si>
  <si>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</si>
  <si>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</si>
  <si>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</si>
  <si>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</si>
  <si>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</si>
  <si>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</si>
  <si>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</si>
  <si>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</si>
  <si>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</si>
  <si>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</si>
  <si>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</si>
  <si>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</si>
  <si>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</si>
  <si>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</si>
  <si>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</si>
  <si>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</si>
  <si>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</si>
  <si>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</si>
  <si>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</si>
  <si>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</si>
  <si>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</si>
  <si>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</si>
  <si>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</si>
  <si>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</si>
  <si>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</si>
  <si>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</si>
  <si>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</si>
  <si>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</si>
  <si>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</si>
  <si>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</si>
  <si>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</si>
  <si>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</si>
  <si>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</si>
  <si>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</si>
  <si>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</si>
  <si>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</si>
  <si>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</si>
  <si>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</si>
  <si>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</si>
  <si>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</si>
  <si>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</si>
  <si>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</si>
  <si>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</si>
  <si>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</si>
  <si>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</si>
  <si>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</si>
  <si>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</si>
  <si>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</si>
  <si>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</si>
  <si>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</si>
  <si>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</si>
  <si>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</si>
  <si>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</si>
  <si>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</si>
  <si>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</si>
  <si>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</si>
  <si>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</si>
  <si>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</si>
  <si>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</si>
  <si>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</si>
  <si>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</si>
  <si>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</si>
  <si>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</si>
  <si>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</si>
  <si>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</si>
  <si>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</si>
  <si>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</si>
  <si>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</si>
  <si>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</si>
  <si>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</si>
  <si>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</si>
  <si>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</si>
  <si>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</si>
  <si>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</si>
  <si>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</si>
  <si>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</si>
  <si>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</si>
  <si>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</si>
  <si>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</si>
  <si>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</si>
  <si>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</si>
  <si>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</si>
  <si>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</si>
  <si>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</si>
  <si>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</si>
  <si>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</si>
  <si>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</si>
  <si>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</si>
  <si>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</si>
  <si>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</si>
  <si>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</si>
  <si>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</si>
  <si>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</si>
  <si>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</si>
  <si>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</si>
  <si>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</si>
  <si>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</si>
  <si>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</si>
  <si>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</si>
  <si>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</si>
  <si>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</si>
  <si>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</si>
  <si>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</si>
  <si>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</si>
  <si>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</si>
  <si>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</si>
  <si>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</si>
  <si>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</si>
  <si>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</si>
  <si>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</si>
  <si>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</si>
  <si>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</si>
  <si>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</si>
  <si>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</si>
  <si>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</si>
  <si>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</si>
  <si>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</si>
  <si>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</si>
  <si>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</si>
  <si>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</si>
  <si>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</si>
  <si>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</si>
  <si>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</si>
  <si>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</si>
  <si>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</si>
  <si>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</si>
  <si>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</si>
  <si>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</si>
  <si>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</si>
  <si>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</si>
  <si>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</si>
  <si>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</si>
  <si>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</si>
  <si>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</si>
  <si>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</si>
  <si>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</si>
  <si>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</si>
  <si>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</si>
  <si>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</si>
  <si>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</si>
  <si>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</si>
  <si>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</si>
  <si>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</si>
  <si>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</si>
  <si>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</si>
  <si>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</si>
  <si>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</si>
  <si>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</si>
  <si>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</si>
  <si>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</si>
  <si>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</si>
  <si>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</si>
  <si>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</si>
  <si>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</si>
  <si>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</si>
  <si>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</si>
  <si>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</si>
  <si>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</si>
  <si>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</si>
  <si>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</si>
  <si>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</si>
  <si>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</si>
  <si>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</si>
  <si>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</si>
  <si>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</si>
  <si>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</si>
  <si>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</si>
  <si>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</si>
  <si>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</si>
  <si>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</si>
  <si>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</si>
  <si>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</si>
  <si>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</si>
  <si>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</si>
  <si>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</si>
  <si>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</si>
  <si>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</si>
  <si>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</si>
  <si>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</si>
  <si>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</si>
  <si>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</si>
  <si>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</si>
  <si>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</si>
  <si>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</si>
  <si>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</si>
  <si>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</si>
  <si>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</si>
  <si>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</si>
  <si>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</si>
  <si>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</si>
  <si>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</si>
  <si>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</si>
  <si>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</si>
  <si>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</si>
  <si>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</si>
  <si>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</si>
  <si>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</si>
  <si>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</si>
  <si>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</si>
  <si>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</si>
  <si>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</si>
  <si>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</si>
  <si>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</si>
  <si>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</si>
  <si>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</si>
  <si>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</si>
  <si>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</si>
  <si>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</si>
  <si>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</si>
  <si>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</si>
  <si>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</si>
  <si>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</si>
  <si>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</si>
  <si>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</si>
  <si>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</si>
  <si>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</si>
  <si>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</si>
  <si>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</si>
  <si>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</si>
  <si>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</si>
  <si>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</si>
  <si>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</si>
  <si>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</si>
  <si>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</si>
  <si>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</si>
  <si>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</si>
  <si>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</si>
  <si>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</si>
  <si>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</si>
  <si>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</si>
  <si>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</si>
  <si>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</si>
  <si>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</si>
  <si>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</si>
  <si>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</si>
  <si>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</si>
  <si>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</si>
  <si>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</si>
  <si>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</si>
  <si>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</si>
  <si>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</si>
  <si>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</si>
  <si>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</si>
  <si>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</si>
  <si>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</si>
  <si>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</si>
  <si>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</si>
  <si>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</si>
  <si>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</si>
  <si>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</si>
  <si>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</si>
  <si>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</si>
  <si>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</si>
  <si>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</si>
  <si>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</si>
  <si>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</si>
  <si>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</si>
  <si>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</si>
  <si>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</si>
  <si>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</si>
  <si>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</si>
  <si>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</si>
  <si>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</si>
  <si>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</si>
  <si>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</si>
  <si>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</si>
  <si>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</si>
  <si>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</si>
  <si>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</si>
  <si>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</si>
  <si>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</si>
  <si>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</si>
  <si>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</si>
  <si>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</si>
  <si>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</si>
  <si>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</si>
  <si>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</si>
  <si>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</si>
  <si>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</si>
  <si>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</si>
  <si>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</si>
  <si>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</si>
  <si>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</si>
  <si>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</si>
  <si>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</si>
  <si>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</si>
  <si>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</si>
  <si>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</si>
  <si>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</si>
  <si>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</si>
  <si>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</si>
  <si>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</si>
  <si>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</si>
  <si>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</si>
  <si>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</si>
  <si>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</si>
  <si>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</si>
  <si>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</si>
  <si>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</si>
  <si>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</si>
  <si>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</si>
  <si>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</si>
  <si>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</si>
  <si>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</si>
  <si>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</si>
  <si>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</si>
  <si>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</si>
  <si>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</si>
  <si>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</si>
  <si>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</si>
  <si>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</si>
  <si>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</si>
  <si>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</si>
  <si>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</si>
  <si>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</si>
  <si>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</si>
  <si>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</si>
  <si>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</si>
  <si>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</si>
  <si>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</si>
  <si>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</si>
  <si>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</si>
  <si>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</si>
  <si>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</si>
  <si>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</si>
  <si>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</si>
  <si>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</si>
  <si>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</si>
  <si>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</si>
  <si>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</si>
  <si>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</si>
  <si>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</si>
  <si>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</si>
  <si>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</si>
  <si>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</si>
  <si>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</si>
  <si>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</si>
  <si>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</si>
  <si>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</si>
  <si>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</si>
  <si>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</si>
  <si>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</si>
  <si>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</si>
  <si>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</si>
  <si>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</si>
  <si>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</si>
  <si>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</si>
  <si>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</si>
  <si>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</si>
  <si>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</si>
  <si>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</si>
  <si>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</si>
  <si>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</si>
  <si>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</si>
  <si>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</si>
  <si>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</si>
  <si>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</si>
  <si>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</si>
  <si>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</si>
  <si>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</si>
  <si>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</si>
  <si>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</si>
  <si>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</si>
  <si>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</si>
  <si>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</si>
  <si>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</si>
  <si>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</si>
  <si>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</si>
  <si>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</si>
  <si>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</si>
  <si>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</si>
  <si>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</si>
  <si>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</si>
  <si>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</si>
  <si>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</si>
  <si>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</si>
  <si>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</si>
  <si>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</si>
  <si>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</si>
  <si>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</si>
  <si>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</si>
  <si>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</si>
  <si>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</si>
  <si>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</si>
  <si>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</si>
  <si>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</si>
  <si>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</si>
  <si>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</si>
  <si>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</si>
  <si>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</si>
  <si>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</si>
  <si>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</si>
  <si>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</si>
  <si>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</si>
  <si>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</si>
  <si>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</si>
  <si>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</si>
  <si>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</si>
  <si>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</si>
  <si>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</si>
  <si>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</si>
  <si>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</si>
  <si>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</si>
  <si>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</si>
  <si>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</si>
  <si>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</si>
  <si>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</si>
  <si>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</si>
  <si>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</si>
  <si>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</si>
  <si>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</si>
  <si>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</si>
  <si>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</si>
  <si>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</si>
  <si>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</si>
  <si>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</si>
  <si>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</si>
  <si>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</si>
  <si>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</si>
  <si>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</si>
  <si>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</si>
  <si>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</si>
  <si>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</si>
  <si>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</si>
  <si>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</si>
  <si>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</si>
  <si>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</si>
  <si>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</si>
  <si>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</si>
  <si>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</si>
  <si>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</si>
  <si>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</si>
  <si>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</si>
  <si>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</si>
  <si>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</si>
  <si>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</si>
  <si>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</si>
  <si>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</si>
  <si>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</si>
  <si>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</si>
  <si>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</si>
  <si>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</si>
  <si>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</si>
  <si>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</si>
  <si>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</si>
  <si>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</si>
  <si>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</si>
  <si>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</si>
  <si>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</si>
  <si>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</si>
  <si>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</si>
  <si>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</si>
  <si>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</si>
  <si>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</si>
  <si>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</si>
  <si>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</si>
  <si>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</si>
  <si>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</si>
  <si>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</si>
  <si>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</si>
  <si>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</si>
  <si>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</si>
  <si>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</si>
  <si>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</si>
  <si>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</si>
  <si>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</si>
  <si>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</si>
  <si>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</si>
  <si>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</si>
  <si>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</si>
  <si>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</si>
  <si>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</si>
  <si>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</si>
  <si>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</si>
  <si>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</si>
  <si>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</si>
  <si>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</si>
  <si>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</si>
  <si>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</si>
  <si>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</si>
  <si>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</si>
  <si>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</si>
  <si>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</si>
  <si>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</si>
  <si>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</si>
  <si>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</si>
  <si>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</si>
  <si>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</si>
  <si>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</si>
  <si>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</si>
  <si>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</si>
  <si>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</si>
  <si>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</si>
  <si>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</si>
  <si>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</si>
  <si>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</si>
  <si>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</si>
  <si>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</si>
  <si>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</si>
  <si>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</si>
  <si>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</si>
  <si>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</si>
  <si>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</si>
  <si>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</si>
  <si>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</si>
  <si>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</si>
  <si>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</si>
  <si>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</si>
  <si>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</si>
  <si>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</si>
  <si>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</si>
  <si>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</si>
  <si>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</si>
  <si>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</si>
  <si>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</si>
  <si>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</si>
  <si>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</si>
  <si>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</si>
  <si>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</si>
  <si>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</si>
  <si>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</si>
  <si>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</si>
  <si>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</si>
  <si>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</si>
  <si>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</si>
  <si>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</si>
  <si>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</si>
  <si>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</si>
  <si>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</si>
  <si>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</si>
  <si>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</si>
  <si>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</si>
  <si>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</si>
  <si>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</si>
  <si>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</si>
  <si>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</si>
  <si>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</si>
  <si>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</si>
  <si>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</si>
  <si>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</si>
  <si>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</si>
  <si>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</si>
  <si>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</si>
  <si>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</si>
  <si>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</si>
  <si>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</si>
  <si>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</si>
  <si>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</si>
  <si>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</si>
  <si>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</si>
  <si>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</si>
  <si>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</si>
  <si>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</si>
  <si>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</si>
  <si>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</si>
  <si>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</si>
  <si>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</si>
  <si>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</si>
  <si>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</si>
  <si>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</si>
  <si>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</si>
  <si>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</si>
  <si>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</si>
  <si>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</si>
  <si>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</si>
  <si>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</si>
  <si>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</si>
  <si>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</si>
  <si>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</si>
  <si>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</si>
  <si>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</si>
  <si>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</si>
  <si>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</si>
  <si>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</si>
  <si>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</si>
  <si>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</si>
  <si>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</si>
  <si>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</si>
  <si>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</si>
  <si>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</si>
  <si>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</si>
  <si>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</si>
  <si>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</si>
  <si>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</si>
  <si>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</si>
  <si>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</si>
  <si>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</si>
  <si>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</si>
  <si>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</si>
  <si>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</si>
  <si>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</si>
  <si>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</si>
  <si>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</si>
  <si>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</si>
  <si>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</si>
  <si>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</si>
  <si>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</si>
  <si>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</si>
  <si>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</si>
  <si>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</si>
  <si>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</si>
  <si>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</si>
  <si>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</si>
  <si>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</si>
  <si>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</si>
  <si>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</si>
  <si>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</si>
  <si>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</si>
  <si>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</si>
  <si>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</si>
  <si>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</si>
  <si>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</si>
  <si>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</si>
  <si>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</si>
  <si>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</si>
  <si>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</si>
  <si>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</si>
  <si>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</si>
  <si>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</si>
  <si>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</si>
  <si>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</si>
  <si>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</si>
  <si>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</si>
  <si>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</si>
  <si>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</si>
  <si>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</si>
  <si>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</si>
  <si>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</si>
  <si>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</si>
  <si>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</si>
  <si>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</si>
  <si>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</si>
  <si>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</si>
  <si>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</si>
  <si>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</si>
  <si>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</si>
  <si>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</si>
  <si>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</si>
  <si>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</si>
  <si>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</si>
  <si>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</si>
  <si>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</si>
  <si>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</si>
  <si>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</si>
  <si>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</si>
  <si>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</si>
  <si>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</si>
  <si>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</si>
  <si>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</si>
  <si>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</si>
  <si>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</si>
  <si>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</si>
  <si>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</si>
  <si>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</si>
  <si>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</si>
  <si>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</si>
  <si>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</si>
  <si>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</si>
  <si>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</si>
  <si>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</si>
  <si>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</si>
  <si>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</si>
  <si>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</si>
  <si>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</si>
  <si>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</si>
  <si>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</si>
  <si>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</si>
  <si>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</si>
  <si>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</si>
  <si>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</si>
  <si>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</si>
  <si>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</si>
  <si>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</si>
  <si>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</si>
  <si>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</si>
  <si>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</si>
  <si>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</si>
  <si>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</si>
  <si>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</si>
  <si>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</si>
  <si>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</si>
  <si>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</si>
  <si>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</si>
  <si>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</si>
  <si>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</si>
  <si>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</si>
  <si>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</si>
  <si>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</si>
  <si>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</si>
  <si>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</si>
  <si>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</si>
  <si>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</si>
  <si>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</si>
  <si>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</si>
  <si>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</si>
  <si>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</si>
  <si>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</si>
  <si>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</si>
  <si>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</si>
  <si>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</si>
  <si>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</si>
  <si>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</si>
  <si>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</si>
  <si>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</si>
  <si>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</si>
  <si>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</si>
  <si>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</si>
  <si>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</si>
  <si>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</si>
  <si>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</si>
  <si>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</si>
  <si>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</si>
  <si>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</si>
  <si>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</si>
  <si>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</si>
  <si>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</si>
  <si>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</si>
  <si>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</si>
  <si>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</si>
  <si>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</si>
  <si>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</si>
  <si>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</si>
  <si>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</si>
  <si>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</si>
  <si>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</si>
  <si>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</si>
  <si>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</si>
  <si>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</si>
  <si>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</si>
  <si>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</si>
  <si>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</si>
  <si>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</si>
  <si>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</si>
  <si>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</si>
  <si>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</si>
  <si>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</si>
  <si>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</si>
  <si>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</si>
  <si>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</si>
  <si>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</si>
  <si>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</si>
  <si>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</si>
  <si>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</si>
  <si>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</si>
  <si>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</si>
  <si>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</si>
  <si>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</si>
  <si>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</si>
  <si>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</si>
  <si>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</si>
  <si>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</si>
  <si>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</si>
  <si>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</si>
  <si>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</si>
  <si>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</si>
  <si>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</si>
  <si>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</si>
  <si>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</si>
  <si>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</si>
  <si>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</si>
  <si>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</si>
  <si>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</si>
  <si>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</si>
  <si>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</si>
  <si>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</si>
  <si>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</si>
  <si>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</si>
  <si>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</si>
  <si>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</si>
  <si>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</si>
  <si>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</si>
  <si>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</si>
  <si>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</si>
  <si>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</si>
  <si>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</si>
  <si>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</si>
  <si>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</si>
  <si>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</si>
  <si>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</si>
  <si>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</si>
  <si>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</si>
  <si>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</si>
  <si>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</si>
  <si>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</si>
  <si>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</si>
  <si>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</si>
  <si>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</si>
  <si>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</si>
  <si>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</si>
  <si>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</si>
  <si>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</si>
  <si>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</si>
  <si>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</si>
  <si>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</si>
  <si>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</si>
  <si>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</si>
  <si>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</si>
  <si>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</si>
  <si>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</si>
  <si>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</si>
  <si>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</si>
  <si>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</si>
  <si>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</si>
  <si>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</si>
  <si>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</si>
  <si>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</si>
  <si>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</si>
  <si>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</si>
  <si>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</si>
  <si>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</si>
  <si>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</si>
  <si>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</si>
  <si>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</si>
  <si>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</si>
  <si>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</si>
  <si>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</si>
  <si>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</si>
  <si>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</si>
  <si>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</si>
  <si>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</si>
  <si>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</si>
  <si>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</si>
  <si>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</si>
  <si>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</si>
  <si>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</si>
  <si>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</si>
  <si>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</si>
  <si>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</si>
  <si>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</si>
  <si>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</si>
  <si>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</si>
  <si>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</si>
  <si>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</si>
  <si>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</si>
  <si>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</si>
  <si>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</si>
  <si>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</si>
  <si>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</si>
  <si>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</si>
  <si>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</si>
  <si>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</si>
  <si>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</si>
  <si>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</si>
  <si>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</si>
  <si>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</si>
  <si>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</si>
  <si>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</si>
  <si>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</si>
  <si>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</si>
  <si>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</si>
  <si>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</si>
  <si>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</si>
  <si>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</si>
  <si>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</si>
  <si>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</si>
  <si>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</si>
  <si>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</si>
  <si>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</si>
  <si>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</si>
  <si>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</si>
  <si>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</si>
  <si>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</si>
  <si>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</si>
  <si>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</si>
  <si>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</si>
  <si>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</si>
  <si>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</si>
  <si>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</si>
  <si>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</si>
  <si>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</si>
  <si>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</si>
  <si>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</si>
  <si>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</si>
  <si>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</si>
  <si>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</si>
  <si>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</si>
  <si>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</si>
  <si>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</si>
  <si>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</si>
  <si>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</si>
  <si>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</si>
  <si>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</si>
  <si>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</si>
  <si>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</si>
  <si>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</si>
  <si>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</si>
  <si>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</si>
  <si>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</si>
  <si>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</si>
  <si>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</si>
  <si>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</si>
  <si>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</si>
  <si>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</si>
  <si>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</si>
  <si>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</si>
  <si>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</si>
  <si>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</si>
  <si>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</si>
  <si>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</si>
  <si>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</si>
  <si>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</si>
  <si>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</si>
  <si>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</si>
  <si>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</si>
  <si>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</si>
  <si>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</si>
  <si>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</si>
  <si>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</si>
  <si>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</si>
  <si>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</si>
  <si>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</si>
  <si>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</si>
  <si>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</si>
  <si>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</si>
  <si>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</si>
  <si>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</si>
  <si>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</si>
  <si>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</si>
  <si>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</si>
  <si>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</si>
  <si>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</si>
  <si>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</si>
  <si>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</si>
  <si>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</si>
  <si>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</si>
  <si>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</si>
  <si>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</si>
  <si>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</si>
  <si>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</si>
  <si>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</si>
  <si>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</si>
  <si>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</si>
  <si>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</si>
  <si>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</si>
  <si>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</si>
  <si>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</si>
  <si>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</si>
  <si>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</si>
  <si>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</si>
  <si>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</si>
  <si>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</si>
  <si>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</si>
  <si>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</si>
  <si>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</si>
  <si>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</si>
  <si>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</si>
  <si>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</si>
  <si>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</si>
  <si>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</si>
  <si>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</si>
  <si>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</si>
  <si>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</si>
  <si>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</si>
  <si>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</si>
  <si>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</si>
  <si>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</si>
  <si>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</si>
  <si>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</si>
  <si>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</si>
  <si>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</si>
  <si>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</si>
  <si>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</si>
  <si>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</si>
  <si>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</si>
  <si>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</si>
  <si>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</si>
  <si>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</si>
  <si>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</si>
  <si>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</si>
  <si>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</si>
  <si>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</si>
  <si>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</si>
  <si>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</si>
  <si>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</si>
  <si>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</si>
  <si>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</si>
  <si>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</si>
  <si>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</si>
  <si>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</si>
  <si>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</si>
  <si>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</si>
  <si>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</si>
  <si>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</si>
  <si>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</si>
  <si>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</si>
  <si>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</si>
  <si>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</si>
  <si>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</si>
  <si>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</si>
  <si>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</si>
  <si>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</si>
  <si>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</si>
  <si>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</si>
  <si>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</si>
  <si>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</si>
  <si>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</si>
  <si>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</si>
  <si>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</si>
  <si>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</si>
  <si>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</si>
  <si>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</si>
  <si>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</si>
  <si>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</si>
  <si>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</si>
  <si>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</si>
  <si>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</si>
  <si>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</si>
  <si>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</si>
  <si>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</si>
  <si>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</si>
  <si>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</si>
  <si>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</si>
  <si>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</si>
  <si>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</si>
  <si>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</si>
  <si>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</si>
  <si>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</si>
  <si>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</si>
  <si>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</si>
  <si>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</si>
  <si>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</si>
  <si>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</si>
  <si>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</si>
  <si>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</si>
  <si>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</si>
  <si>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</si>
  <si>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</si>
  <si>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</si>
  <si>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</si>
  <si>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</si>
  <si>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</si>
  <si>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</si>
  <si>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</si>
  <si>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</si>
  <si>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</si>
  <si>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</si>
  <si>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</si>
  <si>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</si>
  <si>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</si>
  <si>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</si>
  <si>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</si>
  <si>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</si>
  <si>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</si>
  <si>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</si>
  <si>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</si>
  <si>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</si>
  <si>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</si>
  <si>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</si>
  <si>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</si>
  <si>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</si>
  <si>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</si>
  <si>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</si>
  <si>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</si>
  <si>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</si>
  <si>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</si>
  <si>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</si>
  <si>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</si>
  <si>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</si>
  <si>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</si>
  <si>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</si>
  <si>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</si>
  <si>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</si>
  <si>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</si>
  <si>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</si>
  <si>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</si>
  <si>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</si>
  <si>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</si>
  <si>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</si>
  <si>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</si>
  <si>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</si>
  <si>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</si>
  <si>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</si>
  <si>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</si>
  <si>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</si>
  <si>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</si>
  <si>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</si>
  <si>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</si>
  <si>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</si>
  <si>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</si>
  <si>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</si>
  <si>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</si>
  <si>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</si>
  <si>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</si>
  <si>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</si>
  <si>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</si>
  <si>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</si>
  <si>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</si>
  <si>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</si>
  <si>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</si>
  <si>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</si>
  <si>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</si>
  <si>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</si>
  <si>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</si>
  <si>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</si>
  <si>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</si>
  <si>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</si>
  <si>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</si>
  <si>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</si>
  <si>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</si>
  <si>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</si>
  <si>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</si>
  <si>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</si>
  <si>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</si>
  <si>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</si>
  <si>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</si>
  <si>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</si>
  <si>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</si>
  <si>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</si>
  <si>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</si>
  <si>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</si>
  <si>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</si>
  <si>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</si>
  <si>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</si>
  <si>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</si>
  <si>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</si>
  <si>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</si>
  <si>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</si>
  <si>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</si>
  <si>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</si>
  <si>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</si>
  <si>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</si>
  <si>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</si>
  <si>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</si>
  <si>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</si>
  <si>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</si>
  <si>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</si>
  <si>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</si>
  <si>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</si>
  <si>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</si>
  <si>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</si>
  <si>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</si>
  <si>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</si>
  <si>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</si>
  <si>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</si>
  <si>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</si>
  <si>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</si>
  <si>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</si>
  <si>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</si>
  <si>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</si>
  <si>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</si>
  <si>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</si>
  <si>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</si>
  <si>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</si>
  <si>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</si>
  <si>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</si>
  <si>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</si>
  <si>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</si>
  <si>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</si>
  <si>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</si>
  <si>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</si>
  <si>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</si>
  <si>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</si>
  <si>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</si>
  <si>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</si>
  <si>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</si>
  <si>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</si>
  <si>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</si>
  <si>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</si>
  <si>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</si>
  <si>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</si>
  <si>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</si>
  <si>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</si>
  <si>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</si>
  <si>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</si>
  <si>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</si>
  <si>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</si>
  <si>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</si>
  <si>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</si>
  <si>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</si>
  <si>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</si>
  <si>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</si>
  <si>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</si>
  <si>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</si>
  <si>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</si>
  <si>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</si>
  <si>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</si>
  <si>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</si>
  <si>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</si>
  <si>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</si>
  <si>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</si>
  <si>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</si>
  <si>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</si>
  <si>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</si>
  <si>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</si>
  <si>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</si>
  <si>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</si>
  <si>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</si>
  <si>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</si>
  <si>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</si>
  <si>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</si>
  <si>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</si>
  <si>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</si>
  <si>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</si>
  <si>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</si>
  <si>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</si>
  <si>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</si>
  <si>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</si>
  <si>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</si>
  <si>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</si>
  <si>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</si>
  <si>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</si>
  <si>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</si>
  <si>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</si>
  <si>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</si>
  <si>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</si>
  <si>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</si>
  <si>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</si>
  <si>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</si>
  <si>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</si>
  <si>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</si>
  <si>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</si>
  <si>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</si>
  <si>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</si>
  <si>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</si>
  <si>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</si>
  <si>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</si>
  <si>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</si>
  <si>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</si>
  <si>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</si>
  <si>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</si>
  <si>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</si>
  <si>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</si>
  <si>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</si>
  <si>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</si>
  <si>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</si>
  <si>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</si>
  <si>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</si>
  <si>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</si>
  <si>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</si>
  <si>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</si>
  <si>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</si>
  <si>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</si>
  <si>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</si>
  <si>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</si>
  <si>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</si>
  <si>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</si>
  <si>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</si>
  <si>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</si>
  <si>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</si>
  <si>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</si>
  <si>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</si>
  <si>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</si>
  <si>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</si>
  <si>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</si>
  <si>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</si>
  <si>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</si>
  <si>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</si>
  <si>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</si>
  <si>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</si>
  <si>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</si>
  <si>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</si>
  <si>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</si>
  <si>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</si>
  <si>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</si>
  <si>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</si>
  <si>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</si>
  <si>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</si>
  <si>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</si>
  <si>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</si>
  <si>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</si>
  <si>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</si>
  <si>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</si>
  <si>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</si>
  <si>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</si>
  <si>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</si>
  <si>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</si>
  <si>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</si>
  <si>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</si>
  <si>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</si>
  <si>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</si>
  <si>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</si>
  <si>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</si>
  <si>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</si>
  <si>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</si>
  <si>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</si>
  <si>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</si>
  <si>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</si>
  <si>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</si>
  <si>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</si>
  <si>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</si>
  <si>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</si>
  <si>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</si>
  <si>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</si>
  <si>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</si>
  <si>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</si>
  <si>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</si>
  <si>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</si>
  <si>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</si>
  <si>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</si>
  <si>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</si>
  <si>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</si>
  <si>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</si>
  <si>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</si>
  <si>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</si>
  <si>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</si>
  <si>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</si>
  <si>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</si>
  <si>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</si>
  <si>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</si>
  <si>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</si>
  <si>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</si>
  <si>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</si>
  <si>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</si>
  <si>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</si>
  <si>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</si>
  <si>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</si>
  <si>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</si>
  <si>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</si>
  <si>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</si>
  <si>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</si>
  <si>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</si>
  <si>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</si>
  <si>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</si>
  <si>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</si>
  <si>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</si>
  <si>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</si>
  <si>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</si>
  <si>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</si>
  <si>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</si>
  <si>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</si>
  <si>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</si>
  <si>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</si>
  <si>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</si>
  <si>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</si>
  <si>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</si>
  <si>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</si>
  <si>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</si>
  <si>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</si>
  <si>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</si>
  <si>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</si>
  <si>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</si>
  <si>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</si>
  <si>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</si>
  <si>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</si>
  <si>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</si>
  <si>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</si>
  <si>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</si>
  <si>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</si>
  <si>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</si>
  <si>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</si>
  <si>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</si>
  <si>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</si>
  <si>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</si>
  <si>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</si>
  <si>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</si>
  <si>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</si>
  <si>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</si>
  <si>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</si>
  <si>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</si>
  <si>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</si>
  <si>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</si>
  <si>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</si>
  <si>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</si>
  <si>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</si>
  <si>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</si>
  <si>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</si>
  <si>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</si>
  <si>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</si>
  <si>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</si>
  <si>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</si>
  <si>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</si>
  <si>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</si>
  <si>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</si>
  <si>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</si>
  <si>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</si>
  <si>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</si>
  <si>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</si>
  <si>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</si>
  <si>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</si>
  <si>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</si>
  <si>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</si>
  <si>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</si>
  <si>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</si>
  <si>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</si>
  <si>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</si>
  <si>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</si>
  <si>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</si>
  <si>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</si>
  <si>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</si>
  <si>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</si>
  <si>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</si>
  <si>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</si>
  <si>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</si>
  <si>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</si>
  <si>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</si>
  <si>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</si>
  <si>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</si>
  <si>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</si>
  <si>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</si>
  <si>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</si>
  <si>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</si>
  <si>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</si>
  <si>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</si>
  <si>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</si>
  <si>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</si>
  <si>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</si>
  <si>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</si>
  <si>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</si>
  <si>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</si>
  <si>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</si>
  <si>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</si>
  <si>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</si>
  <si>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</si>
  <si>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</si>
  <si>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</si>
  <si>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</si>
  <si>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</si>
  <si>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</si>
  <si>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</si>
  <si>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</si>
  <si>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</si>
  <si>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</si>
  <si>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</si>
  <si>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</si>
  <si>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</si>
  <si>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</si>
  <si>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</si>
  <si>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</si>
  <si>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</si>
  <si>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</si>
  <si>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</si>
  <si>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</si>
  <si>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</si>
  <si>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</si>
  <si>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</si>
  <si>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</si>
  <si>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</si>
  <si>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</si>
  <si>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</si>
  <si>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</si>
  <si>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</si>
  <si>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</si>
  <si>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</si>
  <si>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</si>
  <si>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</si>
  <si>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</si>
  <si>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</si>
  <si>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</si>
  <si>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</si>
  <si>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</si>
  <si>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</si>
  <si>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</si>
  <si>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</si>
  <si>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</si>
  <si>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</si>
  <si>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</si>
  <si>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</si>
  <si>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</si>
  <si>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</si>
  <si>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</si>
  <si>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</si>
  <si>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</si>
  <si>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</si>
  <si>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</si>
  <si>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</si>
  <si>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</si>
  <si>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</si>
  <si>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</si>
  <si>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</si>
  <si>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</si>
  <si>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</si>
  <si>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</si>
  <si>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</si>
  <si>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</si>
  <si>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</si>
  <si>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</si>
  <si>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</si>
  <si>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</si>
  <si>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</si>
  <si>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</si>
  <si>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</si>
  <si>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</si>
  <si>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</si>
  <si>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</si>
  <si>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</si>
  <si>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</si>
  <si>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</si>
  <si>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</si>
  <si>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</si>
  <si>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</si>
  <si>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</si>
  <si>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</si>
  <si>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</si>
  <si>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</si>
  <si>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</si>
  <si>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</si>
  <si>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</si>
  <si>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</si>
  <si>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</si>
  <si>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</si>
  <si>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</si>
  <si>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</si>
  <si>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</si>
  <si>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</si>
  <si>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</si>
  <si>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</si>
  <si>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</si>
  <si>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</si>
  <si>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</si>
  <si>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</si>
  <si>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</si>
  <si>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</si>
  <si>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</si>
  <si>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</si>
  <si>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</si>
  <si>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</si>
  <si>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</si>
  <si>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</si>
  <si>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</si>
  <si>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</si>
  <si>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</si>
  <si>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</si>
  <si>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</si>
  <si>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</si>
  <si>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</si>
  <si>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</si>
  <si>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</si>
  <si>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</si>
  <si>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</si>
  <si>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</si>
  <si>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</si>
  <si>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</si>
  <si>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</si>
  <si>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</si>
  <si>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</si>
  <si>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</si>
  <si>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</si>
  <si>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</si>
  <si>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</si>
  <si>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</si>
  <si>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</si>
  <si>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</si>
  <si>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</si>
  <si>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</si>
  <si>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</si>
  <si>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</si>
  <si>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</si>
  <si>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</si>
  <si>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</si>
  <si>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</si>
  <si>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</si>
  <si>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</si>
  <si>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</si>
  <si>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</si>
  <si>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</si>
  <si>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</si>
  <si>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</si>
  <si>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</si>
  <si>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</si>
  <si>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</si>
  <si>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</si>
  <si>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</si>
  <si>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</si>
  <si>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</si>
  <si>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</si>
  <si>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</si>
  <si>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</si>
  <si>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</si>
  <si>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</si>
  <si>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</si>
  <si>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</si>
  <si>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</si>
  <si>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</si>
  <si>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</si>
  <si>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</si>
  <si>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</si>
  <si>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</si>
  <si>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</si>
  <si>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</si>
  <si>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</si>
  <si>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</si>
  <si>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</si>
  <si>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</si>
  <si>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</si>
  <si>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</si>
  <si>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</si>
  <si>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</si>
  <si>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</si>
  <si>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</si>
  <si>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</si>
  <si>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</si>
  <si>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</si>
  <si>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</si>
  <si>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</si>
  <si>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</si>
  <si>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</si>
  <si>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</si>
  <si>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</si>
  <si>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</si>
  <si>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</si>
  <si>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</si>
  <si>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</si>
  <si>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</si>
  <si>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</si>
  <si>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</si>
  <si>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</si>
  <si>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</si>
  <si>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</si>
  <si>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</si>
  <si>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</si>
  <si>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</si>
  <si>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</si>
  <si>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</si>
  <si>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</si>
  <si>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</si>
  <si>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</si>
  <si>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</si>
  <si>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</si>
  <si>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</si>
  <si>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</si>
  <si>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</si>
  <si>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</si>
  <si>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</si>
  <si>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</si>
  <si>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</si>
  <si>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</si>
  <si>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</si>
  <si>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</si>
  <si>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</si>
  <si>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</si>
  <si>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</si>
  <si>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</si>
  <si>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</si>
  <si>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</si>
  <si>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</si>
  <si>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</si>
  <si>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</si>
  <si>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</si>
  <si>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</si>
  <si>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</si>
  <si>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</si>
  <si>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</si>
  <si>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</si>
  <si>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</si>
  <si>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</si>
  <si>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</si>
  <si>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</si>
  <si>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</si>
  <si>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</si>
  <si>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</si>
  <si>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</si>
  <si>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</si>
  <si>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</si>
  <si>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</si>
  <si>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</si>
  <si>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</si>
  <si>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</si>
  <si>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</si>
  <si>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</si>
  <si>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</si>
  <si>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</si>
  <si>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</si>
  <si>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</si>
  <si>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</si>
  <si>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</si>
  <si>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</si>
  <si>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</si>
  <si>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</si>
  <si>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</si>
  <si>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</si>
  <si>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</si>
  <si>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</si>
  <si>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</si>
  <si>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</si>
  <si>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</si>
  <si>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</si>
  <si>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</si>
  <si>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</si>
  <si>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</si>
  <si>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</si>
  <si>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</si>
  <si>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</si>
  <si>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</si>
  <si>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</si>
  <si>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</si>
  <si>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</si>
  <si>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</si>
  <si>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</si>
  <si>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</si>
  <si>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</si>
  <si>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</si>
  <si>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</si>
  <si>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</si>
  <si>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</si>
  <si>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</si>
  <si>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</si>
  <si>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</si>
  <si>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</si>
  <si>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</si>
  <si>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</si>
  <si>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</si>
  <si>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</si>
  <si>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</si>
  <si>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</si>
  <si>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</si>
  <si>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</si>
  <si>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</si>
  <si>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</si>
  <si>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</si>
  <si>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</si>
  <si>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</si>
  <si>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</si>
  <si>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</si>
  <si>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</si>
  <si>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</si>
  <si>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</si>
  <si>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</si>
  <si>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</si>
  <si>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</si>
  <si>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</si>
  <si>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</si>
  <si>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</si>
  <si>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</si>
  <si>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</si>
  <si>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</si>
  <si>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</si>
  <si>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</si>
  <si>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</si>
  <si>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</si>
  <si>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</si>
  <si>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</si>
  <si>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</si>
  <si>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</si>
  <si>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</si>
  <si>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</si>
  <si>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</si>
  <si>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</si>
  <si>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</si>
  <si>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</si>
  <si>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</si>
  <si>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</si>
  <si>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</si>
  <si>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</si>
  <si>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</si>
  <si>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</si>
  <si>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</si>
  <si>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</si>
  <si>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</si>
  <si>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</si>
  <si>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</si>
  <si>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</si>
  <si>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</si>
  <si>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</si>
  <si>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</si>
  <si>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</si>
  <si>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</si>
  <si>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</si>
  <si>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</si>
  <si>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</si>
  <si>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</si>
  <si>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</si>
  <si>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</si>
  <si>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</si>
  <si>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</si>
  <si>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</si>
  <si>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</si>
  <si>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</si>
  <si>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</si>
  <si>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</si>
  <si>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</si>
  <si>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</si>
  <si>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</si>
  <si>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</si>
  <si>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</si>
  <si>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</si>
  <si>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</si>
  <si>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</si>
  <si>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</si>
  <si>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</si>
  <si>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</si>
  <si>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</si>
  <si>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</si>
  <si>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</si>
  <si>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</si>
  <si>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</si>
  <si>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</si>
  <si>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</si>
  <si>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</si>
  <si>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</si>
  <si>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</si>
  <si>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</si>
  <si>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</si>
  <si>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</si>
  <si>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</si>
  <si>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</si>
  <si>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</si>
  <si>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</si>
  <si>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</si>
  <si>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</si>
  <si>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</si>
  <si>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</si>
  <si>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</si>
  <si>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</si>
  <si>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</si>
  <si>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</si>
  <si>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</si>
  <si>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</si>
  <si>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</si>
  <si>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</si>
  <si>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</si>
  <si>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</si>
  <si>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</si>
  <si>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</si>
  <si>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</si>
  <si>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</si>
  <si>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</si>
  <si>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</si>
  <si>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</si>
  <si>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</si>
  <si>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</si>
  <si>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</si>
  <si>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</si>
  <si>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</si>
  <si>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</si>
  <si>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</si>
  <si>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</si>
  <si>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</si>
  <si>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</si>
  <si>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</si>
  <si>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</si>
  <si>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</si>
  <si>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</si>
  <si>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</si>
  <si>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</si>
  <si>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</si>
  <si>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</si>
  <si>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</si>
  <si>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</si>
  <si>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</si>
  <si>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</si>
  <si>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</si>
  <si>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</si>
  <si>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</si>
  <si>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</si>
  <si>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</si>
  <si>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</si>
  <si>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</si>
  <si>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</si>
  <si>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</si>
  <si>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</si>
  <si>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</si>
  <si>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</si>
  <si>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</si>
  <si>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</si>
  <si>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</si>
  <si>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</si>
  <si>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</si>
  <si>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</si>
  <si>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</si>
  <si>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</si>
  <si>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</si>
  <si>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</si>
  <si>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</si>
  <si>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</si>
  <si>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</si>
  <si>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</si>
  <si>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</si>
  <si>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</si>
  <si>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</si>
  <si>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</si>
  <si>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</si>
  <si>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</si>
  <si>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</si>
  <si>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</si>
  <si>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</si>
  <si>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</si>
  <si>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</si>
  <si>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</si>
  <si>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</si>
  <si>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</si>
  <si>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</si>
  <si>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</si>
  <si>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</si>
  <si>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</si>
  <si>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</si>
  <si>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</si>
  <si>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</si>
  <si>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</si>
  <si>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</si>
  <si>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</si>
  <si>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</si>
  <si>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</si>
  <si>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</si>
  <si>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</si>
  <si>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</si>
  <si>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</si>
  <si>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</si>
  <si>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</si>
  <si>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</si>
  <si>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</si>
  <si>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</si>
  <si>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</si>
  <si>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</si>
  <si>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</si>
  <si>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</si>
  <si>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</si>
  <si>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</si>
  <si>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</si>
  <si>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</si>
  <si>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</si>
  <si>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</si>
  <si>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</si>
  <si>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</si>
  <si>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</si>
  <si>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</si>
  <si>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</si>
  <si>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</si>
  <si>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</si>
  <si>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</si>
  <si>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</si>
  <si>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</si>
  <si>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</si>
  <si>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</si>
  <si>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</si>
  <si>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</si>
  <si>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</si>
  <si>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</si>
  <si>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</si>
  <si>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</si>
  <si>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</si>
  <si>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</si>
  <si>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</si>
  <si>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</si>
  <si>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</si>
  <si>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</si>
  <si>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</si>
  <si>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</si>
  <si>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</si>
  <si>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</si>
  <si>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</si>
  <si>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</si>
  <si>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</si>
  <si>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</si>
  <si>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</si>
  <si>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</si>
  <si>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</si>
  <si>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</si>
  <si>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</si>
  <si>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</si>
  <si>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</si>
  <si>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</si>
  <si>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</si>
  <si>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</si>
  <si>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</si>
  <si>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</si>
  <si>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</si>
  <si>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</si>
  <si>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</si>
  <si>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</si>
  <si>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</si>
  <si>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</si>
  <si>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</si>
  <si>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</si>
  <si>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</si>
  <si>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</si>
  <si>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</si>
  <si>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</si>
  <si>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</si>
  <si>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</si>
  <si>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</si>
  <si>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</si>
  <si>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</si>
  <si>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</si>
  <si>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</si>
  <si>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</si>
  <si>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</si>
  <si>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</si>
  <si>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</si>
  <si>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</si>
  <si>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</si>
  <si>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</si>
  <si>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</si>
  <si>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</si>
  <si>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</si>
  <si>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</si>
  <si>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</si>
  <si>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</si>
  <si>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</si>
  <si>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</si>
  <si>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</si>
  <si>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</si>
  <si>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</si>
  <si>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</si>
  <si>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</si>
  <si>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</si>
  <si>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</si>
  <si>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</si>
  <si>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</si>
  <si>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</si>
  <si>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</si>
  <si>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</si>
  <si>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</si>
  <si>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</si>
  <si>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</si>
  <si>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</si>
  <si>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</si>
  <si>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</si>
  <si>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</si>
  <si>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</si>
  <si>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</si>
  <si>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</si>
  <si>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</si>
  <si>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</si>
  <si>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</si>
  <si>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</si>
  <si>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</si>
  <si>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</si>
  <si>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</si>
  <si>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</si>
  <si>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</si>
  <si>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</si>
  <si>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</si>
  <si>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</si>
  <si>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</si>
  <si>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</si>
  <si>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</si>
  <si>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</si>
  <si>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</si>
  <si>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</si>
  <si>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</si>
  <si>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</si>
  <si>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</si>
  <si>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</si>
  <si>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</si>
  <si>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</si>
  <si>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</si>
  <si>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</si>
  <si>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</si>
  <si>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</si>
  <si>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</si>
  <si>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</si>
  <si>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</si>
  <si>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</si>
  <si>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</si>
  <si>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</si>
  <si>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</si>
  <si>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</si>
  <si>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</si>
  <si>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</si>
  <si>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</si>
  <si>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</si>
  <si>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</si>
  <si>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</si>
  <si>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</si>
  <si>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</si>
  <si>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</si>
  <si>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</si>
  <si>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</si>
  <si>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</si>
  <si>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</si>
  <si>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</si>
  <si>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</si>
  <si>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</si>
  <si>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</si>
  <si>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</si>
  <si>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</si>
  <si>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</si>
  <si>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</si>
  <si>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</si>
  <si>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</si>
  <si>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</si>
  <si>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</si>
  <si>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</si>
  <si>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</si>
  <si>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</si>
  <si>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</si>
  <si>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</si>
  <si>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</si>
  <si>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</si>
  <si>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</si>
  <si>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</si>
  <si>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</si>
  <si>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</si>
  <si>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</si>
  <si>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</si>
  <si>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</si>
  <si>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</si>
  <si>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</si>
  <si>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</si>
  <si>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</si>
  <si>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</si>
  <si>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</si>
  <si>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</si>
  <si>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</si>
  <si>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</si>
  <si>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</si>
  <si>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</si>
  <si>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</si>
  <si>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</si>
  <si>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</si>
  <si>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</si>
  <si>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</si>
  <si>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</si>
  <si>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</si>
  <si>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</si>
  <si>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</si>
  <si>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</si>
  <si>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</si>
  <si>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</si>
  <si>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</si>
  <si>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</si>
  <si>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</si>
  <si>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</si>
  <si>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</si>
  <si>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</si>
  <si>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</si>
  <si>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</si>
  <si>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</si>
  <si>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</si>
  <si>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</si>
  <si>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</si>
  <si>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</si>
  <si>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</si>
  <si>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</si>
  <si>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</si>
  <si>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</si>
  <si>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</si>
  <si>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</si>
  <si>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</si>
  <si>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</si>
  <si>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</si>
  <si>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</si>
  <si>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</si>
  <si>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</si>
  <si>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</si>
  <si>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</si>
  <si>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</si>
  <si>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</si>
  <si>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</si>
  <si>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</si>
  <si>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</si>
  <si>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</si>
  <si>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</si>
  <si>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</si>
  <si>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</si>
  <si>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</si>
  <si>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</si>
  <si>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</si>
  <si>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</si>
  <si>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</si>
  <si>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</si>
  <si>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</si>
  <si>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</si>
  <si>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</si>
  <si>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</si>
  <si>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</si>
  <si>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</si>
  <si>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</si>
  <si>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</si>
  <si>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</si>
  <si>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</si>
  <si>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</si>
  <si>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</si>
  <si>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</si>
  <si>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</si>
  <si>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</si>
  <si>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</si>
  <si>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</si>
  <si>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</si>
  <si>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</si>
  <si>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</si>
  <si>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</si>
  <si>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</si>
  <si>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</si>
  <si>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</si>
  <si>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</si>
  <si>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</si>
  <si>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</si>
  <si>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</si>
  <si>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</si>
  <si>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</si>
  <si>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</si>
  <si>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</si>
  <si>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</si>
  <si>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</si>
  <si>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</si>
  <si>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</si>
  <si>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</si>
  <si>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</si>
  <si>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</si>
  <si>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</si>
  <si>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</si>
  <si>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</si>
  <si>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</si>
  <si>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</si>
  <si>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</si>
  <si>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</si>
  <si>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</si>
  <si>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</si>
  <si>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</si>
  <si>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</si>
  <si>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</si>
  <si>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</si>
  <si>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</si>
  <si>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</si>
  <si>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</si>
  <si>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</si>
  <si>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</si>
  <si>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</si>
  <si>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</si>
  <si>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</si>
  <si>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</si>
  <si>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</si>
  <si>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</si>
  <si>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</si>
  <si>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</si>
  <si>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</si>
  <si>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</si>
  <si>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</si>
  <si>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</si>
  <si>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</si>
  <si>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</si>
  <si>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</si>
  <si>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</si>
  <si>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</si>
  <si>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</si>
  <si>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</si>
  <si>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</si>
  <si>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</si>
  <si>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</si>
  <si>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</si>
  <si>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</si>
  <si>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</si>
  <si>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</si>
  <si>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</si>
  <si>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</si>
  <si>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</si>
  <si>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</si>
  <si>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</si>
  <si>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</si>
  <si>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</si>
  <si>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</si>
  <si>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</si>
  <si>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</si>
  <si>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</si>
  <si>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</si>
  <si>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</si>
  <si>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</si>
  <si>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</si>
  <si>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</si>
  <si>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</si>
  <si>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</si>
  <si>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</si>
  <si>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</si>
  <si>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</si>
  <si>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</si>
  <si>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</si>
  <si>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</si>
  <si>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</si>
  <si>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</si>
  <si>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</si>
  <si>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</si>
  <si>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</si>
  <si>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</si>
  <si>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</si>
  <si>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</si>
  <si>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</si>
  <si>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</si>
  <si>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</si>
  <si>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</si>
  <si>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</si>
  <si>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</si>
  <si>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</si>
  <si>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</si>
  <si>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</si>
  <si>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</si>
  <si>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</si>
  <si>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</si>
  <si>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</si>
  <si>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</si>
  <si>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</si>
  <si>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</si>
  <si>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</si>
  <si>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</si>
  <si>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</si>
  <si>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</si>
  <si>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</si>
  <si>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</si>
  <si>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</si>
  <si>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</si>
  <si>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</si>
  <si>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</si>
  <si>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</si>
  <si>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</si>
  <si>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</si>
  <si>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</si>
  <si>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</si>
  <si>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</si>
  <si>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</si>
  <si>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</si>
  <si>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</si>
  <si>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</si>
  <si>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</si>
  <si>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</si>
  <si>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</si>
  <si>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</si>
  <si>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</si>
  <si>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</si>
  <si>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</si>
  <si>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</si>
  <si>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</si>
  <si>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</si>
  <si>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</si>
  <si>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</si>
  <si>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</si>
  <si>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</si>
  <si>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</si>
  <si>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</si>
  <si>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</si>
  <si>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</si>
  <si>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</si>
  <si>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</si>
  <si>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</si>
  <si>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</si>
  <si>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</si>
  <si>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</si>
  <si>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</si>
  <si>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</si>
  <si>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</si>
  <si>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</si>
  <si>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</si>
  <si>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</si>
  <si>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</si>
  <si>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</si>
  <si>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</si>
  <si>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</si>
  <si>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</si>
  <si>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</si>
  <si>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</si>
  <si>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</si>
  <si>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</si>
  <si>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</si>
  <si>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</si>
  <si>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</si>
  <si>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</si>
  <si>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</si>
  <si>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</si>
  <si>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</si>
  <si>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</si>
  <si>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</si>
  <si>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</si>
  <si>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</si>
  <si>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</si>
  <si>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</si>
  <si>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</si>
  <si>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</si>
  <si>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</si>
  <si>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</si>
  <si>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</si>
  <si>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</si>
  <si>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</si>
  <si>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</si>
  <si>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</si>
  <si>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</si>
  <si>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</si>
  <si>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</si>
  <si>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</si>
  <si>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</si>
  <si>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</si>
  <si>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</si>
  <si>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</si>
  <si>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</si>
  <si>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</si>
  <si>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</si>
  <si>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</si>
  <si>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</si>
  <si>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</si>
  <si>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</si>
  <si>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</si>
  <si>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</si>
  <si>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</si>
  <si>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</si>
  <si>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</si>
  <si>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</si>
  <si>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</si>
  <si>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</si>
  <si>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</si>
  <si>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</si>
  <si>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</si>
  <si>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</si>
  <si>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</si>
  <si>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</si>
  <si>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</si>
  <si>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</si>
  <si>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</si>
  <si>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</si>
  <si>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</si>
  <si>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</si>
  <si>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</si>
  <si>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</si>
  <si>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</si>
  <si>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</si>
  <si>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</si>
  <si>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</si>
  <si>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</si>
  <si>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</si>
  <si>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</si>
  <si>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</si>
  <si>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</si>
  <si>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</si>
  <si>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</si>
  <si>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</si>
  <si>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</si>
  <si>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</si>
  <si>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</si>
  <si>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</si>
  <si>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</si>
  <si>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</si>
  <si>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</si>
  <si>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</si>
  <si>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</si>
  <si>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</si>
  <si>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</si>
  <si>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</si>
  <si>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</si>
  <si>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</si>
  <si>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</si>
  <si>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</si>
  <si>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</si>
  <si>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</si>
  <si>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</si>
  <si>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</si>
  <si>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</si>
  <si>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</si>
  <si>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</si>
  <si>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</si>
  <si>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</si>
  <si>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</si>
  <si>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</si>
  <si>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</si>
  <si>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</si>
  <si>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</si>
  <si>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</si>
  <si>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</si>
  <si>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</si>
  <si>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</si>
  <si>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</si>
  <si>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</si>
  <si>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</si>
  <si>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</si>
  <si>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</si>
  <si>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</si>
  <si>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</si>
  <si>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</si>
  <si>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</si>
  <si>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</si>
  <si>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</si>
  <si>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</si>
  <si>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</si>
  <si>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</si>
  <si>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</si>
  <si>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</si>
  <si>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</si>
  <si>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</si>
  <si>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</si>
  <si>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</si>
  <si>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</si>
  <si>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</si>
  <si>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</si>
  <si>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</si>
  <si>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</si>
  <si>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</si>
  <si>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</si>
  <si>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</si>
  <si>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</si>
  <si>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</si>
  <si>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</si>
  <si>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</si>
  <si>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</si>
  <si>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</si>
  <si>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</si>
  <si>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</si>
  <si>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</si>
  <si>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</si>
  <si>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</si>
  <si>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</si>
  <si>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</si>
  <si>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</si>
  <si>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</si>
  <si>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</si>
  <si>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</si>
  <si>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</si>
  <si>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</si>
  <si>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</si>
  <si>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</si>
  <si>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</si>
  <si>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</si>
  <si>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</si>
  <si>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</si>
  <si>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</si>
  <si>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</si>
  <si>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</si>
  <si>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</si>
  <si>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</si>
  <si>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</si>
  <si>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</si>
  <si>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</si>
  <si>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</si>
  <si>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</si>
  <si>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</si>
  <si>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</si>
  <si>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</si>
  <si>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</si>
  <si>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</si>
  <si>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</si>
  <si>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</si>
  <si>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</si>
  <si>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</si>
  <si>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</si>
  <si>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</si>
  <si>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</si>
  <si>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</si>
  <si>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</si>
  <si>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</si>
  <si>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</si>
  <si>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</si>
  <si>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</si>
  <si>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</si>
  <si>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</si>
  <si>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</si>
  <si>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</si>
  <si>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</si>
  <si>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</si>
  <si>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</si>
  <si>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</si>
  <si>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</si>
  <si>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</si>
  <si>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</si>
  <si>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</si>
  <si>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</si>
  <si>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</si>
  <si>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</si>
  <si>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</si>
  <si>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</si>
  <si>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</si>
  <si>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</si>
  <si>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</si>
  <si>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</si>
  <si>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</si>
  <si>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</si>
  <si>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</si>
  <si>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</si>
  <si>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</si>
  <si>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</si>
  <si>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</si>
  <si>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</si>
  <si>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</si>
  <si>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</si>
  <si>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</si>
  <si>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</si>
  <si>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</si>
  <si>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</si>
  <si>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</si>
  <si>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</si>
  <si>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</si>
  <si>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</si>
  <si>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</si>
  <si>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</si>
  <si>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</si>
  <si>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</si>
  <si>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</si>
  <si>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</si>
  <si>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</si>
  <si>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</si>
  <si>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</si>
  <si>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</si>
  <si>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</si>
  <si>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</si>
  <si>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</si>
  <si>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</si>
  <si>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</si>
  <si>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</si>
  <si>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</si>
  <si>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</si>
  <si>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</si>
  <si>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</si>
  <si>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</si>
  <si>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</si>
  <si>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</si>
  <si>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</si>
  <si>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</si>
  <si>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</si>
  <si>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</si>
  <si>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</si>
  <si>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</si>
  <si>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</si>
  <si>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</si>
  <si>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</si>
  <si>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</si>
  <si>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</si>
  <si>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</si>
  <si>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</si>
  <si>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</si>
  <si>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</si>
  <si>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</si>
  <si>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</si>
  <si>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</si>
  <si>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</si>
  <si>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</si>
  <si>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</si>
  <si>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</si>
  <si>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</si>
  <si>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</si>
  <si>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</si>
  <si>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</si>
  <si>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</si>
  <si>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</si>
  <si>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</si>
  <si>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</si>
  <si>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</si>
  <si>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</si>
  <si>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</si>
  <si>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</si>
  <si>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</si>
  <si>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</si>
  <si>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</si>
  <si>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</si>
  <si>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</si>
  <si>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</si>
  <si>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</si>
  <si>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</si>
  <si>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</si>
  <si>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</si>
  <si>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</si>
  <si>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</si>
  <si>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</si>
  <si>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</si>
  <si>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</si>
  <si>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</si>
  <si>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</si>
  <si>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</si>
  <si>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</si>
  <si>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</si>
  <si>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</si>
  <si>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</si>
  <si>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</si>
  <si>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</si>
  <si>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</si>
  <si>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</si>
  <si>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</si>
  <si>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</si>
  <si>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</si>
  <si>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</si>
  <si>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</si>
  <si>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</si>
  <si>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</si>
  <si>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</si>
  <si>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</si>
  <si>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</si>
  <si>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</si>
  <si>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</si>
  <si>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</si>
  <si>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</si>
  <si>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</si>
  <si>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</si>
  <si>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</si>
  <si>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</si>
  <si>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</si>
  <si>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</si>
  <si>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</si>
  <si>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</si>
  <si>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</si>
  <si>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</si>
  <si>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</si>
  <si>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</si>
  <si>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</si>
  <si>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</si>
  <si>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</si>
  <si>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</si>
  <si>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</si>
  <si>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</si>
  <si>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</si>
  <si>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</si>
  <si>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</si>
  <si>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</si>
  <si>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</si>
  <si>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</si>
  <si>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</si>
  <si>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</si>
  <si>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</si>
  <si>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</si>
  <si>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</si>
  <si>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</si>
  <si>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</si>
  <si>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</si>
  <si>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</si>
  <si>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</si>
  <si>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</si>
  <si>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</si>
  <si>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</si>
  <si>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</si>
  <si>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</si>
  <si>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</si>
  <si>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</si>
  <si>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</si>
  <si>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</si>
  <si>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</si>
  <si>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</si>
  <si>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</si>
  <si>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</si>
  <si>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</si>
  <si>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</si>
  <si>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</si>
  <si>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</si>
  <si>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</si>
  <si>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</si>
  <si>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</si>
  <si>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</si>
  <si>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</si>
  <si>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</si>
  <si>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</si>
  <si>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</si>
  <si>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</si>
  <si>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</si>
  <si>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</si>
  <si>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</si>
  <si>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</si>
  <si>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</si>
  <si>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</si>
  <si>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</si>
  <si>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</si>
  <si>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</si>
  <si>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</si>
  <si>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</si>
  <si>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</si>
  <si>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</si>
  <si>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</si>
  <si>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</si>
  <si>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</si>
  <si>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</si>
  <si>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</si>
  <si>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</si>
  <si>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</si>
  <si>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</si>
  <si>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</si>
  <si>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</si>
  <si>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</si>
  <si>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</si>
  <si>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</si>
  <si>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</si>
  <si>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</si>
  <si>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</si>
  <si>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</si>
  <si>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</si>
  <si>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</si>
  <si>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</si>
  <si>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</si>
  <si>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</si>
  <si>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</si>
  <si>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</si>
  <si>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</si>
  <si>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</si>
  <si>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</si>
  <si>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</si>
  <si>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</si>
  <si>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</si>
  <si>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</si>
  <si>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</si>
  <si>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</si>
  <si>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</si>
  <si>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</si>
  <si>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</si>
  <si>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</si>
  <si>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</si>
  <si>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</si>
  <si>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</si>
  <si>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</si>
  <si>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</si>
  <si>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</si>
  <si>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</si>
  <si>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</si>
  <si>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</si>
  <si>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</si>
  <si>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</si>
  <si>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</si>
  <si>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</si>
  <si>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</si>
  <si>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</si>
  <si>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</si>
  <si>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</si>
  <si>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</si>
  <si>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</si>
  <si>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</si>
  <si>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</si>
  <si>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</si>
  <si>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</si>
  <si>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</si>
  <si>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</si>
  <si>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</si>
  <si>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</si>
  <si>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</si>
  <si>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</si>
  <si>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</si>
  <si>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</si>
  <si>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</si>
  <si>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</si>
  <si>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</si>
  <si>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</si>
  <si>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</si>
  <si>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</si>
  <si>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</si>
  <si>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</si>
  <si>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</si>
  <si>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</si>
  <si>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</si>
  <si>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</si>
  <si>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</si>
  <si>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</si>
  <si>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</si>
  <si>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</si>
  <si>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</si>
  <si>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</si>
  <si>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</si>
  <si>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</si>
  <si>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</si>
  <si>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</si>
  <si>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</si>
  <si>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</si>
  <si>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</si>
  <si>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</si>
  <si>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</si>
  <si>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</si>
  <si>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</si>
  <si>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</si>
  <si>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</si>
  <si>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</si>
  <si>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</si>
  <si>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</si>
  <si>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</si>
  <si>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</si>
  <si>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</si>
  <si>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</si>
  <si>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</si>
  <si>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</si>
  <si>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</si>
  <si>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</si>
  <si>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</si>
  <si>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</si>
  <si>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</si>
  <si>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</si>
  <si>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</si>
  <si>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</si>
  <si>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</si>
  <si>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</si>
  <si>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</si>
  <si>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</si>
  <si>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</si>
  <si>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</si>
  <si>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</si>
  <si>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</si>
  <si>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</si>
  <si>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</si>
  <si>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</si>
  <si>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</si>
  <si>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</si>
  <si>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</si>
  <si>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</si>
  <si>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</si>
  <si>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</si>
  <si>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</si>
  <si>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</si>
  <si>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</si>
  <si>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</si>
  <si>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</si>
  <si>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</si>
  <si>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</si>
  <si>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</si>
  <si>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</si>
  <si>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</si>
  <si>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</si>
  <si>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</si>
  <si>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</si>
  <si>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</si>
  <si>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</si>
  <si>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</si>
  <si>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</si>
  <si>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</si>
  <si>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</si>
  <si>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</si>
  <si>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</si>
  <si>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</si>
  <si>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</si>
  <si>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</si>
  <si>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</si>
  <si>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</si>
  <si>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</si>
  <si>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</si>
  <si>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</si>
  <si>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</si>
  <si>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</si>
  <si>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</si>
  <si>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</si>
  <si>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</si>
  <si>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</si>
  <si>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</si>
  <si>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</si>
  <si>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</si>
  <si>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</si>
  <si>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</si>
  <si>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</si>
  <si>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</si>
  <si>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</si>
  <si>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</si>
  <si>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</si>
  <si>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</si>
  <si>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</si>
  <si>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</si>
  <si>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</si>
  <si>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</si>
  <si>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</si>
  <si>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</si>
  <si>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</si>
  <si>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</si>
  <si>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</si>
  <si>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</si>
  <si>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</si>
  <si>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</si>
  <si>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</si>
  <si>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</si>
  <si>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</si>
  <si>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</si>
  <si>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</si>
  <si>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</si>
  <si>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</si>
  <si>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</si>
  <si>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</si>
  <si>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</si>
  <si>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</si>
  <si>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</si>
  <si>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</si>
  <si>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</si>
  <si>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</si>
  <si>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</si>
  <si>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</si>
  <si>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</si>
  <si>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</si>
  <si>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</si>
  <si>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</si>
  <si>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</si>
  <si>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</si>
  <si>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</si>
  <si>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</si>
  <si>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</si>
  <si>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</si>
  <si>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</si>
  <si>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</si>
  <si>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</si>
  <si>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</si>
  <si>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</si>
  <si>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</si>
  <si>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</si>
  <si>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</si>
  <si>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</si>
  <si>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</si>
  <si>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</si>
  <si>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</si>
  <si>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</si>
  <si>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</si>
  <si>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</si>
  <si>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</si>
  <si>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</si>
  <si>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</si>
  <si>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</si>
  <si>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</si>
  <si>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</si>
  <si>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</si>
  <si>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</si>
  <si>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</si>
  <si>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</si>
  <si>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</si>
  <si>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</si>
  <si>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</si>
  <si>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</si>
  <si>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</si>
  <si>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</si>
  <si>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</si>
  <si>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</si>
  <si>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</si>
  <si>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</si>
  <si>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</si>
  <si>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</si>
  <si>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</si>
  <si>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</si>
  <si>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</si>
  <si>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</si>
  <si>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</si>
  <si>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</si>
  <si>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</si>
  <si>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</si>
  <si>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</si>
  <si>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</si>
  <si>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</si>
  <si>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</si>
  <si>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</si>
  <si>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</si>
  <si>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</si>
  <si>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</si>
  <si>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</si>
  <si>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</si>
  <si>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</si>
  <si>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</si>
  <si>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</si>
  <si>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</si>
  <si>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</si>
  <si>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</si>
  <si>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</si>
  <si>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</si>
  <si>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</si>
  <si>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</si>
  <si>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</si>
  <si>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</si>
  <si>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</si>
  <si>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</si>
  <si>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</si>
  <si>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</si>
  <si>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</si>
  <si>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</si>
  <si>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</si>
  <si>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</si>
  <si>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</si>
  <si>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</si>
  <si>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</si>
  <si>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</si>
  <si>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</si>
  <si>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</si>
  <si>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</si>
  <si>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</si>
  <si>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</si>
  <si>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</si>
  <si>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</si>
  <si>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</si>
  <si>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</si>
  <si>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</si>
  <si>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</si>
  <si>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</si>
  <si>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</si>
  <si>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</si>
  <si>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</si>
  <si>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</si>
  <si>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</si>
  <si>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</si>
  <si>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</si>
  <si>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</si>
  <si>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</si>
  <si>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</si>
  <si>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</si>
  <si>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</si>
  <si>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</si>
  <si>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</si>
  <si>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</si>
  <si>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</si>
  <si>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</si>
  <si>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</si>
  <si>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</si>
  <si>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</si>
  <si>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</si>
  <si>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</si>
  <si>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</si>
  <si>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</si>
  <si>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</si>
  <si>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</si>
  <si>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</si>
  <si>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</si>
  <si>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</si>
  <si>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</si>
  <si>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</si>
  <si>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</si>
  <si>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</si>
  <si>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</si>
  <si>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</si>
  <si>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</si>
  <si>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</si>
  <si>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</si>
  <si>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</si>
  <si>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</si>
  <si>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</si>
  <si>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</si>
  <si>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</si>
  <si>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</si>
  <si>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</si>
  <si>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</si>
  <si>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</si>
  <si>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</si>
  <si>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</si>
  <si>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</si>
  <si>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</si>
  <si>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</si>
  <si>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</si>
  <si>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</si>
  <si>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</si>
  <si>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</si>
  <si>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</si>
  <si>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</si>
  <si>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</si>
  <si>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</si>
  <si>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</si>
  <si>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</si>
  <si>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</si>
  <si>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</si>
  <si>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</si>
  <si>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</si>
  <si>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</si>
  <si>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</si>
  <si>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</si>
  <si>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</si>
  <si>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</si>
  <si>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</si>
  <si>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</si>
  <si>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</si>
  <si>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</si>
  <si>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</si>
  <si>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</si>
  <si>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</si>
  <si>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</si>
  <si>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</si>
  <si>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</si>
  <si>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</si>
  <si>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</si>
  <si>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</si>
  <si>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</si>
  <si>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</si>
  <si>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</si>
  <si>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</si>
  <si>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</si>
  <si>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</si>
  <si>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</si>
  <si>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</si>
  <si>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</si>
  <si>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</si>
  <si>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</si>
  <si>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</si>
  <si>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</si>
  <si>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</si>
  <si>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</si>
  <si>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</si>
  <si>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</si>
  <si>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</si>
  <si>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</si>
  <si>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</si>
  <si>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</si>
  <si>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</si>
  <si>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</si>
  <si>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</si>
  <si>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</si>
  <si>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</si>
  <si>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</si>
  <si>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</si>
  <si>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</si>
  <si>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</si>
  <si>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</si>
  <si>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</si>
  <si>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</si>
  <si>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</si>
  <si>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</si>
  <si>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</si>
  <si>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</si>
  <si>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</si>
  <si>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</si>
  <si>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</si>
  <si>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</si>
  <si>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</si>
  <si>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</si>
  <si>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</si>
  <si>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</si>
  <si>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</si>
  <si>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</si>
  <si>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</si>
  <si>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</si>
  <si>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</si>
  <si>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</si>
  <si>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</si>
  <si>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</si>
  <si>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</si>
  <si>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</si>
  <si>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</si>
  <si>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</si>
  <si>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</si>
  <si>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</si>
  <si>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</si>
  <si>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</si>
  <si>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</si>
  <si>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</si>
  <si>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</si>
  <si>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</si>
  <si>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</si>
  <si>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</si>
  <si>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</si>
  <si>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</si>
  <si>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</si>
  <si>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</si>
  <si>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</si>
  <si>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</si>
  <si>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</si>
  <si>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</si>
  <si>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</si>
  <si>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</si>
  <si>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</si>
  <si>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</si>
  <si>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</si>
  <si>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</si>
  <si>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</si>
  <si>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</si>
  <si>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</si>
  <si>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</si>
  <si>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</si>
  <si>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</si>
  <si>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</si>
  <si>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</si>
  <si>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</si>
  <si>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</si>
  <si>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</si>
  <si>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</si>
  <si>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</si>
  <si>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</si>
  <si>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</si>
  <si>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</si>
  <si>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</si>
  <si>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</si>
  <si>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</si>
  <si>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</si>
  <si>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</si>
  <si>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</si>
  <si>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</si>
  <si>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</si>
  <si>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</si>
  <si>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</si>
  <si>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</si>
  <si>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</si>
  <si>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</si>
  <si>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</si>
  <si>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</si>
  <si>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</si>
  <si>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</si>
  <si>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</si>
  <si>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</si>
  <si>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</si>
  <si>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</si>
  <si>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</si>
  <si>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</si>
  <si>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</si>
  <si>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</si>
  <si>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</si>
  <si>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</si>
  <si>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</si>
  <si>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</si>
  <si>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</si>
  <si>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</si>
  <si>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</si>
  <si>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</si>
  <si>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</si>
  <si>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</si>
  <si>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</si>
  <si>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</si>
  <si>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</si>
  <si>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</si>
  <si>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</si>
  <si>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</si>
  <si>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</si>
  <si>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</si>
  <si>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</si>
  <si>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</si>
  <si>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</si>
  <si>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</si>
  <si>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</si>
  <si>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</si>
  <si>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</si>
  <si>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</si>
  <si>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</si>
  <si>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</si>
  <si>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</si>
  <si>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</si>
  <si>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</si>
  <si>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</si>
  <si>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</si>
  <si>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</si>
  <si>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</si>
  <si>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</si>
  <si>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</si>
  <si>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</si>
  <si>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</si>
  <si>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</si>
  <si>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</si>
  <si>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</si>
  <si>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</si>
  <si>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</si>
  <si>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</si>
  <si>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</si>
  <si>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</si>
  <si>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</si>
  <si>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</si>
  <si>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</si>
  <si>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</si>
  <si>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</si>
  <si>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</si>
  <si>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</si>
  <si>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</si>
  <si>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</si>
  <si>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</si>
  <si>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</si>
  <si>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</si>
  <si>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</si>
  <si>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</si>
  <si>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</si>
  <si>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</si>
  <si>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</si>
  <si>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</si>
  <si>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</si>
  <si>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</si>
  <si>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</si>
  <si>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</si>
  <si>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</si>
  <si>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</si>
  <si>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</si>
  <si>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</si>
  <si>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</si>
  <si>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</si>
  <si>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</si>
  <si>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</si>
  <si>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</si>
  <si>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</si>
  <si>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</si>
  <si>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</si>
  <si>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</si>
  <si>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</si>
  <si>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</si>
  <si>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</si>
  <si>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</si>
  <si>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</si>
  <si>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</si>
  <si>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</si>
  <si>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</si>
  <si>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</si>
  <si>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</si>
  <si>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</si>
  <si>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</si>
  <si>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</si>
  <si>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</si>
  <si>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</si>
  <si>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</si>
  <si>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</si>
  <si>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</si>
  <si>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</si>
  <si>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</si>
  <si>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</si>
  <si>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</si>
  <si>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</si>
  <si>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</si>
  <si>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</si>
  <si>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</si>
  <si>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</si>
  <si>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</si>
  <si>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</si>
  <si>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</si>
  <si>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</si>
  <si>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</si>
  <si>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</si>
  <si>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</si>
  <si>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</si>
  <si>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</si>
  <si>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</si>
  <si>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</si>
  <si>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</si>
  <si>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</si>
  <si>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</si>
  <si>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</si>
  <si>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</si>
  <si>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</si>
  <si>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</si>
  <si>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</si>
  <si>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</si>
  <si>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</si>
  <si>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</si>
  <si>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</si>
  <si>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</si>
  <si>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</si>
  <si>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</si>
  <si>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</si>
  <si>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</si>
  <si>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</si>
  <si>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</si>
  <si>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</si>
  <si>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</si>
  <si>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</si>
  <si>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</si>
  <si>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</si>
  <si>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</si>
  <si>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</si>
  <si>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</si>
  <si>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</si>
  <si>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</si>
  <si>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</si>
  <si>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</si>
  <si>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</si>
  <si>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</si>
  <si>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</si>
  <si>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</si>
  <si>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</si>
  <si>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</si>
  <si>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</si>
  <si>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</si>
  <si>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</si>
  <si>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</si>
  <si>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</si>
  <si>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</si>
  <si>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</si>
  <si>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</si>
  <si>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</si>
  <si>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</si>
  <si>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</si>
  <si>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</si>
  <si>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</si>
  <si>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</si>
  <si>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</si>
  <si>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</si>
  <si>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</si>
  <si>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</si>
  <si>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</si>
  <si>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</si>
  <si>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</si>
  <si>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</si>
  <si>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</si>
  <si>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</si>
  <si>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</si>
  <si>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</si>
  <si>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</si>
  <si>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</si>
  <si>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</si>
  <si>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</si>
  <si>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</si>
  <si>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</si>
  <si>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</si>
  <si>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</si>
  <si>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</si>
  <si>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</si>
  <si>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</si>
  <si>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</si>
  <si>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</si>
  <si>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</si>
  <si>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</si>
  <si>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</si>
  <si>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</si>
  <si>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</si>
  <si>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</si>
  <si>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</si>
  <si>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</si>
  <si>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</si>
  <si>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</si>
  <si>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</si>
  <si>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</si>
  <si>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</si>
  <si>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</si>
  <si>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</si>
  <si>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</si>
  <si>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</si>
  <si>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</si>
  <si>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</si>
  <si>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</si>
  <si>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</si>
  <si>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</si>
  <si>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</si>
  <si>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</si>
  <si>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</si>
  <si>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</si>
  <si>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</si>
  <si>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</si>
  <si>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</si>
  <si>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</si>
  <si>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</si>
  <si>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</si>
  <si>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</si>
  <si>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</si>
  <si>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</si>
  <si>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</si>
  <si>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</si>
  <si>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</si>
  <si>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</si>
  <si>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</si>
  <si>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</si>
  <si>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</si>
  <si>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</si>
  <si>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</si>
  <si>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</si>
  <si>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</si>
  <si>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</si>
  <si>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</si>
  <si>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</si>
  <si>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</si>
  <si>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</si>
  <si>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</si>
  <si>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</si>
  <si>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</si>
  <si>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</si>
  <si>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</si>
  <si>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</si>
  <si>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</si>
  <si>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</si>
  <si>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</si>
  <si>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</si>
  <si>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</si>
  <si>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</si>
  <si>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</si>
  <si>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</si>
  <si>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</si>
  <si>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</si>
  <si>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</si>
  <si>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</si>
  <si>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</si>
  <si>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</si>
  <si>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</si>
  <si>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</si>
  <si>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</si>
  <si>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</si>
  <si>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</si>
  <si>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</si>
  <si>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</si>
  <si>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</si>
  <si>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</si>
  <si>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</si>
  <si>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</si>
  <si>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</si>
  <si>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</si>
  <si>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</si>
  <si>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</si>
  <si>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</si>
  <si>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</si>
  <si>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</si>
  <si>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</si>
  <si>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</si>
  <si>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</si>
  <si>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</si>
  <si>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</si>
  <si>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</si>
  <si>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</si>
  <si>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</si>
  <si>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</si>
  <si>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</si>
  <si>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</si>
  <si>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</si>
  <si>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</si>
  <si>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</si>
  <si>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</si>
  <si>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</si>
  <si>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</si>
  <si>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</si>
  <si>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</si>
  <si>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</si>
  <si>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</si>
  <si>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</si>
  <si>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</si>
  <si>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</si>
  <si>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</si>
  <si>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2022</t>
  </si>
  <si>
    <t>Jan</t>
  </si>
  <si>
    <t>Feb</t>
  </si>
  <si>
    <t>Years (Order Date)</t>
  </si>
  <si>
    <t>Months (Order Date)</t>
  </si>
  <si>
    <t>Arabica</t>
  </si>
  <si>
    <t>Excelsa</t>
  </si>
  <si>
    <t>Liberica</t>
  </si>
  <si>
    <t>Robusta</t>
  </si>
  <si>
    <t>Sum of Sales</t>
  </si>
  <si>
    <t>Mar</t>
  </si>
  <si>
    <t>2019</t>
  </si>
  <si>
    <t>Apr</t>
  </si>
  <si>
    <t>May</t>
  </si>
  <si>
    <t>Jun</t>
  </si>
  <si>
    <t>Jul</t>
  </si>
  <si>
    <t>Aug</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</si>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</sst>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5" formatCode="_-[$$-409]* #,##0.00_ ;_-[$$-409]* \-#,##0.00\ ;_-[$$-409]* &quot;-&quot;??_ ;_-@_ "/>
    <numFmt numFmtId="166" formatCode="dd\-mmm\-yyyy"/>
    <numFmt numFmtId="167" formatCode="0.0\ &quot;kg&quot;"/>
    <numFmt numFmtId="168" formatCode="#,##0_ ;\-#,##0\ "/>
  </numFmts>
  <fonts count="5" x14ac:knownFonts="1">
    <font>
      <sz val="11"/>
      <color theme="1"/>
      <name val="Calibri"/>
      <family val="2"/>
      <scheme val="minor"/>
    </font>
    <font>
      <sz val="11"/>
      <color indexed="8"/>
      <name val="Calibri"/>
      <family val="2"/>
    </font>
    <font>
      <sz val="11"/>
      <color theme="1"/>
      <name val="Calibri"/>
      <family val="2"/>
      <scheme val="minor"/>
    </font>
    <font>
      <sz val="11"/>
      <color theme="1"/>
      <name val="Calibri"/>
      <family val="2"/>
    </font>
    <font>
      <sz val="11"/>
      <color theme="1" tint="4.9989318521683403E-2"/>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5" fontId="1" fillId="0" borderId="0" xfId="1" applyNumberFormat="1" applyFont="1" applyAlignment="1">
      <alignment vertical="center"/>
    </xf>
    <xf numFmtId="165" fontId="0" fillId="0" borderId="0" xfId="1" applyNumberFormat="1" applyFont="1"/>
    <xf numFmtId="0" fontId="0" fillId="0" borderId="0" xfId="0" pivotButton="1"/>
    <xf numFmtId="0" fontId="0" fillId="0" borderId="0" xfId="1" applyNumberFormat="1" applyFont="1"/>
    <xf numFmtId="1" fontId="0" fillId="0" borderId="0" xfId="0" applyNumberFormat="1"/>
    <xf numFmtId="0" fontId="3" fillId="0" borderId="0" xfId="0" applyFont="1" applyAlignment="1">
      <alignment vertical="center"/>
    </xf>
    <xf numFmtId="0" fontId="4" fillId="2" borderId="0" xfId="0" applyFont="1" applyFill="1"/>
    <xf numFmtId="168" fontId="0" fillId="0" borderId="0" xfId="0" applyNumberFormat="1"/>
  </cellXfs>
  <cellStyles count="2">
    <cellStyle name="Currency" xfId="1" builtinId="4"/>
    <cellStyle name="Normal" xfId="0" builtinId="0"/>
  </cellStyles>
  <dxfs count="20">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0_ ;\-#,##0\ "/>
    </dxf>
    <dxf>
      <numFmt numFmtId="168" formatCode="#,##0_ ;\-#,##0\ "/>
    </dxf>
    <dxf>
      <numFmt numFmtId="168" formatCode="#,##0_ ;\-#,##0\ "/>
    </dxf>
    <dxf>
      <font>
        <b/>
        <i val="0"/>
        <sz val="11"/>
        <color theme="0"/>
        <name val="Calibri"/>
        <family val="2"/>
        <scheme val="minor"/>
      </font>
    </dxf>
    <dxf>
      <font>
        <b val="0"/>
        <i val="0"/>
        <sz val="10"/>
        <color theme="0"/>
        <name val="Calibri"/>
        <family val="2"/>
        <scheme val="minor"/>
      </font>
      <fill>
        <patternFill>
          <bgColor theme="4" tint="-0.24994659260841701"/>
        </patternFill>
      </fill>
    </dxf>
    <dxf>
      <font>
        <b/>
        <i val="0"/>
        <sz val="12"/>
        <color theme="0"/>
      </font>
    </dxf>
    <dxf>
      <font>
        <b/>
        <i val="0"/>
        <sz val="12"/>
        <color theme="0"/>
      </font>
      <fill>
        <patternFill>
          <bgColor theme="4" tint="-0.24994659260841701"/>
        </patternFill>
      </fill>
    </dxf>
    <dxf>
      <font>
        <b/>
        <i val="0"/>
        <sz val="12"/>
        <color theme="0"/>
        <name val="Calibri"/>
        <family val="2"/>
        <scheme val="minor"/>
      </font>
    </dxf>
    <dxf>
      <font>
        <b val="0"/>
        <i val="0"/>
        <sz val="10"/>
        <color theme="0"/>
        <name val="Calibri Light"/>
        <family val="2"/>
        <scheme val="major"/>
      </font>
      <fill>
        <patternFill patternType="solid">
          <fgColor theme="0"/>
          <bgColor theme="4" tint="-0.24994659260841701"/>
        </patternFill>
      </fill>
      <border diagonalUp="0" diagonalDown="0">
        <left/>
        <right/>
        <top/>
        <bottom/>
        <vertical/>
        <horizontal/>
      </border>
    </dxf>
  </dxfs>
  <tableStyles count="4" defaultTableStyle="TableStyleMedium2" defaultPivotStyle="PivotStyleLight16">
    <tableStyle name="BLUE" pivot="0" table="0" count="8" xr9:uid="{9FD11737-045A-4C64-97EC-C97D998B62EF}">
      <tableStyleElement type="wholeTable" dxfId="19"/>
      <tableStyleElement type="headerRow" dxfId="18"/>
    </tableStyle>
    <tableStyle name="blue s" pivot="0" table="0" count="1" xr9:uid="{671C486C-B44A-46B1-946E-D3AD5B90E8F5}">
      <tableStyleElement type="headerRow" dxfId="17"/>
    </tableStyle>
    <tableStyle name="Slicer Style 1" pivot="0" table="0" count="1" xr9:uid="{2B2ED1A4-B358-43CC-86D3-BD34AE8B5C85}">
      <tableStyleElement type="headerRow" dxfId="16"/>
    </tableStyle>
    <tableStyle name="Slicer Style 2" pivot="0" table="0" count="6" xr9:uid="{8D4FFF30-942D-4409-A5CA-5528535E328D}">
      <tableStyleElement type="wholeTable" dxfId="15"/>
      <tableStyleElement type="headerRow" dxfId="14"/>
    </tableStyle>
  </tableStyles>
  <colors>
    <mruColors>
      <color rgb="FFB7DDD5"/>
      <color rgb="FFCC9EF6"/>
    </mruColors>
  </colors>
  <extLst>
    <ext xmlns:x14="http://schemas.microsoft.com/office/spreadsheetml/2009/9/main" uri="{46F421CA-312F-682f-3DD2-61675219B42D}">
      <x14:dxfs count="4">
        <dxf>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
        <x14:slicerStyle name="Slicer Style 1"/>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0.14996795556505021"/>
            </patternFill>
          </fill>
        </dxf>
        <dxf>
          <fill>
            <patternFill patternType="solid">
              <fgColor theme="0"/>
              <bgColor theme="4" tint="0.39994506668294322"/>
            </patternFill>
          </fill>
        </dxf>
        <dxf>
          <font>
            <sz val="9"/>
            <color theme="0"/>
            <name val="Calibri"/>
            <family val="2"/>
            <scheme val="minor"/>
          </font>
        </dxf>
        <dxf>
          <font>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(2)!Sales</c:name>
    <c:fmtId val="4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s>
    <c:plotArea>
      <c:layout/>
      <c:barChart>
        <c:barDir val="bar"/>
        <c:grouping val="clustered"/>
        <c:varyColors val="0"/>
        <c:ser>
          <c:idx val="0"/>
          <c:order val="0"/>
          <c:tx>
            <c:strRef>
              <c:f>'Sales (2)'!$B$3</c:f>
              <c:strCache>
                <c:ptCount val="1"/>
                <c:pt idx="0">
                  <c:v>Total</c:v>
                </c:pt>
              </c:strCache>
            </c:strRef>
          </c:tx>
          <c:spPr>
            <a:solidFill>
              <a:schemeClr val="accent1">
                <a:lumMod val="75000"/>
              </a:schemeClr>
            </a:solidFill>
            <a:ln>
              <a:noFill/>
            </a:ln>
            <a:effectLst/>
          </c:spPr>
          <c:invertIfNegative val="0"/>
          <c:dPt>
            <c:idx val="2"/>
            <c:invertIfNegative val="0"/>
            <c:bubble3D val="0"/>
            <c:extLst>
              <c:ext xmlns:c16="http://schemas.microsoft.com/office/drawing/2014/chart" uri="{C3380CC4-5D6E-409C-BE32-E72D297353CC}">
                <c16:uniqueId val="{00000002-F4DD-4A30-A345-A24575B453EE}"/>
              </c:ext>
            </c:extLst>
          </c:dPt>
          <c:cat>
            <c:strRef>
              <c:f>'Sales (2)'!$A$4:$A$6</c:f>
              <c:strCache>
                <c:ptCount val="3"/>
                <c:pt idx="0">
                  <c:v>United Kingdom</c:v>
                </c:pt>
                <c:pt idx="1">
                  <c:v>Ireland</c:v>
                </c:pt>
                <c:pt idx="2">
                  <c:v>United States</c:v>
                </c:pt>
              </c:strCache>
            </c:strRef>
          </c:cat>
          <c:val>
            <c:numRef>
              <c:f>'Sales (2)'!$B$4:$B$6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4DD-4A30-A345-A24575B453EE}"/>
            </c:ext>
          </c:extLst>
        </c:ser>
        <c:dLbls>
          <c:showLegendKey val="0"/>
          <c:showVal val="0"/>
          <c:showCatName val="0"/>
          <c:showSerName val="0"/>
          <c:showPercent val="0"/>
          <c:showBubbleSize val="0"/>
        </c:dLbls>
        <c:gapWidth val="182"/>
        <c:axId val="1628878639"/>
        <c:axId val="1628899279"/>
      </c:barChart>
      <c:catAx>
        <c:axId val="1628878639"/>
        <c:scaling>
          <c:orientation val="minMax"/>
        </c:scaling>
        <c:delete val="0"/>
        <c:axPos val="l"/>
        <c:numFmt formatCode="General" sourceLinked="1"/>
        <c:majorTickMark val="none"/>
        <c:minorTickMark val="none"/>
        <c:tickLblPos val="nextTo"/>
        <c:spPr>
          <a:noFill/>
          <a:ln w="9525" cap="flat" cmpd="sng" algn="ctr">
            <a:solidFill>
              <a:schemeClr val="accent1">
                <a:lumMod val="40000"/>
                <a:lumOff val="60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28899279"/>
        <c:crosses val="autoZero"/>
        <c:auto val="1"/>
        <c:lblAlgn val="ctr"/>
        <c:lblOffset val="100"/>
        <c:noMultiLvlLbl val="0"/>
      </c:catAx>
      <c:valAx>
        <c:axId val="1628899279"/>
        <c:scaling>
          <c:orientation val="minMax"/>
        </c:scaling>
        <c:delete val="0"/>
        <c:axPos val="b"/>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2887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lumMod val="40000"/>
          <a:lumOff val="60000"/>
        </a:schemeClr>
      </a:solidFill>
      <a:round/>
    </a:ln>
    <a:effectLst/>
  </c:spPr>
  <c:txPr>
    <a:bodyPr/>
    <a:lstStyle/>
    <a:p>
      <a:pPr>
        <a:defRPr baseline="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(3)!Sales</c:name>
    <c:fmtId val="4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(3)'!$B$3</c:f>
              <c:strCache>
                <c:ptCount val="1"/>
                <c:pt idx="0">
                  <c:v>Total</c:v>
                </c:pt>
              </c:strCache>
            </c:strRef>
          </c:tx>
          <c:spPr>
            <a:solidFill>
              <a:schemeClr val="accent1">
                <a:lumMod val="75000"/>
              </a:schemeClr>
            </a:solidFill>
            <a:ln>
              <a:noFill/>
            </a:ln>
            <a:effectLst/>
          </c:spPr>
          <c:invertIfNegative val="0"/>
          <c:dPt>
            <c:idx val="2"/>
            <c:invertIfNegative val="0"/>
            <c:bubble3D val="0"/>
            <c:extLst>
              <c:ext xmlns:c16="http://schemas.microsoft.com/office/drawing/2014/chart" uri="{C3380CC4-5D6E-409C-BE32-E72D297353CC}">
                <c16:uniqueId val="{00000000-ED5C-45CB-8F24-D6036F12076A}"/>
              </c:ext>
            </c:extLst>
          </c:dPt>
          <c:cat>
            <c:strRef>
              <c:f>'Sales (3)'!$A$4:$A$8</c:f>
              <c:strCache>
                <c:ptCount val="5"/>
                <c:pt idx="0">
                  <c:v>Don Flintiff</c:v>
                </c:pt>
                <c:pt idx="1">
                  <c:v>Nealson Cuttler</c:v>
                </c:pt>
                <c:pt idx="2">
                  <c:v>Terri Farra</c:v>
                </c:pt>
                <c:pt idx="3">
                  <c:v>Brenn Dundredge</c:v>
                </c:pt>
                <c:pt idx="4">
                  <c:v>Allis Wilmore</c:v>
                </c:pt>
              </c:strCache>
            </c:strRef>
          </c:cat>
          <c:val>
            <c:numRef>
              <c:f>'Sales (3)'!$B$4:$B$8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ED5C-45CB-8F24-D6036F12076A}"/>
            </c:ext>
          </c:extLst>
        </c:ser>
        <c:dLbls>
          <c:showLegendKey val="0"/>
          <c:showVal val="0"/>
          <c:showCatName val="0"/>
          <c:showSerName val="0"/>
          <c:showPercent val="0"/>
          <c:showBubbleSize val="0"/>
        </c:dLbls>
        <c:gapWidth val="182"/>
        <c:axId val="1628878639"/>
        <c:axId val="1628899279"/>
      </c:barChart>
      <c:catAx>
        <c:axId val="1628878639"/>
        <c:scaling>
          <c:orientation val="minMax"/>
        </c:scaling>
        <c:delete val="0"/>
        <c:axPos val="l"/>
        <c:numFmt formatCode="General" sourceLinked="1"/>
        <c:majorTickMark val="none"/>
        <c:minorTickMark val="none"/>
        <c:tickLblPos val="nextTo"/>
        <c:spPr>
          <a:noFill/>
          <a:ln w="9525" cap="flat" cmpd="sng" algn="ctr">
            <a:solidFill>
              <a:schemeClr val="accent1">
                <a:lumMod val="40000"/>
                <a:lumOff val="60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28899279"/>
        <c:crosses val="autoZero"/>
        <c:auto val="1"/>
        <c:lblAlgn val="ctr"/>
        <c:lblOffset val="100"/>
        <c:noMultiLvlLbl val="0"/>
      </c:catAx>
      <c:valAx>
        <c:axId val="1628899279"/>
        <c:scaling>
          <c:orientation val="minMax"/>
        </c:scaling>
        <c:delete val="0"/>
        <c:axPos val="b"/>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2887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lumMod val="40000"/>
          <a:lumOff val="60000"/>
        </a:schemeClr>
      </a:solidFill>
      <a:round/>
    </a:ln>
    <a:effectLst/>
  </c:spPr>
  <c:txPr>
    <a:bodyPr/>
    <a:lstStyle/>
    <a:p>
      <a:pPr>
        <a:defRPr baseline="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[coffeeOrdersData.xlsx]Sales!Sales</c:name>
    <c:fmtId val="3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GB"/>
              <a:t>Coffee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GB"/>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16104272410181E-2"/>
          <c:y val="4.084967320261438E-2"/>
          <c:w val="0.8049166703878462"/>
          <c:h val="0.79208931604137722"/>
        </c:manualLayout>
      </c:layout>
      <c:lineChart>
        <c:grouping val="standard"/>
        <c:varyColors val="0"/>
        <c:ser>
          <c:idx val="0"/>
          <c:order val="0"/>
          <c:tx>
            <c:strRef>
              <c:f>Sales!$C$3:$C$4</c:f>
              <c:strCache>
                <c:ptCount val="1"/>
                <c:pt idx="0">
                  <c:v>Arabica</c:v>
                </c:pt>
              </c:strCache>
            </c:strRef>
          </c:tx>
          <c:spPr>
            <a:ln w="28575" cap="rnd">
              <a:solidFill>
                <a:srgbClr val="00B05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52-449B-B093-04941102EFF3}"/>
            </c:ext>
          </c:extLst>
        </c:ser>
        <c:ser>
          <c:idx val="1"/>
          <c:order val="1"/>
          <c:tx>
            <c:strRef>
              <c:f>Sales!$D$3:$D$4</c:f>
              <c:strCache>
                <c:ptCount val="1"/>
                <c:pt idx="0">
                  <c:v>Excelsa</c:v>
                </c:pt>
              </c:strCache>
            </c:strRef>
          </c:tx>
          <c:spPr>
            <a:ln w="28575" cap="rnd">
              <a:solidFill>
                <a:schemeClr val="accent1">
                  <a:lumMod val="50000"/>
                </a:schemeClr>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F52-449B-B093-04941102EFF3}"/>
            </c:ext>
          </c:extLst>
        </c:ser>
        <c:ser>
          <c:idx val="2"/>
          <c:order val="2"/>
          <c:tx>
            <c:strRef>
              <c:f>Sales!$E$3:$E$4</c:f>
              <c:strCache>
                <c:ptCount val="1"/>
                <c:pt idx="0">
                  <c:v>Liberica</c:v>
                </c:pt>
              </c:strCache>
            </c:strRef>
          </c:tx>
          <c:spPr>
            <a:ln w="28575" cap="rnd">
              <a:solidFill>
                <a:srgbClr val="C0000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F52-449B-B093-04941102EFF3}"/>
            </c:ext>
          </c:extLst>
        </c:ser>
        <c:ser>
          <c:idx val="3"/>
          <c:order val="3"/>
          <c:tx>
            <c:strRef>
              <c:f>Sales!$F$3:$F$4</c:f>
              <c:strCache>
                <c:ptCount val="1"/>
                <c:pt idx="0">
                  <c:v>Robusta</c:v>
                </c:pt>
              </c:strCache>
            </c:strRef>
          </c:tx>
          <c:spPr>
            <a:ln w="28575" cap="rnd">
              <a:solidFill>
                <a:srgbClr val="FFC00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8859-43E0-B6B3-0192FB004F2E}"/>
            </c:ext>
          </c:extLst>
        </c:ser>
        <c:dLbls>
          <c:showLegendKey val="0"/>
          <c:showVal val="0"/>
          <c:showCatName val="0"/>
          <c:showSerName val="0"/>
          <c:showPercent val="0"/>
          <c:showBubbleSize val="0"/>
        </c:dLbls>
        <c:smooth val="0"/>
        <c:axId val="454403920"/>
        <c:axId val="454407760"/>
      </c:lineChart>
      <c:catAx>
        <c:axId val="4544039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454407760"/>
        <c:crosses val="autoZero"/>
        <c:auto val="1"/>
        <c:lblAlgn val="ctr"/>
        <c:lblOffset val="100"/>
        <c:noMultiLvlLbl val="0"/>
      </c:catAx>
      <c:valAx>
        <c:axId val="45440776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a:p>
                <a:pPr>
                  <a:defRPr/>
                </a:pPr>
                <a:endParaRPr lang="en-US"/>
              </a:p>
            </c:rich>
          </c:tx>
          <c:layout>
            <c:manualLayout>
              <c:xMode val="edge"/>
              <c:yMode val="edge"/>
              <c:x val="0"/>
              <c:y val="0.433420378740689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454403920"/>
        <c:crosses val="autoZero"/>
        <c:crossBetween val="between"/>
      </c:valAx>
      <c:spPr>
        <a:solidFill>
          <a:schemeClr val="accent1">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baseline="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(3)!Sales</c:name>
    <c:fmtId val="4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(3)'!$B$3</c:f>
              <c:strCache>
                <c:ptCount val="1"/>
                <c:pt idx="0">
                  <c:v>Total</c:v>
                </c:pt>
              </c:strCache>
            </c:strRef>
          </c:tx>
          <c:spPr>
            <a:solidFill>
              <a:schemeClr val="accent1">
                <a:lumMod val="75000"/>
              </a:schemeClr>
            </a:solidFill>
            <a:ln>
              <a:solidFill>
                <a:schemeClr val="bg1"/>
              </a:solidFill>
            </a:ln>
            <a:effectLst/>
          </c:spPr>
          <c:invertIfNegative val="0"/>
          <c:dPt>
            <c:idx val="2"/>
            <c:invertIfNegative val="0"/>
            <c:bubble3D val="0"/>
            <c:extLst>
              <c:ext xmlns:c16="http://schemas.microsoft.com/office/drawing/2014/chart" uri="{C3380CC4-5D6E-409C-BE32-E72D297353CC}">
                <c16:uniqueId val="{00000000-E2AE-4D0F-98E4-579465EACCF8}"/>
              </c:ext>
            </c:extLst>
          </c:dPt>
          <c:cat>
            <c:strRef>
              <c:f>'Sales (3)'!$A$4:$A$8</c:f>
              <c:strCache>
                <c:ptCount val="5"/>
                <c:pt idx="0">
                  <c:v>Don Flintiff</c:v>
                </c:pt>
                <c:pt idx="1">
                  <c:v>Nealson Cuttler</c:v>
                </c:pt>
                <c:pt idx="2">
                  <c:v>Terri Farra</c:v>
                </c:pt>
                <c:pt idx="3">
                  <c:v>Brenn Dundredge</c:v>
                </c:pt>
                <c:pt idx="4">
                  <c:v>Allis Wilmore</c:v>
                </c:pt>
              </c:strCache>
            </c:strRef>
          </c:cat>
          <c:val>
            <c:numRef>
              <c:f>'Sales (3)'!$B$4:$B$8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E2AE-4D0F-98E4-579465EACCF8}"/>
            </c:ext>
          </c:extLst>
        </c:ser>
        <c:dLbls>
          <c:showLegendKey val="0"/>
          <c:showVal val="0"/>
          <c:showCatName val="0"/>
          <c:showSerName val="0"/>
          <c:showPercent val="0"/>
          <c:showBubbleSize val="0"/>
        </c:dLbls>
        <c:gapWidth val="182"/>
        <c:axId val="1628878639"/>
        <c:axId val="1628899279"/>
      </c:barChart>
      <c:catAx>
        <c:axId val="1628878639"/>
        <c:scaling>
          <c:orientation val="minMax"/>
        </c:scaling>
        <c:delete val="0"/>
        <c:axPos val="l"/>
        <c:numFmt formatCode="General" sourceLinked="1"/>
        <c:majorTickMark val="none"/>
        <c:minorTickMark val="none"/>
        <c:tickLblPos val="nextTo"/>
        <c:spPr>
          <a:noFill/>
          <a:ln w="9525" cap="flat" cmpd="sng" algn="ctr">
            <a:solidFill>
              <a:schemeClr val="accent1">
                <a:lumMod val="40000"/>
                <a:lumOff val="60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28899279"/>
        <c:crosses val="autoZero"/>
        <c:auto val="1"/>
        <c:lblAlgn val="ctr"/>
        <c:lblOffset val="100"/>
        <c:noMultiLvlLbl val="0"/>
      </c:catAx>
      <c:valAx>
        <c:axId val="1628899279"/>
        <c:scaling>
          <c:orientation val="minMax"/>
        </c:scaling>
        <c:delete val="0"/>
        <c:axPos val="b"/>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2887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lumMod val="40000"/>
          <a:lumOff val="60000"/>
        </a:schemeClr>
      </a:solidFill>
      <a:round/>
    </a:ln>
    <a:effectLst/>
  </c:spPr>
  <c:txPr>
    <a:bodyPr/>
    <a:lstStyle/>
    <a:p>
      <a:pPr>
        <a:defRPr baseline="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(2)!Sales</c:name>
    <c:fmtId val="4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(2)'!$B$3</c:f>
              <c:strCache>
                <c:ptCount val="1"/>
                <c:pt idx="0">
                  <c:v>Total</c:v>
                </c:pt>
              </c:strCache>
            </c:strRef>
          </c:tx>
          <c:spPr>
            <a:solidFill>
              <a:schemeClr val="accent1">
                <a:lumMod val="75000"/>
              </a:schemeClr>
            </a:solidFill>
            <a:ln>
              <a:solidFill>
                <a:schemeClr val="bg1"/>
              </a:solidFill>
            </a:ln>
            <a:effectLst/>
          </c:spPr>
          <c:invertIfNegative val="0"/>
          <c:dPt>
            <c:idx val="2"/>
            <c:invertIfNegative val="0"/>
            <c:bubble3D val="0"/>
            <c:extLst>
              <c:ext xmlns:c16="http://schemas.microsoft.com/office/drawing/2014/chart" uri="{C3380CC4-5D6E-409C-BE32-E72D297353CC}">
                <c16:uniqueId val="{00000000-EFD2-4475-BCEA-F19AFE9A231E}"/>
              </c:ext>
            </c:extLst>
          </c:dPt>
          <c:cat>
            <c:strRef>
              <c:f>'Sales (2)'!$A$4:$A$6</c:f>
              <c:strCache>
                <c:ptCount val="3"/>
                <c:pt idx="0">
                  <c:v>United Kingdom</c:v>
                </c:pt>
                <c:pt idx="1">
                  <c:v>Ireland</c:v>
                </c:pt>
                <c:pt idx="2">
                  <c:v>United States</c:v>
                </c:pt>
              </c:strCache>
            </c:strRef>
          </c:cat>
          <c:val>
            <c:numRef>
              <c:f>'Sales (2)'!$B$4:$B$6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1-EFD2-4475-BCEA-F19AFE9A231E}"/>
            </c:ext>
          </c:extLst>
        </c:ser>
        <c:dLbls>
          <c:showLegendKey val="0"/>
          <c:showVal val="0"/>
          <c:showCatName val="0"/>
          <c:showSerName val="0"/>
          <c:showPercent val="0"/>
          <c:showBubbleSize val="0"/>
        </c:dLbls>
        <c:gapWidth val="182"/>
        <c:axId val="1628878639"/>
        <c:axId val="1628899279"/>
      </c:barChart>
      <c:catAx>
        <c:axId val="1628878639"/>
        <c:scaling>
          <c:orientation val="minMax"/>
        </c:scaling>
        <c:delete val="0"/>
        <c:axPos val="l"/>
        <c:numFmt formatCode="General" sourceLinked="1"/>
        <c:majorTickMark val="none"/>
        <c:minorTickMark val="none"/>
        <c:tickLblPos val="nextTo"/>
        <c:spPr>
          <a:noFill/>
          <a:ln w="9525" cap="flat" cmpd="sng" algn="ctr">
            <a:solidFill>
              <a:schemeClr val="accent1">
                <a:lumMod val="40000"/>
                <a:lumOff val="60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28899279"/>
        <c:crosses val="autoZero"/>
        <c:auto val="1"/>
        <c:lblAlgn val="ctr"/>
        <c:lblOffset val="100"/>
        <c:noMultiLvlLbl val="0"/>
      </c:catAx>
      <c:valAx>
        <c:axId val="1628899279"/>
        <c:scaling>
          <c:orientation val="minMax"/>
        </c:scaling>
        <c:delete val="0"/>
        <c:axPos val="b"/>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2887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lumMod val="40000"/>
          <a:lumOff val="60000"/>
        </a:schemeClr>
      </a:solidFill>
      <a:round/>
    </a:ln>
    <a:effectLst/>
  </c:spPr>
  <c:txPr>
    <a:bodyPr/>
    <a:lstStyle/>
    <a:p>
      <a:pPr>
        <a:defRPr baseline="0">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960120</xdr:colOff>
      <xdr:row>6</xdr:row>
      <xdr:rowOff>41910</xdr:rowOff>
    </xdr:from>
    <xdr:to>
      <xdr:col>8</xdr:col>
      <xdr:colOff>502920</xdr:colOff>
      <xdr:row>21</xdr:row>
      <xdr:rowOff>41910</xdr:rowOff>
    </xdr:to>
    <xdr:graphicFrame macro="">
      <xdr:nvGraphicFramePr>
        <xdr:cNvPr id="9" name="Chart 8">
          <a:extLst>
            <a:ext uri="{FF2B5EF4-FFF2-40B4-BE49-F238E27FC236}">
              <a16:creationId xmlns:a16="http://schemas.microsoft.com/office/drawing/2014/main" id="{E1E9028A-8054-6E9B-4E61-0586DDE2B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960120</xdr:colOff>
      <xdr:row>6</xdr:row>
      <xdr:rowOff>41910</xdr:rowOff>
    </xdr:from>
    <xdr:to>
      <xdr:col>8</xdr:col>
      <xdr:colOff>502920</xdr:colOff>
      <xdr:row>21</xdr:row>
      <xdr:rowOff>41910</xdr:rowOff>
    </xdr:to>
    <xdr:graphicFrame macro="">
      <xdr:nvGraphicFramePr>
        <xdr:cNvPr id="2" name="Chart 1">
          <a:extLst>
            <a:ext uri="{FF2B5EF4-FFF2-40B4-BE49-F238E27FC236}">
              <a16:creationId xmlns:a16="http://schemas.microsoft.com/office/drawing/2014/main" id="{D6CF2DCC-9743-46AB-9F16-F42D515F3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0</xdr:colOff>
      <xdr:row>6</xdr:row>
      <xdr:rowOff>1</xdr:rowOff>
    </xdr:to>
    <xdr:sp macro="" textlink="">
      <xdr:nvSpPr>
        <xdr:cNvPr id="4" name="Rectangle 3">
          <a:extLst>
            <a:ext uri="{FF2B5EF4-FFF2-40B4-BE49-F238E27FC236}">
              <a16:creationId xmlns:a16="http://schemas.microsoft.com/office/drawing/2014/main" id="{FFC25CD2-5CA4-3DB9-671F-1EEA6A702F87}"/>
            </a:ext>
          </a:extLst>
        </xdr:cNvPr>
        <xdr:cNvSpPr/>
      </xdr:nvSpPr>
      <xdr:spPr>
        <a:xfrm>
          <a:off x="0" y="184220"/>
          <a:ext cx="15893143" cy="921100"/>
        </a:xfrm>
        <a:prstGeom prst="rect">
          <a:avLst/>
        </a:prstGeom>
        <a:solidFill>
          <a:schemeClr val="accent1">
            <a:lumMod val="75000"/>
          </a:schemeClr>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solidFill>
                <a:schemeClr val="bg1"/>
              </a:solidFill>
            </a:rPr>
            <a:t>COFFEE</a:t>
          </a:r>
          <a:r>
            <a:rPr lang="en-GB" sz="3200" baseline="0">
              <a:solidFill>
                <a:schemeClr val="bg1"/>
              </a:solidFill>
            </a:rPr>
            <a:t> SALES DASHBOARD</a:t>
          </a:r>
          <a:endParaRPr lang="en-GB" sz="3200">
            <a:solidFill>
              <a:schemeClr val="bg1"/>
            </a:solidFill>
          </a:endParaRPr>
        </a:p>
      </xdr:txBody>
    </xdr:sp>
    <xdr:clientData/>
  </xdr:twoCellAnchor>
  <xdr:twoCellAnchor>
    <xdr:from>
      <xdr:col>0</xdr:col>
      <xdr:colOff>0</xdr:colOff>
      <xdr:row>15</xdr:row>
      <xdr:rowOff>0</xdr:rowOff>
    </xdr:from>
    <xdr:to>
      <xdr:col>14</xdr:col>
      <xdr:colOff>0</xdr:colOff>
      <xdr:row>45</xdr:row>
      <xdr:rowOff>0</xdr:rowOff>
    </xdr:to>
    <xdr:graphicFrame macro="">
      <xdr:nvGraphicFramePr>
        <xdr:cNvPr id="5" name="Chart 4">
          <a:extLst>
            <a:ext uri="{FF2B5EF4-FFF2-40B4-BE49-F238E27FC236}">
              <a16:creationId xmlns:a16="http://schemas.microsoft.com/office/drawing/2014/main" id="{ECAE8CE3-66B9-487F-AF1A-C5962C5FA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0</xdr:rowOff>
    </xdr:from>
    <xdr:to>
      <xdr:col>16</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0B8FAB13-A43A-4792-8C2C-4357C38FDFB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105319"/>
              <a:ext cx="9780396" cy="127037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16746</xdr:colOff>
      <xdr:row>9</xdr:row>
      <xdr:rowOff>66989</xdr:rowOff>
    </xdr:from>
    <xdr:to>
      <xdr:col>21</xdr:col>
      <xdr:colOff>0</xdr:colOff>
      <xdr:row>15</xdr:row>
      <xdr:rowOff>30892</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CDC489E6-9A31-4A6B-84E3-C44B70BA9C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737395" y="1735151"/>
              <a:ext cx="3020956" cy="10760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611274</xdr:colOff>
      <xdr:row>6</xdr:row>
      <xdr:rowOff>0</xdr:rowOff>
    </xdr:from>
    <xdr:to>
      <xdr:col>26</xdr:col>
      <xdr:colOff>0</xdr:colOff>
      <xdr:row>9</xdr:row>
      <xdr:rowOff>66993</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A6EBD2CA-F9D8-4B68-9AFD-9D2FBD9558C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780395" y="1105319"/>
              <a:ext cx="6112748" cy="6196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8</xdr:row>
      <xdr:rowOff>185350</xdr:rowOff>
    </xdr:from>
    <xdr:to>
      <xdr:col>26</xdr:col>
      <xdr:colOff>0</xdr:colOff>
      <xdr:row>15</xdr:row>
      <xdr:rowOff>41188</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37A2C1C8-8393-4843-96BA-8285552463F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58351" y="1668161"/>
              <a:ext cx="3037703" cy="11532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571500</xdr:colOff>
      <xdr:row>15</xdr:row>
      <xdr:rowOff>10584</xdr:rowOff>
    </xdr:from>
    <xdr:to>
      <xdr:col>26</xdr:col>
      <xdr:colOff>0</xdr:colOff>
      <xdr:row>29</xdr:row>
      <xdr:rowOff>170404</xdr:rowOff>
    </xdr:to>
    <xdr:graphicFrame macro="">
      <xdr:nvGraphicFramePr>
        <xdr:cNvPr id="11" name="Chart 10">
          <a:extLst>
            <a:ext uri="{FF2B5EF4-FFF2-40B4-BE49-F238E27FC236}">
              <a16:creationId xmlns:a16="http://schemas.microsoft.com/office/drawing/2014/main" id="{498FB0F7-6A84-4FDA-9CC3-B54D86B94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29</xdr:row>
      <xdr:rowOff>167473</xdr:rowOff>
    </xdr:from>
    <xdr:to>
      <xdr:col>26</xdr:col>
      <xdr:colOff>0</xdr:colOff>
      <xdr:row>45</xdr:row>
      <xdr:rowOff>1</xdr:rowOff>
    </xdr:to>
    <xdr:graphicFrame macro="">
      <xdr:nvGraphicFramePr>
        <xdr:cNvPr id="13" name="Chart 12">
          <a:extLst>
            <a:ext uri="{FF2B5EF4-FFF2-40B4-BE49-F238E27FC236}">
              <a16:creationId xmlns:a16="http://schemas.microsoft.com/office/drawing/2014/main" id="{B8077E61-6676-46D8-9506-773F04DDB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alal derossi" refreshedDate="45849.697439583331" createdVersion="8" refreshedVersion="8" minRefreshableVersion="3" recordCount="1000" xr:uid="{7600EBC7-F252-4519-9EF5-FB17B99D3E4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16438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7559CE-D8FD-44D8-947F-8BAF3E00C339}" nam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1" numFmtId="1"/>
  </dataFields>
  <chartFormats count="12">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 chart="21" format="10" series="1">
      <pivotArea type="data" outline="0" fieldPosition="0">
        <references count="2">
          <reference field="4294967294" count="1" selected="0">
            <x v="0"/>
          </reference>
          <reference field="13" count="1" selected="0">
            <x v="2"/>
          </reference>
        </references>
      </pivotArea>
    </chartFormat>
    <chartFormat chart="21" format="11" series="1">
      <pivotArea type="data" outline="0" fieldPosition="0">
        <references count="2">
          <reference field="4294967294" count="1" selected="0">
            <x v="0"/>
          </reference>
          <reference field="13" count="1" selected="0">
            <x v="3"/>
          </reference>
        </references>
      </pivotArea>
    </chartFormat>
    <chartFormat chart="8" format="20" series="1">
      <pivotArea type="data" outline="0" fieldPosition="0">
        <references count="2">
          <reference field="4294967294" count="1" selected="0">
            <x v="0"/>
          </reference>
          <reference field="13" count="1" selected="0">
            <x v="0"/>
          </reference>
        </references>
      </pivotArea>
    </chartFormat>
    <chartFormat chart="8" format="21" series="1">
      <pivotArea type="data" outline="0" fieldPosition="0">
        <references count="2">
          <reference field="4294967294" count="1" selected="0">
            <x v="0"/>
          </reference>
          <reference field="13" count="1" selected="0">
            <x v="1"/>
          </reference>
        </references>
      </pivotArea>
    </chartFormat>
    <chartFormat chart="8" format="22" series="1">
      <pivotArea type="data" outline="0" fieldPosition="0">
        <references count="2">
          <reference field="4294967294" count="1" selected="0">
            <x v="0"/>
          </reference>
          <reference field="13" count="1" selected="0">
            <x v="2"/>
          </reference>
        </references>
      </pivotArea>
    </chartFormat>
    <chartFormat chart="8" format="23" series="1">
      <pivotArea type="data" outline="0" fieldPosition="0">
        <references count="2">
          <reference field="4294967294" count="1" selected="0">
            <x v="0"/>
          </reference>
          <reference field="13" count="1" selected="0">
            <x v="3"/>
          </reference>
        </references>
      </pivotArea>
    </chartFormat>
    <chartFormat chart="30" format="28" series="1">
      <pivotArea type="data" outline="0" fieldPosition="0">
        <references count="2">
          <reference field="4294967294" count="1" selected="0">
            <x v="0"/>
          </reference>
          <reference field="13" count="1" selected="0">
            <x v="0"/>
          </reference>
        </references>
      </pivotArea>
    </chartFormat>
    <chartFormat chart="30" format="29" series="1">
      <pivotArea type="data" outline="0" fieldPosition="0">
        <references count="2">
          <reference field="4294967294" count="1" selected="0">
            <x v="0"/>
          </reference>
          <reference field="13" count="1" selected="0">
            <x v="1"/>
          </reference>
        </references>
      </pivotArea>
    </chartFormat>
    <chartFormat chart="30" format="30" series="1">
      <pivotArea type="data" outline="0" fieldPosition="0">
        <references count="2">
          <reference field="4294967294" count="1" selected="0">
            <x v="0"/>
          </reference>
          <reference field="13" count="1" selected="0">
            <x v="2"/>
          </reference>
        </references>
      </pivotArea>
    </chartFormat>
    <chartFormat chart="30" format="3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E9D7EF-531A-4704-8B51-BCC50D6BF213}" nam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13">
      <pivotArea outline="0" fieldPosition="0">
        <references count="1">
          <reference field="7" count="1" selected="0">
            <x v="2"/>
          </reference>
        </references>
      </pivotArea>
    </format>
    <format dxfId="12">
      <pivotArea outline="0" fieldPosition="0">
        <references count="1">
          <reference field="4294967294" count="1">
            <x v="0"/>
          </reference>
        </references>
      </pivotArea>
    </format>
  </formats>
  <chartFormats count="6">
    <chartFormat chart="37"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1" format="1">
      <pivotArea type="data" outline="0" fieldPosition="0">
        <references count="2">
          <reference field="4294967294" count="1" selected="0">
            <x v="0"/>
          </reference>
          <reference field="7" count="1" selected="0">
            <x v="0"/>
          </reference>
        </references>
      </pivotArea>
    </chartFormat>
    <chartFormat chart="41" format="1">
      <pivotArea type="data" outline="0" fieldPosition="0">
        <references count="2">
          <reference field="4294967294" count="1" selected="0">
            <x v="0"/>
          </reference>
          <reference field="7" count="1" selected="0">
            <x v="2"/>
          </reference>
        </references>
      </pivotArea>
    </chartFormat>
    <chartFormat chart="42" format="2"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78AA21-BF42-483F-8316-F93906E2EE75}" nam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11">
      <pivotArea outline="0" fieldPosition="0">
        <references count="1">
          <reference field="4294967294" count="1">
            <x v="0"/>
          </reference>
        </references>
      </pivotArea>
    </format>
  </formats>
  <chartFormats count="4">
    <chartFormat chart="37"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C79F356-04CD-40BC-8422-EEA589C00C70}" sourceName="Size">
  <pivotTables>
    <pivotTable tabId="20" name="Sales"/>
    <pivotTable tabId="24" name="Sales"/>
    <pivotTable tabId="25" name="Sales"/>
  </pivotTables>
  <data>
    <tabular pivotCacheId="16164380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4C55BAC-2832-4F9F-AE6D-E5A1D9F0E92F}" sourceName="Roast Type Name">
  <pivotTables>
    <pivotTable tabId="20" name="Sales"/>
    <pivotTable tabId="24" name="Sales"/>
    <pivotTable tabId="25" name="Sales"/>
  </pivotTables>
  <data>
    <tabular pivotCacheId="16164380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BCB6585-E772-4B84-83F1-43AE9A00CCDB}" sourceName="Loyalty Card">
  <pivotTables>
    <pivotTable tabId="20" name="Sales"/>
    <pivotTable tabId="24" name="Sales"/>
    <pivotTable tabId="25" name="Sales"/>
  </pivotTables>
  <data>
    <tabular pivotCacheId="16164380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69DA03B-DFCC-4467-9F27-D89B7ED4AC61}" cache="Slicer_Size" caption="Size" columnCount="2" style="Slicer Style 2" rowHeight="234950"/>
  <slicer name="Roast Type Name" xr10:uid="{AAD0367A-D818-4CB2-9FB3-7630B976B9EF}" cache="Slicer_Roast_Type_Name" caption="Roast Type Name" columnCount="3" style="Slicer Style 2" rowHeight="234950"/>
  <slicer name="Loyalty Card" xr10:uid="{066BDA7F-0DDD-4A8E-80E2-4C3E2F7A6132}" cache="Slicer_Loyalty_Card" caption="Loyalty Card"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BC03E-C492-4A5C-B73D-47CAA49CDA24}" name="Orders" displayName="Orders" ref="A1:P1001" totalsRowShown="0">
  <autoFilter ref="A1:P1001" xr:uid="{3D8BC03E-C492-4A5C-B73D-47CAA49CDA24}"/>
  <tableColumns count="16">
    <tableColumn id="1" xr3:uid="{2058B014-DD07-462A-A9FB-E9FE0A429DF6}" name="Order ID" dataDxfId="10"/>
    <tableColumn id="2" xr3:uid="{39693B57-E7D9-43D3-BBBF-43E37CD799DB}" name="Order Date" dataDxfId="9"/>
    <tableColumn id="3" xr3:uid="{D216D0A1-82C1-4C42-B91E-E28FC5BEDE19}" name="Customer ID" dataDxfId="8"/>
    <tableColumn id="4" xr3:uid="{A814027A-E07E-43BC-BA2F-701BBA27C194}" name="Product ID"/>
    <tableColumn id="5" xr3:uid="{0948335E-73BB-487A-9806-BE482CC4B30B}" name="Quantity" dataDxfId="7"/>
    <tableColumn id="6" xr3:uid="{09A5E1F4-3958-482D-A68A-1BE99B6BEF07}" name="Customer Name" dataDxfId="6">
      <calculatedColumnFormula>_xlfn.XLOOKUP(orders!C2,customers!$A$1:$A$1001,customers!$B$1:$B$1001,,0)</calculatedColumnFormula>
    </tableColumn>
    <tableColumn id="7" xr3:uid="{C0702D47-69E9-448A-AC27-842B481FB12F}" name="Email" dataDxfId="5">
      <calculatedColumnFormula>IF(_xlfn.XLOOKUP(C2,customers!$A$1:$A$1001,customers!$C$1:$C$1001,,0)=0,"",_xlfn.XLOOKUP(C2,customers!$A$1:$A$1001,customers!$C$1:$C$1001,,0))</calculatedColumnFormula>
    </tableColumn>
    <tableColumn id="8" xr3:uid="{E5B2889E-9313-4516-8B4D-956D7EA35D82}" name="Country" dataDxfId="4">
      <calculatedColumnFormula>_xlfn.XLOOKUP(orders!C2,customers!$A$1:$A$1001,customers!$G$1:$G$1001,,0)</calculatedColumnFormula>
    </tableColumn>
    <tableColumn id="9" xr3:uid="{FC87F440-3BB3-47C1-96B0-62EEBBD46132}" name="Coffee Type">
      <calculatedColumnFormula>INDEX(products!$A$1:$G$49,MATCH(orders!$D2,products!$A$1:$A$49,0),MATCH(orders!I$1,products!$A$1:$G$1,0))</calculatedColumnFormula>
    </tableColumn>
    <tableColumn id="10" xr3:uid="{177877B6-8464-459F-A263-2F2CC01C36FB}" name="Roast Type">
      <calculatedColumnFormula>INDEX(products!$A$1:$G$49,MATCH(orders!$D2,products!$A$1:$A$49,0),MATCH(orders!J$1,products!$A$1:$G$1,0))</calculatedColumnFormula>
    </tableColumn>
    <tableColumn id="11" xr3:uid="{C491EF2D-FADA-4AB4-8C0F-C76C1ADB40FB}" name="Size" dataDxfId="3">
      <calculatedColumnFormula>INDEX(products!$A$1:$G$49,MATCH(orders!$D2,products!$A$1:$A$49,0),MATCH(orders!K$1,products!$A$1:$G$1,0))</calculatedColumnFormula>
    </tableColumn>
    <tableColumn id="12" xr3:uid="{EC145AA9-9773-41B9-A368-604E49309326}" name="Unit Price" dataDxfId="2">
      <calculatedColumnFormula>INDEX(products!$A$1:$G$49,MATCH(orders!$D2,products!$A$1:$A$49,0),MATCH(orders!L$1,products!$A$1:$G$1,0))</calculatedColumnFormula>
    </tableColumn>
    <tableColumn id="13" xr3:uid="{CCF06766-D81B-4C3F-92D9-42643465342E}" name="Sales" dataDxfId="1" dataCellStyle="Currency">
      <calculatedColumnFormula>L2*E2</calculatedColumnFormula>
    </tableColumn>
    <tableColumn id="14" xr3:uid="{157D8C90-D215-4BC3-95FF-1B9EB511CCA6}" name="Coffe Type Name">
      <calculatedColumnFormula>IF(I2="Rob","Robusta",IF(I2="Exc","Excelsa",IF(I2="Ara","Arabica",IF(I2 ="Lib","Liberica"))))</calculatedColumnFormula>
    </tableColumn>
    <tableColumn id="15" xr3:uid="{64A85AB4-53E4-4E39-A744-B66D5F85A01B}" name="Roast Type Name">
      <calculatedColumnFormula>IF(J2="M","Medium",IF(J2="L","Light",IF(J2="D","Dark")))</calculatedColumnFormula>
    </tableColumn>
    <tableColumn id="16" xr3:uid="{AC9DA03B-FF70-414D-BD37-154C61121F6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EA78AC-9087-4984-BA15-BC50823EC154}" sourceName="Order Date">
  <pivotTables>
    <pivotTable tabId="20" name="Sales"/>
    <pivotTable tabId="24" name="Sales"/>
    <pivotTable tabId="25" name="Sales"/>
  </pivotTables>
  <state minimalRefreshVersion="6" lastRefreshVersion="6" pivotCacheId="16164380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39B7366-642D-4F81-9AB1-DC7C45975B6A}" cache="NativeTimeline_Order_Date" caption="Order Date" level="2" selectionLevel="2" scrollPosition="2020-08-20T00:00:00" style="BLU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50242-D8E9-4F36-8E9E-3F60F0CCE850}">
  <dimension ref="A3:F48"/>
  <sheetViews>
    <sheetView zoomScale="81" zoomScaleNormal="81" workbookViewId="0">
      <selection activeCell="X27" sqref="X27"/>
    </sheetView>
  </sheetViews>
  <sheetFormatPr defaultRowHeight="14.4" x14ac:dyDescent="0.3"/>
  <cols>
    <col min="1" max="1" width="12.5546875" bestFit="1" customWidth="1"/>
    <col min="2" max="2" width="21.6640625" bestFit="1" customWidth="1"/>
    <col min="3" max="3" width="18.44140625" bestFit="1" customWidth="1"/>
    <col min="4" max="4" width="7.109375" bestFit="1" customWidth="1"/>
    <col min="5" max="5" width="7.5546875" bestFit="1" customWidth="1"/>
    <col min="6" max="6" width="7.88671875" bestFit="1" customWidth="1"/>
  </cols>
  <sheetData>
    <row r="3" spans="1:6" x14ac:dyDescent="0.3">
      <c r="A3" s="9" t="s">
        <v>6207</v>
      </c>
      <c r="C3" s="9" t="s">
        <v>6196</v>
      </c>
    </row>
    <row r="4" spans="1:6" x14ac:dyDescent="0.3">
      <c r="A4" s="9" t="s">
        <v>6201</v>
      </c>
      <c r="B4" s="9" t="s">
        <v>6202</v>
      </c>
      <c r="C4" t="s">
        <v>6203</v>
      </c>
      <c r="D4" t="s">
        <v>6204</v>
      </c>
      <c r="E4" t="s">
        <v>6205</v>
      </c>
      <c r="F4" t="s">
        <v>6206</v>
      </c>
    </row>
    <row r="5" spans="1:6" x14ac:dyDescent="0.3">
      <c r="A5" t="s">
        <v>6209</v>
      </c>
      <c r="B5" t="s">
        <v>6199</v>
      </c>
      <c r="C5" s="11">
        <v>186.85499999999999</v>
      </c>
      <c r="D5" s="11">
        <v>305.97000000000003</v>
      </c>
      <c r="E5" s="11">
        <v>213.15999999999997</v>
      </c>
      <c r="F5" s="11">
        <v>123</v>
      </c>
    </row>
    <row r="6" spans="1:6" x14ac:dyDescent="0.3">
      <c r="B6" t="s">
        <v>6200</v>
      </c>
      <c r="C6" s="11">
        <v>251.96499999999997</v>
      </c>
      <c r="D6" s="11">
        <v>129.46</v>
      </c>
      <c r="E6" s="11">
        <v>434.03999999999996</v>
      </c>
      <c r="F6" s="11">
        <v>171.93999999999997</v>
      </c>
    </row>
    <row r="7" spans="1:6" x14ac:dyDescent="0.3">
      <c r="B7" t="s">
        <v>6208</v>
      </c>
      <c r="C7" s="11">
        <v>224.94499999999999</v>
      </c>
      <c r="D7" s="11">
        <v>349.12</v>
      </c>
      <c r="E7" s="11">
        <v>321.04000000000002</v>
      </c>
      <c r="F7" s="11">
        <v>126.035</v>
      </c>
    </row>
    <row r="8" spans="1:6" x14ac:dyDescent="0.3">
      <c r="B8" t="s">
        <v>6210</v>
      </c>
      <c r="C8" s="11">
        <v>307.12</v>
      </c>
      <c r="D8" s="11">
        <v>681.07499999999993</v>
      </c>
      <c r="E8" s="11">
        <v>533.70499999999993</v>
      </c>
      <c r="F8" s="11">
        <v>158.85</v>
      </c>
    </row>
    <row r="9" spans="1:6" x14ac:dyDescent="0.3">
      <c r="B9" t="s">
        <v>6211</v>
      </c>
      <c r="C9" s="11">
        <v>53.664999999999992</v>
      </c>
      <c r="D9" s="11">
        <v>83.025000000000006</v>
      </c>
      <c r="E9" s="11">
        <v>193.83499999999998</v>
      </c>
      <c r="F9" s="11">
        <v>68.039999999999992</v>
      </c>
    </row>
    <row r="10" spans="1:6" x14ac:dyDescent="0.3">
      <c r="B10" t="s">
        <v>6212</v>
      </c>
      <c r="C10" s="11">
        <v>163.01999999999998</v>
      </c>
      <c r="D10" s="11">
        <v>678.3599999999999</v>
      </c>
      <c r="E10" s="11">
        <v>171.04500000000002</v>
      </c>
      <c r="F10" s="11">
        <v>372.255</v>
      </c>
    </row>
    <row r="11" spans="1:6" x14ac:dyDescent="0.3">
      <c r="B11" t="s">
        <v>6213</v>
      </c>
      <c r="C11" s="11">
        <v>345.02</v>
      </c>
      <c r="D11" s="11">
        <v>273.86999999999995</v>
      </c>
      <c r="E11" s="11">
        <v>184.12999999999997</v>
      </c>
      <c r="F11" s="11">
        <v>201.11499999999998</v>
      </c>
    </row>
    <row r="12" spans="1:6" x14ac:dyDescent="0.3">
      <c r="B12" t="s">
        <v>6214</v>
      </c>
      <c r="C12" s="11">
        <v>334.89</v>
      </c>
      <c r="D12" s="11">
        <v>70.95</v>
      </c>
      <c r="E12" s="11">
        <v>134.23000000000002</v>
      </c>
      <c r="F12" s="11">
        <v>166.27499999999998</v>
      </c>
    </row>
    <row r="13" spans="1:6" x14ac:dyDescent="0.3">
      <c r="B13" t="s">
        <v>6215</v>
      </c>
      <c r="C13" s="11">
        <v>178.70999999999998</v>
      </c>
      <c r="D13" s="11">
        <v>166.1</v>
      </c>
      <c r="E13" s="11">
        <v>439.30999999999995</v>
      </c>
      <c r="F13" s="11">
        <v>492.9</v>
      </c>
    </row>
    <row r="14" spans="1:6" x14ac:dyDescent="0.3">
      <c r="B14" t="s">
        <v>6216</v>
      </c>
      <c r="C14" s="11">
        <v>301.98500000000001</v>
      </c>
      <c r="D14" s="11">
        <v>153.76499999999999</v>
      </c>
      <c r="E14" s="11">
        <v>215.55499999999998</v>
      </c>
      <c r="F14" s="11">
        <v>213.66499999999999</v>
      </c>
    </row>
    <row r="15" spans="1:6" x14ac:dyDescent="0.3">
      <c r="B15" t="s">
        <v>6217</v>
      </c>
      <c r="C15" s="11">
        <v>312.83499999999998</v>
      </c>
      <c r="D15" s="11">
        <v>63.249999999999993</v>
      </c>
      <c r="E15" s="11">
        <v>350.89500000000004</v>
      </c>
      <c r="F15" s="11">
        <v>96.405000000000001</v>
      </c>
    </row>
    <row r="16" spans="1:6" x14ac:dyDescent="0.3">
      <c r="B16" t="s">
        <v>6218</v>
      </c>
      <c r="C16" s="11">
        <v>265.62</v>
      </c>
      <c r="D16" s="11">
        <v>526.51499999999987</v>
      </c>
      <c r="E16" s="11">
        <v>187.06</v>
      </c>
      <c r="F16" s="11">
        <v>210.58999999999997</v>
      </c>
    </row>
    <row r="17" spans="1:6" x14ac:dyDescent="0.3">
      <c r="A17" t="s">
        <v>6219</v>
      </c>
      <c r="B17" t="s">
        <v>6199</v>
      </c>
      <c r="C17" s="11">
        <v>47.25</v>
      </c>
      <c r="D17" s="11">
        <v>65.805000000000007</v>
      </c>
      <c r="E17" s="11">
        <v>274.67500000000001</v>
      </c>
      <c r="F17" s="11">
        <v>179.22</v>
      </c>
    </row>
    <row r="18" spans="1:6" x14ac:dyDescent="0.3">
      <c r="B18" t="s">
        <v>6200</v>
      </c>
      <c r="C18" s="11">
        <v>745.44999999999993</v>
      </c>
      <c r="D18" s="11">
        <v>428.88499999999999</v>
      </c>
      <c r="E18" s="11">
        <v>194.17499999999998</v>
      </c>
      <c r="F18" s="11">
        <v>429.82999999999993</v>
      </c>
    </row>
    <row r="19" spans="1:6" x14ac:dyDescent="0.3">
      <c r="B19" t="s">
        <v>6208</v>
      </c>
      <c r="C19" s="11">
        <v>130.47</v>
      </c>
      <c r="D19" s="11">
        <v>271.48500000000001</v>
      </c>
      <c r="E19" s="11">
        <v>281.20499999999998</v>
      </c>
      <c r="F19" s="11">
        <v>231.63000000000002</v>
      </c>
    </row>
    <row r="20" spans="1:6" x14ac:dyDescent="0.3">
      <c r="B20" t="s">
        <v>6210</v>
      </c>
      <c r="C20" s="11">
        <v>27</v>
      </c>
      <c r="D20" s="11">
        <v>347.26</v>
      </c>
      <c r="E20" s="11">
        <v>147.51</v>
      </c>
      <c r="F20" s="11">
        <v>240.04</v>
      </c>
    </row>
    <row r="21" spans="1:6" x14ac:dyDescent="0.3">
      <c r="B21" t="s">
        <v>6211</v>
      </c>
      <c r="C21" s="11">
        <v>255.11499999999995</v>
      </c>
      <c r="D21" s="11">
        <v>541.73</v>
      </c>
      <c r="E21" s="11">
        <v>83.43</v>
      </c>
      <c r="F21" s="11">
        <v>59.079999999999991</v>
      </c>
    </row>
    <row r="22" spans="1:6" x14ac:dyDescent="0.3">
      <c r="B22" t="s">
        <v>6212</v>
      </c>
      <c r="C22" s="11">
        <v>584.78999999999985</v>
      </c>
      <c r="D22" s="11">
        <v>357.42999999999995</v>
      </c>
      <c r="E22" s="11">
        <v>355.34</v>
      </c>
      <c r="F22" s="11">
        <v>140.88</v>
      </c>
    </row>
    <row r="23" spans="1:6" x14ac:dyDescent="0.3">
      <c r="B23" t="s">
        <v>6213</v>
      </c>
      <c r="C23" s="11">
        <v>430.62</v>
      </c>
      <c r="D23" s="11">
        <v>227.42500000000001</v>
      </c>
      <c r="E23" s="11">
        <v>236.315</v>
      </c>
      <c r="F23" s="11">
        <v>414.58499999999992</v>
      </c>
    </row>
    <row r="24" spans="1:6" x14ac:dyDescent="0.3">
      <c r="B24" t="s">
        <v>6214</v>
      </c>
      <c r="C24" s="11">
        <v>22.5</v>
      </c>
      <c r="D24" s="11">
        <v>77.72</v>
      </c>
      <c r="E24" s="11">
        <v>60.5</v>
      </c>
      <c r="F24" s="11">
        <v>139.67999999999998</v>
      </c>
    </row>
    <row r="25" spans="1:6" x14ac:dyDescent="0.3">
      <c r="B25" t="s">
        <v>6215</v>
      </c>
      <c r="C25" s="11">
        <v>126.14999999999999</v>
      </c>
      <c r="D25" s="11">
        <v>195.11</v>
      </c>
      <c r="E25" s="11">
        <v>89.13</v>
      </c>
      <c r="F25" s="11">
        <v>302.65999999999997</v>
      </c>
    </row>
    <row r="26" spans="1:6" x14ac:dyDescent="0.3">
      <c r="B26" t="s">
        <v>6216</v>
      </c>
      <c r="C26" s="11">
        <v>376.03</v>
      </c>
      <c r="D26" s="11">
        <v>523.24</v>
      </c>
      <c r="E26" s="11">
        <v>440.96499999999997</v>
      </c>
      <c r="F26" s="11">
        <v>174.46999999999997</v>
      </c>
    </row>
    <row r="27" spans="1:6" x14ac:dyDescent="0.3">
      <c r="B27" t="s">
        <v>6217</v>
      </c>
      <c r="C27" s="11">
        <v>515.17999999999995</v>
      </c>
      <c r="D27" s="11">
        <v>142.56</v>
      </c>
      <c r="E27" s="11">
        <v>347.03999999999996</v>
      </c>
      <c r="F27" s="11">
        <v>104.08499999999999</v>
      </c>
    </row>
    <row r="28" spans="1:6" x14ac:dyDescent="0.3">
      <c r="B28" t="s">
        <v>6218</v>
      </c>
      <c r="C28" s="11">
        <v>95.859999999999985</v>
      </c>
      <c r="D28" s="11">
        <v>484.76</v>
      </c>
      <c r="E28" s="11">
        <v>94.17</v>
      </c>
      <c r="F28" s="11">
        <v>77.10499999999999</v>
      </c>
    </row>
    <row r="29" spans="1:6" x14ac:dyDescent="0.3">
      <c r="A29" t="s">
        <v>6220</v>
      </c>
      <c r="B29" t="s">
        <v>6199</v>
      </c>
      <c r="C29" s="11">
        <v>258.34500000000003</v>
      </c>
      <c r="D29" s="11">
        <v>139.625</v>
      </c>
      <c r="E29" s="11">
        <v>279.52000000000004</v>
      </c>
      <c r="F29" s="11">
        <v>160.19499999999999</v>
      </c>
    </row>
    <row r="30" spans="1:6" x14ac:dyDescent="0.3">
      <c r="B30" t="s">
        <v>6200</v>
      </c>
      <c r="C30" s="11">
        <v>342.2</v>
      </c>
      <c r="D30" s="11">
        <v>284.24999999999994</v>
      </c>
      <c r="E30" s="11">
        <v>251.83</v>
      </c>
      <c r="F30" s="11">
        <v>80.550000000000011</v>
      </c>
    </row>
    <row r="31" spans="1:6" x14ac:dyDescent="0.3">
      <c r="B31" t="s">
        <v>6208</v>
      </c>
      <c r="C31" s="11">
        <v>418.30499999999989</v>
      </c>
      <c r="D31" s="11">
        <v>468.125</v>
      </c>
      <c r="E31" s="11">
        <v>405.05500000000006</v>
      </c>
      <c r="F31" s="11">
        <v>253.15499999999997</v>
      </c>
    </row>
    <row r="32" spans="1:6" x14ac:dyDescent="0.3">
      <c r="B32" t="s">
        <v>6210</v>
      </c>
      <c r="C32" s="11">
        <v>102.32999999999998</v>
      </c>
      <c r="D32" s="11">
        <v>242.14000000000001</v>
      </c>
      <c r="E32" s="11">
        <v>554.875</v>
      </c>
      <c r="F32" s="11">
        <v>106.23999999999998</v>
      </c>
    </row>
    <row r="33" spans="1:6" x14ac:dyDescent="0.3">
      <c r="B33" t="s">
        <v>6211</v>
      </c>
      <c r="C33" s="11">
        <v>234.71999999999997</v>
      </c>
      <c r="D33" s="11">
        <v>133.08000000000001</v>
      </c>
      <c r="E33" s="11">
        <v>267.2</v>
      </c>
      <c r="F33" s="11">
        <v>272.68999999999994</v>
      </c>
    </row>
    <row r="34" spans="1:6" x14ac:dyDescent="0.3">
      <c r="B34" t="s">
        <v>6212</v>
      </c>
      <c r="C34" s="11">
        <v>430.39</v>
      </c>
      <c r="D34" s="11">
        <v>136.20500000000001</v>
      </c>
      <c r="E34" s="11">
        <v>209.6</v>
      </c>
      <c r="F34" s="11">
        <v>88.334999999999994</v>
      </c>
    </row>
    <row r="35" spans="1:6" x14ac:dyDescent="0.3">
      <c r="B35" t="s">
        <v>6213</v>
      </c>
      <c r="C35" s="11">
        <v>109.005</v>
      </c>
      <c r="D35" s="11">
        <v>393.57499999999999</v>
      </c>
      <c r="E35" s="11">
        <v>61.034999999999997</v>
      </c>
      <c r="F35" s="11">
        <v>199.48999999999998</v>
      </c>
    </row>
    <row r="36" spans="1:6" x14ac:dyDescent="0.3">
      <c r="B36" t="s">
        <v>6214</v>
      </c>
      <c r="C36" s="11">
        <v>287.52499999999998</v>
      </c>
      <c r="D36" s="11">
        <v>288.67</v>
      </c>
      <c r="E36" s="11">
        <v>125.58</v>
      </c>
      <c r="F36" s="11">
        <v>374.13499999999999</v>
      </c>
    </row>
    <row r="37" spans="1:6" x14ac:dyDescent="0.3">
      <c r="B37" t="s">
        <v>6215</v>
      </c>
      <c r="C37" s="11">
        <v>840.92999999999984</v>
      </c>
      <c r="D37" s="11">
        <v>409.875</v>
      </c>
      <c r="E37" s="11">
        <v>171.32999999999998</v>
      </c>
      <c r="F37" s="11">
        <v>221.43999999999997</v>
      </c>
    </row>
    <row r="38" spans="1:6" x14ac:dyDescent="0.3">
      <c r="B38" t="s">
        <v>6216</v>
      </c>
      <c r="C38" s="11">
        <v>299.07</v>
      </c>
      <c r="D38" s="11">
        <v>260.32499999999999</v>
      </c>
      <c r="E38" s="11">
        <v>584.64</v>
      </c>
      <c r="F38" s="11">
        <v>256.36500000000001</v>
      </c>
    </row>
    <row r="39" spans="1:6" x14ac:dyDescent="0.3">
      <c r="B39" t="s">
        <v>6217</v>
      </c>
      <c r="C39" s="11">
        <v>323.32499999999999</v>
      </c>
      <c r="D39" s="11">
        <v>565.57000000000005</v>
      </c>
      <c r="E39" s="11">
        <v>537.80999999999995</v>
      </c>
      <c r="F39" s="11">
        <v>189.47499999999999</v>
      </c>
    </row>
    <row r="40" spans="1:6" x14ac:dyDescent="0.3">
      <c r="B40" t="s">
        <v>6218</v>
      </c>
      <c r="C40" s="11">
        <v>399.48499999999996</v>
      </c>
      <c r="D40" s="11">
        <v>148.19999999999999</v>
      </c>
      <c r="E40" s="11">
        <v>388.21999999999997</v>
      </c>
      <c r="F40" s="11">
        <v>212.07499999999999</v>
      </c>
    </row>
    <row r="41" spans="1:6" x14ac:dyDescent="0.3">
      <c r="A41" t="s">
        <v>6198</v>
      </c>
      <c r="B41" t="s">
        <v>6199</v>
      </c>
      <c r="C41" s="11">
        <v>112.69499999999999</v>
      </c>
      <c r="D41" s="11">
        <v>166.32</v>
      </c>
      <c r="E41" s="11">
        <v>843.71499999999992</v>
      </c>
      <c r="F41" s="11">
        <v>146.685</v>
      </c>
    </row>
    <row r="42" spans="1:6" x14ac:dyDescent="0.3">
      <c r="B42" t="s">
        <v>6200</v>
      </c>
      <c r="C42" s="11">
        <v>114.87999999999998</v>
      </c>
      <c r="D42" s="11">
        <v>133.815</v>
      </c>
      <c r="E42" s="11">
        <v>91.175000000000011</v>
      </c>
      <c r="F42" s="11">
        <v>53.759999999999991</v>
      </c>
    </row>
    <row r="43" spans="1:6" x14ac:dyDescent="0.3">
      <c r="B43" t="s">
        <v>6208</v>
      </c>
      <c r="C43" s="11">
        <v>277.76</v>
      </c>
      <c r="D43" s="11">
        <v>175.41</v>
      </c>
      <c r="E43" s="11">
        <v>462.50999999999993</v>
      </c>
      <c r="F43" s="11">
        <v>399.52499999999998</v>
      </c>
    </row>
    <row r="44" spans="1:6" x14ac:dyDescent="0.3">
      <c r="B44" t="s">
        <v>6210</v>
      </c>
      <c r="C44" s="11">
        <v>197.89499999999998</v>
      </c>
      <c r="D44" s="11">
        <v>289.755</v>
      </c>
      <c r="E44" s="11">
        <v>88.545000000000002</v>
      </c>
      <c r="F44" s="11">
        <v>200.25499999999997</v>
      </c>
    </row>
    <row r="45" spans="1:6" x14ac:dyDescent="0.3">
      <c r="B45" t="s">
        <v>6211</v>
      </c>
      <c r="C45" s="11">
        <v>193.11499999999998</v>
      </c>
      <c r="D45" s="11">
        <v>212.49499999999998</v>
      </c>
      <c r="E45" s="11">
        <v>292.29000000000002</v>
      </c>
      <c r="F45" s="11">
        <v>304.46999999999997</v>
      </c>
    </row>
    <row r="46" spans="1:6" x14ac:dyDescent="0.3">
      <c r="B46" t="s">
        <v>6212</v>
      </c>
      <c r="C46" s="11">
        <v>179.79</v>
      </c>
      <c r="D46" s="11">
        <v>426.2</v>
      </c>
      <c r="E46" s="11">
        <v>170.08999999999997</v>
      </c>
      <c r="F46" s="11">
        <v>379.31</v>
      </c>
    </row>
    <row r="47" spans="1:6" x14ac:dyDescent="0.3">
      <c r="B47" t="s">
        <v>6213</v>
      </c>
      <c r="C47" s="11">
        <v>247.28999999999996</v>
      </c>
      <c r="D47" s="11">
        <v>246.685</v>
      </c>
      <c r="E47" s="11">
        <v>271.05499999999995</v>
      </c>
      <c r="F47" s="11">
        <v>141.69999999999999</v>
      </c>
    </row>
    <row r="48" spans="1:6" x14ac:dyDescent="0.3">
      <c r="B48" t="s">
        <v>6214</v>
      </c>
      <c r="C48" s="11">
        <v>116.39499999999998</v>
      </c>
      <c r="D48" s="11">
        <v>41.25</v>
      </c>
      <c r="E48" s="11">
        <v>15.54</v>
      </c>
      <c r="F48" s="11">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B44A-82E5-41EC-AAFB-474297C1A560}">
  <dimension ref="A3:B6"/>
  <sheetViews>
    <sheetView zoomScaleNormal="100" workbookViewId="0">
      <selection activeCell="B4" sqref="B4"/>
    </sheetView>
  </sheetViews>
  <sheetFormatPr defaultRowHeight="14.4" x14ac:dyDescent="0.3"/>
  <cols>
    <col min="1" max="1" width="14" bestFit="1" customWidth="1"/>
    <col min="2" max="2" width="11.6640625" bestFit="1" customWidth="1"/>
    <col min="3" max="5" width="10.109375" bestFit="1" customWidth="1"/>
    <col min="6" max="9" width="24.44140625" bestFit="1" customWidth="1"/>
    <col min="10" max="237" width="17.88671875" bestFit="1" customWidth="1"/>
  </cols>
  <sheetData>
    <row r="3" spans="1:2" x14ac:dyDescent="0.3">
      <c r="A3" s="9" t="s">
        <v>7</v>
      </c>
      <c r="B3" t="s">
        <v>6207</v>
      </c>
    </row>
    <row r="4" spans="1:2" x14ac:dyDescent="0.3">
      <c r="A4" t="s">
        <v>28</v>
      </c>
      <c r="B4" s="14">
        <v>2798.5050000000001</v>
      </c>
    </row>
    <row r="5" spans="1:2" x14ac:dyDescent="0.3">
      <c r="A5" t="s">
        <v>318</v>
      </c>
      <c r="B5" s="14">
        <v>6696.8649999999989</v>
      </c>
    </row>
    <row r="6" spans="1:2" x14ac:dyDescent="0.3">
      <c r="A6" t="s">
        <v>19</v>
      </c>
      <c r="B6" s="14">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7BD9D-530A-4374-8738-DED381C43990}">
  <dimension ref="A3:B8"/>
  <sheetViews>
    <sheetView zoomScaleNormal="100" workbookViewId="0">
      <selection activeCell="B3" sqref="B3"/>
    </sheetView>
  </sheetViews>
  <sheetFormatPr defaultRowHeight="14.4" x14ac:dyDescent="0.3"/>
  <cols>
    <col min="1" max="1" width="16.88671875" bestFit="1" customWidth="1"/>
    <col min="2" max="2" width="11.6640625" bestFit="1" customWidth="1"/>
    <col min="3" max="5" width="10.109375" bestFit="1" customWidth="1"/>
    <col min="6" max="9" width="24.44140625" bestFit="1" customWidth="1"/>
    <col min="10" max="237" width="17.88671875" bestFit="1" customWidth="1"/>
  </cols>
  <sheetData>
    <row r="3" spans="1:2" x14ac:dyDescent="0.3">
      <c r="A3" s="9" t="s">
        <v>4</v>
      </c>
      <c r="B3" t="s">
        <v>6207</v>
      </c>
    </row>
    <row r="4" spans="1:2" x14ac:dyDescent="0.3">
      <c r="A4" t="s">
        <v>3753</v>
      </c>
      <c r="B4" s="14">
        <v>278.01</v>
      </c>
    </row>
    <row r="5" spans="1:2" x14ac:dyDescent="0.3">
      <c r="A5" t="s">
        <v>1598</v>
      </c>
      <c r="B5" s="14">
        <v>281.67499999999995</v>
      </c>
    </row>
    <row r="6" spans="1:2" x14ac:dyDescent="0.3">
      <c r="A6" t="s">
        <v>2587</v>
      </c>
      <c r="B6" s="14">
        <v>289.11</v>
      </c>
    </row>
    <row r="7" spans="1:2" x14ac:dyDescent="0.3">
      <c r="A7" t="s">
        <v>5765</v>
      </c>
      <c r="B7" s="14">
        <v>307.04499999999996</v>
      </c>
    </row>
    <row r="8" spans="1:2" x14ac:dyDescent="0.3">
      <c r="A8" t="s">
        <v>5114</v>
      </c>
      <c r="B8" s="14">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5"/>
  <sheetViews>
    <sheetView topLeftCell="B1" zoomScale="90" zoomScaleNormal="90" workbookViewId="0">
      <selection activeCell="L17" sqref="L17"/>
    </sheetView>
  </sheetViews>
  <sheetFormatPr defaultRowHeight="14.4" x14ac:dyDescent="0.3"/>
  <cols>
    <col min="1" max="1" width="16.5546875" bestFit="1" customWidth="1"/>
    <col min="2" max="2" width="15.88671875" customWidth="1"/>
    <col min="3" max="3" width="17.44140625" bestFit="1" customWidth="1"/>
    <col min="4" max="4" width="11.5546875" customWidth="1"/>
    <col min="5" max="5" width="10.109375" customWidth="1"/>
    <col min="6" max="6" width="23" customWidth="1"/>
    <col min="7" max="7" width="34.6640625" customWidth="1"/>
    <col min="8" max="8" width="16.33203125" customWidth="1"/>
    <col min="9" max="9" width="12.6640625" customWidth="1"/>
    <col min="10" max="10" width="12" customWidth="1"/>
    <col min="11" max="11" width="6.33203125" bestFit="1" customWidth="1"/>
    <col min="12" max="12" width="12.109375" style="3" customWidth="1"/>
    <col min="13" max="13" width="9.109375" style="8" bestFit="1" customWidth="1"/>
    <col min="14" max="14" width="17" customWidth="1"/>
    <col min="15" max="15" width="17.33203125" customWidth="1"/>
    <col min="16" max="16" width="13.6640625" bestFit="1" customWidth="1"/>
  </cols>
  <sheetData>
    <row r="1" spans="1:16" x14ac:dyDescent="0.3">
      <c r="A1" s="2" t="s">
        <v>0</v>
      </c>
      <c r="B1" s="4" t="s">
        <v>1</v>
      </c>
      <c r="C1" s="2" t="s">
        <v>3</v>
      </c>
      <c r="D1" s="2" t="s">
        <v>11</v>
      </c>
      <c r="E1" s="2" t="s">
        <v>14</v>
      </c>
      <c r="F1" s="2" t="s">
        <v>4</v>
      </c>
      <c r="G1" s="2" t="s">
        <v>2</v>
      </c>
      <c r="H1" s="2" t="s">
        <v>7</v>
      </c>
      <c r="I1" s="2" t="s">
        <v>9</v>
      </c>
      <c r="J1" s="2" t="s">
        <v>10</v>
      </c>
      <c r="K1" s="5" t="s">
        <v>12</v>
      </c>
      <c r="L1" s="2" t="s">
        <v>13</v>
      </c>
      <c r="M1" s="7" t="s">
        <v>15</v>
      </c>
      <c r="N1" s="2" t="s">
        <v>6196</v>
      </c>
      <c r="O1" s="2" t="s">
        <v>6197</v>
      </c>
      <c r="P1" s="13" t="s">
        <v>6189</v>
      </c>
    </row>
    <row r="2" spans="1:16" x14ac:dyDescent="0.3">
      <c r="A2" s="2" t="s">
        <v>490</v>
      </c>
      <c r="B2" s="4">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f>INDEX(products!$A$1:$G$49,MATCH(orders!$D2,products!$A$1:$A$49,0),MATCH(orders!L$1,products!$A$1:$G$1,0))</f>
        <v>9.9499999999999993</v>
      </c>
      <c r="M2" s="10">
        <f>L2*E2</f>
        <v>19.899999999999999</v>
      </c>
      <c r="N2" t="str">
        <f>IF(I2="Rob","Robusta",IF(I2="Exc","Excelsa",IF(I2="Ara","Arabica",IF(I2 ="Lib","Liberica"))))</f>
        <v>Robusta</v>
      </c>
      <c r="O2" t="str">
        <f>IF(J2="M","Medium",IF(J2="L","Light",IF(J2="D","Dark")))</f>
        <v>Medium</v>
      </c>
      <c r="P2" t="str">
        <f>_xlfn.XLOOKUP(Orders[[#This Row],[Customer ID]],customers!$A$1:$A$1001,customers!$I$1:$I$1001,,0)</f>
        <v>Yes</v>
      </c>
    </row>
    <row r="3" spans="1:16" x14ac:dyDescent="0.3">
      <c r="A3" s="2" t="s">
        <v>490</v>
      </c>
      <c r="B3" s="4">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f>INDEX(products!$A$1:$G$49,MATCH(orders!$D3,products!$A$1:$A$49,0),MATCH(orders!L$1,products!$A$1:$G$1,0))</f>
        <v>8.25</v>
      </c>
      <c r="M3" s="10">
        <f t="shared" ref="M3:M66" si="0">L3*E3</f>
        <v>41.25</v>
      </c>
      <c r="N3" t="str">
        <f t="shared" ref="N3:N66" si="1">IF(I3="Rob","Robusta",IF(I3="Exc","Excelsa",IF(I3="Ara","Arabica",IF(I3 ="Lib","Liberica"))))</f>
        <v>Excelsa</v>
      </c>
      <c r="O3" t="str">
        <f t="shared" ref="O3:O66" si="2">IF(J3="M","Medium",IF(J3="L","Light",IF(J3="D","Dark")))</f>
        <v>Medium</v>
      </c>
      <c r="P3" t="str">
        <f>_xlfn.XLOOKUP(Orders[[#This Row],[Customer ID]],customers!$A$1:$A$1001,customers!$I$1:$I$1001,,0)</f>
        <v>Yes</v>
      </c>
    </row>
    <row r="4" spans="1:16" x14ac:dyDescent="0.3">
      <c r="A4" s="2" t="s">
        <v>501</v>
      </c>
      <c r="B4" s="4">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f>INDEX(products!$A$1:$G$49,MATCH(orders!$D4,products!$A$1:$A$49,0),MATCH(orders!L$1,products!$A$1:$G$1,0))</f>
        <v>12.95</v>
      </c>
      <c r="M4" s="10">
        <f t="shared" si="0"/>
        <v>12.95</v>
      </c>
      <c r="N4" t="str">
        <f t="shared" si="1"/>
        <v>Arabica</v>
      </c>
      <c r="O4" t="str">
        <f t="shared" si="2"/>
        <v>Light</v>
      </c>
      <c r="P4" t="str">
        <f>_xlfn.XLOOKUP(Orders[[#This Row],[Customer ID]],customers!$A$1:$A$1001,customers!$I$1:$I$1001,,0)</f>
        <v>Yes</v>
      </c>
    </row>
    <row r="5" spans="1:16" x14ac:dyDescent="0.3">
      <c r="A5" s="2" t="s">
        <v>512</v>
      </c>
      <c r="B5" s="4">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12" t="str">
        <f>_xlfn.XLOOKUP(orders!C5,customers!$A$1:$A$1001,customers!$G$1:$G$1001,,0)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f>INDEX(products!$A$1:$G$49,MATCH(orders!$D5,products!$A$1:$A$49,0),MATCH(orders!L$1,products!$A$1:$G$1,0))</f>
        <v>13.75</v>
      </c>
      <c r="M5" s="10">
        <f t="shared" si="0"/>
        <v>27.5</v>
      </c>
      <c r="N5" t="str">
        <f t="shared" si="1"/>
        <v>Excelsa</v>
      </c>
      <c r="O5" t="str">
        <f t="shared" si="2"/>
        <v>Medium</v>
      </c>
      <c r="P5" t="str">
        <f>_xlfn.XLOOKUP(Orders[[#This Row],[Customer ID]],customers!$A$1:$A$1001,customers!$I$1:$I$1001,,0)</f>
        <v>No</v>
      </c>
    </row>
    <row r="6" spans="1:16" x14ac:dyDescent="0.3">
      <c r="A6" s="2" t="s">
        <v>512</v>
      </c>
      <c r="B6" s="4">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f>INDEX(products!$A$1:$G$49,MATCH(orders!$D6,products!$A$1:$A$49,0),MATCH(orders!L$1,products!$A$1:$G$1,0))</f>
        <v>27.484999999999996</v>
      </c>
      <c r="M6" s="10">
        <f t="shared" si="0"/>
        <v>54.969999999999992</v>
      </c>
      <c r="N6" t="str">
        <f t="shared" si="1"/>
        <v>Robusta</v>
      </c>
      <c r="O6" t="str">
        <f t="shared" si="2"/>
        <v>Light</v>
      </c>
      <c r="P6" t="str">
        <f>_xlfn.XLOOKUP(Orders[[#This Row],[Customer ID]],customers!$A$1:$A$1001,customers!$I$1:$I$1001,,0)</f>
        <v>No</v>
      </c>
    </row>
    <row r="7" spans="1:16" x14ac:dyDescent="0.3">
      <c r="A7" s="2" t="s">
        <v>519</v>
      </c>
      <c r="B7" s="4">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f>INDEX(products!$A$1:$G$49,MATCH(orders!$D7,products!$A$1:$A$49,0),MATCH(orders!L$1,products!$A$1:$G$1,0))</f>
        <v>12.95</v>
      </c>
      <c r="M7" s="10">
        <f t="shared" si="0"/>
        <v>38.849999999999994</v>
      </c>
      <c r="N7" t="str">
        <f t="shared" si="1"/>
        <v>Liberica</v>
      </c>
      <c r="O7" t="str">
        <f t="shared" si="2"/>
        <v>Dark</v>
      </c>
      <c r="P7" t="str">
        <f>_xlfn.XLOOKUP(Orders[[#This Row],[Customer ID]],customers!$A$1:$A$1001,customers!$I$1:$I$1001,,0)</f>
        <v>No</v>
      </c>
    </row>
    <row r="8" spans="1:16" x14ac:dyDescent="0.3">
      <c r="A8" s="2" t="s">
        <v>524</v>
      </c>
      <c r="B8" s="4">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f>INDEX(products!$A$1:$G$49,MATCH(orders!$D8,products!$A$1:$A$49,0),MATCH(orders!L$1,products!$A$1:$G$1,0))</f>
        <v>7.29</v>
      </c>
      <c r="M8" s="10">
        <f t="shared" si="0"/>
        <v>21.87</v>
      </c>
      <c r="N8" t="str">
        <f t="shared" si="1"/>
        <v>Excelsa</v>
      </c>
      <c r="O8" t="str">
        <f t="shared" si="2"/>
        <v>Dark</v>
      </c>
      <c r="P8" t="str">
        <f>_xlfn.XLOOKUP(Orders[[#This Row],[Customer ID]],customers!$A$1:$A$1001,customers!$I$1:$I$1001,,0)</f>
        <v>Yes</v>
      </c>
    </row>
    <row r="9" spans="1:16" x14ac:dyDescent="0.3">
      <c r="A9" s="2" t="s">
        <v>530</v>
      </c>
      <c r="B9" s="4">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f>INDEX(products!$A$1:$G$49,MATCH(orders!$D9,products!$A$1:$A$49,0),MATCH(orders!L$1,products!$A$1:$G$1,0))</f>
        <v>4.7549999999999999</v>
      </c>
      <c r="M9" s="10">
        <f t="shared" si="0"/>
        <v>4.7549999999999999</v>
      </c>
      <c r="N9" t="str">
        <f t="shared" si="1"/>
        <v>Liberica</v>
      </c>
      <c r="O9" t="str">
        <f t="shared" si="2"/>
        <v>Light</v>
      </c>
      <c r="P9" t="str">
        <f>_xlfn.XLOOKUP(Orders[[#This Row],[Customer ID]],customers!$A$1:$A$1001,customers!$I$1:$I$1001,,0)</f>
        <v>Yes</v>
      </c>
    </row>
    <row r="10" spans="1:16" x14ac:dyDescent="0.3">
      <c r="A10" s="2" t="s">
        <v>535</v>
      </c>
      <c r="B10" s="4">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f>INDEX(products!$A$1:$G$49,MATCH(orders!$D10,products!$A$1:$A$49,0),MATCH(orders!L$1,products!$A$1:$G$1,0))</f>
        <v>5.97</v>
      </c>
      <c r="M10" s="10">
        <f t="shared" si="0"/>
        <v>17.91</v>
      </c>
      <c r="N10" t="str">
        <f t="shared" si="1"/>
        <v>Robusta</v>
      </c>
      <c r="O10" t="str">
        <f t="shared" si="2"/>
        <v>Medium</v>
      </c>
      <c r="P10" t="str">
        <f>_xlfn.XLOOKUP(Orders[[#This Row],[Customer ID]],customers!$A$1:$A$1001,customers!$I$1:$I$1001,,0)</f>
        <v>No</v>
      </c>
    </row>
    <row r="11" spans="1:16" x14ac:dyDescent="0.3">
      <c r="A11" s="2" t="s">
        <v>541</v>
      </c>
      <c r="B11" s="4">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f>INDEX(products!$A$1:$G$49,MATCH(orders!$D11,products!$A$1:$A$49,0),MATCH(orders!L$1,products!$A$1:$G$1,0))</f>
        <v>5.97</v>
      </c>
      <c r="M11" s="10">
        <f t="shared" si="0"/>
        <v>5.97</v>
      </c>
      <c r="N11" t="str">
        <f t="shared" si="1"/>
        <v>Robusta</v>
      </c>
      <c r="O11" t="str">
        <f t="shared" si="2"/>
        <v>Medium</v>
      </c>
      <c r="P11" t="str">
        <f>_xlfn.XLOOKUP(Orders[[#This Row],[Customer ID]],customers!$A$1:$A$1001,customers!$I$1:$I$1001,,0)</f>
        <v>No</v>
      </c>
    </row>
    <row r="12" spans="1:16" x14ac:dyDescent="0.3">
      <c r="A12" s="2" t="s">
        <v>547</v>
      </c>
      <c r="B12" s="4">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f>INDEX(products!$A$1:$G$49,MATCH(orders!$D12,products!$A$1:$A$49,0),MATCH(orders!L$1,products!$A$1:$G$1,0))</f>
        <v>9.9499999999999993</v>
      </c>
      <c r="M12" s="10">
        <f t="shared" si="0"/>
        <v>39.799999999999997</v>
      </c>
      <c r="N12" t="str">
        <f t="shared" si="1"/>
        <v>Arabica</v>
      </c>
      <c r="O12" t="str">
        <f t="shared" si="2"/>
        <v>Dark</v>
      </c>
      <c r="P12" t="str">
        <f>_xlfn.XLOOKUP(Orders[[#This Row],[Customer ID]],customers!$A$1:$A$1001,customers!$I$1:$I$1001,,0)</f>
        <v>No</v>
      </c>
    </row>
    <row r="13" spans="1:16" x14ac:dyDescent="0.3">
      <c r="A13" s="2" t="s">
        <v>553</v>
      </c>
      <c r="B13" s="4">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f>INDEX(products!$A$1:$G$49,MATCH(orders!$D13,products!$A$1:$A$49,0),MATCH(orders!L$1,products!$A$1:$G$1,0))</f>
        <v>34.154999999999994</v>
      </c>
      <c r="M13" s="10">
        <f t="shared" si="0"/>
        <v>170.77499999999998</v>
      </c>
      <c r="N13" t="str">
        <f t="shared" si="1"/>
        <v>Excelsa</v>
      </c>
      <c r="O13" t="str">
        <f t="shared" si="2"/>
        <v>Light</v>
      </c>
      <c r="P13" t="str">
        <f>_xlfn.XLOOKUP(Orders[[#This Row],[Customer ID]],customers!$A$1:$A$1001,customers!$I$1:$I$1001,,0)</f>
        <v>Yes</v>
      </c>
    </row>
    <row r="14" spans="1:16" x14ac:dyDescent="0.3">
      <c r="A14" s="2" t="s">
        <v>559</v>
      </c>
      <c r="B14" s="4">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f>INDEX(products!$A$1:$G$49,MATCH(orders!$D14,products!$A$1:$A$49,0),MATCH(orders!L$1,products!$A$1:$G$1,0))</f>
        <v>9.9499999999999993</v>
      </c>
      <c r="M14" s="10">
        <f t="shared" si="0"/>
        <v>49.75</v>
      </c>
      <c r="N14" t="str">
        <f t="shared" si="1"/>
        <v>Robusta</v>
      </c>
      <c r="O14" t="str">
        <f t="shared" si="2"/>
        <v>Medium</v>
      </c>
      <c r="P14" t="str">
        <f>_xlfn.XLOOKUP(Orders[[#This Row],[Customer ID]],customers!$A$1:$A$1001,customers!$I$1:$I$1001,,0)</f>
        <v>No</v>
      </c>
    </row>
    <row r="15" spans="1:16" x14ac:dyDescent="0.3">
      <c r="A15" s="2" t="s">
        <v>565</v>
      </c>
      <c r="B15" s="4">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f>INDEX(products!$A$1:$G$49,MATCH(orders!$D15,products!$A$1:$A$49,0),MATCH(orders!L$1,products!$A$1:$G$1,0))</f>
        <v>20.584999999999997</v>
      </c>
      <c r="M15" s="10">
        <f t="shared" si="0"/>
        <v>41.169999999999995</v>
      </c>
      <c r="N15" t="str">
        <f t="shared" si="1"/>
        <v>Robusta</v>
      </c>
      <c r="O15" t="str">
        <f t="shared" si="2"/>
        <v>Dark</v>
      </c>
      <c r="P15" t="str">
        <f>_xlfn.XLOOKUP(Orders[[#This Row],[Customer ID]],customers!$A$1:$A$1001,customers!$I$1:$I$1001,,0)</f>
        <v>No</v>
      </c>
    </row>
    <row r="16" spans="1:16" x14ac:dyDescent="0.3">
      <c r="A16" s="2" t="s">
        <v>570</v>
      </c>
      <c r="B16" s="4">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f>INDEX(products!$A$1:$G$49,MATCH(orders!$D16,products!$A$1:$A$49,0),MATCH(orders!L$1,products!$A$1:$G$1,0))</f>
        <v>3.8849999999999998</v>
      </c>
      <c r="M16" s="10">
        <f t="shared" si="0"/>
        <v>11.654999999999999</v>
      </c>
      <c r="N16" t="str">
        <f t="shared" si="1"/>
        <v>Liberica</v>
      </c>
      <c r="O16" t="str">
        <f t="shared" si="2"/>
        <v>Dark</v>
      </c>
      <c r="P16" t="str">
        <f>_xlfn.XLOOKUP(Orders[[#This Row],[Customer ID]],customers!$A$1:$A$1001,customers!$I$1:$I$1001,,0)</f>
        <v>Yes</v>
      </c>
    </row>
    <row r="17" spans="1:16" x14ac:dyDescent="0.3">
      <c r="A17" s="2" t="s">
        <v>576</v>
      </c>
      <c r="B17" s="4">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f>INDEX(products!$A$1:$G$49,MATCH(orders!$D17,products!$A$1:$A$49,0),MATCH(orders!L$1,products!$A$1:$G$1,0))</f>
        <v>22.884999999999998</v>
      </c>
      <c r="M17" s="10">
        <f t="shared" si="0"/>
        <v>114.42499999999998</v>
      </c>
      <c r="N17" t="str">
        <f t="shared" si="1"/>
        <v>Robusta</v>
      </c>
      <c r="O17" t="str">
        <f t="shared" si="2"/>
        <v>Medium</v>
      </c>
      <c r="P17" t="str">
        <f>_xlfn.XLOOKUP(Orders[[#This Row],[Customer ID]],customers!$A$1:$A$1001,customers!$I$1:$I$1001,,0)</f>
        <v>No</v>
      </c>
    </row>
    <row r="18" spans="1:16" x14ac:dyDescent="0.3">
      <c r="A18" s="2" t="s">
        <v>581</v>
      </c>
      <c r="B18" s="4">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f>INDEX(products!$A$1:$G$49,MATCH(orders!$D18,products!$A$1:$A$49,0),MATCH(orders!L$1,products!$A$1:$G$1,0))</f>
        <v>3.375</v>
      </c>
      <c r="M18" s="10">
        <f t="shared" si="0"/>
        <v>20.25</v>
      </c>
      <c r="N18" t="str">
        <f t="shared" si="1"/>
        <v>Arabica</v>
      </c>
      <c r="O18" t="str">
        <f t="shared" si="2"/>
        <v>Medium</v>
      </c>
      <c r="P18" t="str">
        <f>_xlfn.XLOOKUP(Orders[[#This Row],[Customer ID]],customers!$A$1:$A$1001,customers!$I$1:$I$1001,,0)</f>
        <v>No</v>
      </c>
    </row>
    <row r="19" spans="1:16" x14ac:dyDescent="0.3">
      <c r="A19" s="2" t="s">
        <v>587</v>
      </c>
      <c r="B19" s="4">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f>INDEX(products!$A$1:$G$49,MATCH(orders!$D19,products!$A$1:$A$49,0),MATCH(orders!L$1,products!$A$1:$G$1,0))</f>
        <v>12.95</v>
      </c>
      <c r="M19" s="10">
        <f t="shared" si="0"/>
        <v>77.699999999999989</v>
      </c>
      <c r="N19" t="str">
        <f t="shared" si="1"/>
        <v>Arabica</v>
      </c>
      <c r="O19" t="str">
        <f t="shared" si="2"/>
        <v>Light</v>
      </c>
      <c r="P19" t="str">
        <f>_xlfn.XLOOKUP(Orders[[#This Row],[Customer ID]],customers!$A$1:$A$1001,customers!$I$1:$I$1001,,0)</f>
        <v>No</v>
      </c>
    </row>
    <row r="20" spans="1:16" x14ac:dyDescent="0.3">
      <c r="A20" s="2" t="s">
        <v>593</v>
      </c>
      <c r="B20" s="4">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f>INDEX(products!$A$1:$G$49,MATCH(orders!$D20,products!$A$1:$A$49,0),MATCH(orders!L$1,products!$A$1:$G$1,0))</f>
        <v>20.584999999999997</v>
      </c>
      <c r="M20" s="10">
        <f t="shared" si="0"/>
        <v>82.339999999999989</v>
      </c>
      <c r="N20" t="str">
        <f t="shared" si="1"/>
        <v>Robusta</v>
      </c>
      <c r="O20" t="str">
        <f t="shared" si="2"/>
        <v>Dark</v>
      </c>
      <c r="P20" t="str">
        <f>_xlfn.XLOOKUP(Orders[[#This Row],[Customer ID]],customers!$A$1:$A$1001,customers!$I$1:$I$1001,,0)</f>
        <v>Yes</v>
      </c>
    </row>
    <row r="21" spans="1:16" x14ac:dyDescent="0.3">
      <c r="A21" s="2" t="s">
        <v>598</v>
      </c>
      <c r="B21" s="4">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f>INDEX(products!$A$1:$G$49,MATCH(orders!$D21,products!$A$1:$A$49,0),MATCH(orders!L$1,products!$A$1:$G$1,0))</f>
        <v>3.375</v>
      </c>
      <c r="M21" s="10">
        <f t="shared" si="0"/>
        <v>16.875</v>
      </c>
      <c r="N21" t="str">
        <f t="shared" si="1"/>
        <v>Arabica</v>
      </c>
      <c r="O21" t="str">
        <f t="shared" si="2"/>
        <v>Medium</v>
      </c>
      <c r="P21" t="str">
        <f>_xlfn.XLOOKUP(Orders[[#This Row],[Customer ID]],customers!$A$1:$A$1001,customers!$I$1:$I$1001,,0)</f>
        <v>Yes</v>
      </c>
    </row>
    <row r="22" spans="1:16" x14ac:dyDescent="0.3">
      <c r="A22" s="2" t="s">
        <v>598</v>
      </c>
      <c r="B22" s="4">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f>INDEX(products!$A$1:$G$49,MATCH(orders!$D22,products!$A$1:$A$49,0),MATCH(orders!L$1,products!$A$1:$G$1,0))</f>
        <v>3.645</v>
      </c>
      <c r="M22" s="10">
        <f t="shared" si="0"/>
        <v>14.58</v>
      </c>
      <c r="N22" t="str">
        <f t="shared" si="1"/>
        <v>Excelsa</v>
      </c>
      <c r="O22" t="str">
        <f t="shared" si="2"/>
        <v>Dark</v>
      </c>
      <c r="P22" t="str">
        <f>_xlfn.XLOOKUP(Orders[[#This Row],[Customer ID]],customers!$A$1:$A$1001,customers!$I$1:$I$1001,,0)</f>
        <v>Yes</v>
      </c>
    </row>
    <row r="23" spans="1:16" x14ac:dyDescent="0.3">
      <c r="A23" s="2" t="s">
        <v>608</v>
      </c>
      <c r="B23" s="4">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f>INDEX(products!$A$1:$G$49,MATCH(orders!$D23,products!$A$1:$A$49,0),MATCH(orders!L$1,products!$A$1:$G$1,0))</f>
        <v>2.9849999999999999</v>
      </c>
      <c r="M23" s="10">
        <f t="shared" si="0"/>
        <v>17.91</v>
      </c>
      <c r="N23" t="str">
        <f t="shared" si="1"/>
        <v>Arabica</v>
      </c>
      <c r="O23" t="str">
        <f t="shared" si="2"/>
        <v>Dark</v>
      </c>
      <c r="P23" t="str">
        <f>_xlfn.XLOOKUP(Orders[[#This Row],[Customer ID]],customers!$A$1:$A$1001,customers!$I$1:$I$1001,,0)</f>
        <v>No</v>
      </c>
    </row>
    <row r="24" spans="1:16" x14ac:dyDescent="0.3">
      <c r="A24" s="2" t="s">
        <v>614</v>
      </c>
      <c r="B24" s="4">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f>INDEX(products!$A$1:$G$49,MATCH(orders!$D24,products!$A$1:$A$49,0),MATCH(orders!L$1,products!$A$1:$G$1,0))</f>
        <v>22.884999999999998</v>
      </c>
      <c r="M24" s="10">
        <f t="shared" si="0"/>
        <v>91.539999999999992</v>
      </c>
      <c r="N24" t="str">
        <f t="shared" si="1"/>
        <v>Robusta</v>
      </c>
      <c r="O24" t="str">
        <f t="shared" si="2"/>
        <v>Medium</v>
      </c>
      <c r="P24" t="str">
        <f>_xlfn.XLOOKUP(Orders[[#This Row],[Customer ID]],customers!$A$1:$A$1001,customers!$I$1:$I$1001,,0)</f>
        <v>Yes</v>
      </c>
    </row>
    <row r="25" spans="1:16" x14ac:dyDescent="0.3">
      <c r="A25" s="2" t="s">
        <v>620</v>
      </c>
      <c r="B25" s="4">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f>INDEX(products!$A$1:$G$49,MATCH(orders!$D25,products!$A$1:$A$49,0),MATCH(orders!L$1,products!$A$1:$G$1,0))</f>
        <v>2.9849999999999999</v>
      </c>
      <c r="M25" s="10">
        <f t="shared" si="0"/>
        <v>11.94</v>
      </c>
      <c r="N25" t="str">
        <f t="shared" si="1"/>
        <v>Arabica</v>
      </c>
      <c r="O25" t="str">
        <f t="shared" si="2"/>
        <v>Dark</v>
      </c>
      <c r="P25" t="str">
        <f>_xlfn.XLOOKUP(Orders[[#This Row],[Customer ID]],customers!$A$1:$A$1001,customers!$I$1:$I$1001,,0)</f>
        <v>Yes</v>
      </c>
    </row>
    <row r="26" spans="1:16" x14ac:dyDescent="0.3">
      <c r="A26" s="2" t="s">
        <v>626</v>
      </c>
      <c r="B26" s="4">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f>INDEX(products!$A$1:$G$49,MATCH(orders!$D26,products!$A$1:$A$49,0),MATCH(orders!L$1,products!$A$1:$G$1,0))</f>
        <v>11.25</v>
      </c>
      <c r="M26" s="10">
        <f t="shared" si="0"/>
        <v>11.25</v>
      </c>
      <c r="N26" t="str">
        <f t="shared" si="1"/>
        <v>Arabica</v>
      </c>
      <c r="O26" t="str">
        <f t="shared" si="2"/>
        <v>Medium</v>
      </c>
      <c r="P26" t="str">
        <f>_xlfn.XLOOKUP(Orders[[#This Row],[Customer ID]],customers!$A$1:$A$1001,customers!$I$1:$I$1001,,0)</f>
        <v>No</v>
      </c>
    </row>
    <row r="27" spans="1:16" x14ac:dyDescent="0.3">
      <c r="A27" s="2" t="s">
        <v>632</v>
      </c>
      <c r="B27" s="4">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f>INDEX(products!$A$1:$G$49,MATCH(orders!$D27,products!$A$1:$A$49,0),MATCH(orders!L$1,products!$A$1:$G$1,0))</f>
        <v>4.125</v>
      </c>
      <c r="M27" s="10">
        <f t="shared" si="0"/>
        <v>12.375</v>
      </c>
      <c r="N27" t="str">
        <f t="shared" si="1"/>
        <v>Excelsa</v>
      </c>
      <c r="O27" t="str">
        <f t="shared" si="2"/>
        <v>Medium</v>
      </c>
      <c r="P27" t="str">
        <f>_xlfn.XLOOKUP(Orders[[#This Row],[Customer ID]],customers!$A$1:$A$1001,customers!$I$1:$I$1001,,0)</f>
        <v>Yes</v>
      </c>
    </row>
    <row r="28" spans="1:16" x14ac:dyDescent="0.3">
      <c r="A28" s="2" t="s">
        <v>637</v>
      </c>
      <c r="B28" s="4">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f>INDEX(products!$A$1:$G$49,MATCH(orders!$D28,products!$A$1:$A$49,0),MATCH(orders!L$1,products!$A$1:$G$1,0))</f>
        <v>6.75</v>
      </c>
      <c r="M28" s="10">
        <f t="shared" si="0"/>
        <v>27</v>
      </c>
      <c r="N28" t="str">
        <f t="shared" si="1"/>
        <v>Arabica</v>
      </c>
      <c r="O28" t="str">
        <f t="shared" si="2"/>
        <v>Medium</v>
      </c>
      <c r="P28" t="str">
        <f>_xlfn.XLOOKUP(Orders[[#This Row],[Customer ID]],customers!$A$1:$A$1001,customers!$I$1:$I$1001,,0)</f>
        <v>Yes</v>
      </c>
    </row>
    <row r="29" spans="1:16" x14ac:dyDescent="0.3">
      <c r="A29" s="2" t="s">
        <v>643</v>
      </c>
      <c r="B29" s="4">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f>INDEX(products!$A$1:$G$49,MATCH(orders!$D29,products!$A$1:$A$49,0),MATCH(orders!L$1,products!$A$1:$G$1,0))</f>
        <v>3.375</v>
      </c>
      <c r="M29" s="10">
        <f t="shared" si="0"/>
        <v>16.875</v>
      </c>
      <c r="N29" t="str">
        <f t="shared" si="1"/>
        <v>Arabica</v>
      </c>
      <c r="O29" t="str">
        <f t="shared" si="2"/>
        <v>Medium</v>
      </c>
      <c r="P29" t="str">
        <f>_xlfn.XLOOKUP(Orders[[#This Row],[Customer ID]],customers!$A$1:$A$1001,customers!$I$1:$I$1001,,0)</f>
        <v>No</v>
      </c>
    </row>
    <row r="30" spans="1:16" x14ac:dyDescent="0.3">
      <c r="A30" s="2" t="s">
        <v>649</v>
      </c>
      <c r="B30" s="4">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f>INDEX(products!$A$1:$G$49,MATCH(orders!$D30,products!$A$1:$A$49,0),MATCH(orders!L$1,products!$A$1:$G$1,0))</f>
        <v>5.97</v>
      </c>
      <c r="M30" s="10">
        <f t="shared" si="0"/>
        <v>17.91</v>
      </c>
      <c r="N30" t="str">
        <f t="shared" si="1"/>
        <v>Arabica</v>
      </c>
      <c r="O30" t="str">
        <f t="shared" si="2"/>
        <v>Dark</v>
      </c>
      <c r="P30" t="str">
        <f>_xlfn.XLOOKUP(Orders[[#This Row],[Customer ID]],customers!$A$1:$A$1001,customers!$I$1:$I$1001,,0)</f>
        <v>No</v>
      </c>
    </row>
    <row r="31" spans="1:16" x14ac:dyDescent="0.3">
      <c r="A31" s="2" t="s">
        <v>655</v>
      </c>
      <c r="B31" s="4">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f>INDEX(products!$A$1:$G$49,MATCH(orders!$D31,products!$A$1:$A$49,0),MATCH(orders!L$1,products!$A$1:$G$1,0))</f>
        <v>9.9499999999999993</v>
      </c>
      <c r="M31" s="10">
        <f t="shared" si="0"/>
        <v>39.799999999999997</v>
      </c>
      <c r="N31" t="str">
        <f t="shared" si="1"/>
        <v>Arabica</v>
      </c>
      <c r="O31" t="str">
        <f t="shared" si="2"/>
        <v>Dark</v>
      </c>
      <c r="P31" t="str">
        <f>_xlfn.XLOOKUP(Orders[[#This Row],[Customer ID]],customers!$A$1:$A$1001,customers!$I$1:$I$1001,,0)</f>
        <v>Yes</v>
      </c>
    </row>
    <row r="32" spans="1:16" x14ac:dyDescent="0.3">
      <c r="A32" s="2" t="s">
        <v>661</v>
      </c>
      <c r="B32" s="4">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f>INDEX(products!$A$1:$G$49,MATCH(orders!$D32,products!$A$1:$A$49,0),MATCH(orders!L$1,products!$A$1:$G$1,0))</f>
        <v>4.3650000000000002</v>
      </c>
      <c r="M32" s="10">
        <f t="shared" si="0"/>
        <v>21.825000000000003</v>
      </c>
      <c r="N32" t="str">
        <f t="shared" si="1"/>
        <v>Liberica</v>
      </c>
      <c r="O32" t="str">
        <f t="shared" si="2"/>
        <v>Medium</v>
      </c>
      <c r="P32" t="str">
        <f>_xlfn.XLOOKUP(Orders[[#This Row],[Customer ID]],customers!$A$1:$A$1001,customers!$I$1:$I$1001,,0)</f>
        <v>No</v>
      </c>
    </row>
    <row r="33" spans="1:16" x14ac:dyDescent="0.3">
      <c r="A33" s="2" t="s">
        <v>661</v>
      </c>
      <c r="B33" s="4">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f>INDEX(products!$A$1:$G$49,MATCH(orders!$D33,products!$A$1:$A$49,0),MATCH(orders!L$1,products!$A$1:$G$1,0))</f>
        <v>5.97</v>
      </c>
      <c r="M33" s="10">
        <f t="shared" si="0"/>
        <v>35.82</v>
      </c>
      <c r="N33" t="str">
        <f t="shared" si="1"/>
        <v>Arabica</v>
      </c>
      <c r="O33" t="str">
        <f t="shared" si="2"/>
        <v>Dark</v>
      </c>
      <c r="P33" t="str">
        <f>_xlfn.XLOOKUP(Orders[[#This Row],[Customer ID]],customers!$A$1:$A$1001,customers!$I$1:$I$1001,,0)</f>
        <v>No</v>
      </c>
    </row>
    <row r="34" spans="1:16" x14ac:dyDescent="0.3">
      <c r="A34" s="2" t="s">
        <v>661</v>
      </c>
      <c r="B34" s="4">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f>INDEX(products!$A$1:$G$49,MATCH(orders!$D34,products!$A$1:$A$49,0),MATCH(orders!L$1,products!$A$1:$G$1,0))</f>
        <v>8.73</v>
      </c>
      <c r="M34" s="10">
        <f t="shared" si="0"/>
        <v>52.38</v>
      </c>
      <c r="N34" t="str">
        <f t="shared" si="1"/>
        <v>Liberica</v>
      </c>
      <c r="O34" t="str">
        <f t="shared" si="2"/>
        <v>Medium</v>
      </c>
      <c r="P34" t="str">
        <f>_xlfn.XLOOKUP(Orders[[#This Row],[Customer ID]],customers!$A$1:$A$1001,customers!$I$1:$I$1001,,0)</f>
        <v>No</v>
      </c>
    </row>
    <row r="35" spans="1:16" x14ac:dyDescent="0.3">
      <c r="A35" s="2" t="s">
        <v>676</v>
      </c>
      <c r="B35" s="4">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f>INDEX(products!$A$1:$G$49,MATCH(orders!$D35,products!$A$1:$A$49,0),MATCH(orders!L$1,products!$A$1:$G$1,0))</f>
        <v>4.7549999999999999</v>
      </c>
      <c r="M35" s="10">
        <f t="shared" si="0"/>
        <v>23.774999999999999</v>
      </c>
      <c r="N35" t="str">
        <f t="shared" si="1"/>
        <v>Liberica</v>
      </c>
      <c r="O35" t="str">
        <f t="shared" si="2"/>
        <v>Light</v>
      </c>
      <c r="P35" t="str">
        <f>_xlfn.XLOOKUP(Orders[[#This Row],[Customer ID]],customers!$A$1:$A$1001,customers!$I$1:$I$1001,,0)</f>
        <v>No</v>
      </c>
    </row>
    <row r="36" spans="1:16" x14ac:dyDescent="0.3">
      <c r="A36" s="2" t="s">
        <v>681</v>
      </c>
      <c r="B36" s="4">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f>INDEX(products!$A$1:$G$49,MATCH(orders!$D36,products!$A$1:$A$49,0),MATCH(orders!L$1,products!$A$1:$G$1,0))</f>
        <v>9.51</v>
      </c>
      <c r="M36" s="10">
        <f t="shared" si="0"/>
        <v>57.06</v>
      </c>
      <c r="N36" t="str">
        <f t="shared" si="1"/>
        <v>Liberica</v>
      </c>
      <c r="O36" t="str">
        <f t="shared" si="2"/>
        <v>Light</v>
      </c>
      <c r="P36" t="str">
        <f>_xlfn.XLOOKUP(Orders[[#This Row],[Customer ID]],customers!$A$1:$A$1001,customers!$I$1:$I$1001,,0)</f>
        <v>Yes</v>
      </c>
    </row>
    <row r="37" spans="1:16" x14ac:dyDescent="0.3">
      <c r="A37" s="2" t="s">
        <v>687</v>
      </c>
      <c r="B37" s="4">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f>INDEX(products!$A$1:$G$49,MATCH(orders!$D37,products!$A$1:$A$49,0),MATCH(orders!L$1,products!$A$1:$G$1,0))</f>
        <v>5.97</v>
      </c>
      <c r="M37" s="10">
        <f t="shared" si="0"/>
        <v>35.82</v>
      </c>
      <c r="N37" t="str">
        <f t="shared" si="1"/>
        <v>Arabica</v>
      </c>
      <c r="O37" t="str">
        <f t="shared" si="2"/>
        <v>Dark</v>
      </c>
      <c r="P37" t="str">
        <f>_xlfn.XLOOKUP(Orders[[#This Row],[Customer ID]],customers!$A$1:$A$1001,customers!$I$1:$I$1001,,0)</f>
        <v>No</v>
      </c>
    </row>
    <row r="38" spans="1:16" x14ac:dyDescent="0.3">
      <c r="A38" s="2" t="s">
        <v>693</v>
      </c>
      <c r="B38" s="4">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f>INDEX(products!$A$1:$G$49,MATCH(orders!$D38,products!$A$1:$A$49,0),MATCH(orders!L$1,products!$A$1:$G$1,0))</f>
        <v>4.3650000000000002</v>
      </c>
      <c r="M38" s="10">
        <f t="shared" si="0"/>
        <v>8.73</v>
      </c>
      <c r="N38" t="str">
        <f t="shared" si="1"/>
        <v>Liberica</v>
      </c>
      <c r="O38" t="str">
        <f t="shared" si="2"/>
        <v>Medium</v>
      </c>
      <c r="P38" t="str">
        <f>_xlfn.XLOOKUP(Orders[[#This Row],[Customer ID]],customers!$A$1:$A$1001,customers!$I$1:$I$1001,,0)</f>
        <v>No</v>
      </c>
    </row>
    <row r="39" spans="1:16" x14ac:dyDescent="0.3">
      <c r="A39" s="2" t="s">
        <v>699</v>
      </c>
      <c r="B39" s="4">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f>INDEX(products!$A$1:$G$49,MATCH(orders!$D39,products!$A$1:$A$49,0),MATCH(orders!L$1,products!$A$1:$G$1,0))</f>
        <v>9.51</v>
      </c>
      <c r="M39" s="10">
        <f t="shared" si="0"/>
        <v>28.53</v>
      </c>
      <c r="N39" t="str">
        <f t="shared" si="1"/>
        <v>Liberica</v>
      </c>
      <c r="O39" t="str">
        <f t="shared" si="2"/>
        <v>Light</v>
      </c>
      <c r="P39" t="str">
        <f>_xlfn.XLOOKUP(Orders[[#This Row],[Customer ID]],customers!$A$1:$A$1001,customers!$I$1:$I$1001,,0)</f>
        <v>No</v>
      </c>
    </row>
    <row r="40" spans="1:16" x14ac:dyDescent="0.3">
      <c r="A40" s="2" t="s">
        <v>705</v>
      </c>
      <c r="B40" s="4">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f>INDEX(products!$A$1:$G$49,MATCH(orders!$D40,products!$A$1:$A$49,0),MATCH(orders!L$1,products!$A$1:$G$1,0))</f>
        <v>22.884999999999998</v>
      </c>
      <c r="M40" s="10">
        <f t="shared" si="0"/>
        <v>114.42499999999998</v>
      </c>
      <c r="N40" t="str">
        <f t="shared" si="1"/>
        <v>Robusta</v>
      </c>
      <c r="O40" t="str">
        <f t="shared" si="2"/>
        <v>Medium</v>
      </c>
      <c r="P40" t="str">
        <f>_xlfn.XLOOKUP(Orders[[#This Row],[Customer ID]],customers!$A$1:$A$1001,customers!$I$1:$I$1001,,0)</f>
        <v>No</v>
      </c>
    </row>
    <row r="41" spans="1:16" x14ac:dyDescent="0.3">
      <c r="A41" s="2" t="s">
        <v>711</v>
      </c>
      <c r="B41" s="4">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f>INDEX(products!$A$1:$G$49,MATCH(orders!$D41,products!$A$1:$A$49,0),MATCH(orders!L$1,products!$A$1:$G$1,0))</f>
        <v>9.9499999999999993</v>
      </c>
      <c r="M41" s="10">
        <f t="shared" si="0"/>
        <v>59.699999999999996</v>
      </c>
      <c r="N41" t="str">
        <f t="shared" si="1"/>
        <v>Robusta</v>
      </c>
      <c r="O41" t="str">
        <f t="shared" si="2"/>
        <v>Medium</v>
      </c>
      <c r="P41" t="str">
        <f>_xlfn.XLOOKUP(Orders[[#This Row],[Customer ID]],customers!$A$1:$A$1001,customers!$I$1:$I$1001,,0)</f>
        <v>Yes</v>
      </c>
    </row>
    <row r="42" spans="1:16" x14ac:dyDescent="0.3">
      <c r="A42" s="2" t="s">
        <v>715</v>
      </c>
      <c r="B42" s="4">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f>INDEX(products!$A$1:$G$49,MATCH(orders!$D42,products!$A$1:$A$49,0),MATCH(orders!L$1,products!$A$1:$G$1,0))</f>
        <v>14.55</v>
      </c>
      <c r="M42" s="10">
        <f t="shared" si="0"/>
        <v>43.650000000000006</v>
      </c>
      <c r="N42" t="str">
        <f t="shared" si="1"/>
        <v>Liberica</v>
      </c>
      <c r="O42" t="str">
        <f t="shared" si="2"/>
        <v>Medium</v>
      </c>
      <c r="P42" t="str">
        <f>_xlfn.XLOOKUP(Orders[[#This Row],[Customer ID]],customers!$A$1:$A$1001,customers!$I$1:$I$1001,,0)</f>
        <v>No</v>
      </c>
    </row>
    <row r="43" spans="1:16" x14ac:dyDescent="0.3">
      <c r="A43" s="2" t="s">
        <v>720</v>
      </c>
      <c r="B43" s="4">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f>INDEX(products!$A$1:$G$49,MATCH(orders!$D43,products!$A$1:$A$49,0),MATCH(orders!L$1,products!$A$1:$G$1,0))</f>
        <v>3.645</v>
      </c>
      <c r="M43" s="10">
        <f t="shared" si="0"/>
        <v>7.29</v>
      </c>
      <c r="N43" t="str">
        <f t="shared" si="1"/>
        <v>Excelsa</v>
      </c>
      <c r="O43" t="str">
        <f t="shared" si="2"/>
        <v>Dark</v>
      </c>
      <c r="P43" t="str">
        <f>_xlfn.XLOOKUP(Orders[[#This Row],[Customer ID]],customers!$A$1:$A$1001,customers!$I$1:$I$1001,,0)</f>
        <v>Yes</v>
      </c>
    </row>
    <row r="44" spans="1:16" x14ac:dyDescent="0.3">
      <c r="A44" s="2" t="s">
        <v>726</v>
      </c>
      <c r="B44" s="4">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f>INDEX(products!$A$1:$G$49,MATCH(orders!$D44,products!$A$1:$A$49,0),MATCH(orders!L$1,products!$A$1:$G$1,0))</f>
        <v>2.6849999999999996</v>
      </c>
      <c r="M44" s="10">
        <f t="shared" si="0"/>
        <v>8.0549999999999997</v>
      </c>
      <c r="N44" t="str">
        <f t="shared" si="1"/>
        <v>Robusta</v>
      </c>
      <c r="O44" t="str">
        <f t="shared" si="2"/>
        <v>Dark</v>
      </c>
      <c r="P44" t="str">
        <f>_xlfn.XLOOKUP(Orders[[#This Row],[Customer ID]],customers!$A$1:$A$1001,customers!$I$1:$I$1001,,0)</f>
        <v>Yes</v>
      </c>
    </row>
    <row r="45" spans="1:16" x14ac:dyDescent="0.3">
      <c r="A45" s="2" t="s">
        <v>733</v>
      </c>
      <c r="B45" s="4">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f>INDEX(products!$A$1:$G$49,MATCH(orders!$D45,products!$A$1:$A$49,0),MATCH(orders!L$1,products!$A$1:$G$1,0))</f>
        <v>36.454999999999998</v>
      </c>
      <c r="M45" s="10">
        <f t="shared" si="0"/>
        <v>72.91</v>
      </c>
      <c r="N45" t="str">
        <f t="shared" si="1"/>
        <v>Liberica</v>
      </c>
      <c r="O45" t="str">
        <f t="shared" si="2"/>
        <v>Light</v>
      </c>
      <c r="P45" t="str">
        <f>_xlfn.XLOOKUP(Orders[[#This Row],[Customer ID]],customers!$A$1:$A$1001,customers!$I$1:$I$1001,,0)</f>
        <v>No</v>
      </c>
    </row>
    <row r="46" spans="1:16" x14ac:dyDescent="0.3">
      <c r="A46" s="2" t="s">
        <v>738</v>
      </c>
      <c r="B46" s="4">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f>INDEX(products!$A$1:$G$49,MATCH(orders!$D46,products!$A$1:$A$49,0),MATCH(orders!L$1,products!$A$1:$G$1,0))</f>
        <v>8.25</v>
      </c>
      <c r="M46" s="10">
        <f t="shared" si="0"/>
        <v>16.5</v>
      </c>
      <c r="N46" t="str">
        <f t="shared" si="1"/>
        <v>Excelsa</v>
      </c>
      <c r="O46" t="str">
        <f t="shared" si="2"/>
        <v>Medium</v>
      </c>
      <c r="P46" t="str">
        <f>_xlfn.XLOOKUP(Orders[[#This Row],[Customer ID]],customers!$A$1:$A$1001,customers!$I$1:$I$1001,,0)</f>
        <v>Yes</v>
      </c>
    </row>
    <row r="47" spans="1:16" x14ac:dyDescent="0.3">
      <c r="A47" s="2" t="s">
        <v>744</v>
      </c>
      <c r="B47" s="4">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f>INDEX(products!$A$1:$G$49,MATCH(orders!$D47,products!$A$1:$A$49,0),MATCH(orders!L$1,products!$A$1:$G$1,0))</f>
        <v>29.784999999999997</v>
      </c>
      <c r="M47" s="10">
        <f t="shared" si="0"/>
        <v>178.70999999999998</v>
      </c>
      <c r="N47" t="str">
        <f t="shared" si="1"/>
        <v>Liberica</v>
      </c>
      <c r="O47" t="str">
        <f t="shared" si="2"/>
        <v>Dark</v>
      </c>
      <c r="P47" t="str">
        <f>_xlfn.XLOOKUP(Orders[[#This Row],[Customer ID]],customers!$A$1:$A$1001,customers!$I$1:$I$1001,,0)</f>
        <v>No</v>
      </c>
    </row>
    <row r="48" spans="1:16" x14ac:dyDescent="0.3">
      <c r="A48" s="2" t="s">
        <v>750</v>
      </c>
      <c r="B48" s="4">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f>INDEX(products!$A$1:$G$49,MATCH(orders!$D48,products!$A$1:$A$49,0),MATCH(orders!L$1,products!$A$1:$G$1,0))</f>
        <v>31.624999999999996</v>
      </c>
      <c r="M48" s="10">
        <f t="shared" si="0"/>
        <v>63.249999999999993</v>
      </c>
      <c r="N48" t="str">
        <f t="shared" si="1"/>
        <v>Excelsa</v>
      </c>
      <c r="O48" t="str">
        <f t="shared" si="2"/>
        <v>Medium</v>
      </c>
      <c r="P48" t="str">
        <f>_xlfn.XLOOKUP(Orders[[#This Row],[Customer ID]],customers!$A$1:$A$1001,customers!$I$1:$I$1001,,0)</f>
        <v>Yes</v>
      </c>
    </row>
    <row r="49" spans="1:16" x14ac:dyDescent="0.3">
      <c r="A49" s="2" t="s">
        <v>755</v>
      </c>
      <c r="B49" s="4">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f>INDEX(products!$A$1:$G$49,MATCH(orders!$D49,products!$A$1:$A$49,0),MATCH(orders!L$1,products!$A$1:$G$1,0))</f>
        <v>3.8849999999999998</v>
      </c>
      <c r="M49" s="10">
        <f t="shared" si="0"/>
        <v>7.77</v>
      </c>
      <c r="N49" t="str">
        <f t="shared" si="1"/>
        <v>Arabica</v>
      </c>
      <c r="O49" t="str">
        <f t="shared" si="2"/>
        <v>Light</v>
      </c>
      <c r="P49" t="str">
        <f>_xlfn.XLOOKUP(Orders[[#This Row],[Customer ID]],customers!$A$1:$A$1001,customers!$I$1:$I$1001,,0)</f>
        <v>Yes</v>
      </c>
    </row>
    <row r="50" spans="1:16" x14ac:dyDescent="0.3">
      <c r="A50" s="2" t="s">
        <v>761</v>
      </c>
      <c r="B50" s="4">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f>INDEX(products!$A$1:$G$49,MATCH(orders!$D50,products!$A$1:$A$49,0),MATCH(orders!L$1,products!$A$1:$G$1,0))</f>
        <v>22.884999999999998</v>
      </c>
      <c r="M50" s="10">
        <f t="shared" si="0"/>
        <v>91.539999999999992</v>
      </c>
      <c r="N50" t="str">
        <f t="shared" si="1"/>
        <v>Arabica</v>
      </c>
      <c r="O50" t="str">
        <f t="shared" si="2"/>
        <v>Dark</v>
      </c>
      <c r="P50" t="str">
        <f>_xlfn.XLOOKUP(Orders[[#This Row],[Customer ID]],customers!$A$1:$A$1001,customers!$I$1:$I$1001,,0)</f>
        <v>No</v>
      </c>
    </row>
    <row r="51" spans="1:16" x14ac:dyDescent="0.3">
      <c r="A51" s="2" t="s">
        <v>766</v>
      </c>
      <c r="B51" s="4">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f>INDEX(products!$A$1:$G$49,MATCH(orders!$D51,products!$A$1:$A$49,0),MATCH(orders!L$1,products!$A$1:$G$1,0))</f>
        <v>12.95</v>
      </c>
      <c r="M51" s="10">
        <f t="shared" si="0"/>
        <v>38.849999999999994</v>
      </c>
      <c r="N51" t="str">
        <f t="shared" si="1"/>
        <v>Arabica</v>
      </c>
      <c r="O51" t="str">
        <f t="shared" si="2"/>
        <v>Light</v>
      </c>
      <c r="P51" t="str">
        <f>_xlfn.XLOOKUP(Orders[[#This Row],[Customer ID]],customers!$A$1:$A$1001,customers!$I$1:$I$1001,,0)</f>
        <v>No</v>
      </c>
    </row>
    <row r="52" spans="1:16" x14ac:dyDescent="0.3">
      <c r="A52" s="2" t="s">
        <v>772</v>
      </c>
      <c r="B52" s="4">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f>INDEX(products!$A$1:$G$49,MATCH(orders!$D52,products!$A$1:$A$49,0),MATCH(orders!L$1,products!$A$1:$G$1,0))</f>
        <v>7.77</v>
      </c>
      <c r="M52" s="10">
        <f t="shared" si="0"/>
        <v>15.54</v>
      </c>
      <c r="N52" t="str">
        <f t="shared" si="1"/>
        <v>Liberica</v>
      </c>
      <c r="O52" t="str">
        <f t="shared" si="2"/>
        <v>Dark</v>
      </c>
      <c r="P52" t="str">
        <f>_xlfn.XLOOKUP(Orders[[#This Row],[Customer ID]],customers!$A$1:$A$1001,customers!$I$1:$I$1001,,0)</f>
        <v>No</v>
      </c>
    </row>
    <row r="53" spans="1:16" x14ac:dyDescent="0.3">
      <c r="A53" s="2" t="s">
        <v>778</v>
      </c>
      <c r="B53" s="4">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f>INDEX(products!$A$1:$G$49,MATCH(orders!$D53,products!$A$1:$A$49,0),MATCH(orders!L$1,products!$A$1:$G$1,0))</f>
        <v>36.454999999999998</v>
      </c>
      <c r="M53" s="10">
        <f t="shared" si="0"/>
        <v>145.82</v>
      </c>
      <c r="N53" t="str">
        <f t="shared" si="1"/>
        <v>Liberica</v>
      </c>
      <c r="O53" t="str">
        <f t="shared" si="2"/>
        <v>Light</v>
      </c>
      <c r="P53" t="str">
        <f>_xlfn.XLOOKUP(Orders[[#This Row],[Customer ID]],customers!$A$1:$A$1001,customers!$I$1:$I$1001,,0)</f>
        <v>Yes</v>
      </c>
    </row>
    <row r="54" spans="1:16" x14ac:dyDescent="0.3">
      <c r="A54" s="2" t="s">
        <v>784</v>
      </c>
      <c r="B54" s="4">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f>INDEX(products!$A$1:$G$49,MATCH(orders!$D54,products!$A$1:$A$49,0),MATCH(orders!L$1,products!$A$1:$G$1,0))</f>
        <v>5.97</v>
      </c>
      <c r="M54" s="10">
        <f t="shared" si="0"/>
        <v>29.849999999999998</v>
      </c>
      <c r="N54" t="str">
        <f t="shared" si="1"/>
        <v>Robusta</v>
      </c>
      <c r="O54" t="str">
        <f t="shared" si="2"/>
        <v>Medium</v>
      </c>
      <c r="P54" t="str">
        <f>_xlfn.XLOOKUP(Orders[[#This Row],[Customer ID]],customers!$A$1:$A$1001,customers!$I$1:$I$1001,,0)</f>
        <v>No</v>
      </c>
    </row>
    <row r="55" spans="1:16" x14ac:dyDescent="0.3">
      <c r="A55" s="2" t="s">
        <v>784</v>
      </c>
      <c r="B55" s="4">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f>INDEX(products!$A$1:$G$49,MATCH(orders!$D55,products!$A$1:$A$49,0),MATCH(orders!L$1,products!$A$1:$G$1,0))</f>
        <v>36.454999999999998</v>
      </c>
      <c r="M55" s="10">
        <f t="shared" si="0"/>
        <v>72.91</v>
      </c>
      <c r="N55" t="str">
        <f t="shared" si="1"/>
        <v>Liberica</v>
      </c>
      <c r="O55" t="str">
        <f t="shared" si="2"/>
        <v>Light</v>
      </c>
      <c r="P55" t="str">
        <f>_xlfn.XLOOKUP(Orders[[#This Row],[Customer ID]],customers!$A$1:$A$1001,customers!$I$1:$I$1001,,0)</f>
        <v>No</v>
      </c>
    </row>
    <row r="56" spans="1:16" x14ac:dyDescent="0.3">
      <c r="A56" s="2" t="s">
        <v>794</v>
      </c>
      <c r="B56" s="4">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f>INDEX(products!$A$1:$G$49,MATCH(orders!$D56,products!$A$1:$A$49,0),MATCH(orders!L$1,products!$A$1:$G$1,0))</f>
        <v>14.55</v>
      </c>
      <c r="M56" s="10">
        <f t="shared" si="0"/>
        <v>72.75</v>
      </c>
      <c r="N56" t="str">
        <f t="shared" si="1"/>
        <v>Liberica</v>
      </c>
      <c r="O56" t="str">
        <f t="shared" si="2"/>
        <v>Medium</v>
      </c>
      <c r="P56" t="str">
        <f>_xlfn.XLOOKUP(Orders[[#This Row],[Customer ID]],customers!$A$1:$A$1001,customers!$I$1:$I$1001,,0)</f>
        <v>No</v>
      </c>
    </row>
    <row r="57" spans="1:16" x14ac:dyDescent="0.3">
      <c r="A57" s="2" t="s">
        <v>800</v>
      </c>
      <c r="B57" s="4">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f>INDEX(products!$A$1:$G$49,MATCH(orders!$D57,products!$A$1:$A$49,0),MATCH(orders!L$1,products!$A$1:$G$1,0))</f>
        <v>15.85</v>
      </c>
      <c r="M57" s="10">
        <f t="shared" si="0"/>
        <v>47.55</v>
      </c>
      <c r="N57" t="str">
        <f t="shared" si="1"/>
        <v>Liberica</v>
      </c>
      <c r="O57" t="str">
        <f t="shared" si="2"/>
        <v>Light</v>
      </c>
      <c r="P57" t="str">
        <f>_xlfn.XLOOKUP(Orders[[#This Row],[Customer ID]],customers!$A$1:$A$1001,customers!$I$1:$I$1001,,0)</f>
        <v>No</v>
      </c>
    </row>
    <row r="58" spans="1:16" x14ac:dyDescent="0.3">
      <c r="A58" s="2" t="s">
        <v>805</v>
      </c>
      <c r="B58" s="4">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f>INDEX(products!$A$1:$G$49,MATCH(orders!$D58,products!$A$1:$A$49,0),MATCH(orders!L$1,products!$A$1:$G$1,0))</f>
        <v>3.645</v>
      </c>
      <c r="M58" s="10">
        <f t="shared" si="0"/>
        <v>10.935</v>
      </c>
      <c r="N58" t="str">
        <f t="shared" si="1"/>
        <v>Excelsa</v>
      </c>
      <c r="O58" t="str">
        <f t="shared" si="2"/>
        <v>Dark</v>
      </c>
      <c r="P58" t="str">
        <f>_xlfn.XLOOKUP(Orders[[#This Row],[Customer ID]],customers!$A$1:$A$1001,customers!$I$1:$I$1001,,0)</f>
        <v>Yes</v>
      </c>
    </row>
    <row r="59" spans="1:16" x14ac:dyDescent="0.3">
      <c r="A59" s="2" t="s">
        <v>811</v>
      </c>
      <c r="B59" s="4">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f>INDEX(products!$A$1:$G$49,MATCH(orders!$D59,products!$A$1:$A$49,0),MATCH(orders!L$1,products!$A$1:$G$1,0))</f>
        <v>14.85</v>
      </c>
      <c r="M59" s="10">
        <f t="shared" si="0"/>
        <v>59.4</v>
      </c>
      <c r="N59" t="str">
        <f t="shared" si="1"/>
        <v>Excelsa</v>
      </c>
      <c r="O59" t="str">
        <f t="shared" si="2"/>
        <v>Light</v>
      </c>
      <c r="P59" t="str">
        <f>_xlfn.XLOOKUP(Orders[[#This Row],[Customer ID]],customers!$A$1:$A$1001,customers!$I$1:$I$1001,,0)</f>
        <v>No</v>
      </c>
    </row>
    <row r="60" spans="1:16" x14ac:dyDescent="0.3">
      <c r="A60" s="2" t="s">
        <v>817</v>
      </c>
      <c r="B60" s="4">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f>INDEX(products!$A$1:$G$49,MATCH(orders!$D60,products!$A$1:$A$49,0),MATCH(orders!L$1,products!$A$1:$G$1,0))</f>
        <v>29.784999999999997</v>
      </c>
      <c r="M60" s="10">
        <f t="shared" si="0"/>
        <v>89.35499999999999</v>
      </c>
      <c r="N60" t="str">
        <f t="shared" si="1"/>
        <v>Liberica</v>
      </c>
      <c r="O60" t="str">
        <f t="shared" si="2"/>
        <v>Dark</v>
      </c>
      <c r="P60" t="str">
        <f>_xlfn.XLOOKUP(Orders[[#This Row],[Customer ID]],customers!$A$1:$A$1001,customers!$I$1:$I$1001,,0)</f>
        <v>Yes</v>
      </c>
    </row>
    <row r="61" spans="1:16" x14ac:dyDescent="0.3">
      <c r="A61" s="2" t="s">
        <v>822</v>
      </c>
      <c r="B61" s="4">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f>INDEX(products!$A$1:$G$49,MATCH(orders!$D61,products!$A$1:$A$49,0),MATCH(orders!L$1,products!$A$1:$G$1,0))</f>
        <v>8.73</v>
      </c>
      <c r="M61" s="10">
        <f t="shared" si="0"/>
        <v>26.19</v>
      </c>
      <c r="N61" t="str">
        <f t="shared" si="1"/>
        <v>Liberica</v>
      </c>
      <c r="O61" t="str">
        <f t="shared" si="2"/>
        <v>Medium</v>
      </c>
      <c r="P61" t="str">
        <f>_xlfn.XLOOKUP(Orders[[#This Row],[Customer ID]],customers!$A$1:$A$1001,customers!$I$1:$I$1001,,0)</f>
        <v>Yes</v>
      </c>
    </row>
    <row r="62" spans="1:16" x14ac:dyDescent="0.3">
      <c r="A62" s="2" t="s">
        <v>827</v>
      </c>
      <c r="B62" s="4">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f>INDEX(products!$A$1:$G$49,MATCH(orders!$D62,products!$A$1:$A$49,0),MATCH(orders!L$1,products!$A$1:$G$1,0))</f>
        <v>22.884999999999998</v>
      </c>
      <c r="M62" s="10">
        <f t="shared" si="0"/>
        <v>114.42499999999998</v>
      </c>
      <c r="N62" t="str">
        <f t="shared" si="1"/>
        <v>Arabica</v>
      </c>
      <c r="O62" t="str">
        <f t="shared" si="2"/>
        <v>Dark</v>
      </c>
      <c r="P62" t="str">
        <f>_xlfn.XLOOKUP(Orders[[#This Row],[Customer ID]],customers!$A$1:$A$1001,customers!$I$1:$I$1001,,0)</f>
        <v>No</v>
      </c>
    </row>
    <row r="63" spans="1:16" x14ac:dyDescent="0.3">
      <c r="A63" s="2" t="s">
        <v>833</v>
      </c>
      <c r="B63" s="4">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f>INDEX(products!$A$1:$G$49,MATCH(orders!$D63,products!$A$1:$A$49,0),MATCH(orders!L$1,products!$A$1:$G$1,0))</f>
        <v>5.3699999999999992</v>
      </c>
      <c r="M63" s="10">
        <f t="shared" si="0"/>
        <v>26.849999999999994</v>
      </c>
      <c r="N63" t="str">
        <f t="shared" si="1"/>
        <v>Robusta</v>
      </c>
      <c r="O63" t="str">
        <f t="shared" si="2"/>
        <v>Dark</v>
      </c>
      <c r="P63" t="str">
        <f>_xlfn.XLOOKUP(Orders[[#This Row],[Customer ID]],customers!$A$1:$A$1001,customers!$I$1:$I$1001,,0)</f>
        <v>Yes</v>
      </c>
    </row>
    <row r="64" spans="1:16" x14ac:dyDescent="0.3">
      <c r="A64" s="2" t="s">
        <v>838</v>
      </c>
      <c r="B64" s="4">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f>INDEX(products!$A$1:$G$49,MATCH(orders!$D64,products!$A$1:$A$49,0),MATCH(orders!L$1,products!$A$1:$G$1,0))</f>
        <v>4.7549999999999999</v>
      </c>
      <c r="M64" s="10">
        <f t="shared" si="0"/>
        <v>23.774999999999999</v>
      </c>
      <c r="N64" t="str">
        <f t="shared" si="1"/>
        <v>Liberica</v>
      </c>
      <c r="O64" t="str">
        <f t="shared" si="2"/>
        <v>Light</v>
      </c>
      <c r="P64" t="str">
        <f>_xlfn.XLOOKUP(Orders[[#This Row],[Customer ID]],customers!$A$1:$A$1001,customers!$I$1:$I$1001,,0)</f>
        <v>Yes</v>
      </c>
    </row>
    <row r="65" spans="1:16" x14ac:dyDescent="0.3">
      <c r="A65" s="2" t="s">
        <v>843</v>
      </c>
      <c r="B65" s="4">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f>INDEX(products!$A$1:$G$49,MATCH(orders!$D65,products!$A$1:$A$49,0),MATCH(orders!L$1,products!$A$1:$G$1,0))</f>
        <v>6.75</v>
      </c>
      <c r="M65" s="10">
        <f t="shared" si="0"/>
        <v>6.75</v>
      </c>
      <c r="N65" t="str">
        <f t="shared" si="1"/>
        <v>Arabica</v>
      </c>
      <c r="O65" t="str">
        <f t="shared" si="2"/>
        <v>Medium</v>
      </c>
      <c r="P65" t="str">
        <f>_xlfn.XLOOKUP(Orders[[#This Row],[Customer ID]],customers!$A$1:$A$1001,customers!$I$1:$I$1001,,0)</f>
        <v>No</v>
      </c>
    </row>
    <row r="66" spans="1:16" x14ac:dyDescent="0.3">
      <c r="A66" s="2" t="s">
        <v>849</v>
      </c>
      <c r="B66" s="4">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f>INDEX(products!$A$1:$G$49,MATCH(orders!$D66,products!$A$1:$A$49,0),MATCH(orders!L$1,products!$A$1:$G$1,0))</f>
        <v>5.97</v>
      </c>
      <c r="M66" s="10">
        <f t="shared" si="0"/>
        <v>35.82</v>
      </c>
      <c r="N66" t="str">
        <f t="shared" si="1"/>
        <v>Robusta</v>
      </c>
      <c r="O66" t="str">
        <f t="shared" si="2"/>
        <v>Medium</v>
      </c>
      <c r="P66" t="str">
        <f>_xlfn.XLOOKUP(Orders[[#This Row],[Customer ID]],customers!$A$1:$A$1001,customers!$I$1:$I$1001,,0)</f>
        <v>Yes</v>
      </c>
    </row>
    <row r="67" spans="1:16" x14ac:dyDescent="0.3">
      <c r="A67" s="2" t="s">
        <v>854</v>
      </c>
      <c r="B67" s="4">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f>INDEX(products!$A$1:$G$49,MATCH(orders!$D67,products!$A$1:$A$49,0),MATCH(orders!L$1,products!$A$1:$G$1,0))</f>
        <v>20.584999999999997</v>
      </c>
      <c r="M67" s="10">
        <f t="shared" ref="M67:M130" si="3">L67*E67</f>
        <v>82.339999999999989</v>
      </c>
      <c r="N67" t="str">
        <f t="shared" ref="N67:N130" si="4">IF(I67="Rob","Robusta",IF(I67="Exc","Excelsa",IF(I67="Ara","Arabica",IF(I67 ="Lib","Liberica"))))</f>
        <v>Robusta</v>
      </c>
      <c r="O67" t="str">
        <f t="shared" ref="O67:O130" si="5">IF(J67="M","Medium",IF(J67="L","Light",IF(J67="D","Dark")))</f>
        <v>Dark</v>
      </c>
      <c r="P67" t="str">
        <f>_xlfn.XLOOKUP(Orders[[#This Row],[Customer ID]],customers!$A$1:$A$1001,customers!$I$1:$I$1001,,0)</f>
        <v>Yes</v>
      </c>
    </row>
    <row r="68" spans="1:16" x14ac:dyDescent="0.3">
      <c r="A68" s="2" t="s">
        <v>860</v>
      </c>
      <c r="B68" s="4">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f>INDEX(products!$A$1:$G$49,MATCH(orders!$D68,products!$A$1:$A$49,0),MATCH(orders!L$1,products!$A$1:$G$1,0))</f>
        <v>7.169999999999999</v>
      </c>
      <c r="M68" s="10">
        <f t="shared" si="3"/>
        <v>7.169999999999999</v>
      </c>
      <c r="N68" t="str">
        <f t="shared" si="4"/>
        <v>Robusta</v>
      </c>
      <c r="O68" t="str">
        <f t="shared" si="5"/>
        <v>Light</v>
      </c>
      <c r="P68" t="str">
        <f>_xlfn.XLOOKUP(Orders[[#This Row],[Customer ID]],customers!$A$1:$A$1001,customers!$I$1:$I$1001,,0)</f>
        <v>Yes</v>
      </c>
    </row>
    <row r="69" spans="1:16" x14ac:dyDescent="0.3">
      <c r="A69" s="2" t="s">
        <v>866</v>
      </c>
      <c r="B69" s="4">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f>INDEX(products!$A$1:$G$49,MATCH(orders!$D69,products!$A$1:$A$49,0),MATCH(orders!L$1,products!$A$1:$G$1,0))</f>
        <v>4.7549999999999999</v>
      </c>
      <c r="M69" s="10">
        <f t="shared" si="3"/>
        <v>9.51</v>
      </c>
      <c r="N69" t="str">
        <f t="shared" si="4"/>
        <v>Liberica</v>
      </c>
      <c r="O69" t="str">
        <f t="shared" si="5"/>
        <v>Light</v>
      </c>
      <c r="P69" t="str">
        <f>_xlfn.XLOOKUP(Orders[[#This Row],[Customer ID]],customers!$A$1:$A$1001,customers!$I$1:$I$1001,,0)</f>
        <v>No</v>
      </c>
    </row>
    <row r="70" spans="1:16" x14ac:dyDescent="0.3">
      <c r="A70" s="2" t="s">
        <v>872</v>
      </c>
      <c r="B70" s="4">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f>INDEX(products!$A$1:$G$49,MATCH(orders!$D70,products!$A$1:$A$49,0),MATCH(orders!L$1,products!$A$1:$G$1,0))</f>
        <v>2.9849999999999999</v>
      </c>
      <c r="M70" s="10">
        <f t="shared" si="3"/>
        <v>2.9849999999999999</v>
      </c>
      <c r="N70" t="str">
        <f t="shared" si="4"/>
        <v>Robusta</v>
      </c>
      <c r="O70" t="str">
        <f t="shared" si="5"/>
        <v>Medium</v>
      </c>
      <c r="P70" t="str">
        <f>_xlfn.XLOOKUP(Orders[[#This Row],[Customer ID]],customers!$A$1:$A$1001,customers!$I$1:$I$1001,,0)</f>
        <v>No</v>
      </c>
    </row>
    <row r="71" spans="1:16" x14ac:dyDescent="0.3">
      <c r="A71" s="2" t="s">
        <v>878</v>
      </c>
      <c r="B71" s="4">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f>INDEX(products!$A$1:$G$49,MATCH(orders!$D71,products!$A$1:$A$49,0),MATCH(orders!L$1,products!$A$1:$G$1,0))</f>
        <v>9.9499999999999993</v>
      </c>
      <c r="M71" s="10">
        <f t="shared" si="3"/>
        <v>59.699999999999996</v>
      </c>
      <c r="N71" t="str">
        <f t="shared" si="4"/>
        <v>Robusta</v>
      </c>
      <c r="O71" t="str">
        <f t="shared" si="5"/>
        <v>Medium</v>
      </c>
      <c r="P71" t="str">
        <f>_xlfn.XLOOKUP(Orders[[#This Row],[Customer ID]],customers!$A$1:$A$1001,customers!$I$1:$I$1001,,0)</f>
        <v>Yes</v>
      </c>
    </row>
    <row r="72" spans="1:16" x14ac:dyDescent="0.3">
      <c r="A72" s="2" t="s">
        <v>885</v>
      </c>
      <c r="B72" s="4">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f>INDEX(products!$A$1:$G$49,MATCH(orders!$D72,products!$A$1:$A$49,0),MATCH(orders!L$1,products!$A$1:$G$1,0))</f>
        <v>34.154999999999994</v>
      </c>
      <c r="M72" s="10">
        <f t="shared" si="3"/>
        <v>136.61999999999998</v>
      </c>
      <c r="N72" t="str">
        <f t="shared" si="4"/>
        <v>Excelsa</v>
      </c>
      <c r="O72" t="str">
        <f t="shared" si="5"/>
        <v>Light</v>
      </c>
      <c r="P72" t="str">
        <f>_xlfn.XLOOKUP(Orders[[#This Row],[Customer ID]],customers!$A$1:$A$1001,customers!$I$1:$I$1001,,0)</f>
        <v>No</v>
      </c>
    </row>
    <row r="73" spans="1:16" x14ac:dyDescent="0.3">
      <c r="A73" s="2" t="s">
        <v>891</v>
      </c>
      <c r="B73" s="4">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f>INDEX(products!$A$1:$G$49,MATCH(orders!$D73,products!$A$1:$A$49,0),MATCH(orders!L$1,products!$A$1:$G$1,0))</f>
        <v>4.7549999999999999</v>
      </c>
      <c r="M73" s="10">
        <f t="shared" si="3"/>
        <v>9.51</v>
      </c>
      <c r="N73" t="str">
        <f t="shared" si="4"/>
        <v>Liberica</v>
      </c>
      <c r="O73" t="str">
        <f t="shared" si="5"/>
        <v>Light</v>
      </c>
      <c r="P73" t="str">
        <f>_xlfn.XLOOKUP(Orders[[#This Row],[Customer ID]],customers!$A$1:$A$1001,customers!$I$1:$I$1001,,0)</f>
        <v>No</v>
      </c>
    </row>
    <row r="74" spans="1:16" x14ac:dyDescent="0.3">
      <c r="A74" s="2" t="s">
        <v>897</v>
      </c>
      <c r="B74" s="4">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f>INDEX(products!$A$1:$G$49,MATCH(orders!$D74,products!$A$1:$A$49,0),MATCH(orders!L$1,products!$A$1:$G$1,0))</f>
        <v>25.874999999999996</v>
      </c>
      <c r="M74" s="10">
        <f t="shared" si="3"/>
        <v>77.624999999999986</v>
      </c>
      <c r="N74" t="str">
        <f t="shared" si="4"/>
        <v>Arabica</v>
      </c>
      <c r="O74" t="str">
        <f t="shared" si="5"/>
        <v>Medium</v>
      </c>
      <c r="P74" t="str">
        <f>_xlfn.XLOOKUP(Orders[[#This Row],[Customer ID]],customers!$A$1:$A$1001,customers!$I$1:$I$1001,,0)</f>
        <v>No</v>
      </c>
    </row>
    <row r="75" spans="1:16" x14ac:dyDescent="0.3">
      <c r="A75" s="2" t="s">
        <v>902</v>
      </c>
      <c r="B75" s="4">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f>INDEX(products!$A$1:$G$49,MATCH(orders!$D75,products!$A$1:$A$49,0),MATCH(orders!L$1,products!$A$1:$G$1,0))</f>
        <v>4.3650000000000002</v>
      </c>
      <c r="M75" s="10">
        <f t="shared" si="3"/>
        <v>21.825000000000003</v>
      </c>
      <c r="N75" t="str">
        <f t="shared" si="4"/>
        <v>Liberica</v>
      </c>
      <c r="O75" t="str">
        <f t="shared" si="5"/>
        <v>Medium</v>
      </c>
      <c r="P75" t="str">
        <f>_xlfn.XLOOKUP(Orders[[#This Row],[Customer ID]],customers!$A$1:$A$1001,customers!$I$1:$I$1001,,0)</f>
        <v>Yes</v>
      </c>
    </row>
    <row r="76" spans="1:16" x14ac:dyDescent="0.3">
      <c r="A76" s="2" t="s">
        <v>907</v>
      </c>
      <c r="B76" s="4">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f>INDEX(products!$A$1:$G$49,MATCH(orders!$D76,products!$A$1:$A$49,0),MATCH(orders!L$1,products!$A$1:$G$1,0))</f>
        <v>8.91</v>
      </c>
      <c r="M76" s="10">
        <f t="shared" si="3"/>
        <v>17.82</v>
      </c>
      <c r="N76" t="str">
        <f t="shared" si="4"/>
        <v>Excelsa</v>
      </c>
      <c r="O76" t="str">
        <f t="shared" si="5"/>
        <v>Light</v>
      </c>
      <c r="P76" t="str">
        <f>_xlfn.XLOOKUP(Orders[[#This Row],[Customer ID]],customers!$A$1:$A$1001,customers!$I$1:$I$1001,,0)</f>
        <v>Yes</v>
      </c>
    </row>
    <row r="77" spans="1:16" x14ac:dyDescent="0.3">
      <c r="A77" s="2" t="s">
        <v>913</v>
      </c>
      <c r="B77" s="4">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f>INDEX(products!$A$1:$G$49,MATCH(orders!$D77,products!$A$1:$A$49,0),MATCH(orders!L$1,products!$A$1:$G$1,0))</f>
        <v>8.9499999999999993</v>
      </c>
      <c r="M77" s="10">
        <f t="shared" si="3"/>
        <v>53.699999999999996</v>
      </c>
      <c r="N77" t="str">
        <f t="shared" si="4"/>
        <v>Robusta</v>
      </c>
      <c r="O77" t="str">
        <f t="shared" si="5"/>
        <v>Dark</v>
      </c>
      <c r="P77" t="str">
        <f>_xlfn.XLOOKUP(Orders[[#This Row],[Customer ID]],customers!$A$1:$A$1001,customers!$I$1:$I$1001,,0)</f>
        <v>Yes</v>
      </c>
    </row>
    <row r="78" spans="1:16" x14ac:dyDescent="0.3">
      <c r="A78" s="2" t="s">
        <v>919</v>
      </c>
      <c r="B78" s="4">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f>INDEX(products!$A$1:$G$49,MATCH(orders!$D78,products!$A$1:$A$49,0),MATCH(orders!L$1,products!$A$1:$G$1,0))</f>
        <v>3.5849999999999995</v>
      </c>
      <c r="M78" s="10">
        <f t="shared" si="3"/>
        <v>3.5849999999999995</v>
      </c>
      <c r="N78" t="str">
        <f t="shared" si="4"/>
        <v>Robusta</v>
      </c>
      <c r="O78" t="str">
        <f t="shared" si="5"/>
        <v>Light</v>
      </c>
      <c r="P78" t="str">
        <f>_xlfn.XLOOKUP(Orders[[#This Row],[Customer ID]],customers!$A$1:$A$1001,customers!$I$1:$I$1001,,0)</f>
        <v>Yes</v>
      </c>
    </row>
    <row r="79" spans="1:16" x14ac:dyDescent="0.3">
      <c r="A79" s="2" t="s">
        <v>924</v>
      </c>
      <c r="B79" s="4">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f>INDEX(products!$A$1:$G$49,MATCH(orders!$D79,products!$A$1:$A$49,0),MATCH(orders!L$1,products!$A$1:$G$1,0))</f>
        <v>3.645</v>
      </c>
      <c r="M79" s="10">
        <f t="shared" si="3"/>
        <v>7.29</v>
      </c>
      <c r="N79" t="str">
        <f t="shared" si="4"/>
        <v>Excelsa</v>
      </c>
      <c r="O79" t="str">
        <f t="shared" si="5"/>
        <v>Dark</v>
      </c>
      <c r="P79" t="str">
        <f>_xlfn.XLOOKUP(Orders[[#This Row],[Customer ID]],customers!$A$1:$A$1001,customers!$I$1:$I$1001,,0)</f>
        <v>No</v>
      </c>
    </row>
    <row r="80" spans="1:16" x14ac:dyDescent="0.3">
      <c r="A80" s="2" t="s">
        <v>930</v>
      </c>
      <c r="B80" s="4">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f>INDEX(products!$A$1:$G$49,MATCH(orders!$D80,products!$A$1:$A$49,0),MATCH(orders!L$1,products!$A$1:$G$1,0))</f>
        <v>6.75</v>
      </c>
      <c r="M80" s="10">
        <f t="shared" si="3"/>
        <v>40.5</v>
      </c>
      <c r="N80" t="str">
        <f t="shared" si="4"/>
        <v>Arabica</v>
      </c>
      <c r="O80" t="str">
        <f t="shared" si="5"/>
        <v>Medium</v>
      </c>
      <c r="P80" t="str">
        <f>_xlfn.XLOOKUP(Orders[[#This Row],[Customer ID]],customers!$A$1:$A$1001,customers!$I$1:$I$1001,,0)</f>
        <v>Yes</v>
      </c>
    </row>
    <row r="81" spans="1:16" x14ac:dyDescent="0.3">
      <c r="A81" s="2" t="s">
        <v>936</v>
      </c>
      <c r="B81" s="4">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f>INDEX(products!$A$1:$G$49,MATCH(orders!$D81,products!$A$1:$A$49,0),MATCH(orders!L$1,products!$A$1:$G$1,0))</f>
        <v>11.95</v>
      </c>
      <c r="M81" s="10">
        <f t="shared" si="3"/>
        <v>47.8</v>
      </c>
      <c r="N81" t="str">
        <f t="shared" si="4"/>
        <v>Robusta</v>
      </c>
      <c r="O81" t="str">
        <f t="shared" si="5"/>
        <v>Light</v>
      </c>
      <c r="P81" t="str">
        <f>_xlfn.XLOOKUP(Orders[[#This Row],[Customer ID]],customers!$A$1:$A$1001,customers!$I$1:$I$1001,,0)</f>
        <v>No</v>
      </c>
    </row>
    <row r="82" spans="1:16" x14ac:dyDescent="0.3">
      <c r="A82" s="2" t="s">
        <v>942</v>
      </c>
      <c r="B82" s="4">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f>INDEX(products!$A$1:$G$49,MATCH(orders!$D82,products!$A$1:$A$49,0),MATCH(orders!L$1,products!$A$1:$G$1,0))</f>
        <v>7.77</v>
      </c>
      <c r="M82" s="10">
        <f t="shared" si="3"/>
        <v>38.849999999999994</v>
      </c>
      <c r="N82" t="str">
        <f t="shared" si="4"/>
        <v>Arabica</v>
      </c>
      <c r="O82" t="str">
        <f t="shared" si="5"/>
        <v>Light</v>
      </c>
      <c r="P82" t="str">
        <f>_xlfn.XLOOKUP(Orders[[#This Row],[Customer ID]],customers!$A$1:$A$1001,customers!$I$1:$I$1001,,0)</f>
        <v>Yes</v>
      </c>
    </row>
    <row r="83" spans="1:16" x14ac:dyDescent="0.3">
      <c r="A83" s="2" t="s">
        <v>948</v>
      </c>
      <c r="B83" s="4">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f>INDEX(products!$A$1:$G$49,MATCH(orders!$D83,products!$A$1:$A$49,0),MATCH(orders!L$1,products!$A$1:$G$1,0))</f>
        <v>36.454999999999998</v>
      </c>
      <c r="M83" s="10">
        <f t="shared" si="3"/>
        <v>109.36499999999999</v>
      </c>
      <c r="N83" t="str">
        <f t="shared" si="4"/>
        <v>Liberica</v>
      </c>
      <c r="O83" t="str">
        <f t="shared" si="5"/>
        <v>Light</v>
      </c>
      <c r="P83" t="str">
        <f>_xlfn.XLOOKUP(Orders[[#This Row],[Customer ID]],customers!$A$1:$A$1001,customers!$I$1:$I$1001,,0)</f>
        <v>Yes</v>
      </c>
    </row>
    <row r="84" spans="1:16" x14ac:dyDescent="0.3">
      <c r="A84" s="2" t="s">
        <v>954</v>
      </c>
      <c r="B84" s="4">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f>INDEX(products!$A$1:$G$49,MATCH(orders!$D84,products!$A$1:$A$49,0),MATCH(orders!L$1,products!$A$1:$G$1,0))</f>
        <v>33.464999999999996</v>
      </c>
      <c r="M84" s="10">
        <f t="shared" si="3"/>
        <v>100.39499999999998</v>
      </c>
      <c r="N84" t="str">
        <f t="shared" si="4"/>
        <v>Liberica</v>
      </c>
      <c r="O84" t="str">
        <f t="shared" si="5"/>
        <v>Medium</v>
      </c>
      <c r="P84" t="str">
        <f>_xlfn.XLOOKUP(Orders[[#This Row],[Customer ID]],customers!$A$1:$A$1001,customers!$I$1:$I$1001,,0)</f>
        <v>Yes</v>
      </c>
    </row>
    <row r="85" spans="1:16" x14ac:dyDescent="0.3">
      <c r="A85" s="2" t="s">
        <v>960</v>
      </c>
      <c r="B85" s="4">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f>INDEX(products!$A$1:$G$49,MATCH(orders!$D85,products!$A$1:$A$49,0),MATCH(orders!L$1,products!$A$1:$G$1,0))</f>
        <v>20.584999999999997</v>
      </c>
      <c r="M85" s="10">
        <f t="shared" si="3"/>
        <v>82.339999999999989</v>
      </c>
      <c r="N85" t="str">
        <f t="shared" si="4"/>
        <v>Robusta</v>
      </c>
      <c r="O85" t="str">
        <f t="shared" si="5"/>
        <v>Dark</v>
      </c>
      <c r="P85" t="str">
        <f>_xlfn.XLOOKUP(Orders[[#This Row],[Customer ID]],customers!$A$1:$A$1001,customers!$I$1:$I$1001,,0)</f>
        <v>Yes</v>
      </c>
    </row>
    <row r="86" spans="1:16" x14ac:dyDescent="0.3">
      <c r="A86" s="2" t="s">
        <v>965</v>
      </c>
      <c r="B86" s="4">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f>INDEX(products!$A$1:$G$49,MATCH(orders!$D86,products!$A$1:$A$49,0),MATCH(orders!L$1,products!$A$1:$G$1,0))</f>
        <v>9.51</v>
      </c>
      <c r="M86" s="10">
        <f t="shared" si="3"/>
        <v>9.51</v>
      </c>
      <c r="N86" t="str">
        <f t="shared" si="4"/>
        <v>Liberica</v>
      </c>
      <c r="O86" t="str">
        <f t="shared" si="5"/>
        <v>Light</v>
      </c>
      <c r="P86" t="str">
        <f>_xlfn.XLOOKUP(Orders[[#This Row],[Customer ID]],customers!$A$1:$A$1001,customers!$I$1:$I$1001,,0)</f>
        <v>No</v>
      </c>
    </row>
    <row r="87" spans="1:16" x14ac:dyDescent="0.3">
      <c r="A87" s="2" t="s">
        <v>971</v>
      </c>
      <c r="B87" s="4">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f>INDEX(products!$A$1:$G$49,MATCH(orders!$D87,products!$A$1:$A$49,0),MATCH(orders!L$1,products!$A$1:$G$1,0))</f>
        <v>29.784999999999997</v>
      </c>
      <c r="M87" s="10">
        <f t="shared" si="3"/>
        <v>89.35499999999999</v>
      </c>
      <c r="N87" t="str">
        <f t="shared" si="4"/>
        <v>Arabica</v>
      </c>
      <c r="O87" t="str">
        <f t="shared" si="5"/>
        <v>Light</v>
      </c>
      <c r="P87" t="str">
        <f>_xlfn.XLOOKUP(Orders[[#This Row],[Customer ID]],customers!$A$1:$A$1001,customers!$I$1:$I$1001,,0)</f>
        <v>No</v>
      </c>
    </row>
    <row r="88" spans="1:16" x14ac:dyDescent="0.3">
      <c r="A88" s="2" t="s">
        <v>971</v>
      </c>
      <c r="B88" s="4">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f>INDEX(products!$A$1:$G$49,MATCH(orders!$D88,products!$A$1:$A$49,0),MATCH(orders!L$1,products!$A$1:$G$1,0))</f>
        <v>2.9849999999999999</v>
      </c>
      <c r="M88" s="10">
        <f t="shared" si="3"/>
        <v>11.94</v>
      </c>
      <c r="N88" t="str">
        <f t="shared" si="4"/>
        <v>Arabica</v>
      </c>
      <c r="O88" t="str">
        <f t="shared" si="5"/>
        <v>Dark</v>
      </c>
      <c r="P88" t="str">
        <f>_xlfn.XLOOKUP(Orders[[#This Row],[Customer ID]],customers!$A$1:$A$1001,customers!$I$1:$I$1001,,0)</f>
        <v>No</v>
      </c>
    </row>
    <row r="89" spans="1:16" x14ac:dyDescent="0.3">
      <c r="A89" s="2" t="s">
        <v>980</v>
      </c>
      <c r="B89" s="4">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f>INDEX(products!$A$1:$G$49,MATCH(orders!$D89,products!$A$1:$A$49,0),MATCH(orders!L$1,products!$A$1:$G$1,0))</f>
        <v>11.25</v>
      </c>
      <c r="M89" s="10">
        <f t="shared" si="3"/>
        <v>33.75</v>
      </c>
      <c r="N89" t="str">
        <f t="shared" si="4"/>
        <v>Arabica</v>
      </c>
      <c r="O89" t="str">
        <f t="shared" si="5"/>
        <v>Medium</v>
      </c>
      <c r="P89" t="str">
        <f>_xlfn.XLOOKUP(Orders[[#This Row],[Customer ID]],customers!$A$1:$A$1001,customers!$I$1:$I$1001,,0)</f>
        <v>No</v>
      </c>
    </row>
    <row r="90" spans="1:16" x14ac:dyDescent="0.3">
      <c r="A90" s="2" t="s">
        <v>985</v>
      </c>
      <c r="B90" s="4">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f>INDEX(products!$A$1:$G$49,MATCH(orders!$D90,products!$A$1:$A$49,0),MATCH(orders!L$1,products!$A$1:$G$1,0))</f>
        <v>11.95</v>
      </c>
      <c r="M90" s="10">
        <f t="shared" si="3"/>
        <v>35.849999999999994</v>
      </c>
      <c r="N90" t="str">
        <f t="shared" si="4"/>
        <v>Robusta</v>
      </c>
      <c r="O90" t="str">
        <f t="shared" si="5"/>
        <v>Light</v>
      </c>
      <c r="P90" t="str">
        <f>_xlfn.XLOOKUP(Orders[[#This Row],[Customer ID]],customers!$A$1:$A$1001,customers!$I$1:$I$1001,,0)</f>
        <v>No</v>
      </c>
    </row>
    <row r="91" spans="1:16" x14ac:dyDescent="0.3">
      <c r="A91" s="2" t="s">
        <v>990</v>
      </c>
      <c r="B91" s="4">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f>INDEX(products!$A$1:$G$49,MATCH(orders!$D91,products!$A$1:$A$49,0),MATCH(orders!L$1,products!$A$1:$G$1,0))</f>
        <v>12.95</v>
      </c>
      <c r="M91" s="10">
        <f t="shared" si="3"/>
        <v>77.699999999999989</v>
      </c>
      <c r="N91" t="str">
        <f t="shared" si="4"/>
        <v>Arabica</v>
      </c>
      <c r="O91" t="str">
        <f t="shared" si="5"/>
        <v>Light</v>
      </c>
      <c r="P91" t="str">
        <f>_xlfn.XLOOKUP(Orders[[#This Row],[Customer ID]],customers!$A$1:$A$1001,customers!$I$1:$I$1001,,0)</f>
        <v>No</v>
      </c>
    </row>
    <row r="92" spans="1:16" x14ac:dyDescent="0.3">
      <c r="A92" s="2" t="s">
        <v>996</v>
      </c>
      <c r="B92" s="4">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f>INDEX(products!$A$1:$G$49,MATCH(orders!$D92,products!$A$1:$A$49,0),MATCH(orders!L$1,products!$A$1:$G$1,0))</f>
        <v>12.95</v>
      </c>
      <c r="M92" s="10">
        <f t="shared" si="3"/>
        <v>51.8</v>
      </c>
      <c r="N92" t="str">
        <f t="shared" si="4"/>
        <v>Arabica</v>
      </c>
      <c r="O92" t="str">
        <f t="shared" si="5"/>
        <v>Light</v>
      </c>
      <c r="P92" t="str">
        <f>_xlfn.XLOOKUP(Orders[[#This Row],[Customer ID]],customers!$A$1:$A$1001,customers!$I$1:$I$1001,,0)</f>
        <v>Yes</v>
      </c>
    </row>
    <row r="93" spans="1:16" x14ac:dyDescent="0.3">
      <c r="A93" s="2" t="s">
        <v>1001</v>
      </c>
      <c r="B93" s="4">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f>INDEX(products!$A$1:$G$49,MATCH(orders!$D93,products!$A$1:$A$49,0),MATCH(orders!L$1,products!$A$1:$G$1,0))</f>
        <v>25.874999999999996</v>
      </c>
      <c r="M93" s="10">
        <f t="shared" si="3"/>
        <v>103.49999999999999</v>
      </c>
      <c r="N93" t="str">
        <f t="shared" si="4"/>
        <v>Arabica</v>
      </c>
      <c r="O93" t="str">
        <f t="shared" si="5"/>
        <v>Medium</v>
      </c>
      <c r="P93" t="str">
        <f>_xlfn.XLOOKUP(Orders[[#This Row],[Customer ID]],customers!$A$1:$A$1001,customers!$I$1:$I$1001,,0)</f>
        <v>No</v>
      </c>
    </row>
    <row r="94" spans="1:16" x14ac:dyDescent="0.3">
      <c r="A94" s="2" t="s">
        <v>1007</v>
      </c>
      <c r="B94" s="4">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f>INDEX(products!$A$1:$G$49,MATCH(orders!$D94,products!$A$1:$A$49,0),MATCH(orders!L$1,products!$A$1:$G$1,0))</f>
        <v>14.85</v>
      </c>
      <c r="M94" s="10">
        <f t="shared" si="3"/>
        <v>44.55</v>
      </c>
      <c r="N94" t="str">
        <f t="shared" si="4"/>
        <v>Excelsa</v>
      </c>
      <c r="O94" t="str">
        <f t="shared" si="5"/>
        <v>Light</v>
      </c>
      <c r="P94" t="str">
        <f>_xlfn.XLOOKUP(Orders[[#This Row],[Customer ID]],customers!$A$1:$A$1001,customers!$I$1:$I$1001,,0)</f>
        <v>Yes</v>
      </c>
    </row>
    <row r="95" spans="1:16" x14ac:dyDescent="0.3">
      <c r="A95" s="2" t="s">
        <v>1012</v>
      </c>
      <c r="B95" s="4">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f>INDEX(products!$A$1:$G$49,MATCH(orders!$D95,products!$A$1:$A$49,0),MATCH(orders!L$1,products!$A$1:$G$1,0))</f>
        <v>8.91</v>
      </c>
      <c r="M95" s="10">
        <f t="shared" si="3"/>
        <v>35.64</v>
      </c>
      <c r="N95" t="str">
        <f t="shared" si="4"/>
        <v>Excelsa</v>
      </c>
      <c r="O95" t="str">
        <f t="shared" si="5"/>
        <v>Light</v>
      </c>
      <c r="P95" t="str">
        <f>_xlfn.XLOOKUP(Orders[[#This Row],[Customer ID]],customers!$A$1:$A$1001,customers!$I$1:$I$1001,,0)</f>
        <v>Yes</v>
      </c>
    </row>
    <row r="96" spans="1:16" x14ac:dyDescent="0.3">
      <c r="A96" s="2" t="s">
        <v>1018</v>
      </c>
      <c r="B96" s="4">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f>INDEX(products!$A$1:$G$49,MATCH(orders!$D96,products!$A$1:$A$49,0),MATCH(orders!L$1,products!$A$1:$G$1,0))</f>
        <v>2.9849999999999999</v>
      </c>
      <c r="M96" s="10">
        <f t="shared" si="3"/>
        <v>17.91</v>
      </c>
      <c r="N96" t="str">
        <f t="shared" si="4"/>
        <v>Arabica</v>
      </c>
      <c r="O96" t="str">
        <f t="shared" si="5"/>
        <v>Dark</v>
      </c>
      <c r="P96" t="str">
        <f>_xlfn.XLOOKUP(Orders[[#This Row],[Customer ID]],customers!$A$1:$A$1001,customers!$I$1:$I$1001,,0)</f>
        <v>Yes</v>
      </c>
    </row>
    <row r="97" spans="1:16" x14ac:dyDescent="0.3">
      <c r="A97" s="2" t="s">
        <v>1022</v>
      </c>
      <c r="B97" s="4">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f>INDEX(products!$A$1:$G$49,MATCH(orders!$D97,products!$A$1:$A$49,0),MATCH(orders!L$1,products!$A$1:$G$1,0))</f>
        <v>25.874999999999996</v>
      </c>
      <c r="M97" s="10">
        <f t="shared" si="3"/>
        <v>155.24999999999997</v>
      </c>
      <c r="N97" t="str">
        <f t="shared" si="4"/>
        <v>Arabica</v>
      </c>
      <c r="O97" t="str">
        <f t="shared" si="5"/>
        <v>Medium</v>
      </c>
      <c r="P97" t="str">
        <f>_xlfn.XLOOKUP(Orders[[#This Row],[Customer ID]],customers!$A$1:$A$1001,customers!$I$1:$I$1001,,0)</f>
        <v>No</v>
      </c>
    </row>
    <row r="98" spans="1:16" x14ac:dyDescent="0.3">
      <c r="A98" s="2" t="s">
        <v>1027</v>
      </c>
      <c r="B98" s="4">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f>INDEX(products!$A$1:$G$49,MATCH(orders!$D98,products!$A$1:$A$49,0),MATCH(orders!L$1,products!$A$1:$G$1,0))</f>
        <v>2.9849999999999999</v>
      </c>
      <c r="M98" s="10">
        <f t="shared" si="3"/>
        <v>5.97</v>
      </c>
      <c r="N98" t="str">
        <f t="shared" si="4"/>
        <v>Arabica</v>
      </c>
      <c r="O98" t="str">
        <f t="shared" si="5"/>
        <v>Dark</v>
      </c>
      <c r="P98" t="str">
        <f>_xlfn.XLOOKUP(Orders[[#This Row],[Customer ID]],customers!$A$1:$A$1001,customers!$I$1:$I$1001,,0)</f>
        <v>No</v>
      </c>
    </row>
    <row r="99" spans="1:16" x14ac:dyDescent="0.3">
      <c r="A99" s="2" t="s">
        <v>1032</v>
      </c>
      <c r="B99" s="4">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f>INDEX(products!$A$1:$G$49,MATCH(orders!$D99,products!$A$1:$A$49,0),MATCH(orders!L$1,products!$A$1:$G$1,0))</f>
        <v>6.75</v>
      </c>
      <c r="M99" s="10">
        <f t="shared" si="3"/>
        <v>13.5</v>
      </c>
      <c r="N99" t="str">
        <f t="shared" si="4"/>
        <v>Arabica</v>
      </c>
      <c r="O99" t="str">
        <f t="shared" si="5"/>
        <v>Medium</v>
      </c>
      <c r="P99" t="str">
        <f>_xlfn.XLOOKUP(Orders[[#This Row],[Customer ID]],customers!$A$1:$A$1001,customers!$I$1:$I$1001,,0)</f>
        <v>No</v>
      </c>
    </row>
    <row r="100" spans="1:16" x14ac:dyDescent="0.3">
      <c r="A100" s="2" t="s">
        <v>1038</v>
      </c>
      <c r="B100" s="4">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f>INDEX(products!$A$1:$G$49,MATCH(orders!$D100,products!$A$1:$A$49,0),MATCH(orders!L$1,products!$A$1:$G$1,0))</f>
        <v>2.9849999999999999</v>
      </c>
      <c r="M100" s="10">
        <f t="shared" si="3"/>
        <v>2.9849999999999999</v>
      </c>
      <c r="N100" t="str">
        <f t="shared" si="4"/>
        <v>Arabica</v>
      </c>
      <c r="O100" t="str">
        <f t="shared" si="5"/>
        <v>Dark</v>
      </c>
      <c r="P100" t="str">
        <f>_xlfn.XLOOKUP(Orders[[#This Row],[Customer ID]],customers!$A$1:$A$1001,customers!$I$1:$I$1001,,0)</f>
        <v>No</v>
      </c>
    </row>
    <row r="101" spans="1:16" x14ac:dyDescent="0.3">
      <c r="A101" s="2" t="s">
        <v>1043</v>
      </c>
      <c r="B101" s="4">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f>INDEX(products!$A$1:$G$49,MATCH(orders!$D101,products!$A$1:$A$49,0),MATCH(orders!L$1,products!$A$1:$G$1,0))</f>
        <v>4.3650000000000002</v>
      </c>
      <c r="M101" s="10">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4">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f>INDEX(products!$A$1:$G$49,MATCH(orders!$D102,products!$A$1:$A$49,0),MATCH(orders!L$1,products!$A$1:$G$1,0))</f>
        <v>3.8849999999999998</v>
      </c>
      <c r="M102" s="10">
        <f t="shared" si="3"/>
        <v>7.77</v>
      </c>
      <c r="N102" t="str">
        <f t="shared" si="4"/>
        <v>Arabica</v>
      </c>
      <c r="O102" t="str">
        <f t="shared" si="5"/>
        <v>Light</v>
      </c>
      <c r="P102" t="str">
        <f>_xlfn.XLOOKUP(Orders[[#This Row],[Customer ID]],customers!$A$1:$A$1001,customers!$I$1:$I$1001,,0)</f>
        <v>Yes</v>
      </c>
    </row>
    <row r="103" spans="1:16" x14ac:dyDescent="0.3">
      <c r="A103" s="2" t="s">
        <v>1053</v>
      </c>
      <c r="B103" s="4">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f>INDEX(products!$A$1:$G$49,MATCH(orders!$D103,products!$A$1:$A$49,0),MATCH(orders!L$1,products!$A$1:$G$1,0))</f>
        <v>29.784999999999997</v>
      </c>
      <c r="M103" s="10">
        <f t="shared" si="3"/>
        <v>148.92499999999998</v>
      </c>
      <c r="N103" t="str">
        <f t="shared" si="4"/>
        <v>Liberica</v>
      </c>
      <c r="O103" t="str">
        <f t="shared" si="5"/>
        <v>Dark</v>
      </c>
      <c r="P103" t="str">
        <f>_xlfn.XLOOKUP(Orders[[#This Row],[Customer ID]],customers!$A$1:$A$1001,customers!$I$1:$I$1001,,0)</f>
        <v>Yes</v>
      </c>
    </row>
    <row r="104" spans="1:16" x14ac:dyDescent="0.3">
      <c r="A104" s="2" t="s">
        <v>1059</v>
      </c>
      <c r="B104" s="4">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f>INDEX(products!$A$1:$G$49,MATCH(orders!$D104,products!$A$1:$A$49,0),MATCH(orders!L$1,products!$A$1:$G$1,0))</f>
        <v>12.95</v>
      </c>
      <c r="M104" s="10">
        <f t="shared" si="3"/>
        <v>38.849999999999994</v>
      </c>
      <c r="N104" t="str">
        <f t="shared" si="4"/>
        <v>Liberica</v>
      </c>
      <c r="O104" t="str">
        <f t="shared" si="5"/>
        <v>Dark</v>
      </c>
      <c r="P104" t="str">
        <f>_xlfn.XLOOKUP(Orders[[#This Row],[Customer ID]],customers!$A$1:$A$1001,customers!$I$1:$I$1001,,0)</f>
        <v>Yes</v>
      </c>
    </row>
    <row r="105" spans="1:16" x14ac:dyDescent="0.3">
      <c r="A105" s="2" t="s">
        <v>1065</v>
      </c>
      <c r="B105" s="4">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f>INDEX(products!$A$1:$G$49,MATCH(orders!$D105,products!$A$1:$A$49,0),MATCH(orders!L$1,products!$A$1:$G$1,0))</f>
        <v>2.9849999999999999</v>
      </c>
      <c r="M105" s="10">
        <f t="shared" si="3"/>
        <v>11.94</v>
      </c>
      <c r="N105" t="str">
        <f t="shared" si="4"/>
        <v>Robusta</v>
      </c>
      <c r="O105" t="str">
        <f t="shared" si="5"/>
        <v>Medium</v>
      </c>
      <c r="P105" t="str">
        <f>_xlfn.XLOOKUP(Orders[[#This Row],[Customer ID]],customers!$A$1:$A$1001,customers!$I$1:$I$1001,,0)</f>
        <v>No</v>
      </c>
    </row>
    <row r="106" spans="1:16" x14ac:dyDescent="0.3">
      <c r="A106" s="2" t="s">
        <v>1071</v>
      </c>
      <c r="B106" s="4">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f>INDEX(products!$A$1:$G$49,MATCH(orders!$D106,products!$A$1:$A$49,0),MATCH(orders!L$1,products!$A$1:$G$1,0))</f>
        <v>14.55</v>
      </c>
      <c r="M106" s="10">
        <f t="shared" si="3"/>
        <v>87.300000000000011</v>
      </c>
      <c r="N106" t="str">
        <f t="shared" si="4"/>
        <v>Liberica</v>
      </c>
      <c r="O106" t="str">
        <f t="shared" si="5"/>
        <v>Medium</v>
      </c>
      <c r="P106" t="str">
        <f>_xlfn.XLOOKUP(Orders[[#This Row],[Customer ID]],customers!$A$1:$A$1001,customers!$I$1:$I$1001,,0)</f>
        <v>No</v>
      </c>
    </row>
    <row r="107" spans="1:16" x14ac:dyDescent="0.3">
      <c r="A107" s="2" t="s">
        <v>1077</v>
      </c>
      <c r="B107" s="4">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f>INDEX(products!$A$1:$G$49,MATCH(orders!$D107,products!$A$1:$A$49,0),MATCH(orders!L$1,products!$A$1:$G$1,0))</f>
        <v>6.75</v>
      </c>
      <c r="M107" s="10">
        <f t="shared" si="3"/>
        <v>40.5</v>
      </c>
      <c r="N107" t="str">
        <f t="shared" si="4"/>
        <v>Arabica</v>
      </c>
      <c r="O107" t="str">
        <f t="shared" si="5"/>
        <v>Medium</v>
      </c>
      <c r="P107" t="str">
        <f>_xlfn.XLOOKUP(Orders[[#This Row],[Customer ID]],customers!$A$1:$A$1001,customers!$I$1:$I$1001,,0)</f>
        <v>Yes</v>
      </c>
    </row>
    <row r="108" spans="1:16" x14ac:dyDescent="0.3">
      <c r="A108" s="2" t="s">
        <v>1083</v>
      </c>
      <c r="B108" s="4">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f>INDEX(products!$A$1:$G$49,MATCH(orders!$D108,products!$A$1:$A$49,0),MATCH(orders!L$1,products!$A$1:$G$1,0))</f>
        <v>12.15</v>
      </c>
      <c r="M108" s="10">
        <f t="shared" si="3"/>
        <v>24.3</v>
      </c>
      <c r="N108" t="str">
        <f t="shared" si="4"/>
        <v>Excelsa</v>
      </c>
      <c r="O108" t="str">
        <f t="shared" si="5"/>
        <v>Dark</v>
      </c>
      <c r="P108" t="str">
        <f>_xlfn.XLOOKUP(Orders[[#This Row],[Customer ID]],customers!$A$1:$A$1001,customers!$I$1:$I$1001,,0)</f>
        <v>No</v>
      </c>
    </row>
    <row r="109" spans="1:16" x14ac:dyDescent="0.3">
      <c r="A109" s="2" t="s">
        <v>1089</v>
      </c>
      <c r="B109" s="4">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f>INDEX(products!$A$1:$G$49,MATCH(orders!$D109,products!$A$1:$A$49,0),MATCH(orders!L$1,products!$A$1:$G$1,0))</f>
        <v>5.97</v>
      </c>
      <c r="M109" s="10">
        <f t="shared" si="3"/>
        <v>17.91</v>
      </c>
      <c r="N109" t="str">
        <f t="shared" si="4"/>
        <v>Robusta</v>
      </c>
      <c r="O109" t="str">
        <f t="shared" si="5"/>
        <v>Medium</v>
      </c>
      <c r="P109" t="str">
        <f>_xlfn.XLOOKUP(Orders[[#This Row],[Customer ID]],customers!$A$1:$A$1001,customers!$I$1:$I$1001,,0)</f>
        <v>Yes</v>
      </c>
    </row>
    <row r="110" spans="1:16" x14ac:dyDescent="0.3">
      <c r="A110" s="2" t="s">
        <v>1095</v>
      </c>
      <c r="B110" s="4">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f>INDEX(products!$A$1:$G$49,MATCH(orders!$D110,products!$A$1:$A$49,0),MATCH(orders!L$1,products!$A$1:$G$1,0))</f>
        <v>6.75</v>
      </c>
      <c r="M110" s="10">
        <f t="shared" si="3"/>
        <v>27</v>
      </c>
      <c r="N110" t="str">
        <f t="shared" si="4"/>
        <v>Arabica</v>
      </c>
      <c r="O110" t="str">
        <f t="shared" si="5"/>
        <v>Medium</v>
      </c>
      <c r="P110" t="str">
        <f>_xlfn.XLOOKUP(Orders[[#This Row],[Customer ID]],customers!$A$1:$A$1001,customers!$I$1:$I$1001,,0)</f>
        <v>No</v>
      </c>
    </row>
    <row r="111" spans="1:16" x14ac:dyDescent="0.3">
      <c r="A111" s="2" t="s">
        <v>1100</v>
      </c>
      <c r="B111" s="4">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f>INDEX(products!$A$1:$G$49,MATCH(orders!$D111,products!$A$1:$A$49,0),MATCH(orders!L$1,products!$A$1:$G$1,0))</f>
        <v>7.77</v>
      </c>
      <c r="M111" s="10">
        <f t="shared" si="3"/>
        <v>7.77</v>
      </c>
      <c r="N111" t="str">
        <f t="shared" si="4"/>
        <v>Liberica</v>
      </c>
      <c r="O111" t="str">
        <f t="shared" si="5"/>
        <v>Dark</v>
      </c>
      <c r="P111" t="str">
        <f>_xlfn.XLOOKUP(Orders[[#This Row],[Customer ID]],customers!$A$1:$A$1001,customers!$I$1:$I$1001,,0)</f>
        <v>Yes</v>
      </c>
    </row>
    <row r="112" spans="1:16" x14ac:dyDescent="0.3">
      <c r="A112" s="2" t="s">
        <v>1106</v>
      </c>
      <c r="B112" s="4">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f>INDEX(products!$A$1:$G$49,MATCH(orders!$D112,products!$A$1:$A$49,0),MATCH(orders!L$1,products!$A$1:$G$1,0))</f>
        <v>4.4550000000000001</v>
      </c>
      <c r="M112" s="10">
        <f t="shared" si="3"/>
        <v>13.365</v>
      </c>
      <c r="N112" t="str">
        <f t="shared" si="4"/>
        <v>Excelsa</v>
      </c>
      <c r="O112" t="str">
        <f t="shared" si="5"/>
        <v>Light</v>
      </c>
      <c r="P112" t="str">
        <f>_xlfn.XLOOKUP(Orders[[#This Row],[Customer ID]],customers!$A$1:$A$1001,customers!$I$1:$I$1001,,0)</f>
        <v>Yes</v>
      </c>
    </row>
    <row r="113" spans="1:16" x14ac:dyDescent="0.3">
      <c r="A113" s="2" t="s">
        <v>1112</v>
      </c>
      <c r="B113" s="4">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f>INDEX(products!$A$1:$G$49,MATCH(orders!$D113,products!$A$1:$A$49,0),MATCH(orders!L$1,products!$A$1:$G$1,0))</f>
        <v>5.3699999999999992</v>
      </c>
      <c r="M113" s="10">
        <f t="shared" si="3"/>
        <v>26.849999999999994</v>
      </c>
      <c r="N113" t="str">
        <f t="shared" si="4"/>
        <v>Robusta</v>
      </c>
      <c r="O113" t="str">
        <f t="shared" si="5"/>
        <v>Dark</v>
      </c>
      <c r="P113" t="str">
        <f>_xlfn.XLOOKUP(Orders[[#This Row],[Customer ID]],customers!$A$1:$A$1001,customers!$I$1:$I$1001,,0)</f>
        <v>No</v>
      </c>
    </row>
    <row r="114" spans="1:16" x14ac:dyDescent="0.3">
      <c r="A114" s="2" t="s">
        <v>1117</v>
      </c>
      <c r="B114" s="4">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f>INDEX(products!$A$1:$G$49,MATCH(orders!$D114,products!$A$1:$A$49,0),MATCH(orders!L$1,products!$A$1:$G$1,0))</f>
        <v>11.25</v>
      </c>
      <c r="M114" s="10">
        <f t="shared" si="3"/>
        <v>11.25</v>
      </c>
      <c r="N114" t="str">
        <f t="shared" si="4"/>
        <v>Arabica</v>
      </c>
      <c r="O114" t="str">
        <f t="shared" si="5"/>
        <v>Medium</v>
      </c>
      <c r="P114" t="str">
        <f>_xlfn.XLOOKUP(Orders[[#This Row],[Customer ID]],customers!$A$1:$A$1001,customers!$I$1:$I$1001,,0)</f>
        <v>No</v>
      </c>
    </row>
    <row r="115" spans="1:16" x14ac:dyDescent="0.3">
      <c r="A115" s="2" t="s">
        <v>1123</v>
      </c>
      <c r="B115" s="4">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f>INDEX(products!$A$1:$G$49,MATCH(orders!$D115,products!$A$1:$A$49,0),MATCH(orders!L$1,products!$A$1:$G$1,0))</f>
        <v>14.55</v>
      </c>
      <c r="M115" s="10">
        <f t="shared" si="3"/>
        <v>14.55</v>
      </c>
      <c r="N115" t="str">
        <f t="shared" si="4"/>
        <v>Liberica</v>
      </c>
      <c r="O115" t="str">
        <f t="shared" si="5"/>
        <v>Medium</v>
      </c>
      <c r="P115" t="str">
        <f>_xlfn.XLOOKUP(Orders[[#This Row],[Customer ID]],customers!$A$1:$A$1001,customers!$I$1:$I$1001,,0)</f>
        <v>No</v>
      </c>
    </row>
    <row r="116" spans="1:16" x14ac:dyDescent="0.3">
      <c r="A116" s="2" t="s">
        <v>1129</v>
      </c>
      <c r="B116" s="4">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f>INDEX(products!$A$1:$G$49,MATCH(orders!$D116,products!$A$1:$A$49,0),MATCH(orders!L$1,products!$A$1:$G$1,0))</f>
        <v>3.5849999999999995</v>
      </c>
      <c r="M116" s="10">
        <f t="shared" si="3"/>
        <v>14.339999999999998</v>
      </c>
      <c r="N116" t="str">
        <f t="shared" si="4"/>
        <v>Robusta</v>
      </c>
      <c r="O116" t="str">
        <f t="shared" si="5"/>
        <v>Light</v>
      </c>
      <c r="P116" t="str">
        <f>_xlfn.XLOOKUP(Orders[[#This Row],[Customer ID]],customers!$A$1:$A$1001,customers!$I$1:$I$1001,,0)</f>
        <v>No</v>
      </c>
    </row>
    <row r="117" spans="1:16" x14ac:dyDescent="0.3">
      <c r="A117" s="2" t="s">
        <v>1134</v>
      </c>
      <c r="B117" s="4">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f>INDEX(products!$A$1:$G$49,MATCH(orders!$D117,products!$A$1:$A$49,0),MATCH(orders!L$1,products!$A$1:$G$1,0))</f>
        <v>15.85</v>
      </c>
      <c r="M117" s="10">
        <f t="shared" si="3"/>
        <v>15.85</v>
      </c>
      <c r="N117" t="str">
        <f t="shared" si="4"/>
        <v>Liberica</v>
      </c>
      <c r="O117" t="str">
        <f t="shared" si="5"/>
        <v>Light</v>
      </c>
      <c r="P117" t="str">
        <f>_xlfn.XLOOKUP(Orders[[#This Row],[Customer ID]],customers!$A$1:$A$1001,customers!$I$1:$I$1001,,0)</f>
        <v>No</v>
      </c>
    </row>
    <row r="118" spans="1:16" x14ac:dyDescent="0.3">
      <c r="A118" s="2" t="s">
        <v>1140</v>
      </c>
      <c r="B118" s="4">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f>INDEX(products!$A$1:$G$49,MATCH(orders!$D118,products!$A$1:$A$49,0),MATCH(orders!L$1,products!$A$1:$G$1,0))</f>
        <v>4.7549999999999999</v>
      </c>
      <c r="M118" s="10">
        <f t="shared" si="3"/>
        <v>19.02</v>
      </c>
      <c r="N118" t="str">
        <f t="shared" si="4"/>
        <v>Liberica</v>
      </c>
      <c r="O118" t="str">
        <f t="shared" si="5"/>
        <v>Light</v>
      </c>
      <c r="P118" t="str">
        <f>_xlfn.XLOOKUP(Orders[[#This Row],[Customer ID]],customers!$A$1:$A$1001,customers!$I$1:$I$1001,,0)</f>
        <v>Yes</v>
      </c>
    </row>
    <row r="119" spans="1:16" x14ac:dyDescent="0.3">
      <c r="A119" s="2" t="s">
        <v>1146</v>
      </c>
      <c r="B119" s="4">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f>INDEX(products!$A$1:$G$49,MATCH(orders!$D119,products!$A$1:$A$49,0),MATCH(orders!L$1,products!$A$1:$G$1,0))</f>
        <v>9.51</v>
      </c>
      <c r="M119" s="10">
        <f t="shared" si="3"/>
        <v>38.04</v>
      </c>
      <c r="N119" t="str">
        <f t="shared" si="4"/>
        <v>Liberica</v>
      </c>
      <c r="O119" t="str">
        <f t="shared" si="5"/>
        <v>Light</v>
      </c>
      <c r="P119" t="str">
        <f>_xlfn.XLOOKUP(Orders[[#This Row],[Customer ID]],customers!$A$1:$A$1001,customers!$I$1:$I$1001,,0)</f>
        <v>No</v>
      </c>
    </row>
    <row r="120" spans="1:16" x14ac:dyDescent="0.3">
      <c r="A120" s="2" t="s">
        <v>1152</v>
      </c>
      <c r="B120" s="4">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f>INDEX(products!$A$1:$G$49,MATCH(orders!$D120,products!$A$1:$A$49,0),MATCH(orders!L$1,products!$A$1:$G$1,0))</f>
        <v>7.29</v>
      </c>
      <c r="M120" s="10">
        <f t="shared" si="3"/>
        <v>21.87</v>
      </c>
      <c r="N120" t="str">
        <f t="shared" si="4"/>
        <v>Excelsa</v>
      </c>
      <c r="O120" t="str">
        <f t="shared" si="5"/>
        <v>Dark</v>
      </c>
      <c r="P120" t="str">
        <f>_xlfn.XLOOKUP(Orders[[#This Row],[Customer ID]],customers!$A$1:$A$1001,customers!$I$1:$I$1001,,0)</f>
        <v>Yes</v>
      </c>
    </row>
    <row r="121" spans="1:16" x14ac:dyDescent="0.3">
      <c r="A121" s="2" t="s">
        <v>1158</v>
      </c>
      <c r="B121" s="4">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f>INDEX(products!$A$1:$G$49,MATCH(orders!$D121,products!$A$1:$A$49,0),MATCH(orders!L$1,products!$A$1:$G$1,0))</f>
        <v>4.125</v>
      </c>
      <c r="M121" s="10">
        <f t="shared" si="3"/>
        <v>4.125</v>
      </c>
      <c r="N121" t="str">
        <f t="shared" si="4"/>
        <v>Excelsa</v>
      </c>
      <c r="O121" t="str">
        <f t="shared" si="5"/>
        <v>Medium</v>
      </c>
      <c r="P121" t="str">
        <f>_xlfn.XLOOKUP(Orders[[#This Row],[Customer ID]],customers!$A$1:$A$1001,customers!$I$1:$I$1001,,0)</f>
        <v>No</v>
      </c>
    </row>
    <row r="122" spans="1:16" x14ac:dyDescent="0.3">
      <c r="A122" s="2" t="s">
        <v>1158</v>
      </c>
      <c r="B122" s="4">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f>INDEX(products!$A$1:$G$49,MATCH(orders!$D122,products!$A$1:$A$49,0),MATCH(orders!L$1,products!$A$1:$G$1,0))</f>
        <v>3.8849999999999998</v>
      </c>
      <c r="M122" s="10">
        <f t="shared" si="3"/>
        <v>3.8849999999999998</v>
      </c>
      <c r="N122" t="str">
        <f t="shared" si="4"/>
        <v>Arabica</v>
      </c>
      <c r="O122" t="str">
        <f t="shared" si="5"/>
        <v>Light</v>
      </c>
      <c r="P122" t="str">
        <f>_xlfn.XLOOKUP(Orders[[#This Row],[Customer ID]],customers!$A$1:$A$1001,customers!$I$1:$I$1001,,0)</f>
        <v>No</v>
      </c>
    </row>
    <row r="123" spans="1:16" x14ac:dyDescent="0.3">
      <c r="A123" s="2" t="s">
        <v>1158</v>
      </c>
      <c r="B123" s="4">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f>INDEX(products!$A$1:$G$49,MATCH(orders!$D123,products!$A$1:$A$49,0),MATCH(orders!L$1,products!$A$1:$G$1,0))</f>
        <v>13.75</v>
      </c>
      <c r="M123" s="10">
        <f t="shared" si="3"/>
        <v>68.75</v>
      </c>
      <c r="N123" t="str">
        <f t="shared" si="4"/>
        <v>Excelsa</v>
      </c>
      <c r="O123" t="str">
        <f t="shared" si="5"/>
        <v>Medium</v>
      </c>
      <c r="P123" t="str">
        <f>_xlfn.XLOOKUP(Orders[[#This Row],[Customer ID]],customers!$A$1:$A$1001,customers!$I$1:$I$1001,,0)</f>
        <v>No</v>
      </c>
    </row>
    <row r="124" spans="1:16" x14ac:dyDescent="0.3">
      <c r="A124" s="2" t="s">
        <v>1174</v>
      </c>
      <c r="B124" s="4">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f>INDEX(products!$A$1:$G$49,MATCH(orders!$D124,products!$A$1:$A$49,0),MATCH(orders!L$1,products!$A$1:$G$1,0))</f>
        <v>5.97</v>
      </c>
      <c r="M124" s="10">
        <f t="shared" si="3"/>
        <v>23.88</v>
      </c>
      <c r="N124" t="str">
        <f t="shared" si="4"/>
        <v>Arabica</v>
      </c>
      <c r="O124" t="str">
        <f t="shared" si="5"/>
        <v>Dark</v>
      </c>
      <c r="P124" t="str">
        <f>_xlfn.XLOOKUP(Orders[[#This Row],[Customer ID]],customers!$A$1:$A$1001,customers!$I$1:$I$1001,,0)</f>
        <v>Yes</v>
      </c>
    </row>
    <row r="125" spans="1:16" x14ac:dyDescent="0.3">
      <c r="A125" s="2" t="s">
        <v>1180</v>
      </c>
      <c r="B125" s="4">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f>INDEX(products!$A$1:$G$49,MATCH(orders!$D125,products!$A$1:$A$49,0),MATCH(orders!L$1,products!$A$1:$G$1,0))</f>
        <v>36.454999999999998</v>
      </c>
      <c r="M125" s="10">
        <f t="shared" si="3"/>
        <v>145.82</v>
      </c>
      <c r="N125" t="str">
        <f t="shared" si="4"/>
        <v>Liberica</v>
      </c>
      <c r="O125" t="str">
        <f t="shared" si="5"/>
        <v>Light</v>
      </c>
      <c r="P125" t="str">
        <f>_xlfn.XLOOKUP(Orders[[#This Row],[Customer ID]],customers!$A$1:$A$1001,customers!$I$1:$I$1001,,0)</f>
        <v>No</v>
      </c>
    </row>
    <row r="126" spans="1:16" x14ac:dyDescent="0.3">
      <c r="A126" s="2" t="s">
        <v>1186</v>
      </c>
      <c r="B126" s="4">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f>INDEX(products!$A$1:$G$49,MATCH(orders!$D126,products!$A$1:$A$49,0),MATCH(orders!L$1,products!$A$1:$G$1,0))</f>
        <v>4.3650000000000002</v>
      </c>
      <c r="M126" s="10">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4">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f>INDEX(products!$A$1:$G$49,MATCH(orders!$D127,products!$A$1:$A$49,0),MATCH(orders!L$1,products!$A$1:$G$1,0))</f>
        <v>8.73</v>
      </c>
      <c r="M127" s="10">
        <f t="shared" si="3"/>
        <v>26.19</v>
      </c>
      <c r="N127" t="str">
        <f t="shared" si="4"/>
        <v>Liberica</v>
      </c>
      <c r="O127" t="str">
        <f t="shared" si="5"/>
        <v>Medium</v>
      </c>
      <c r="P127" t="str">
        <f>_xlfn.XLOOKUP(Orders[[#This Row],[Customer ID]],customers!$A$1:$A$1001,customers!$I$1:$I$1001,,0)</f>
        <v>Yes</v>
      </c>
    </row>
    <row r="128" spans="1:16" x14ac:dyDescent="0.3">
      <c r="A128" s="2" t="s">
        <v>1198</v>
      </c>
      <c r="B128" s="4">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f>INDEX(products!$A$1:$G$49,MATCH(orders!$D128,products!$A$1:$A$49,0),MATCH(orders!L$1,products!$A$1:$G$1,0))</f>
        <v>11.25</v>
      </c>
      <c r="M128" s="10">
        <f t="shared" si="3"/>
        <v>11.25</v>
      </c>
      <c r="N128" t="str">
        <f t="shared" si="4"/>
        <v>Arabica</v>
      </c>
      <c r="O128" t="str">
        <f t="shared" si="5"/>
        <v>Medium</v>
      </c>
      <c r="P128" t="str">
        <f>_xlfn.XLOOKUP(Orders[[#This Row],[Customer ID]],customers!$A$1:$A$1001,customers!$I$1:$I$1001,,0)</f>
        <v>No</v>
      </c>
    </row>
    <row r="129" spans="1:16" x14ac:dyDescent="0.3">
      <c r="A129" s="2" t="s">
        <v>1204</v>
      </c>
      <c r="B129" s="4">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f>INDEX(products!$A$1:$G$49,MATCH(orders!$D129,products!$A$1:$A$49,0),MATCH(orders!L$1,products!$A$1:$G$1,0))</f>
        <v>12.95</v>
      </c>
      <c r="M129" s="10">
        <f t="shared" si="3"/>
        <v>77.699999999999989</v>
      </c>
      <c r="N129" t="str">
        <f t="shared" si="4"/>
        <v>Liberica</v>
      </c>
      <c r="O129" t="str">
        <f t="shared" si="5"/>
        <v>Dark</v>
      </c>
      <c r="P129" t="str">
        <f>_xlfn.XLOOKUP(Orders[[#This Row],[Customer ID]],customers!$A$1:$A$1001,customers!$I$1:$I$1001,,0)</f>
        <v>No</v>
      </c>
    </row>
    <row r="130" spans="1:16" x14ac:dyDescent="0.3">
      <c r="A130" s="2" t="s">
        <v>1210</v>
      </c>
      <c r="B130" s="4">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f>INDEX(products!$A$1:$G$49,MATCH(orders!$D130,products!$A$1:$A$49,0),MATCH(orders!L$1,products!$A$1:$G$1,0))</f>
        <v>6.75</v>
      </c>
      <c r="M130" s="10">
        <f t="shared" si="3"/>
        <v>6.75</v>
      </c>
      <c r="N130" t="str">
        <f t="shared" si="4"/>
        <v>Arabica</v>
      </c>
      <c r="O130" t="str">
        <f t="shared" si="5"/>
        <v>Medium</v>
      </c>
      <c r="P130" t="str">
        <f>_xlfn.XLOOKUP(Orders[[#This Row],[Customer ID]],customers!$A$1:$A$1001,customers!$I$1:$I$1001,,0)</f>
        <v>No</v>
      </c>
    </row>
    <row r="131" spans="1:16" x14ac:dyDescent="0.3">
      <c r="A131" s="2" t="s">
        <v>1216</v>
      </c>
      <c r="B131" s="4">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f>INDEX(products!$A$1:$G$49,MATCH(orders!$D131,products!$A$1:$A$49,0),MATCH(orders!L$1,products!$A$1:$G$1,0))</f>
        <v>12.15</v>
      </c>
      <c r="M131" s="10">
        <f t="shared" ref="M131:M194" si="6">L131*E131</f>
        <v>12.15</v>
      </c>
      <c r="N131" t="str">
        <f t="shared" ref="N131:N194" si="7">IF(I131="Rob","Robusta",IF(I131="Exc","Excelsa",IF(I131="Ara","Arabica",IF(I131 ="Lib","Liberica"))))</f>
        <v>Excelsa</v>
      </c>
      <c r="O131" t="str">
        <f t="shared" ref="O131:O194" si="8">IF(J131="M","Medium",IF(J131="L","Light",IF(J131="D","Dark")))</f>
        <v>Dark</v>
      </c>
      <c r="P131" t="str">
        <f>_xlfn.XLOOKUP(Orders[[#This Row],[Customer ID]],customers!$A$1:$A$1001,customers!$I$1:$I$1001,,0)</f>
        <v>Yes</v>
      </c>
    </row>
    <row r="132" spans="1:16" x14ac:dyDescent="0.3">
      <c r="A132" s="2" t="s">
        <v>1222</v>
      </c>
      <c r="B132" s="4">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f>INDEX(products!$A$1:$G$49,MATCH(orders!$D132,products!$A$1:$A$49,0),MATCH(orders!L$1,products!$A$1:$G$1,0))</f>
        <v>29.784999999999997</v>
      </c>
      <c r="M132" s="10">
        <f t="shared" si="6"/>
        <v>148.92499999999998</v>
      </c>
      <c r="N132" t="str">
        <f t="shared" si="7"/>
        <v>Arabica</v>
      </c>
      <c r="O132" t="str">
        <f t="shared" si="8"/>
        <v>Light</v>
      </c>
      <c r="P132" t="str">
        <f>_xlfn.XLOOKUP(Orders[[#This Row],[Customer ID]],customers!$A$1:$A$1001,customers!$I$1:$I$1001,,0)</f>
        <v>Yes</v>
      </c>
    </row>
    <row r="133" spans="1:16" x14ac:dyDescent="0.3">
      <c r="A133" s="2" t="s">
        <v>1227</v>
      </c>
      <c r="B133" s="4">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f>INDEX(products!$A$1:$G$49,MATCH(orders!$D133,products!$A$1:$A$49,0),MATCH(orders!L$1,products!$A$1:$G$1,0))</f>
        <v>7.29</v>
      </c>
      <c r="M133" s="10">
        <f t="shared" si="6"/>
        <v>14.58</v>
      </c>
      <c r="N133" t="str">
        <f t="shared" si="7"/>
        <v>Excelsa</v>
      </c>
      <c r="O133" t="str">
        <f t="shared" si="8"/>
        <v>Dark</v>
      </c>
      <c r="P133" t="str">
        <f>_xlfn.XLOOKUP(Orders[[#This Row],[Customer ID]],customers!$A$1:$A$1001,customers!$I$1:$I$1001,,0)</f>
        <v>Yes</v>
      </c>
    </row>
    <row r="134" spans="1:16" x14ac:dyDescent="0.3">
      <c r="A134" s="2" t="s">
        <v>1233</v>
      </c>
      <c r="B134" s="4">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f>INDEX(products!$A$1:$G$49,MATCH(orders!$D134,products!$A$1:$A$49,0),MATCH(orders!L$1,products!$A$1:$G$1,0))</f>
        <v>29.784999999999997</v>
      </c>
      <c r="M134" s="10">
        <f t="shared" si="6"/>
        <v>148.92499999999998</v>
      </c>
      <c r="N134" t="str">
        <f t="shared" si="7"/>
        <v>Arabica</v>
      </c>
      <c r="O134" t="str">
        <f t="shared" si="8"/>
        <v>Light</v>
      </c>
      <c r="P134" t="str">
        <f>_xlfn.XLOOKUP(Orders[[#This Row],[Customer ID]],customers!$A$1:$A$1001,customers!$I$1:$I$1001,,0)</f>
        <v>Yes</v>
      </c>
    </row>
    <row r="135" spans="1:16" x14ac:dyDescent="0.3">
      <c r="A135" s="2" t="s">
        <v>1239</v>
      </c>
      <c r="B135" s="4">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f>INDEX(products!$A$1:$G$49,MATCH(orders!$D135,products!$A$1:$A$49,0),MATCH(orders!L$1,products!$A$1:$G$1,0))</f>
        <v>12.95</v>
      </c>
      <c r="M135" s="10">
        <f t="shared" si="6"/>
        <v>12.95</v>
      </c>
      <c r="N135" t="str">
        <f t="shared" si="7"/>
        <v>Liberica</v>
      </c>
      <c r="O135" t="str">
        <f t="shared" si="8"/>
        <v>Dark</v>
      </c>
      <c r="P135" t="str">
        <f>_xlfn.XLOOKUP(Orders[[#This Row],[Customer ID]],customers!$A$1:$A$1001,customers!$I$1:$I$1001,,0)</f>
        <v>No</v>
      </c>
    </row>
    <row r="136" spans="1:16" x14ac:dyDescent="0.3">
      <c r="A136" s="2" t="s">
        <v>1245</v>
      </c>
      <c r="B136" s="4">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f>INDEX(products!$A$1:$G$49,MATCH(orders!$D136,products!$A$1:$A$49,0),MATCH(orders!L$1,products!$A$1:$G$1,0))</f>
        <v>31.624999999999996</v>
      </c>
      <c r="M136" s="10">
        <f t="shared" si="6"/>
        <v>94.874999999999986</v>
      </c>
      <c r="N136" t="str">
        <f t="shared" si="7"/>
        <v>Excelsa</v>
      </c>
      <c r="O136" t="str">
        <f t="shared" si="8"/>
        <v>Medium</v>
      </c>
      <c r="P136" t="str">
        <f>_xlfn.XLOOKUP(Orders[[#This Row],[Customer ID]],customers!$A$1:$A$1001,customers!$I$1:$I$1001,,0)</f>
        <v>Yes</v>
      </c>
    </row>
    <row r="137" spans="1:16" x14ac:dyDescent="0.3">
      <c r="A137" s="2" t="s">
        <v>1249</v>
      </c>
      <c r="B137" s="4">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f>INDEX(products!$A$1:$G$49,MATCH(orders!$D137,products!$A$1:$A$49,0),MATCH(orders!L$1,products!$A$1:$G$1,0))</f>
        <v>7.77</v>
      </c>
      <c r="M137" s="10">
        <f t="shared" si="6"/>
        <v>38.849999999999994</v>
      </c>
      <c r="N137" t="str">
        <f t="shared" si="7"/>
        <v>Arabica</v>
      </c>
      <c r="O137" t="str">
        <f t="shared" si="8"/>
        <v>Light</v>
      </c>
      <c r="P137" t="str">
        <f>_xlfn.XLOOKUP(Orders[[#This Row],[Customer ID]],customers!$A$1:$A$1001,customers!$I$1:$I$1001,,0)</f>
        <v>Yes</v>
      </c>
    </row>
    <row r="138" spans="1:16" x14ac:dyDescent="0.3">
      <c r="A138" s="2" t="s">
        <v>1255</v>
      </c>
      <c r="B138" s="4">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f>INDEX(products!$A$1:$G$49,MATCH(orders!$D138,products!$A$1:$A$49,0),MATCH(orders!L$1,products!$A$1:$G$1,0))</f>
        <v>2.9849999999999999</v>
      </c>
      <c r="M138" s="10">
        <f t="shared" si="6"/>
        <v>11.94</v>
      </c>
      <c r="N138" t="str">
        <f t="shared" si="7"/>
        <v>Arabica</v>
      </c>
      <c r="O138" t="str">
        <f t="shared" si="8"/>
        <v>Dark</v>
      </c>
      <c r="P138" t="str">
        <f>_xlfn.XLOOKUP(Orders[[#This Row],[Customer ID]],customers!$A$1:$A$1001,customers!$I$1:$I$1001,,0)</f>
        <v>No</v>
      </c>
    </row>
    <row r="139" spans="1:16" x14ac:dyDescent="0.3">
      <c r="A139" s="2" t="s">
        <v>1261</v>
      </c>
      <c r="B139" s="4">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f>INDEX(products!$A$1:$G$49,MATCH(orders!$D139,products!$A$1:$A$49,0),MATCH(orders!L$1,products!$A$1:$G$1,0))</f>
        <v>34.154999999999994</v>
      </c>
      <c r="M139" s="10">
        <f t="shared" si="6"/>
        <v>102.46499999999997</v>
      </c>
      <c r="N139" t="str">
        <f t="shared" si="7"/>
        <v>Excelsa</v>
      </c>
      <c r="O139" t="str">
        <f t="shared" si="8"/>
        <v>Light</v>
      </c>
      <c r="P139" t="str">
        <f>_xlfn.XLOOKUP(Orders[[#This Row],[Customer ID]],customers!$A$1:$A$1001,customers!$I$1:$I$1001,,0)</f>
        <v>No</v>
      </c>
    </row>
    <row r="140" spans="1:16" x14ac:dyDescent="0.3">
      <c r="A140" s="2" t="s">
        <v>1266</v>
      </c>
      <c r="B140" s="4">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f>INDEX(products!$A$1:$G$49,MATCH(orders!$D140,products!$A$1:$A$49,0),MATCH(orders!L$1,products!$A$1:$G$1,0))</f>
        <v>12.15</v>
      </c>
      <c r="M140" s="10">
        <f t="shared" si="6"/>
        <v>48.6</v>
      </c>
      <c r="N140" t="str">
        <f t="shared" si="7"/>
        <v>Excelsa</v>
      </c>
      <c r="O140" t="str">
        <f t="shared" si="8"/>
        <v>Dark</v>
      </c>
      <c r="P140" t="str">
        <f>_xlfn.XLOOKUP(Orders[[#This Row],[Customer ID]],customers!$A$1:$A$1001,customers!$I$1:$I$1001,,0)</f>
        <v>No</v>
      </c>
    </row>
    <row r="141" spans="1:16" x14ac:dyDescent="0.3">
      <c r="A141" s="2" t="s">
        <v>1271</v>
      </c>
      <c r="B141" s="4">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f>INDEX(products!$A$1:$G$49,MATCH(orders!$D141,products!$A$1:$A$49,0),MATCH(orders!L$1,products!$A$1:$G$1,0))</f>
        <v>12.95</v>
      </c>
      <c r="M141" s="10">
        <f t="shared" si="6"/>
        <v>77.699999999999989</v>
      </c>
      <c r="N141" t="str">
        <f t="shared" si="7"/>
        <v>Liberica</v>
      </c>
      <c r="O141" t="str">
        <f t="shared" si="8"/>
        <v>Dark</v>
      </c>
      <c r="P141" t="str">
        <f>_xlfn.XLOOKUP(Orders[[#This Row],[Customer ID]],customers!$A$1:$A$1001,customers!$I$1:$I$1001,,0)</f>
        <v>Yes</v>
      </c>
    </row>
    <row r="142" spans="1:16" x14ac:dyDescent="0.3">
      <c r="A142" s="2" t="s">
        <v>1276</v>
      </c>
      <c r="B142" s="4">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f>INDEX(products!$A$1:$G$49,MATCH(orders!$D142,products!$A$1:$A$49,0),MATCH(orders!L$1,products!$A$1:$G$1,0))</f>
        <v>29.784999999999997</v>
      </c>
      <c r="M142" s="10">
        <f t="shared" si="6"/>
        <v>29.784999999999997</v>
      </c>
      <c r="N142" t="str">
        <f t="shared" si="7"/>
        <v>Liberica</v>
      </c>
      <c r="O142" t="str">
        <f t="shared" si="8"/>
        <v>Dark</v>
      </c>
      <c r="P142" t="str">
        <f>_xlfn.XLOOKUP(Orders[[#This Row],[Customer ID]],customers!$A$1:$A$1001,customers!$I$1:$I$1001,,0)</f>
        <v>Yes</v>
      </c>
    </row>
    <row r="143" spans="1:16" x14ac:dyDescent="0.3">
      <c r="A143" s="2" t="s">
        <v>1283</v>
      </c>
      <c r="B143" s="4">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f>INDEX(products!$A$1:$G$49,MATCH(orders!$D143,products!$A$1:$A$49,0),MATCH(orders!L$1,products!$A$1:$G$1,0))</f>
        <v>3.8849999999999998</v>
      </c>
      <c r="M143" s="10">
        <f t="shared" si="6"/>
        <v>15.54</v>
      </c>
      <c r="N143" t="str">
        <f t="shared" si="7"/>
        <v>Arabica</v>
      </c>
      <c r="O143" t="str">
        <f t="shared" si="8"/>
        <v>Light</v>
      </c>
      <c r="P143" t="str">
        <f>_xlfn.XLOOKUP(Orders[[#This Row],[Customer ID]],customers!$A$1:$A$1001,customers!$I$1:$I$1001,,0)</f>
        <v>Yes</v>
      </c>
    </row>
    <row r="144" spans="1:16" x14ac:dyDescent="0.3">
      <c r="A144" s="2" t="s">
        <v>1289</v>
      </c>
      <c r="B144" s="4">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f>INDEX(products!$A$1:$G$49,MATCH(orders!$D144,products!$A$1:$A$49,0),MATCH(orders!L$1,products!$A$1:$G$1,0))</f>
        <v>34.154999999999994</v>
      </c>
      <c r="M144" s="10">
        <f t="shared" si="6"/>
        <v>136.61999999999998</v>
      </c>
      <c r="N144" t="str">
        <f t="shared" si="7"/>
        <v>Excelsa</v>
      </c>
      <c r="O144" t="str">
        <f t="shared" si="8"/>
        <v>Light</v>
      </c>
      <c r="P144" t="str">
        <f>_xlfn.XLOOKUP(Orders[[#This Row],[Customer ID]],customers!$A$1:$A$1001,customers!$I$1:$I$1001,,0)</f>
        <v>Yes</v>
      </c>
    </row>
    <row r="145" spans="1:16" x14ac:dyDescent="0.3">
      <c r="A145" s="2" t="s">
        <v>1293</v>
      </c>
      <c r="B145" s="4">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f>INDEX(products!$A$1:$G$49,MATCH(orders!$D145,products!$A$1:$A$49,0),MATCH(orders!L$1,products!$A$1:$G$1,0))</f>
        <v>8.73</v>
      </c>
      <c r="M145" s="10">
        <f t="shared" si="6"/>
        <v>17.46</v>
      </c>
      <c r="N145" t="str">
        <f t="shared" si="7"/>
        <v>Liberica</v>
      </c>
      <c r="O145" t="str">
        <f t="shared" si="8"/>
        <v>Medium</v>
      </c>
      <c r="P145" t="str">
        <f>_xlfn.XLOOKUP(Orders[[#This Row],[Customer ID]],customers!$A$1:$A$1001,customers!$I$1:$I$1001,,0)</f>
        <v>No</v>
      </c>
    </row>
    <row r="146" spans="1:16" x14ac:dyDescent="0.3">
      <c r="A146" s="2" t="s">
        <v>1299</v>
      </c>
      <c r="B146" s="4">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f>INDEX(products!$A$1:$G$49,MATCH(orders!$D146,products!$A$1:$A$49,0),MATCH(orders!L$1,products!$A$1:$G$1,0))</f>
        <v>34.154999999999994</v>
      </c>
      <c r="M146" s="10">
        <f t="shared" si="6"/>
        <v>68.309999999999988</v>
      </c>
      <c r="N146" t="str">
        <f t="shared" si="7"/>
        <v>Excelsa</v>
      </c>
      <c r="O146" t="str">
        <f t="shared" si="8"/>
        <v>Light</v>
      </c>
      <c r="P146" t="str">
        <f>_xlfn.XLOOKUP(Orders[[#This Row],[Customer ID]],customers!$A$1:$A$1001,customers!$I$1:$I$1001,,0)</f>
        <v>Yes</v>
      </c>
    </row>
    <row r="147" spans="1:16" x14ac:dyDescent="0.3">
      <c r="A147" s="2" t="s">
        <v>1305</v>
      </c>
      <c r="B147" s="4">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f>INDEX(products!$A$1:$G$49,MATCH(orders!$D147,products!$A$1:$A$49,0),MATCH(orders!L$1,products!$A$1:$G$1,0))</f>
        <v>4.3650000000000002</v>
      </c>
      <c r="M147" s="10">
        <f t="shared" si="6"/>
        <v>17.46</v>
      </c>
      <c r="N147" t="str">
        <f t="shared" si="7"/>
        <v>Liberica</v>
      </c>
      <c r="O147" t="str">
        <f t="shared" si="8"/>
        <v>Medium</v>
      </c>
      <c r="P147" t="str">
        <f>_xlfn.XLOOKUP(Orders[[#This Row],[Customer ID]],customers!$A$1:$A$1001,customers!$I$1:$I$1001,,0)</f>
        <v>No</v>
      </c>
    </row>
    <row r="148" spans="1:16" x14ac:dyDescent="0.3">
      <c r="A148" s="2" t="s">
        <v>1311</v>
      </c>
      <c r="B148" s="4">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f>INDEX(products!$A$1:$G$49,MATCH(orders!$D148,products!$A$1:$A$49,0),MATCH(orders!L$1,products!$A$1:$G$1,0))</f>
        <v>14.55</v>
      </c>
      <c r="M148" s="10">
        <f t="shared" si="6"/>
        <v>43.650000000000006</v>
      </c>
      <c r="N148" t="str">
        <f t="shared" si="7"/>
        <v>Liberica</v>
      </c>
      <c r="O148" t="str">
        <f t="shared" si="8"/>
        <v>Medium</v>
      </c>
      <c r="P148" t="str">
        <f>_xlfn.XLOOKUP(Orders[[#This Row],[Customer ID]],customers!$A$1:$A$1001,customers!$I$1:$I$1001,,0)</f>
        <v>No</v>
      </c>
    </row>
    <row r="149" spans="1:16" x14ac:dyDescent="0.3">
      <c r="A149" s="2" t="s">
        <v>1311</v>
      </c>
      <c r="B149" s="4">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f>INDEX(products!$A$1:$G$49,MATCH(orders!$D149,products!$A$1:$A$49,0),MATCH(orders!L$1,products!$A$1:$G$1,0))</f>
        <v>13.75</v>
      </c>
      <c r="M149" s="10">
        <f t="shared" si="6"/>
        <v>27.5</v>
      </c>
      <c r="N149" t="str">
        <f t="shared" si="7"/>
        <v>Excelsa</v>
      </c>
      <c r="O149" t="str">
        <f t="shared" si="8"/>
        <v>Medium</v>
      </c>
      <c r="P149" t="str">
        <f>_xlfn.XLOOKUP(Orders[[#This Row],[Customer ID]],customers!$A$1:$A$1001,customers!$I$1:$I$1001,,0)</f>
        <v>No</v>
      </c>
    </row>
    <row r="150" spans="1:16" x14ac:dyDescent="0.3">
      <c r="A150" s="2" t="s">
        <v>1322</v>
      </c>
      <c r="B150" s="4">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f>INDEX(products!$A$1:$G$49,MATCH(orders!$D150,products!$A$1:$A$49,0),MATCH(orders!L$1,products!$A$1:$G$1,0))</f>
        <v>3.645</v>
      </c>
      <c r="M150" s="10">
        <f t="shared" si="6"/>
        <v>18.225000000000001</v>
      </c>
      <c r="N150" t="str">
        <f t="shared" si="7"/>
        <v>Excelsa</v>
      </c>
      <c r="O150" t="str">
        <f t="shared" si="8"/>
        <v>Dark</v>
      </c>
      <c r="P150" t="str">
        <f>_xlfn.XLOOKUP(Orders[[#This Row],[Customer ID]],customers!$A$1:$A$1001,customers!$I$1:$I$1001,,0)</f>
        <v>Yes</v>
      </c>
    </row>
    <row r="151" spans="1:16" x14ac:dyDescent="0.3">
      <c r="A151" s="2" t="s">
        <v>1328</v>
      </c>
      <c r="B151" s="4">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f>INDEX(products!$A$1:$G$49,MATCH(orders!$D151,products!$A$1:$A$49,0),MATCH(orders!L$1,products!$A$1:$G$1,0))</f>
        <v>25.874999999999996</v>
      </c>
      <c r="M151" s="10">
        <f t="shared" si="6"/>
        <v>51.749999999999993</v>
      </c>
      <c r="N151" t="str">
        <f t="shared" si="7"/>
        <v>Arabica</v>
      </c>
      <c r="O151" t="str">
        <f t="shared" si="8"/>
        <v>Medium</v>
      </c>
      <c r="P151" t="str">
        <f>_xlfn.XLOOKUP(Orders[[#This Row],[Customer ID]],customers!$A$1:$A$1001,customers!$I$1:$I$1001,,0)</f>
        <v>Yes</v>
      </c>
    </row>
    <row r="152" spans="1:16" x14ac:dyDescent="0.3">
      <c r="A152" s="2" t="s">
        <v>1333</v>
      </c>
      <c r="B152" s="4">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f>INDEX(products!$A$1:$G$49,MATCH(orders!$D152,products!$A$1:$A$49,0),MATCH(orders!L$1,products!$A$1:$G$1,0))</f>
        <v>12.95</v>
      </c>
      <c r="M152" s="10">
        <f t="shared" si="6"/>
        <v>12.95</v>
      </c>
      <c r="N152" t="str">
        <f t="shared" si="7"/>
        <v>Liberica</v>
      </c>
      <c r="O152" t="str">
        <f t="shared" si="8"/>
        <v>Dark</v>
      </c>
      <c r="P152" t="str">
        <f>_xlfn.XLOOKUP(Orders[[#This Row],[Customer ID]],customers!$A$1:$A$1001,customers!$I$1:$I$1001,,0)</f>
        <v>Yes</v>
      </c>
    </row>
    <row r="153" spans="1:16" x14ac:dyDescent="0.3">
      <c r="A153" s="2" t="s">
        <v>1339</v>
      </c>
      <c r="B153" s="4">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f>INDEX(products!$A$1:$G$49,MATCH(orders!$D153,products!$A$1:$A$49,0),MATCH(orders!L$1,products!$A$1:$G$1,0))</f>
        <v>11.25</v>
      </c>
      <c r="M153" s="10">
        <f t="shared" si="6"/>
        <v>33.75</v>
      </c>
      <c r="N153" t="str">
        <f t="shared" si="7"/>
        <v>Arabica</v>
      </c>
      <c r="O153" t="str">
        <f t="shared" si="8"/>
        <v>Medium</v>
      </c>
      <c r="P153" t="str">
        <f>_xlfn.XLOOKUP(Orders[[#This Row],[Customer ID]],customers!$A$1:$A$1001,customers!$I$1:$I$1001,,0)</f>
        <v>Yes</v>
      </c>
    </row>
    <row r="154" spans="1:16" x14ac:dyDescent="0.3">
      <c r="A154" s="2" t="s">
        <v>1344</v>
      </c>
      <c r="B154" s="4">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f>INDEX(products!$A$1:$G$49,MATCH(orders!$D154,products!$A$1:$A$49,0),MATCH(orders!L$1,products!$A$1:$G$1,0))</f>
        <v>22.884999999999998</v>
      </c>
      <c r="M154" s="10">
        <f t="shared" si="6"/>
        <v>68.655000000000001</v>
      </c>
      <c r="N154" t="str">
        <f t="shared" si="7"/>
        <v>Robusta</v>
      </c>
      <c r="O154" t="str">
        <f t="shared" si="8"/>
        <v>Medium</v>
      </c>
      <c r="P154" t="str">
        <f>_xlfn.XLOOKUP(Orders[[#This Row],[Customer ID]],customers!$A$1:$A$1001,customers!$I$1:$I$1001,,0)</f>
        <v>Yes</v>
      </c>
    </row>
    <row r="155" spans="1:16" x14ac:dyDescent="0.3">
      <c r="A155" s="2" t="s">
        <v>1350</v>
      </c>
      <c r="B155" s="4">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f>INDEX(products!$A$1:$G$49,MATCH(orders!$D155,products!$A$1:$A$49,0),MATCH(orders!L$1,products!$A$1:$G$1,0))</f>
        <v>2.6849999999999996</v>
      </c>
      <c r="M155" s="10">
        <f t="shared" si="6"/>
        <v>2.6849999999999996</v>
      </c>
      <c r="N155" t="str">
        <f t="shared" si="7"/>
        <v>Robusta</v>
      </c>
      <c r="O155" t="str">
        <f t="shared" si="8"/>
        <v>Dark</v>
      </c>
      <c r="P155" t="str">
        <f>_xlfn.XLOOKUP(Orders[[#This Row],[Customer ID]],customers!$A$1:$A$1001,customers!$I$1:$I$1001,,0)</f>
        <v>No</v>
      </c>
    </row>
    <row r="156" spans="1:16" x14ac:dyDescent="0.3">
      <c r="A156" s="2" t="s">
        <v>1355</v>
      </c>
      <c r="B156" s="4">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f>INDEX(products!$A$1:$G$49,MATCH(orders!$D156,products!$A$1:$A$49,0),MATCH(orders!L$1,products!$A$1:$G$1,0))</f>
        <v>22.884999999999998</v>
      </c>
      <c r="M156" s="10">
        <f t="shared" si="6"/>
        <v>114.42499999999998</v>
      </c>
      <c r="N156" t="str">
        <f t="shared" si="7"/>
        <v>Arabica</v>
      </c>
      <c r="O156" t="str">
        <f t="shared" si="8"/>
        <v>Dark</v>
      </c>
      <c r="P156" t="str">
        <f>_xlfn.XLOOKUP(Orders[[#This Row],[Customer ID]],customers!$A$1:$A$1001,customers!$I$1:$I$1001,,0)</f>
        <v>No</v>
      </c>
    </row>
    <row r="157" spans="1:16" x14ac:dyDescent="0.3">
      <c r="A157" s="2" t="s">
        <v>1361</v>
      </c>
      <c r="B157" s="4">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f>INDEX(products!$A$1:$G$49,MATCH(orders!$D157,products!$A$1:$A$49,0),MATCH(orders!L$1,products!$A$1:$G$1,0))</f>
        <v>25.874999999999996</v>
      </c>
      <c r="M157" s="10">
        <f t="shared" si="6"/>
        <v>155.24999999999997</v>
      </c>
      <c r="N157" t="str">
        <f t="shared" si="7"/>
        <v>Arabica</v>
      </c>
      <c r="O157" t="str">
        <f t="shared" si="8"/>
        <v>Medium</v>
      </c>
      <c r="P157" t="str">
        <f>_xlfn.XLOOKUP(Orders[[#This Row],[Customer ID]],customers!$A$1:$A$1001,customers!$I$1:$I$1001,,0)</f>
        <v>Yes</v>
      </c>
    </row>
    <row r="158" spans="1:16" x14ac:dyDescent="0.3">
      <c r="A158" s="2" t="s">
        <v>1367</v>
      </c>
      <c r="B158" s="4">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f>INDEX(products!$A$1:$G$49,MATCH(orders!$D158,products!$A$1:$A$49,0),MATCH(orders!L$1,products!$A$1:$G$1,0))</f>
        <v>25.874999999999996</v>
      </c>
      <c r="M158" s="10">
        <f t="shared" si="6"/>
        <v>77.624999999999986</v>
      </c>
      <c r="N158" t="str">
        <f t="shared" si="7"/>
        <v>Arabica</v>
      </c>
      <c r="O158" t="str">
        <f t="shared" si="8"/>
        <v>Medium</v>
      </c>
      <c r="P158" t="str">
        <f>_xlfn.XLOOKUP(Orders[[#This Row],[Customer ID]],customers!$A$1:$A$1001,customers!$I$1:$I$1001,,0)</f>
        <v>Yes</v>
      </c>
    </row>
    <row r="159" spans="1:16" x14ac:dyDescent="0.3">
      <c r="A159" s="2" t="s">
        <v>1373</v>
      </c>
      <c r="B159" s="4">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f>INDEX(products!$A$1:$G$49,MATCH(orders!$D159,products!$A$1:$A$49,0),MATCH(orders!L$1,products!$A$1:$G$1,0))</f>
        <v>20.584999999999997</v>
      </c>
      <c r="M159" s="10">
        <f t="shared" si="6"/>
        <v>61.754999999999995</v>
      </c>
      <c r="N159" t="str">
        <f t="shared" si="7"/>
        <v>Robusta</v>
      </c>
      <c r="O159" t="str">
        <f t="shared" si="8"/>
        <v>Dark</v>
      </c>
      <c r="P159" t="str">
        <f>_xlfn.XLOOKUP(Orders[[#This Row],[Customer ID]],customers!$A$1:$A$1001,customers!$I$1:$I$1001,,0)</f>
        <v>No</v>
      </c>
    </row>
    <row r="160" spans="1:16" x14ac:dyDescent="0.3">
      <c r="A160" s="2" t="s">
        <v>1379</v>
      </c>
      <c r="B160" s="4">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f>INDEX(products!$A$1:$G$49,MATCH(orders!$D160,products!$A$1:$A$49,0),MATCH(orders!L$1,products!$A$1:$G$1,0))</f>
        <v>20.584999999999997</v>
      </c>
      <c r="M160" s="10">
        <f t="shared" si="6"/>
        <v>123.50999999999999</v>
      </c>
      <c r="N160" t="str">
        <f t="shared" si="7"/>
        <v>Robusta</v>
      </c>
      <c r="O160" t="str">
        <f t="shared" si="8"/>
        <v>Dark</v>
      </c>
      <c r="P160" t="str">
        <f>_xlfn.XLOOKUP(Orders[[#This Row],[Customer ID]],customers!$A$1:$A$1001,customers!$I$1:$I$1001,,0)</f>
        <v>Yes</v>
      </c>
    </row>
    <row r="161" spans="1:16" x14ac:dyDescent="0.3">
      <c r="A161" s="2" t="s">
        <v>1384</v>
      </c>
      <c r="B161" s="4">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f>INDEX(products!$A$1:$G$49,MATCH(orders!$D161,products!$A$1:$A$49,0),MATCH(orders!L$1,products!$A$1:$G$1,0))</f>
        <v>36.454999999999998</v>
      </c>
      <c r="M161" s="10">
        <f t="shared" si="6"/>
        <v>218.73</v>
      </c>
      <c r="N161" t="str">
        <f t="shared" si="7"/>
        <v>Liberica</v>
      </c>
      <c r="O161" t="str">
        <f t="shared" si="8"/>
        <v>Light</v>
      </c>
      <c r="P161" t="str">
        <f>_xlfn.XLOOKUP(Orders[[#This Row],[Customer ID]],customers!$A$1:$A$1001,customers!$I$1:$I$1001,,0)</f>
        <v>No</v>
      </c>
    </row>
    <row r="162" spans="1:16" x14ac:dyDescent="0.3">
      <c r="A162" s="2" t="s">
        <v>1389</v>
      </c>
      <c r="B162" s="4">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f>INDEX(products!$A$1:$G$49,MATCH(orders!$D162,products!$A$1:$A$49,0),MATCH(orders!L$1,products!$A$1:$G$1,0))</f>
        <v>8.25</v>
      </c>
      <c r="M162" s="10">
        <f t="shared" si="6"/>
        <v>33</v>
      </c>
      <c r="N162" t="str">
        <f t="shared" si="7"/>
        <v>Excelsa</v>
      </c>
      <c r="O162" t="str">
        <f t="shared" si="8"/>
        <v>Medium</v>
      </c>
      <c r="P162" t="str">
        <f>_xlfn.XLOOKUP(Orders[[#This Row],[Customer ID]],customers!$A$1:$A$1001,customers!$I$1:$I$1001,,0)</f>
        <v>No</v>
      </c>
    </row>
    <row r="163" spans="1:16" x14ac:dyDescent="0.3">
      <c r="A163" s="2" t="s">
        <v>1395</v>
      </c>
      <c r="B163" s="4">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f>INDEX(products!$A$1:$G$49,MATCH(orders!$D163,products!$A$1:$A$49,0),MATCH(orders!L$1,products!$A$1:$G$1,0))</f>
        <v>7.77</v>
      </c>
      <c r="M163" s="10">
        <f t="shared" si="6"/>
        <v>23.31</v>
      </c>
      <c r="N163" t="str">
        <f t="shared" si="7"/>
        <v>Arabica</v>
      </c>
      <c r="O163" t="str">
        <f t="shared" si="8"/>
        <v>Light</v>
      </c>
      <c r="P163" t="str">
        <f>_xlfn.XLOOKUP(Orders[[#This Row],[Customer ID]],customers!$A$1:$A$1001,customers!$I$1:$I$1001,,0)</f>
        <v>No</v>
      </c>
    </row>
    <row r="164" spans="1:16" x14ac:dyDescent="0.3">
      <c r="A164" s="2" t="s">
        <v>1401</v>
      </c>
      <c r="B164" s="4">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f>INDEX(products!$A$1:$G$49,MATCH(orders!$D164,products!$A$1:$A$49,0),MATCH(orders!L$1,products!$A$1:$G$1,0))</f>
        <v>7.29</v>
      </c>
      <c r="M164" s="10">
        <f t="shared" si="6"/>
        <v>21.87</v>
      </c>
      <c r="N164" t="str">
        <f t="shared" si="7"/>
        <v>Excelsa</v>
      </c>
      <c r="O164" t="str">
        <f t="shared" si="8"/>
        <v>Dark</v>
      </c>
      <c r="P164" t="str">
        <f>_xlfn.XLOOKUP(Orders[[#This Row],[Customer ID]],customers!$A$1:$A$1001,customers!$I$1:$I$1001,,0)</f>
        <v>Yes</v>
      </c>
    </row>
    <row r="165" spans="1:16" x14ac:dyDescent="0.3">
      <c r="A165" s="2" t="s">
        <v>1407</v>
      </c>
      <c r="B165" s="4">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f>INDEX(products!$A$1:$G$49,MATCH(orders!$D165,products!$A$1:$A$49,0),MATCH(orders!L$1,products!$A$1:$G$1,0))</f>
        <v>2.6849999999999996</v>
      </c>
      <c r="M165" s="10">
        <f t="shared" si="6"/>
        <v>16.11</v>
      </c>
      <c r="N165" t="str">
        <f t="shared" si="7"/>
        <v>Robusta</v>
      </c>
      <c r="O165" t="str">
        <f t="shared" si="8"/>
        <v>Dark</v>
      </c>
      <c r="P165" t="str">
        <f>_xlfn.XLOOKUP(Orders[[#This Row],[Customer ID]],customers!$A$1:$A$1001,customers!$I$1:$I$1001,,0)</f>
        <v>No</v>
      </c>
    </row>
    <row r="166" spans="1:16" x14ac:dyDescent="0.3">
      <c r="A166" s="2" t="s">
        <v>1413</v>
      </c>
      <c r="B166" s="4">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f>INDEX(products!$A$1:$G$49,MATCH(orders!$D166,products!$A$1:$A$49,0),MATCH(orders!L$1,products!$A$1:$G$1,0))</f>
        <v>7.29</v>
      </c>
      <c r="M166" s="10">
        <f t="shared" si="6"/>
        <v>29.16</v>
      </c>
      <c r="N166" t="str">
        <f t="shared" si="7"/>
        <v>Excelsa</v>
      </c>
      <c r="O166" t="str">
        <f t="shared" si="8"/>
        <v>Dark</v>
      </c>
      <c r="P166" t="str">
        <f>_xlfn.XLOOKUP(Orders[[#This Row],[Customer ID]],customers!$A$1:$A$1001,customers!$I$1:$I$1001,,0)</f>
        <v>No</v>
      </c>
    </row>
    <row r="167" spans="1:16" x14ac:dyDescent="0.3">
      <c r="A167" s="2" t="s">
        <v>1420</v>
      </c>
      <c r="B167" s="4">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f>INDEX(products!$A$1:$G$49,MATCH(orders!$D167,products!$A$1:$A$49,0),MATCH(orders!L$1,products!$A$1:$G$1,0))</f>
        <v>8.9499999999999993</v>
      </c>
      <c r="M167" s="10">
        <f t="shared" si="6"/>
        <v>53.699999999999996</v>
      </c>
      <c r="N167" t="str">
        <f t="shared" si="7"/>
        <v>Robusta</v>
      </c>
      <c r="O167" t="str">
        <f t="shared" si="8"/>
        <v>Dark</v>
      </c>
      <c r="P167" t="str">
        <f>_xlfn.XLOOKUP(Orders[[#This Row],[Customer ID]],customers!$A$1:$A$1001,customers!$I$1:$I$1001,,0)</f>
        <v>Yes</v>
      </c>
    </row>
    <row r="168" spans="1:16" x14ac:dyDescent="0.3">
      <c r="A168" s="2" t="s">
        <v>1425</v>
      </c>
      <c r="B168" s="4">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f>INDEX(products!$A$1:$G$49,MATCH(orders!$D168,products!$A$1:$A$49,0),MATCH(orders!L$1,products!$A$1:$G$1,0))</f>
        <v>5.3699999999999992</v>
      </c>
      <c r="M168" s="10">
        <f t="shared" si="6"/>
        <v>26.849999999999994</v>
      </c>
      <c r="N168" t="str">
        <f t="shared" si="7"/>
        <v>Robusta</v>
      </c>
      <c r="O168" t="str">
        <f t="shared" si="8"/>
        <v>Dark</v>
      </c>
      <c r="P168" t="str">
        <f>_xlfn.XLOOKUP(Orders[[#This Row],[Customer ID]],customers!$A$1:$A$1001,customers!$I$1:$I$1001,,0)</f>
        <v>Yes</v>
      </c>
    </row>
    <row r="169" spans="1:16" x14ac:dyDescent="0.3">
      <c r="A169" s="2" t="s">
        <v>1430</v>
      </c>
      <c r="B169" s="4">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f>INDEX(products!$A$1:$G$49,MATCH(orders!$D169,products!$A$1:$A$49,0),MATCH(orders!L$1,products!$A$1:$G$1,0))</f>
        <v>8.25</v>
      </c>
      <c r="M169" s="10">
        <f t="shared" si="6"/>
        <v>41.25</v>
      </c>
      <c r="N169" t="str">
        <f t="shared" si="7"/>
        <v>Excelsa</v>
      </c>
      <c r="O169" t="str">
        <f t="shared" si="8"/>
        <v>Medium</v>
      </c>
      <c r="P169" t="str">
        <f>_xlfn.XLOOKUP(Orders[[#This Row],[Customer ID]],customers!$A$1:$A$1001,customers!$I$1:$I$1001,,0)</f>
        <v>Yes</v>
      </c>
    </row>
    <row r="170" spans="1:16" x14ac:dyDescent="0.3">
      <c r="A170" s="2" t="s">
        <v>1436</v>
      </c>
      <c r="B170" s="4">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f>INDEX(products!$A$1:$G$49,MATCH(orders!$D170,products!$A$1:$A$49,0),MATCH(orders!L$1,products!$A$1:$G$1,0))</f>
        <v>6.75</v>
      </c>
      <c r="M170" s="10">
        <f t="shared" si="6"/>
        <v>40.5</v>
      </c>
      <c r="N170" t="str">
        <f t="shared" si="7"/>
        <v>Arabica</v>
      </c>
      <c r="O170" t="str">
        <f t="shared" si="8"/>
        <v>Medium</v>
      </c>
      <c r="P170" t="str">
        <f>_xlfn.XLOOKUP(Orders[[#This Row],[Customer ID]],customers!$A$1:$A$1001,customers!$I$1:$I$1001,,0)</f>
        <v>No</v>
      </c>
    </row>
    <row r="171" spans="1:16" x14ac:dyDescent="0.3">
      <c r="A171" s="2" t="s">
        <v>1441</v>
      </c>
      <c r="B171" s="4">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f>INDEX(products!$A$1:$G$49,MATCH(orders!$D171,products!$A$1:$A$49,0),MATCH(orders!L$1,products!$A$1:$G$1,0))</f>
        <v>8.9499999999999993</v>
      </c>
      <c r="M171" s="10">
        <f t="shared" si="6"/>
        <v>17.899999999999999</v>
      </c>
      <c r="N171" t="str">
        <f t="shared" si="7"/>
        <v>Robusta</v>
      </c>
      <c r="O171" t="str">
        <f t="shared" si="8"/>
        <v>Dark</v>
      </c>
      <c r="P171" t="str">
        <f>_xlfn.XLOOKUP(Orders[[#This Row],[Customer ID]],customers!$A$1:$A$1001,customers!$I$1:$I$1001,,0)</f>
        <v>No</v>
      </c>
    </row>
    <row r="172" spans="1:16" x14ac:dyDescent="0.3">
      <c r="A172" s="2" t="s">
        <v>1448</v>
      </c>
      <c r="B172" s="4">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f>INDEX(products!$A$1:$G$49,MATCH(orders!$D172,products!$A$1:$A$49,0),MATCH(orders!L$1,products!$A$1:$G$1,0))</f>
        <v>34.154999999999994</v>
      </c>
      <c r="M172" s="10">
        <f t="shared" si="6"/>
        <v>68.309999999999988</v>
      </c>
      <c r="N172" t="str">
        <f t="shared" si="7"/>
        <v>Excelsa</v>
      </c>
      <c r="O172" t="str">
        <f t="shared" si="8"/>
        <v>Light</v>
      </c>
      <c r="P172" t="str">
        <f>_xlfn.XLOOKUP(Orders[[#This Row],[Customer ID]],customers!$A$1:$A$1001,customers!$I$1:$I$1001,,0)</f>
        <v>No</v>
      </c>
    </row>
    <row r="173" spans="1:16" x14ac:dyDescent="0.3">
      <c r="A173" s="2" t="s">
        <v>1453</v>
      </c>
      <c r="B173" s="4">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f>INDEX(products!$A$1:$G$49,MATCH(orders!$D173,products!$A$1:$A$49,0),MATCH(orders!L$1,products!$A$1:$G$1,0))</f>
        <v>31.624999999999996</v>
      </c>
      <c r="M173" s="10">
        <f t="shared" si="6"/>
        <v>63.249999999999993</v>
      </c>
      <c r="N173" t="str">
        <f t="shared" si="7"/>
        <v>Excelsa</v>
      </c>
      <c r="O173" t="str">
        <f t="shared" si="8"/>
        <v>Medium</v>
      </c>
      <c r="P173" t="str">
        <f>_xlfn.XLOOKUP(Orders[[#This Row],[Customer ID]],customers!$A$1:$A$1001,customers!$I$1:$I$1001,,0)</f>
        <v>Yes</v>
      </c>
    </row>
    <row r="174" spans="1:16" x14ac:dyDescent="0.3">
      <c r="A174" s="2" t="s">
        <v>1459</v>
      </c>
      <c r="B174" s="4">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f>INDEX(products!$A$1:$G$49,MATCH(orders!$D174,products!$A$1:$A$49,0),MATCH(orders!L$1,products!$A$1:$G$1,0))</f>
        <v>7.29</v>
      </c>
      <c r="M174" s="10">
        <f t="shared" si="6"/>
        <v>21.87</v>
      </c>
      <c r="N174" t="str">
        <f t="shared" si="7"/>
        <v>Excelsa</v>
      </c>
      <c r="O174" t="str">
        <f t="shared" si="8"/>
        <v>Dark</v>
      </c>
      <c r="P174" t="str">
        <f>_xlfn.XLOOKUP(Orders[[#This Row],[Customer ID]],customers!$A$1:$A$1001,customers!$I$1:$I$1001,,0)</f>
        <v>No</v>
      </c>
    </row>
    <row r="175" spans="1:16" x14ac:dyDescent="0.3">
      <c r="A175" s="2" t="s">
        <v>1464</v>
      </c>
      <c r="B175" s="4">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f>INDEX(products!$A$1:$G$49,MATCH(orders!$D175,products!$A$1:$A$49,0),MATCH(orders!L$1,products!$A$1:$G$1,0))</f>
        <v>22.884999999999998</v>
      </c>
      <c r="M175" s="10">
        <f t="shared" si="6"/>
        <v>91.539999999999992</v>
      </c>
      <c r="N175" t="str">
        <f t="shared" si="7"/>
        <v>Robusta</v>
      </c>
      <c r="O175" t="str">
        <f t="shared" si="8"/>
        <v>Medium</v>
      </c>
      <c r="P175" t="str">
        <f>_xlfn.XLOOKUP(Orders[[#This Row],[Customer ID]],customers!$A$1:$A$1001,customers!$I$1:$I$1001,,0)</f>
        <v>No</v>
      </c>
    </row>
    <row r="176" spans="1:16" x14ac:dyDescent="0.3">
      <c r="A176" s="2" t="s">
        <v>1470</v>
      </c>
      <c r="B176" s="4">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f>INDEX(products!$A$1:$G$49,MATCH(orders!$D176,products!$A$1:$A$49,0),MATCH(orders!L$1,products!$A$1:$G$1,0))</f>
        <v>34.154999999999994</v>
      </c>
      <c r="M176" s="10">
        <f t="shared" si="6"/>
        <v>204.92999999999995</v>
      </c>
      <c r="N176" t="str">
        <f t="shared" si="7"/>
        <v>Excelsa</v>
      </c>
      <c r="O176" t="str">
        <f t="shared" si="8"/>
        <v>Light</v>
      </c>
      <c r="P176" t="str">
        <f>_xlfn.XLOOKUP(Orders[[#This Row],[Customer ID]],customers!$A$1:$A$1001,customers!$I$1:$I$1001,,0)</f>
        <v>Yes</v>
      </c>
    </row>
    <row r="177" spans="1:16" x14ac:dyDescent="0.3">
      <c r="A177" s="2" t="s">
        <v>1475</v>
      </c>
      <c r="B177" s="4">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f>INDEX(products!$A$1:$G$49,MATCH(orders!$D177,products!$A$1:$A$49,0),MATCH(orders!L$1,products!$A$1:$G$1,0))</f>
        <v>31.624999999999996</v>
      </c>
      <c r="M177" s="10">
        <f t="shared" si="6"/>
        <v>63.249999999999993</v>
      </c>
      <c r="N177" t="str">
        <f t="shared" si="7"/>
        <v>Excelsa</v>
      </c>
      <c r="O177" t="str">
        <f t="shared" si="8"/>
        <v>Medium</v>
      </c>
      <c r="P177" t="str">
        <f>_xlfn.XLOOKUP(Orders[[#This Row],[Customer ID]],customers!$A$1:$A$1001,customers!$I$1:$I$1001,,0)</f>
        <v>Yes</v>
      </c>
    </row>
    <row r="178" spans="1:16" x14ac:dyDescent="0.3">
      <c r="A178" s="2" t="s">
        <v>1481</v>
      </c>
      <c r="B178" s="4">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f>INDEX(products!$A$1:$G$49,MATCH(orders!$D178,products!$A$1:$A$49,0),MATCH(orders!L$1,products!$A$1:$G$1,0))</f>
        <v>34.154999999999994</v>
      </c>
      <c r="M178" s="10">
        <f t="shared" si="6"/>
        <v>34.154999999999994</v>
      </c>
      <c r="N178" t="str">
        <f t="shared" si="7"/>
        <v>Excelsa</v>
      </c>
      <c r="O178" t="str">
        <f t="shared" si="8"/>
        <v>Light</v>
      </c>
      <c r="P178" t="str">
        <f>_xlfn.XLOOKUP(Orders[[#This Row],[Customer ID]],customers!$A$1:$A$1001,customers!$I$1:$I$1001,,0)</f>
        <v>Yes</v>
      </c>
    </row>
    <row r="179" spans="1:16" x14ac:dyDescent="0.3">
      <c r="A179" s="2" t="s">
        <v>1487</v>
      </c>
      <c r="B179" s="4">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f>INDEX(products!$A$1:$G$49,MATCH(orders!$D179,products!$A$1:$A$49,0),MATCH(orders!L$1,products!$A$1:$G$1,0))</f>
        <v>27.484999999999996</v>
      </c>
      <c r="M179" s="10">
        <f t="shared" si="6"/>
        <v>109.93999999999998</v>
      </c>
      <c r="N179" t="str">
        <f t="shared" si="7"/>
        <v>Robusta</v>
      </c>
      <c r="O179" t="str">
        <f t="shared" si="8"/>
        <v>Light</v>
      </c>
      <c r="P179" t="str">
        <f>_xlfn.XLOOKUP(Orders[[#This Row],[Customer ID]],customers!$A$1:$A$1001,customers!$I$1:$I$1001,,0)</f>
        <v>Yes</v>
      </c>
    </row>
    <row r="180" spans="1:16" x14ac:dyDescent="0.3">
      <c r="A180" s="2" t="s">
        <v>1492</v>
      </c>
      <c r="B180" s="4">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f>INDEX(products!$A$1:$G$49,MATCH(orders!$D180,products!$A$1:$A$49,0),MATCH(orders!L$1,products!$A$1:$G$1,0))</f>
        <v>12.95</v>
      </c>
      <c r="M180" s="10">
        <f t="shared" si="6"/>
        <v>25.9</v>
      </c>
      <c r="N180" t="str">
        <f t="shared" si="7"/>
        <v>Arabica</v>
      </c>
      <c r="O180" t="str">
        <f t="shared" si="8"/>
        <v>Light</v>
      </c>
      <c r="P180" t="str">
        <f>_xlfn.XLOOKUP(Orders[[#This Row],[Customer ID]],customers!$A$1:$A$1001,customers!$I$1:$I$1001,,0)</f>
        <v>No</v>
      </c>
    </row>
    <row r="181" spans="1:16" x14ac:dyDescent="0.3">
      <c r="A181" s="2" t="s">
        <v>1498</v>
      </c>
      <c r="B181" s="4">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f>INDEX(products!$A$1:$G$49,MATCH(orders!$D181,products!$A$1:$A$49,0),MATCH(orders!L$1,products!$A$1:$G$1,0))</f>
        <v>2.9849999999999999</v>
      </c>
      <c r="M181" s="10">
        <f t="shared" si="6"/>
        <v>2.9849999999999999</v>
      </c>
      <c r="N181" t="str">
        <f t="shared" si="7"/>
        <v>Arabica</v>
      </c>
      <c r="O181" t="str">
        <f t="shared" si="8"/>
        <v>Dark</v>
      </c>
      <c r="P181" t="str">
        <f>_xlfn.XLOOKUP(Orders[[#This Row],[Customer ID]],customers!$A$1:$A$1001,customers!$I$1:$I$1001,,0)</f>
        <v>No</v>
      </c>
    </row>
    <row r="182" spans="1:16" x14ac:dyDescent="0.3">
      <c r="A182" s="2" t="s">
        <v>1503</v>
      </c>
      <c r="B182" s="4">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f>INDEX(products!$A$1:$G$49,MATCH(orders!$D182,products!$A$1:$A$49,0),MATCH(orders!L$1,products!$A$1:$G$1,0))</f>
        <v>4.4550000000000001</v>
      </c>
      <c r="M182" s="10">
        <f t="shared" si="6"/>
        <v>22.274999999999999</v>
      </c>
      <c r="N182" t="str">
        <f t="shared" si="7"/>
        <v>Excelsa</v>
      </c>
      <c r="O182" t="str">
        <f t="shared" si="8"/>
        <v>Light</v>
      </c>
      <c r="P182" t="str">
        <f>_xlfn.XLOOKUP(Orders[[#This Row],[Customer ID]],customers!$A$1:$A$1001,customers!$I$1:$I$1001,,0)</f>
        <v>No</v>
      </c>
    </row>
    <row r="183" spans="1:16" x14ac:dyDescent="0.3">
      <c r="A183" s="2" t="s">
        <v>1503</v>
      </c>
      <c r="B183" s="4">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f>INDEX(products!$A$1:$G$49,MATCH(orders!$D183,products!$A$1:$A$49,0),MATCH(orders!L$1,products!$A$1:$G$1,0))</f>
        <v>5.97</v>
      </c>
      <c r="M183" s="10">
        <f t="shared" si="6"/>
        <v>29.849999999999998</v>
      </c>
      <c r="N183" t="str">
        <f t="shared" si="7"/>
        <v>Arabica</v>
      </c>
      <c r="O183" t="str">
        <f t="shared" si="8"/>
        <v>Dark</v>
      </c>
      <c r="P183" t="str">
        <f>_xlfn.XLOOKUP(Orders[[#This Row],[Customer ID]],customers!$A$1:$A$1001,customers!$I$1:$I$1001,,0)</f>
        <v>No</v>
      </c>
    </row>
    <row r="184" spans="1:16" x14ac:dyDescent="0.3">
      <c r="A184" s="2" t="s">
        <v>1514</v>
      </c>
      <c r="B184" s="4">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f>INDEX(products!$A$1:$G$49,MATCH(orders!$D184,products!$A$1:$A$49,0),MATCH(orders!L$1,products!$A$1:$G$1,0))</f>
        <v>5.3699999999999992</v>
      </c>
      <c r="M184" s="10">
        <f t="shared" si="6"/>
        <v>32.22</v>
      </c>
      <c r="N184" t="str">
        <f t="shared" si="7"/>
        <v>Robusta</v>
      </c>
      <c r="O184" t="str">
        <f t="shared" si="8"/>
        <v>Dark</v>
      </c>
      <c r="P184" t="str">
        <f>_xlfn.XLOOKUP(Orders[[#This Row],[Customer ID]],customers!$A$1:$A$1001,customers!$I$1:$I$1001,,0)</f>
        <v>No</v>
      </c>
    </row>
    <row r="185" spans="1:16" x14ac:dyDescent="0.3">
      <c r="A185" s="2" t="s">
        <v>1520</v>
      </c>
      <c r="B185" s="4">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f>INDEX(products!$A$1:$G$49,MATCH(orders!$D185,products!$A$1:$A$49,0),MATCH(orders!L$1,products!$A$1:$G$1,0))</f>
        <v>4.125</v>
      </c>
      <c r="M185" s="10">
        <f t="shared" si="6"/>
        <v>8.25</v>
      </c>
      <c r="N185" t="str">
        <f t="shared" si="7"/>
        <v>Excelsa</v>
      </c>
      <c r="O185" t="str">
        <f t="shared" si="8"/>
        <v>Medium</v>
      </c>
      <c r="P185" t="str">
        <f>_xlfn.XLOOKUP(Orders[[#This Row],[Customer ID]],customers!$A$1:$A$1001,customers!$I$1:$I$1001,,0)</f>
        <v>No</v>
      </c>
    </row>
    <row r="186" spans="1:16" x14ac:dyDescent="0.3">
      <c r="A186" s="2" t="s">
        <v>1526</v>
      </c>
      <c r="B186" s="4">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f>INDEX(products!$A$1:$G$49,MATCH(orders!$D186,products!$A$1:$A$49,0),MATCH(orders!L$1,products!$A$1:$G$1,0))</f>
        <v>7.77</v>
      </c>
      <c r="M186" s="10">
        <f t="shared" si="6"/>
        <v>31.08</v>
      </c>
      <c r="N186" t="str">
        <f t="shared" si="7"/>
        <v>Arabica</v>
      </c>
      <c r="O186" t="str">
        <f t="shared" si="8"/>
        <v>Light</v>
      </c>
      <c r="P186" t="str">
        <f>_xlfn.XLOOKUP(Orders[[#This Row],[Customer ID]],customers!$A$1:$A$1001,customers!$I$1:$I$1001,,0)</f>
        <v>No</v>
      </c>
    </row>
    <row r="187" spans="1:16" x14ac:dyDescent="0.3">
      <c r="A187" s="2" t="s">
        <v>1532</v>
      </c>
      <c r="B187" s="4">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f>INDEX(products!$A$1:$G$49,MATCH(orders!$D187,products!$A$1:$A$49,0),MATCH(orders!L$1,products!$A$1:$G$1,0))</f>
        <v>7.29</v>
      </c>
      <c r="M187" s="10">
        <f t="shared" si="6"/>
        <v>36.450000000000003</v>
      </c>
      <c r="N187" t="str">
        <f t="shared" si="7"/>
        <v>Excelsa</v>
      </c>
      <c r="O187" t="str">
        <f t="shared" si="8"/>
        <v>Dark</v>
      </c>
      <c r="P187" t="str">
        <f>_xlfn.XLOOKUP(Orders[[#This Row],[Customer ID]],customers!$A$1:$A$1001,customers!$I$1:$I$1001,,0)</f>
        <v>Yes</v>
      </c>
    </row>
    <row r="188" spans="1:16" x14ac:dyDescent="0.3">
      <c r="A188" s="2" t="s">
        <v>1538</v>
      </c>
      <c r="B188" s="4">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f>INDEX(products!$A$1:$G$49,MATCH(orders!$D188,products!$A$1:$A$49,0),MATCH(orders!L$1,products!$A$1:$G$1,0))</f>
        <v>22.884999999999998</v>
      </c>
      <c r="M188" s="10">
        <f t="shared" si="6"/>
        <v>68.655000000000001</v>
      </c>
      <c r="N188" t="str">
        <f t="shared" si="7"/>
        <v>Robusta</v>
      </c>
      <c r="O188" t="str">
        <f t="shared" si="8"/>
        <v>Medium</v>
      </c>
      <c r="P188" t="str">
        <f>_xlfn.XLOOKUP(Orders[[#This Row],[Customer ID]],customers!$A$1:$A$1001,customers!$I$1:$I$1001,,0)</f>
        <v>No</v>
      </c>
    </row>
    <row r="189" spans="1:16" x14ac:dyDescent="0.3">
      <c r="A189" s="2" t="s">
        <v>1544</v>
      </c>
      <c r="B189" s="4">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f>INDEX(products!$A$1:$G$49,MATCH(orders!$D189,products!$A$1:$A$49,0),MATCH(orders!L$1,products!$A$1:$G$1,0))</f>
        <v>8.73</v>
      </c>
      <c r="M189" s="10">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4">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f>INDEX(products!$A$1:$G$49,MATCH(orders!$D190,products!$A$1:$A$49,0),MATCH(orders!L$1,products!$A$1:$G$1,0))</f>
        <v>4.4550000000000001</v>
      </c>
      <c r="M190" s="10">
        <f t="shared" si="6"/>
        <v>4.4550000000000001</v>
      </c>
      <c r="N190" t="str">
        <f t="shared" si="7"/>
        <v>Excelsa</v>
      </c>
      <c r="O190" t="str">
        <f t="shared" si="8"/>
        <v>Light</v>
      </c>
      <c r="P190" t="str">
        <f>_xlfn.XLOOKUP(Orders[[#This Row],[Customer ID]],customers!$A$1:$A$1001,customers!$I$1:$I$1001,,0)</f>
        <v>Yes</v>
      </c>
    </row>
    <row r="191" spans="1:16" x14ac:dyDescent="0.3">
      <c r="A191" s="2" t="s">
        <v>1555</v>
      </c>
      <c r="B191" s="4">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f>INDEX(products!$A$1:$G$49,MATCH(orders!$D191,products!$A$1:$A$49,0),MATCH(orders!L$1,products!$A$1:$G$1,0))</f>
        <v>14.55</v>
      </c>
      <c r="M191" s="10">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4">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f>INDEX(products!$A$1:$G$49,MATCH(orders!$D192,products!$A$1:$A$49,0),MATCH(orders!L$1,products!$A$1:$G$1,0))</f>
        <v>33.464999999999996</v>
      </c>
      <c r="M192" s="10">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4">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f>INDEX(products!$A$1:$G$49,MATCH(orders!$D193,products!$A$1:$A$49,0),MATCH(orders!L$1,products!$A$1:$G$1,0))</f>
        <v>3.8849999999999998</v>
      </c>
      <c r="M193" s="10">
        <f t="shared" si="6"/>
        <v>19.424999999999997</v>
      </c>
      <c r="N193" t="str">
        <f t="shared" si="7"/>
        <v>Liberica</v>
      </c>
      <c r="O193" t="str">
        <f t="shared" si="8"/>
        <v>Dark</v>
      </c>
      <c r="P193" t="str">
        <f>_xlfn.XLOOKUP(Orders[[#This Row],[Customer ID]],customers!$A$1:$A$1001,customers!$I$1:$I$1001,,0)</f>
        <v>Yes</v>
      </c>
    </row>
    <row r="194" spans="1:16" x14ac:dyDescent="0.3">
      <c r="A194" s="2" t="s">
        <v>1573</v>
      </c>
      <c r="B194" s="4">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f>INDEX(products!$A$1:$G$49,MATCH(orders!$D194,products!$A$1:$A$49,0),MATCH(orders!L$1,products!$A$1:$G$1,0))</f>
        <v>12.15</v>
      </c>
      <c r="M194" s="10">
        <f t="shared" si="6"/>
        <v>72.900000000000006</v>
      </c>
      <c r="N194" t="str">
        <f t="shared" si="7"/>
        <v>Excelsa</v>
      </c>
      <c r="O194" t="str">
        <f t="shared" si="8"/>
        <v>Dark</v>
      </c>
      <c r="P194" t="str">
        <f>_xlfn.XLOOKUP(Orders[[#This Row],[Customer ID]],customers!$A$1:$A$1001,customers!$I$1:$I$1001,,0)</f>
        <v>Yes</v>
      </c>
    </row>
    <row r="195" spans="1:16" x14ac:dyDescent="0.3">
      <c r="A195" s="2" t="s">
        <v>1579</v>
      </c>
      <c r="B195" s="4">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f>INDEX(products!$A$1:$G$49,MATCH(orders!$D195,products!$A$1:$A$49,0),MATCH(orders!L$1,products!$A$1:$G$1,0))</f>
        <v>14.85</v>
      </c>
      <c r="M195" s="10">
        <f t="shared" ref="M195:M258" si="9">L195*E195</f>
        <v>44.55</v>
      </c>
      <c r="N195" t="str">
        <f t="shared" ref="N195:N258" si="10">IF(I195="Rob","Robusta",IF(I195="Exc","Excelsa",IF(I195="Ara","Arabica",IF(I195 ="Lib","Liberica"))))</f>
        <v>Excelsa</v>
      </c>
      <c r="O195" t="str">
        <f t="shared" ref="O195:O258" si="11">IF(J195="M","Medium",IF(J195="L","Light",IF(J195="D","Dark")))</f>
        <v>Light</v>
      </c>
      <c r="P195" t="str">
        <f>_xlfn.XLOOKUP(Orders[[#This Row],[Customer ID]],customers!$A$1:$A$1001,customers!$I$1:$I$1001,,0)</f>
        <v>No</v>
      </c>
    </row>
    <row r="196" spans="1:16" x14ac:dyDescent="0.3">
      <c r="A196" s="2" t="s">
        <v>1584</v>
      </c>
      <c r="B196" s="4">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f>INDEX(products!$A$1:$G$49,MATCH(orders!$D196,products!$A$1:$A$49,0),MATCH(orders!L$1,products!$A$1:$G$1,0))</f>
        <v>7.29</v>
      </c>
      <c r="M196" s="10">
        <f t="shared" si="9"/>
        <v>36.450000000000003</v>
      </c>
      <c r="N196" t="str">
        <f t="shared" si="10"/>
        <v>Excelsa</v>
      </c>
      <c r="O196" t="str">
        <f t="shared" si="11"/>
        <v>Dark</v>
      </c>
      <c r="P196" t="str">
        <f>_xlfn.XLOOKUP(Orders[[#This Row],[Customer ID]],customers!$A$1:$A$1001,customers!$I$1:$I$1001,,0)</f>
        <v>No</v>
      </c>
    </row>
    <row r="197" spans="1:16" x14ac:dyDescent="0.3">
      <c r="A197" s="2" t="s">
        <v>1590</v>
      </c>
      <c r="B197" s="4">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f>INDEX(products!$A$1:$G$49,MATCH(orders!$D197,products!$A$1:$A$49,0),MATCH(orders!L$1,products!$A$1:$G$1,0))</f>
        <v>12.95</v>
      </c>
      <c r="M197" s="10">
        <f t="shared" si="9"/>
        <v>38.849999999999994</v>
      </c>
      <c r="N197" t="str">
        <f t="shared" si="10"/>
        <v>Arabica</v>
      </c>
      <c r="O197" t="str">
        <f t="shared" si="11"/>
        <v>Light</v>
      </c>
      <c r="P197" t="str">
        <f>_xlfn.XLOOKUP(Orders[[#This Row],[Customer ID]],customers!$A$1:$A$1001,customers!$I$1:$I$1001,,0)</f>
        <v>No</v>
      </c>
    </row>
    <row r="198" spans="1:16" x14ac:dyDescent="0.3">
      <c r="A198" s="2" t="s">
        <v>1596</v>
      </c>
      <c r="B198" s="4">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f>INDEX(products!$A$1:$G$49,MATCH(orders!$D198,products!$A$1:$A$49,0),MATCH(orders!L$1,products!$A$1:$G$1,0))</f>
        <v>8.91</v>
      </c>
      <c r="M198" s="10">
        <f t="shared" si="9"/>
        <v>53.46</v>
      </c>
      <c r="N198" t="str">
        <f t="shared" si="10"/>
        <v>Excelsa</v>
      </c>
      <c r="O198" t="str">
        <f t="shared" si="11"/>
        <v>Light</v>
      </c>
      <c r="P198" t="str">
        <f>_xlfn.XLOOKUP(Orders[[#This Row],[Customer ID]],customers!$A$1:$A$1001,customers!$I$1:$I$1001,,0)</f>
        <v>No</v>
      </c>
    </row>
    <row r="199" spans="1:16" x14ac:dyDescent="0.3">
      <c r="A199" s="2" t="s">
        <v>1596</v>
      </c>
      <c r="B199" s="4">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f>INDEX(products!$A$1:$G$49,MATCH(orders!$D199,products!$A$1:$A$49,0),MATCH(orders!L$1,products!$A$1:$G$1,0))</f>
        <v>29.784999999999997</v>
      </c>
      <c r="M199" s="10">
        <f t="shared" si="9"/>
        <v>59.569999999999993</v>
      </c>
      <c r="N199" t="str">
        <f t="shared" si="10"/>
        <v>Liberica</v>
      </c>
      <c r="O199" t="str">
        <f t="shared" si="11"/>
        <v>Dark</v>
      </c>
      <c r="P199" t="str">
        <f>_xlfn.XLOOKUP(Orders[[#This Row],[Customer ID]],customers!$A$1:$A$1001,customers!$I$1:$I$1001,,0)</f>
        <v>No</v>
      </c>
    </row>
    <row r="200" spans="1:16" x14ac:dyDescent="0.3">
      <c r="A200" s="2" t="s">
        <v>1596</v>
      </c>
      <c r="B200" s="4">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f>INDEX(products!$A$1:$G$49,MATCH(orders!$D200,products!$A$1:$A$49,0),MATCH(orders!L$1,products!$A$1:$G$1,0))</f>
        <v>29.784999999999997</v>
      </c>
      <c r="M200" s="10">
        <f t="shared" si="9"/>
        <v>89.35499999999999</v>
      </c>
      <c r="N200" t="str">
        <f t="shared" si="10"/>
        <v>Liberica</v>
      </c>
      <c r="O200" t="str">
        <f t="shared" si="11"/>
        <v>Dark</v>
      </c>
      <c r="P200" t="str">
        <f>_xlfn.XLOOKUP(Orders[[#This Row],[Customer ID]],customers!$A$1:$A$1001,customers!$I$1:$I$1001,,0)</f>
        <v>No</v>
      </c>
    </row>
    <row r="201" spans="1:16" x14ac:dyDescent="0.3">
      <c r="A201" s="2" t="s">
        <v>1596</v>
      </c>
      <c r="B201" s="4">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f>INDEX(products!$A$1:$G$49,MATCH(orders!$D201,products!$A$1:$A$49,0),MATCH(orders!L$1,products!$A$1:$G$1,0))</f>
        <v>9.51</v>
      </c>
      <c r="M201" s="10">
        <f t="shared" si="9"/>
        <v>38.04</v>
      </c>
      <c r="N201" t="str">
        <f t="shared" si="10"/>
        <v>Liberica</v>
      </c>
      <c r="O201" t="str">
        <f t="shared" si="11"/>
        <v>Light</v>
      </c>
      <c r="P201" t="str">
        <f>_xlfn.XLOOKUP(Orders[[#This Row],[Customer ID]],customers!$A$1:$A$1001,customers!$I$1:$I$1001,,0)</f>
        <v>No</v>
      </c>
    </row>
    <row r="202" spans="1:16" x14ac:dyDescent="0.3">
      <c r="A202" s="2" t="s">
        <v>1596</v>
      </c>
      <c r="B202" s="4">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f>INDEX(products!$A$1:$G$49,MATCH(orders!$D202,products!$A$1:$A$49,0),MATCH(orders!L$1,products!$A$1:$G$1,0))</f>
        <v>13.75</v>
      </c>
      <c r="M202" s="10">
        <f t="shared" si="9"/>
        <v>41.25</v>
      </c>
      <c r="N202" t="str">
        <f t="shared" si="10"/>
        <v>Excelsa</v>
      </c>
      <c r="O202" t="str">
        <f t="shared" si="11"/>
        <v>Medium</v>
      </c>
      <c r="P202" t="str">
        <f>_xlfn.XLOOKUP(Orders[[#This Row],[Customer ID]],customers!$A$1:$A$1001,customers!$I$1:$I$1001,,0)</f>
        <v>No</v>
      </c>
    </row>
    <row r="203" spans="1:16" x14ac:dyDescent="0.3">
      <c r="A203" s="2" t="s">
        <v>1621</v>
      </c>
      <c r="B203" s="4">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f>INDEX(products!$A$1:$G$49,MATCH(orders!$D203,products!$A$1:$A$49,0),MATCH(orders!L$1,products!$A$1:$G$1,0))</f>
        <v>9.51</v>
      </c>
      <c r="M203" s="10">
        <f t="shared" si="9"/>
        <v>57.06</v>
      </c>
      <c r="N203" t="str">
        <f t="shared" si="10"/>
        <v>Liberica</v>
      </c>
      <c r="O203" t="str">
        <f t="shared" si="11"/>
        <v>Light</v>
      </c>
      <c r="P203" t="str">
        <f>_xlfn.XLOOKUP(Orders[[#This Row],[Customer ID]],customers!$A$1:$A$1001,customers!$I$1:$I$1001,,0)</f>
        <v>No</v>
      </c>
    </row>
    <row r="204" spans="1:16" x14ac:dyDescent="0.3">
      <c r="A204" s="2" t="s">
        <v>1626</v>
      </c>
      <c r="B204" s="4">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f>INDEX(products!$A$1:$G$49,MATCH(orders!$D204,products!$A$1:$A$49,0),MATCH(orders!L$1,products!$A$1:$G$1,0))</f>
        <v>29.784999999999997</v>
      </c>
      <c r="M204" s="10">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4">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f>INDEX(products!$A$1:$G$49,MATCH(orders!$D205,products!$A$1:$A$49,0),MATCH(orders!L$1,products!$A$1:$G$1,0))</f>
        <v>4.7549999999999999</v>
      </c>
      <c r="M205" s="10">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4">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f>INDEX(products!$A$1:$G$49,MATCH(orders!$D206,products!$A$1:$A$49,0),MATCH(orders!L$1,products!$A$1:$G$1,0))</f>
        <v>13.75</v>
      </c>
      <c r="M206" s="10">
        <f t="shared" si="9"/>
        <v>82.5</v>
      </c>
      <c r="N206" t="str">
        <f t="shared" si="10"/>
        <v>Excelsa</v>
      </c>
      <c r="O206" t="str">
        <f t="shared" si="11"/>
        <v>Medium</v>
      </c>
      <c r="P206" t="str">
        <f>_xlfn.XLOOKUP(Orders[[#This Row],[Customer ID]],customers!$A$1:$A$1001,customers!$I$1:$I$1001,,0)</f>
        <v>No</v>
      </c>
    </row>
    <row r="207" spans="1:16" x14ac:dyDescent="0.3">
      <c r="A207" s="2" t="s">
        <v>1643</v>
      </c>
      <c r="B207" s="4">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f>INDEX(products!$A$1:$G$49,MATCH(orders!$D207,products!$A$1:$A$49,0),MATCH(orders!L$1,products!$A$1:$G$1,0))</f>
        <v>2.6849999999999996</v>
      </c>
      <c r="M207" s="10">
        <f t="shared" si="9"/>
        <v>8.0549999999999997</v>
      </c>
      <c r="N207" t="str">
        <f t="shared" si="10"/>
        <v>Robusta</v>
      </c>
      <c r="O207" t="str">
        <f t="shared" si="11"/>
        <v>Dark</v>
      </c>
      <c r="P207" t="str">
        <f>_xlfn.XLOOKUP(Orders[[#This Row],[Customer ID]],customers!$A$1:$A$1001,customers!$I$1:$I$1001,,0)</f>
        <v>Yes</v>
      </c>
    </row>
    <row r="208" spans="1:16" x14ac:dyDescent="0.3">
      <c r="A208" s="2" t="s">
        <v>1648</v>
      </c>
      <c r="B208" s="4">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f>INDEX(products!$A$1:$G$49,MATCH(orders!$D208,products!$A$1:$A$49,0),MATCH(orders!L$1,products!$A$1:$G$1,0))</f>
        <v>11.25</v>
      </c>
      <c r="M208" s="10">
        <f t="shared" si="9"/>
        <v>22.5</v>
      </c>
      <c r="N208" t="str">
        <f t="shared" si="10"/>
        <v>Arabica</v>
      </c>
      <c r="O208" t="str">
        <f t="shared" si="11"/>
        <v>Medium</v>
      </c>
      <c r="P208" t="str">
        <f>_xlfn.XLOOKUP(Orders[[#This Row],[Customer ID]],customers!$A$1:$A$1001,customers!$I$1:$I$1001,,0)</f>
        <v>No</v>
      </c>
    </row>
    <row r="209" spans="1:16" x14ac:dyDescent="0.3">
      <c r="A209" s="2" t="s">
        <v>1653</v>
      </c>
      <c r="B209" s="4">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f>INDEX(products!$A$1:$G$49,MATCH(orders!$D209,products!$A$1:$A$49,0),MATCH(orders!L$1,products!$A$1:$G$1,0))</f>
        <v>6.75</v>
      </c>
      <c r="M209" s="10">
        <f t="shared" si="9"/>
        <v>40.5</v>
      </c>
      <c r="N209" t="str">
        <f t="shared" si="10"/>
        <v>Arabica</v>
      </c>
      <c r="O209" t="str">
        <f t="shared" si="11"/>
        <v>Medium</v>
      </c>
      <c r="P209" t="str">
        <f>_xlfn.XLOOKUP(Orders[[#This Row],[Customer ID]],customers!$A$1:$A$1001,customers!$I$1:$I$1001,,0)</f>
        <v>Yes</v>
      </c>
    </row>
    <row r="210" spans="1:16" x14ac:dyDescent="0.3">
      <c r="A210" s="2" t="s">
        <v>1659</v>
      </c>
      <c r="B210" s="4">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f>INDEX(products!$A$1:$G$49,MATCH(orders!$D210,products!$A$1:$A$49,0),MATCH(orders!L$1,products!$A$1:$G$1,0))</f>
        <v>7.29</v>
      </c>
      <c r="M210" s="10">
        <f t="shared" si="9"/>
        <v>29.16</v>
      </c>
      <c r="N210" t="str">
        <f t="shared" si="10"/>
        <v>Excelsa</v>
      </c>
      <c r="O210" t="str">
        <f t="shared" si="11"/>
        <v>Dark</v>
      </c>
      <c r="P210" t="str">
        <f>_xlfn.XLOOKUP(Orders[[#This Row],[Customer ID]],customers!$A$1:$A$1001,customers!$I$1:$I$1001,,0)</f>
        <v>Yes</v>
      </c>
    </row>
    <row r="211" spans="1:16" x14ac:dyDescent="0.3">
      <c r="A211" s="2" t="s">
        <v>1665</v>
      </c>
      <c r="B211" s="4">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f>INDEX(products!$A$1:$G$49,MATCH(orders!$D211,products!$A$1:$A$49,0),MATCH(orders!L$1,products!$A$1:$G$1,0))</f>
        <v>6.75</v>
      </c>
      <c r="M211" s="10">
        <f t="shared" si="9"/>
        <v>6.75</v>
      </c>
      <c r="N211" t="str">
        <f t="shared" si="10"/>
        <v>Arabica</v>
      </c>
      <c r="O211" t="str">
        <f t="shared" si="11"/>
        <v>Medium</v>
      </c>
      <c r="P211" t="str">
        <f>_xlfn.XLOOKUP(Orders[[#This Row],[Customer ID]],customers!$A$1:$A$1001,customers!$I$1:$I$1001,,0)</f>
        <v>No</v>
      </c>
    </row>
    <row r="212" spans="1:16" x14ac:dyDescent="0.3">
      <c r="A212" s="2" t="s">
        <v>1671</v>
      </c>
      <c r="B212" s="4">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f>INDEX(products!$A$1:$G$49,MATCH(orders!$D212,products!$A$1:$A$49,0),MATCH(orders!L$1,products!$A$1:$G$1,0))</f>
        <v>12.95</v>
      </c>
      <c r="M212" s="10">
        <f t="shared" si="9"/>
        <v>51.8</v>
      </c>
      <c r="N212" t="str">
        <f t="shared" si="10"/>
        <v>Liberica</v>
      </c>
      <c r="O212" t="str">
        <f t="shared" si="11"/>
        <v>Dark</v>
      </c>
      <c r="P212" t="str">
        <f>_xlfn.XLOOKUP(Orders[[#This Row],[Customer ID]],customers!$A$1:$A$1001,customers!$I$1:$I$1001,,0)</f>
        <v>Yes</v>
      </c>
    </row>
    <row r="213" spans="1:16" x14ac:dyDescent="0.3">
      <c r="A213" s="2" t="s">
        <v>1677</v>
      </c>
      <c r="B213" s="4">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f>INDEX(products!$A$1:$G$49,MATCH(orders!$D213,products!$A$1:$A$49,0),MATCH(orders!L$1,products!$A$1:$G$1,0))</f>
        <v>8.91</v>
      </c>
      <c r="M213" s="10">
        <f t="shared" si="9"/>
        <v>53.46</v>
      </c>
      <c r="N213" t="str">
        <f t="shared" si="10"/>
        <v>Excelsa</v>
      </c>
      <c r="O213" t="str">
        <f t="shared" si="11"/>
        <v>Light</v>
      </c>
      <c r="P213" t="str">
        <f>_xlfn.XLOOKUP(Orders[[#This Row],[Customer ID]],customers!$A$1:$A$1001,customers!$I$1:$I$1001,,0)</f>
        <v>No</v>
      </c>
    </row>
    <row r="214" spans="1:16" x14ac:dyDescent="0.3">
      <c r="A214" s="2" t="s">
        <v>1682</v>
      </c>
      <c r="B214" s="4">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f>INDEX(products!$A$1:$G$49,MATCH(orders!$D214,products!$A$1:$A$49,0),MATCH(orders!L$1,products!$A$1:$G$1,0))</f>
        <v>3.645</v>
      </c>
      <c r="M214" s="10">
        <f t="shared" si="9"/>
        <v>14.58</v>
      </c>
      <c r="N214" t="str">
        <f t="shared" si="10"/>
        <v>Excelsa</v>
      </c>
      <c r="O214" t="str">
        <f t="shared" si="11"/>
        <v>Dark</v>
      </c>
      <c r="P214" t="str">
        <f>_xlfn.XLOOKUP(Orders[[#This Row],[Customer ID]],customers!$A$1:$A$1001,customers!$I$1:$I$1001,,0)</f>
        <v>Yes</v>
      </c>
    </row>
    <row r="215" spans="1:16" x14ac:dyDescent="0.3">
      <c r="A215" s="2" t="s">
        <v>1688</v>
      </c>
      <c r="B215" s="4">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f>INDEX(products!$A$1:$G$49,MATCH(orders!$D215,products!$A$1:$A$49,0),MATCH(orders!L$1,products!$A$1:$G$1,0))</f>
        <v>20.584999999999997</v>
      </c>
      <c r="M215" s="10">
        <f t="shared" si="9"/>
        <v>20.584999999999997</v>
      </c>
      <c r="N215" t="str">
        <f t="shared" si="10"/>
        <v>Robusta</v>
      </c>
      <c r="O215" t="str">
        <f t="shared" si="11"/>
        <v>Dark</v>
      </c>
      <c r="P215" t="str">
        <f>_xlfn.XLOOKUP(Orders[[#This Row],[Customer ID]],customers!$A$1:$A$1001,customers!$I$1:$I$1001,,0)</f>
        <v>No</v>
      </c>
    </row>
    <row r="216" spans="1:16" x14ac:dyDescent="0.3">
      <c r="A216" s="2" t="s">
        <v>1694</v>
      </c>
      <c r="B216" s="4">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f>INDEX(products!$A$1:$G$49,MATCH(orders!$D216,products!$A$1:$A$49,0),MATCH(orders!L$1,products!$A$1:$G$1,0))</f>
        <v>15.85</v>
      </c>
      <c r="M216" s="10">
        <f t="shared" si="9"/>
        <v>31.7</v>
      </c>
      <c r="N216" t="str">
        <f t="shared" si="10"/>
        <v>Liberica</v>
      </c>
      <c r="O216" t="str">
        <f t="shared" si="11"/>
        <v>Light</v>
      </c>
      <c r="P216" t="str">
        <f>_xlfn.XLOOKUP(Orders[[#This Row],[Customer ID]],customers!$A$1:$A$1001,customers!$I$1:$I$1001,,0)</f>
        <v>No</v>
      </c>
    </row>
    <row r="217" spans="1:16" x14ac:dyDescent="0.3">
      <c r="A217" s="2" t="s">
        <v>1701</v>
      </c>
      <c r="B217" s="4">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f>INDEX(products!$A$1:$G$49,MATCH(orders!$D217,products!$A$1:$A$49,0),MATCH(orders!L$1,products!$A$1:$G$1,0))</f>
        <v>3.8849999999999998</v>
      </c>
      <c r="M217" s="10">
        <f t="shared" si="9"/>
        <v>23.31</v>
      </c>
      <c r="N217" t="str">
        <f t="shared" si="10"/>
        <v>Liberica</v>
      </c>
      <c r="O217" t="str">
        <f t="shared" si="11"/>
        <v>Dark</v>
      </c>
      <c r="P217" t="str">
        <f>_xlfn.XLOOKUP(Orders[[#This Row],[Customer ID]],customers!$A$1:$A$1001,customers!$I$1:$I$1001,,0)</f>
        <v>No</v>
      </c>
    </row>
    <row r="218" spans="1:16" x14ac:dyDescent="0.3">
      <c r="A218" s="2" t="s">
        <v>1707</v>
      </c>
      <c r="B218" s="4">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f>INDEX(products!$A$1:$G$49,MATCH(orders!$D218,products!$A$1:$A$49,0),MATCH(orders!L$1,products!$A$1:$G$1,0))</f>
        <v>14.55</v>
      </c>
      <c r="M218" s="10">
        <f t="shared" si="9"/>
        <v>58.2</v>
      </c>
      <c r="N218" t="str">
        <f t="shared" si="10"/>
        <v>Liberica</v>
      </c>
      <c r="O218" t="str">
        <f t="shared" si="11"/>
        <v>Medium</v>
      </c>
      <c r="P218" t="str">
        <f>_xlfn.XLOOKUP(Orders[[#This Row],[Customer ID]],customers!$A$1:$A$1001,customers!$I$1:$I$1001,,0)</f>
        <v>Yes</v>
      </c>
    </row>
    <row r="219" spans="1:16" x14ac:dyDescent="0.3">
      <c r="A219" s="2" t="s">
        <v>1713</v>
      </c>
      <c r="B219" s="4">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f>INDEX(products!$A$1:$G$49,MATCH(orders!$D219,products!$A$1:$A$49,0),MATCH(orders!L$1,products!$A$1:$G$1,0))</f>
        <v>8.91</v>
      </c>
      <c r="M219" s="10">
        <f t="shared" si="9"/>
        <v>35.64</v>
      </c>
      <c r="N219" t="str">
        <f t="shared" si="10"/>
        <v>Excelsa</v>
      </c>
      <c r="O219" t="str">
        <f t="shared" si="11"/>
        <v>Light</v>
      </c>
      <c r="P219" t="str">
        <f>_xlfn.XLOOKUP(Orders[[#This Row],[Customer ID]],customers!$A$1:$A$1001,customers!$I$1:$I$1001,,0)</f>
        <v>No</v>
      </c>
    </row>
    <row r="220" spans="1:16" x14ac:dyDescent="0.3">
      <c r="A220" s="2" t="s">
        <v>1719</v>
      </c>
      <c r="B220" s="4">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f>INDEX(products!$A$1:$G$49,MATCH(orders!$D220,products!$A$1:$A$49,0),MATCH(orders!L$1,products!$A$1:$G$1,0))</f>
        <v>11.25</v>
      </c>
      <c r="M220" s="10">
        <f t="shared" si="9"/>
        <v>56.25</v>
      </c>
      <c r="N220" t="str">
        <f t="shared" si="10"/>
        <v>Arabica</v>
      </c>
      <c r="O220" t="str">
        <f t="shared" si="11"/>
        <v>Medium</v>
      </c>
      <c r="P220" t="str">
        <f>_xlfn.XLOOKUP(Orders[[#This Row],[Customer ID]],customers!$A$1:$A$1001,customers!$I$1:$I$1001,,0)</f>
        <v>Yes</v>
      </c>
    </row>
    <row r="221" spans="1:16" x14ac:dyDescent="0.3">
      <c r="A221" s="2" t="s">
        <v>1725</v>
      </c>
      <c r="B221" s="4">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f>INDEX(products!$A$1:$G$49,MATCH(orders!$D221,products!$A$1:$A$49,0),MATCH(orders!L$1,products!$A$1:$G$1,0))</f>
        <v>3.5849999999999995</v>
      </c>
      <c r="M221" s="10">
        <f t="shared" si="9"/>
        <v>10.754999999999999</v>
      </c>
      <c r="N221" t="str">
        <f t="shared" si="10"/>
        <v>Robusta</v>
      </c>
      <c r="O221" t="str">
        <f t="shared" si="11"/>
        <v>Light</v>
      </c>
      <c r="P221" t="str">
        <f>_xlfn.XLOOKUP(Orders[[#This Row],[Customer ID]],customers!$A$1:$A$1001,customers!$I$1:$I$1001,,0)</f>
        <v>No</v>
      </c>
    </row>
    <row r="222" spans="1:16" x14ac:dyDescent="0.3">
      <c r="A222" s="2" t="s">
        <v>1725</v>
      </c>
      <c r="B222" s="4">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f>INDEX(products!$A$1:$G$49,MATCH(orders!$D222,products!$A$1:$A$49,0),MATCH(orders!L$1,products!$A$1:$G$1,0))</f>
        <v>2.9849999999999999</v>
      </c>
      <c r="M222" s="10">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4">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f>INDEX(products!$A$1:$G$49,MATCH(orders!$D223,products!$A$1:$A$49,0),MATCH(orders!L$1,products!$A$1:$G$1,0))</f>
        <v>12.95</v>
      </c>
      <c r="M223" s="10">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4">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f>INDEX(products!$A$1:$G$49,MATCH(orders!$D224,products!$A$1:$A$49,0),MATCH(orders!L$1,products!$A$1:$G$1,0))</f>
        <v>7.77</v>
      </c>
      <c r="M224" s="10">
        <f t="shared" si="9"/>
        <v>23.31</v>
      </c>
      <c r="N224" t="str">
        <f t="shared" si="10"/>
        <v>Liberica</v>
      </c>
      <c r="O224" t="str">
        <f t="shared" si="11"/>
        <v>Dark</v>
      </c>
      <c r="P224" t="str">
        <f>_xlfn.XLOOKUP(Orders[[#This Row],[Customer ID]],customers!$A$1:$A$1001,customers!$I$1:$I$1001,,0)</f>
        <v>No</v>
      </c>
    </row>
    <row r="225" spans="1:16" x14ac:dyDescent="0.3">
      <c r="A225" s="2" t="s">
        <v>1748</v>
      </c>
      <c r="B225" s="4">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f>INDEX(products!$A$1:$G$49,MATCH(orders!$D225,products!$A$1:$A$49,0),MATCH(orders!L$1,products!$A$1:$G$1,0))</f>
        <v>14.85</v>
      </c>
      <c r="M225" s="10">
        <f t="shared" si="9"/>
        <v>59.4</v>
      </c>
      <c r="N225" t="str">
        <f t="shared" si="10"/>
        <v>Excelsa</v>
      </c>
      <c r="O225" t="str">
        <f t="shared" si="11"/>
        <v>Light</v>
      </c>
      <c r="P225" t="str">
        <f>_xlfn.XLOOKUP(Orders[[#This Row],[Customer ID]],customers!$A$1:$A$1001,customers!$I$1:$I$1001,,0)</f>
        <v>Yes</v>
      </c>
    </row>
    <row r="226" spans="1:16" x14ac:dyDescent="0.3">
      <c r="A226" s="2" t="s">
        <v>1753</v>
      </c>
      <c r="B226" s="4">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f>INDEX(products!$A$1:$G$49,MATCH(orders!$D226,products!$A$1:$A$49,0),MATCH(orders!L$1,products!$A$1:$G$1,0))</f>
        <v>29.784999999999997</v>
      </c>
      <c r="M226" s="10">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4">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f>INDEX(products!$A$1:$G$49,MATCH(orders!$D227,products!$A$1:$A$49,0),MATCH(orders!L$1,products!$A$1:$G$1,0))</f>
        <v>3.5849999999999995</v>
      </c>
      <c r="M227" s="10">
        <f t="shared" si="9"/>
        <v>14.339999999999998</v>
      </c>
      <c r="N227" t="str">
        <f t="shared" si="10"/>
        <v>Robusta</v>
      </c>
      <c r="O227" t="str">
        <f t="shared" si="11"/>
        <v>Light</v>
      </c>
      <c r="P227" t="str">
        <f>_xlfn.XLOOKUP(Orders[[#This Row],[Customer ID]],customers!$A$1:$A$1001,customers!$I$1:$I$1001,,0)</f>
        <v>No</v>
      </c>
    </row>
    <row r="228" spans="1:16" x14ac:dyDescent="0.3">
      <c r="A228" s="2" t="s">
        <v>1765</v>
      </c>
      <c r="B228" s="4">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f>INDEX(products!$A$1:$G$49,MATCH(orders!$D228,products!$A$1:$A$49,0),MATCH(orders!L$1,products!$A$1:$G$1,0))</f>
        <v>25.874999999999996</v>
      </c>
      <c r="M228" s="10">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4">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f>INDEX(products!$A$1:$G$49,MATCH(orders!$D229,products!$A$1:$A$49,0),MATCH(orders!L$1,products!$A$1:$G$1,0))</f>
        <v>2.6849999999999996</v>
      </c>
      <c r="M229" s="10">
        <f t="shared" si="9"/>
        <v>16.11</v>
      </c>
      <c r="N229" t="str">
        <f t="shared" si="10"/>
        <v>Robusta</v>
      </c>
      <c r="O229" t="str">
        <f t="shared" si="11"/>
        <v>Dark</v>
      </c>
      <c r="P229" t="str">
        <f>_xlfn.XLOOKUP(Orders[[#This Row],[Customer ID]],customers!$A$1:$A$1001,customers!$I$1:$I$1001,,0)</f>
        <v>Yes</v>
      </c>
    </row>
    <row r="230" spans="1:16" x14ac:dyDescent="0.3">
      <c r="A230" s="2" t="s">
        <v>1777</v>
      </c>
      <c r="B230" s="4">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f>INDEX(products!$A$1:$G$49,MATCH(orders!$D230,products!$A$1:$A$49,0),MATCH(orders!L$1,products!$A$1:$G$1,0))</f>
        <v>3.5849999999999995</v>
      </c>
      <c r="M230" s="10">
        <f t="shared" si="9"/>
        <v>17.924999999999997</v>
      </c>
      <c r="N230" t="str">
        <f t="shared" si="10"/>
        <v>Robusta</v>
      </c>
      <c r="O230" t="str">
        <f t="shared" si="11"/>
        <v>Light</v>
      </c>
      <c r="P230" t="str">
        <f>_xlfn.XLOOKUP(Orders[[#This Row],[Customer ID]],customers!$A$1:$A$1001,customers!$I$1:$I$1001,,0)</f>
        <v>No</v>
      </c>
    </row>
    <row r="231" spans="1:16" x14ac:dyDescent="0.3">
      <c r="A231" s="2" t="s">
        <v>1783</v>
      </c>
      <c r="B231" s="4">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f>INDEX(products!$A$1:$G$49,MATCH(orders!$D231,products!$A$1:$A$49,0),MATCH(orders!L$1,products!$A$1:$G$1,0))</f>
        <v>4.3650000000000002</v>
      </c>
      <c r="M231" s="10">
        <f t="shared" si="9"/>
        <v>8.73</v>
      </c>
      <c r="N231" t="str">
        <f t="shared" si="10"/>
        <v>Liberica</v>
      </c>
      <c r="O231" t="str">
        <f t="shared" si="11"/>
        <v>Medium</v>
      </c>
      <c r="P231" t="str">
        <f>_xlfn.XLOOKUP(Orders[[#This Row],[Customer ID]],customers!$A$1:$A$1001,customers!$I$1:$I$1001,,0)</f>
        <v>No</v>
      </c>
    </row>
    <row r="232" spans="1:16" x14ac:dyDescent="0.3">
      <c r="A232" s="2" t="s">
        <v>1789</v>
      </c>
      <c r="B232" s="4">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f>INDEX(products!$A$1:$G$49,MATCH(orders!$D232,products!$A$1:$A$49,0),MATCH(orders!L$1,products!$A$1:$G$1,0))</f>
        <v>25.874999999999996</v>
      </c>
      <c r="M232" s="10">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4">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f>INDEX(products!$A$1:$G$49,MATCH(orders!$D233,products!$A$1:$A$49,0),MATCH(orders!L$1,products!$A$1:$G$1,0))</f>
        <v>4.3650000000000002</v>
      </c>
      <c r="M233" s="10">
        <f t="shared" si="9"/>
        <v>8.73</v>
      </c>
      <c r="N233" t="str">
        <f t="shared" si="10"/>
        <v>Liberica</v>
      </c>
      <c r="O233" t="str">
        <f t="shared" si="11"/>
        <v>Medium</v>
      </c>
      <c r="P233" t="str">
        <f>_xlfn.XLOOKUP(Orders[[#This Row],[Customer ID]],customers!$A$1:$A$1001,customers!$I$1:$I$1001,,0)</f>
        <v>Yes</v>
      </c>
    </row>
    <row r="234" spans="1:16" x14ac:dyDescent="0.3">
      <c r="A234" s="2" t="s">
        <v>1800</v>
      </c>
      <c r="B234" s="4">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f>INDEX(products!$A$1:$G$49,MATCH(orders!$D234,products!$A$1:$A$49,0),MATCH(orders!L$1,products!$A$1:$G$1,0))</f>
        <v>4.7549999999999999</v>
      </c>
      <c r="M234" s="10">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4">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f>INDEX(products!$A$1:$G$49,MATCH(orders!$D235,products!$A$1:$A$49,0),MATCH(orders!L$1,products!$A$1:$G$1,0))</f>
        <v>4.125</v>
      </c>
      <c r="M235" s="10">
        <f t="shared" si="9"/>
        <v>20.625</v>
      </c>
      <c r="N235" t="str">
        <f t="shared" si="10"/>
        <v>Excelsa</v>
      </c>
      <c r="O235" t="str">
        <f t="shared" si="11"/>
        <v>Medium</v>
      </c>
      <c r="P235" t="str">
        <f>_xlfn.XLOOKUP(Orders[[#This Row],[Customer ID]],customers!$A$1:$A$1001,customers!$I$1:$I$1001,,0)</f>
        <v>No</v>
      </c>
    </row>
    <row r="236" spans="1:16" x14ac:dyDescent="0.3">
      <c r="A236" s="2" t="s">
        <v>1812</v>
      </c>
      <c r="B236" s="4">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f>INDEX(products!$A$1:$G$49,MATCH(orders!$D236,products!$A$1:$A$49,0),MATCH(orders!L$1,products!$A$1:$G$1,0))</f>
        <v>36.454999999999998</v>
      </c>
      <c r="M236" s="10">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4">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f>INDEX(products!$A$1:$G$49,MATCH(orders!$D237,products!$A$1:$A$49,0),MATCH(orders!L$1,products!$A$1:$G$1,0))</f>
        <v>36.454999999999998</v>
      </c>
      <c r="M237" s="10">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4">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f>INDEX(products!$A$1:$G$49,MATCH(orders!$D238,products!$A$1:$A$49,0),MATCH(orders!L$1,products!$A$1:$G$1,0))</f>
        <v>29.784999999999997</v>
      </c>
      <c r="M238" s="10">
        <f t="shared" si="9"/>
        <v>89.35499999999999</v>
      </c>
      <c r="N238" t="str">
        <f t="shared" si="10"/>
        <v>Liberica</v>
      </c>
      <c r="O238" t="str">
        <f t="shared" si="11"/>
        <v>Dark</v>
      </c>
      <c r="P238" t="str">
        <f>_xlfn.XLOOKUP(Orders[[#This Row],[Customer ID]],customers!$A$1:$A$1001,customers!$I$1:$I$1001,,0)</f>
        <v>No</v>
      </c>
    </row>
    <row r="239" spans="1:16" x14ac:dyDescent="0.3">
      <c r="A239" s="2" t="s">
        <v>1828</v>
      </c>
      <c r="B239" s="4">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f>INDEX(products!$A$1:$G$49,MATCH(orders!$D239,products!$A$1:$A$49,0),MATCH(orders!L$1,products!$A$1:$G$1,0))</f>
        <v>3.5849999999999995</v>
      </c>
      <c r="M239" s="10">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4">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f>INDEX(products!$A$1:$G$49,MATCH(orders!$D240,products!$A$1:$A$49,0),MATCH(orders!L$1,products!$A$1:$G$1,0))</f>
        <v>22.884999999999998</v>
      </c>
      <c r="M240" s="10">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4">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f>INDEX(products!$A$1:$G$49,MATCH(orders!$D241,products!$A$1:$A$49,0),MATCH(orders!L$1,products!$A$1:$G$1,0))</f>
        <v>14.85</v>
      </c>
      <c r="M241" s="10">
        <f t="shared" si="9"/>
        <v>59.4</v>
      </c>
      <c r="N241" t="str">
        <f t="shared" si="10"/>
        <v>Excelsa</v>
      </c>
      <c r="O241" t="str">
        <f t="shared" si="11"/>
        <v>Light</v>
      </c>
      <c r="P241" t="str">
        <f>_xlfn.XLOOKUP(Orders[[#This Row],[Customer ID]],customers!$A$1:$A$1001,customers!$I$1:$I$1001,,0)</f>
        <v>No</v>
      </c>
    </row>
    <row r="242" spans="1:16" x14ac:dyDescent="0.3">
      <c r="A242" s="2" t="s">
        <v>1845</v>
      </c>
      <c r="B242" s="4">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f>INDEX(products!$A$1:$G$49,MATCH(orders!$D242,products!$A$1:$A$49,0),MATCH(orders!L$1,products!$A$1:$G$1,0))</f>
        <v>25.874999999999996</v>
      </c>
      <c r="M242" s="10">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4">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f>INDEX(products!$A$1:$G$49,MATCH(orders!$D243,products!$A$1:$A$49,0),MATCH(orders!L$1,products!$A$1:$G$1,0))</f>
        <v>22.884999999999998</v>
      </c>
      <c r="M243" s="10">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4">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f>INDEX(products!$A$1:$G$49,MATCH(orders!$D244,products!$A$1:$A$49,0),MATCH(orders!L$1,products!$A$1:$G$1,0))</f>
        <v>12.15</v>
      </c>
      <c r="M244" s="10">
        <f t="shared" si="9"/>
        <v>36.450000000000003</v>
      </c>
      <c r="N244" t="str">
        <f t="shared" si="10"/>
        <v>Excelsa</v>
      </c>
      <c r="O244" t="str">
        <f t="shared" si="11"/>
        <v>Dark</v>
      </c>
      <c r="P244" t="str">
        <f>_xlfn.XLOOKUP(Orders[[#This Row],[Customer ID]],customers!$A$1:$A$1001,customers!$I$1:$I$1001,,0)</f>
        <v>Yes</v>
      </c>
    </row>
    <row r="245" spans="1:16" x14ac:dyDescent="0.3">
      <c r="A245" s="2" t="s">
        <v>1860</v>
      </c>
      <c r="B245" s="4">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f>INDEX(products!$A$1:$G$49,MATCH(orders!$D245,products!$A$1:$A$49,0),MATCH(orders!L$1,products!$A$1:$G$1,0))</f>
        <v>7.29</v>
      </c>
      <c r="M245" s="10">
        <f t="shared" si="9"/>
        <v>29.16</v>
      </c>
      <c r="N245" t="str">
        <f t="shared" si="10"/>
        <v>Excelsa</v>
      </c>
      <c r="O245" t="str">
        <f t="shared" si="11"/>
        <v>Dark</v>
      </c>
      <c r="P245" t="str">
        <f>_xlfn.XLOOKUP(Orders[[#This Row],[Customer ID]],customers!$A$1:$A$1001,customers!$I$1:$I$1001,,0)</f>
        <v>Yes</v>
      </c>
    </row>
    <row r="246" spans="1:16" x14ac:dyDescent="0.3">
      <c r="A246" s="2" t="s">
        <v>1866</v>
      </c>
      <c r="B246" s="4">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f>INDEX(products!$A$1:$G$49,MATCH(orders!$D246,products!$A$1:$A$49,0),MATCH(orders!L$1,products!$A$1:$G$1,0))</f>
        <v>33.464999999999996</v>
      </c>
      <c r="M246" s="10">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4">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f>INDEX(products!$A$1:$G$49,MATCH(orders!$D247,products!$A$1:$A$49,0),MATCH(orders!L$1,products!$A$1:$G$1,0))</f>
        <v>4.7549999999999999</v>
      </c>
      <c r="M247" s="10">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4">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f>INDEX(products!$A$1:$G$49,MATCH(orders!$D248,products!$A$1:$A$49,0),MATCH(orders!L$1,products!$A$1:$G$1,0))</f>
        <v>12.95</v>
      </c>
      <c r="M248" s="10">
        <f t="shared" si="9"/>
        <v>38.849999999999994</v>
      </c>
      <c r="N248" t="str">
        <f t="shared" si="10"/>
        <v>Liberica</v>
      </c>
      <c r="O248" t="str">
        <f t="shared" si="11"/>
        <v>Dark</v>
      </c>
      <c r="P248" t="str">
        <f>_xlfn.XLOOKUP(Orders[[#This Row],[Customer ID]],customers!$A$1:$A$1001,customers!$I$1:$I$1001,,0)</f>
        <v>No</v>
      </c>
    </row>
    <row r="249" spans="1:16" x14ac:dyDescent="0.3">
      <c r="A249" s="2" t="s">
        <v>1884</v>
      </c>
      <c r="B249" s="4">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f>INDEX(products!$A$1:$G$49,MATCH(orders!$D249,products!$A$1:$A$49,0),MATCH(orders!L$1,products!$A$1:$G$1,0))</f>
        <v>3.5849999999999995</v>
      </c>
      <c r="M249" s="10">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4">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f>INDEX(products!$A$1:$G$49,MATCH(orders!$D250,products!$A$1:$A$49,0),MATCH(orders!L$1,products!$A$1:$G$1,0))</f>
        <v>9.9499999999999993</v>
      </c>
      <c r="M250" s="10">
        <f t="shared" si="9"/>
        <v>9.9499999999999993</v>
      </c>
      <c r="N250" t="str">
        <f t="shared" si="10"/>
        <v>Arabica</v>
      </c>
      <c r="O250" t="str">
        <f t="shared" si="11"/>
        <v>Dark</v>
      </c>
      <c r="P250" t="str">
        <f>_xlfn.XLOOKUP(Orders[[#This Row],[Customer ID]],customers!$A$1:$A$1001,customers!$I$1:$I$1001,,0)</f>
        <v>Yes</v>
      </c>
    </row>
    <row r="251" spans="1:16" x14ac:dyDescent="0.3">
      <c r="A251" s="2" t="s">
        <v>1895</v>
      </c>
      <c r="B251" s="4">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f>INDEX(products!$A$1:$G$49,MATCH(orders!$D251,products!$A$1:$A$49,0),MATCH(orders!L$1,products!$A$1:$G$1,0))</f>
        <v>15.85</v>
      </c>
      <c r="M251" s="10">
        <f t="shared" si="9"/>
        <v>15.85</v>
      </c>
      <c r="N251" t="str">
        <f t="shared" si="10"/>
        <v>Liberica</v>
      </c>
      <c r="O251" t="str">
        <f t="shared" si="11"/>
        <v>Light</v>
      </c>
      <c r="P251" t="str">
        <f>_xlfn.XLOOKUP(Orders[[#This Row],[Customer ID]],customers!$A$1:$A$1001,customers!$I$1:$I$1001,,0)</f>
        <v>Yes</v>
      </c>
    </row>
    <row r="252" spans="1:16" x14ac:dyDescent="0.3">
      <c r="A252" s="2" t="s">
        <v>1900</v>
      </c>
      <c r="B252" s="4">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f>INDEX(products!$A$1:$G$49,MATCH(orders!$D252,products!$A$1:$A$49,0),MATCH(orders!L$1,products!$A$1:$G$1,0))</f>
        <v>2.9849999999999999</v>
      </c>
      <c r="M252" s="10">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4">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f>INDEX(products!$A$1:$G$49,MATCH(orders!$D253,products!$A$1:$A$49,0),MATCH(orders!L$1,products!$A$1:$G$1,0))</f>
        <v>13.75</v>
      </c>
      <c r="M253" s="10">
        <f t="shared" si="9"/>
        <v>68.75</v>
      </c>
      <c r="N253" t="str">
        <f t="shared" si="10"/>
        <v>Excelsa</v>
      </c>
      <c r="O253" t="str">
        <f t="shared" si="11"/>
        <v>Medium</v>
      </c>
      <c r="P253" t="str">
        <f>_xlfn.XLOOKUP(Orders[[#This Row],[Customer ID]],customers!$A$1:$A$1001,customers!$I$1:$I$1001,,0)</f>
        <v>Yes</v>
      </c>
    </row>
    <row r="254" spans="1:16" x14ac:dyDescent="0.3">
      <c r="A254" s="2" t="s">
        <v>1912</v>
      </c>
      <c r="B254" s="4">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f>INDEX(products!$A$1:$G$49,MATCH(orders!$D254,products!$A$1:$A$49,0),MATCH(orders!L$1,products!$A$1:$G$1,0))</f>
        <v>9.9499999999999993</v>
      </c>
      <c r="M254" s="10">
        <f t="shared" si="9"/>
        <v>29.849999999999998</v>
      </c>
      <c r="N254" t="str">
        <f t="shared" si="10"/>
        <v>Arabica</v>
      </c>
      <c r="O254" t="str">
        <f t="shared" si="11"/>
        <v>Dark</v>
      </c>
      <c r="P254" t="str">
        <f>_xlfn.XLOOKUP(Orders[[#This Row],[Customer ID]],customers!$A$1:$A$1001,customers!$I$1:$I$1001,,0)</f>
        <v>No</v>
      </c>
    </row>
    <row r="255" spans="1:16" x14ac:dyDescent="0.3">
      <c r="A255" s="2" t="s">
        <v>1917</v>
      </c>
      <c r="B255" s="4">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f>INDEX(products!$A$1:$G$49,MATCH(orders!$D255,products!$A$1:$A$49,0),MATCH(orders!L$1,products!$A$1:$G$1,0))</f>
        <v>14.55</v>
      </c>
      <c r="M255" s="10">
        <f t="shared" si="9"/>
        <v>58.2</v>
      </c>
      <c r="N255" t="str">
        <f t="shared" si="10"/>
        <v>Liberica</v>
      </c>
      <c r="O255" t="str">
        <f t="shared" si="11"/>
        <v>Medium</v>
      </c>
      <c r="P255" t="str">
        <f>_xlfn.XLOOKUP(Orders[[#This Row],[Customer ID]],customers!$A$1:$A$1001,customers!$I$1:$I$1001,,0)</f>
        <v>No</v>
      </c>
    </row>
    <row r="256" spans="1:16" x14ac:dyDescent="0.3">
      <c r="A256" s="2" t="s">
        <v>1923</v>
      </c>
      <c r="B256" s="4">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f>INDEX(products!$A$1:$G$49,MATCH(orders!$D256,products!$A$1:$A$49,0),MATCH(orders!L$1,products!$A$1:$G$1,0))</f>
        <v>7.169999999999999</v>
      </c>
      <c r="M256" s="10">
        <f t="shared" si="9"/>
        <v>28.679999999999996</v>
      </c>
      <c r="N256" t="str">
        <f t="shared" si="10"/>
        <v>Robusta</v>
      </c>
      <c r="O256" t="str">
        <f t="shared" si="11"/>
        <v>Light</v>
      </c>
      <c r="P256" t="str">
        <f>_xlfn.XLOOKUP(Orders[[#This Row],[Customer ID]],customers!$A$1:$A$1001,customers!$I$1:$I$1001,,0)</f>
        <v>No</v>
      </c>
    </row>
    <row r="257" spans="1:16" x14ac:dyDescent="0.3">
      <c r="A257" s="2" t="s">
        <v>1928</v>
      </c>
      <c r="B257" s="4">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f>INDEX(products!$A$1:$G$49,MATCH(orders!$D257,products!$A$1:$A$49,0),MATCH(orders!L$1,products!$A$1:$G$1,0))</f>
        <v>7.169999999999999</v>
      </c>
      <c r="M257" s="10">
        <f t="shared" si="9"/>
        <v>21.509999999999998</v>
      </c>
      <c r="N257" t="str">
        <f t="shared" si="10"/>
        <v>Robusta</v>
      </c>
      <c r="O257" t="str">
        <f t="shared" si="11"/>
        <v>Light</v>
      </c>
      <c r="P257" t="str">
        <f>_xlfn.XLOOKUP(Orders[[#This Row],[Customer ID]],customers!$A$1:$A$1001,customers!$I$1:$I$1001,,0)</f>
        <v>No</v>
      </c>
    </row>
    <row r="258" spans="1:16" x14ac:dyDescent="0.3">
      <c r="A258" s="2" t="s">
        <v>1934</v>
      </c>
      <c r="B258" s="4">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f>INDEX(products!$A$1:$G$49,MATCH(orders!$D258,products!$A$1:$A$49,0),MATCH(orders!L$1,products!$A$1:$G$1,0))</f>
        <v>8.73</v>
      </c>
      <c r="M258" s="10">
        <f t="shared" si="9"/>
        <v>17.46</v>
      </c>
      <c r="N258" t="str">
        <f t="shared" si="10"/>
        <v>Liberica</v>
      </c>
      <c r="O258" t="str">
        <f t="shared" si="11"/>
        <v>Medium</v>
      </c>
      <c r="P258" t="str">
        <f>_xlfn.XLOOKUP(Orders[[#This Row],[Customer ID]],customers!$A$1:$A$1001,customers!$I$1:$I$1001,,0)</f>
        <v>Yes</v>
      </c>
    </row>
    <row r="259" spans="1:16" x14ac:dyDescent="0.3">
      <c r="A259" s="2" t="s">
        <v>1940</v>
      </c>
      <c r="B259" s="4">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f>INDEX(products!$A$1:$G$49,MATCH(orders!$D259,products!$A$1:$A$49,0),MATCH(orders!L$1,products!$A$1:$G$1,0))</f>
        <v>27.945</v>
      </c>
      <c r="M259" s="10">
        <f t="shared" ref="M259:M322" si="12">L259*E259</f>
        <v>27.945</v>
      </c>
      <c r="N259" t="str">
        <f t="shared" ref="N259:N322" si="13">IF(I259="Rob","Robusta",IF(I259="Exc","Excelsa",IF(I259="Ara","Arabica",IF(I259 ="Lib","Liberica"))))</f>
        <v>Excelsa</v>
      </c>
      <c r="O259" t="str">
        <f t="shared" ref="O259:O322" si="14">IF(J259="M","Medium",IF(J259="L","Light",IF(J259="D","Dark")))</f>
        <v>Dark</v>
      </c>
      <c r="P259" t="str">
        <f>_xlfn.XLOOKUP(Orders[[#This Row],[Customer ID]],customers!$A$1:$A$1001,customers!$I$1:$I$1001,,0)</f>
        <v>Yes</v>
      </c>
    </row>
    <row r="260" spans="1:16" x14ac:dyDescent="0.3">
      <c r="A260" s="2" t="s">
        <v>1946</v>
      </c>
      <c r="B260" s="4">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f>INDEX(products!$A$1:$G$49,MATCH(orders!$D260,products!$A$1:$A$49,0),MATCH(orders!L$1,products!$A$1:$G$1,0))</f>
        <v>27.945</v>
      </c>
      <c r="M260" s="10">
        <f t="shared" si="12"/>
        <v>139.72499999999999</v>
      </c>
      <c r="N260" t="str">
        <f t="shared" si="13"/>
        <v>Excelsa</v>
      </c>
      <c r="O260" t="str">
        <f t="shared" si="14"/>
        <v>Dark</v>
      </c>
      <c r="P260" t="str">
        <f>_xlfn.XLOOKUP(Orders[[#This Row],[Customer ID]],customers!$A$1:$A$1001,customers!$I$1:$I$1001,,0)</f>
        <v>No</v>
      </c>
    </row>
    <row r="261" spans="1:16" x14ac:dyDescent="0.3">
      <c r="A261" s="2" t="s">
        <v>1952</v>
      </c>
      <c r="B261" s="4">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f>INDEX(products!$A$1:$G$49,MATCH(orders!$D261,products!$A$1:$A$49,0),MATCH(orders!L$1,products!$A$1:$G$1,0))</f>
        <v>2.9849999999999999</v>
      </c>
      <c r="M261" s="10">
        <f t="shared" si="12"/>
        <v>5.97</v>
      </c>
      <c r="N261" t="str">
        <f t="shared" si="13"/>
        <v>Robusta</v>
      </c>
      <c r="O261" t="str">
        <f t="shared" si="14"/>
        <v>Medium</v>
      </c>
      <c r="P261" t="str">
        <f>_xlfn.XLOOKUP(Orders[[#This Row],[Customer ID]],customers!$A$1:$A$1001,customers!$I$1:$I$1001,,0)</f>
        <v>No</v>
      </c>
    </row>
    <row r="262" spans="1:16" x14ac:dyDescent="0.3">
      <c r="A262" s="2" t="s">
        <v>1958</v>
      </c>
      <c r="B262" s="4">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f>INDEX(products!$A$1:$G$49,MATCH(orders!$D262,products!$A$1:$A$49,0),MATCH(orders!L$1,products!$A$1:$G$1,0))</f>
        <v>27.484999999999996</v>
      </c>
      <c r="M262" s="10">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4">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f>INDEX(products!$A$1:$G$49,MATCH(orders!$D263,products!$A$1:$A$49,0),MATCH(orders!L$1,products!$A$1:$G$1,0))</f>
        <v>11.95</v>
      </c>
      <c r="M263" s="10">
        <f t="shared" si="12"/>
        <v>59.75</v>
      </c>
      <c r="N263" t="str">
        <f t="shared" si="13"/>
        <v>Robusta</v>
      </c>
      <c r="O263" t="str">
        <f t="shared" si="14"/>
        <v>Light</v>
      </c>
      <c r="P263" t="str">
        <f>_xlfn.XLOOKUP(Orders[[#This Row],[Customer ID]],customers!$A$1:$A$1001,customers!$I$1:$I$1001,,0)</f>
        <v>Yes</v>
      </c>
    </row>
    <row r="264" spans="1:16" x14ac:dyDescent="0.3">
      <c r="A264" s="2" t="s">
        <v>1969</v>
      </c>
      <c r="B264" s="4">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f>INDEX(products!$A$1:$G$49,MATCH(orders!$D264,products!$A$1:$A$49,0),MATCH(orders!L$1,products!$A$1:$G$1,0))</f>
        <v>13.75</v>
      </c>
      <c r="M264" s="10">
        <f t="shared" si="12"/>
        <v>41.25</v>
      </c>
      <c r="N264" t="str">
        <f t="shared" si="13"/>
        <v>Excelsa</v>
      </c>
      <c r="O264" t="str">
        <f t="shared" si="14"/>
        <v>Medium</v>
      </c>
      <c r="P264" t="str">
        <f>_xlfn.XLOOKUP(Orders[[#This Row],[Customer ID]],customers!$A$1:$A$1001,customers!$I$1:$I$1001,,0)</f>
        <v>No</v>
      </c>
    </row>
    <row r="265" spans="1:16" x14ac:dyDescent="0.3">
      <c r="A265" s="2" t="s">
        <v>1975</v>
      </c>
      <c r="B265" s="4">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f>INDEX(products!$A$1:$G$49,MATCH(orders!$D265,products!$A$1:$A$49,0),MATCH(orders!L$1,products!$A$1:$G$1,0))</f>
        <v>33.464999999999996</v>
      </c>
      <c r="M265" s="10">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4">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f>INDEX(products!$A$1:$G$49,MATCH(orders!$D266,products!$A$1:$A$49,0),MATCH(orders!L$1,products!$A$1:$G$1,0))</f>
        <v>11.95</v>
      </c>
      <c r="M266" s="10">
        <f t="shared" si="12"/>
        <v>59.75</v>
      </c>
      <c r="N266" t="str">
        <f t="shared" si="13"/>
        <v>Robusta</v>
      </c>
      <c r="O266" t="str">
        <f t="shared" si="14"/>
        <v>Light</v>
      </c>
      <c r="P266" t="str">
        <f>_xlfn.XLOOKUP(Orders[[#This Row],[Customer ID]],customers!$A$1:$A$1001,customers!$I$1:$I$1001,,0)</f>
        <v>Yes</v>
      </c>
    </row>
    <row r="267" spans="1:16" x14ac:dyDescent="0.3">
      <c r="A267" s="2" t="s">
        <v>1986</v>
      </c>
      <c r="B267" s="4">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f>INDEX(products!$A$1:$G$49,MATCH(orders!$D267,products!$A$1:$A$49,0),MATCH(orders!L$1,products!$A$1:$G$1,0))</f>
        <v>5.97</v>
      </c>
      <c r="M267" s="10">
        <f t="shared" si="12"/>
        <v>5.97</v>
      </c>
      <c r="N267" t="str">
        <f t="shared" si="13"/>
        <v>Arabica</v>
      </c>
      <c r="O267" t="str">
        <f t="shared" si="14"/>
        <v>Dark</v>
      </c>
      <c r="P267" t="str">
        <f>_xlfn.XLOOKUP(Orders[[#This Row],[Customer ID]],customers!$A$1:$A$1001,customers!$I$1:$I$1001,,0)</f>
        <v>Yes</v>
      </c>
    </row>
    <row r="268" spans="1:16" x14ac:dyDescent="0.3">
      <c r="A268" s="2" t="s">
        <v>1992</v>
      </c>
      <c r="B268" s="4">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f>INDEX(products!$A$1:$G$49,MATCH(orders!$D268,products!$A$1:$A$49,0),MATCH(orders!L$1,products!$A$1:$G$1,0))</f>
        <v>12.15</v>
      </c>
      <c r="M268" s="10">
        <f t="shared" si="12"/>
        <v>24.3</v>
      </c>
      <c r="N268" t="str">
        <f t="shared" si="13"/>
        <v>Excelsa</v>
      </c>
      <c r="O268" t="str">
        <f t="shared" si="14"/>
        <v>Dark</v>
      </c>
      <c r="P268" t="str">
        <f>_xlfn.XLOOKUP(Orders[[#This Row],[Customer ID]],customers!$A$1:$A$1001,customers!$I$1:$I$1001,,0)</f>
        <v>No</v>
      </c>
    </row>
    <row r="269" spans="1:16" x14ac:dyDescent="0.3">
      <c r="A269" s="2" t="s">
        <v>1998</v>
      </c>
      <c r="B269" s="4">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f>INDEX(products!$A$1:$G$49,MATCH(orders!$D269,products!$A$1:$A$49,0),MATCH(orders!L$1,products!$A$1:$G$1,0))</f>
        <v>3.645</v>
      </c>
      <c r="M269" s="10">
        <f t="shared" si="12"/>
        <v>21.87</v>
      </c>
      <c r="N269" t="str">
        <f t="shared" si="13"/>
        <v>Excelsa</v>
      </c>
      <c r="O269" t="str">
        <f t="shared" si="14"/>
        <v>Dark</v>
      </c>
      <c r="P269" t="str">
        <f>_xlfn.XLOOKUP(Orders[[#This Row],[Customer ID]],customers!$A$1:$A$1001,customers!$I$1:$I$1001,,0)</f>
        <v>Yes</v>
      </c>
    </row>
    <row r="270" spans="1:16" x14ac:dyDescent="0.3">
      <c r="A270" s="2" t="s">
        <v>2004</v>
      </c>
      <c r="B270" s="4">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f>INDEX(products!$A$1:$G$49,MATCH(orders!$D270,products!$A$1:$A$49,0),MATCH(orders!L$1,products!$A$1:$G$1,0))</f>
        <v>9.9499999999999993</v>
      </c>
      <c r="M270" s="10">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4">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f>INDEX(products!$A$1:$G$49,MATCH(orders!$D271,products!$A$1:$A$49,0),MATCH(orders!L$1,products!$A$1:$G$1,0))</f>
        <v>2.9849999999999999</v>
      </c>
      <c r="M271" s="10">
        <f t="shared" si="12"/>
        <v>5.97</v>
      </c>
      <c r="N271" t="str">
        <f t="shared" si="13"/>
        <v>Arabica</v>
      </c>
      <c r="O271" t="str">
        <f t="shared" si="14"/>
        <v>Dark</v>
      </c>
      <c r="P271" t="str">
        <f>_xlfn.XLOOKUP(Orders[[#This Row],[Customer ID]],customers!$A$1:$A$1001,customers!$I$1:$I$1001,,0)</f>
        <v>No</v>
      </c>
    </row>
    <row r="272" spans="1:16" x14ac:dyDescent="0.3">
      <c r="A272" s="2" t="s">
        <v>2015</v>
      </c>
      <c r="B272" s="4">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f>INDEX(products!$A$1:$G$49,MATCH(orders!$D272,products!$A$1:$A$49,0),MATCH(orders!L$1,products!$A$1:$G$1,0))</f>
        <v>7.29</v>
      </c>
      <c r="M272" s="10">
        <f t="shared" si="12"/>
        <v>7.29</v>
      </c>
      <c r="N272" t="str">
        <f t="shared" si="13"/>
        <v>Excelsa</v>
      </c>
      <c r="O272" t="str">
        <f t="shared" si="14"/>
        <v>Dark</v>
      </c>
      <c r="P272" t="str">
        <f>_xlfn.XLOOKUP(Orders[[#This Row],[Customer ID]],customers!$A$1:$A$1001,customers!$I$1:$I$1001,,0)</f>
        <v>Yes</v>
      </c>
    </row>
    <row r="273" spans="1:16" x14ac:dyDescent="0.3">
      <c r="A273" s="2" t="s">
        <v>2019</v>
      </c>
      <c r="B273" s="4">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f>INDEX(products!$A$1:$G$49,MATCH(orders!$D273,products!$A$1:$A$49,0),MATCH(orders!L$1,products!$A$1:$G$1,0))</f>
        <v>2.9849999999999999</v>
      </c>
      <c r="M273" s="10">
        <f t="shared" si="12"/>
        <v>11.94</v>
      </c>
      <c r="N273" t="str">
        <f t="shared" si="13"/>
        <v>Arabica</v>
      </c>
      <c r="O273" t="str">
        <f t="shared" si="14"/>
        <v>Dark</v>
      </c>
      <c r="P273" t="str">
        <f>_xlfn.XLOOKUP(Orders[[#This Row],[Customer ID]],customers!$A$1:$A$1001,customers!$I$1:$I$1001,,0)</f>
        <v>Yes</v>
      </c>
    </row>
    <row r="274" spans="1:16" x14ac:dyDescent="0.3">
      <c r="A274" s="2" t="s">
        <v>2025</v>
      </c>
      <c r="B274" s="4">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f>INDEX(products!$A$1:$G$49,MATCH(orders!$D274,products!$A$1:$A$49,0),MATCH(orders!L$1,products!$A$1:$G$1,0))</f>
        <v>11.95</v>
      </c>
      <c r="M274" s="10">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4">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f>INDEX(products!$A$1:$G$49,MATCH(orders!$D275,products!$A$1:$A$49,0),MATCH(orders!L$1,products!$A$1:$G$1,0))</f>
        <v>3.8849999999999998</v>
      </c>
      <c r="M275" s="10">
        <f t="shared" si="12"/>
        <v>7.77</v>
      </c>
      <c r="N275" t="str">
        <f t="shared" si="13"/>
        <v>Arabica</v>
      </c>
      <c r="O275" t="str">
        <f t="shared" si="14"/>
        <v>Light</v>
      </c>
      <c r="P275" t="str">
        <f>_xlfn.XLOOKUP(Orders[[#This Row],[Customer ID]],customers!$A$1:$A$1001,customers!$I$1:$I$1001,,0)</f>
        <v>No</v>
      </c>
    </row>
    <row r="276" spans="1:16" x14ac:dyDescent="0.3">
      <c r="A276" s="2" t="s">
        <v>2038</v>
      </c>
      <c r="B276" s="4">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f>INDEX(products!$A$1:$G$49,MATCH(orders!$D276,products!$A$1:$A$49,0),MATCH(orders!L$1,products!$A$1:$G$1,0))</f>
        <v>25.874999999999996</v>
      </c>
      <c r="M276" s="10">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4">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f>INDEX(products!$A$1:$G$49,MATCH(orders!$D277,products!$A$1:$A$49,0),MATCH(orders!L$1,products!$A$1:$G$1,0))</f>
        <v>34.154999999999994</v>
      </c>
      <c r="M277" s="10">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4">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f>INDEX(products!$A$1:$G$49,MATCH(orders!$D278,products!$A$1:$A$49,0),MATCH(orders!L$1,products!$A$1:$G$1,0))</f>
        <v>27.484999999999996</v>
      </c>
      <c r="M278" s="10">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4">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f>INDEX(products!$A$1:$G$49,MATCH(orders!$D279,products!$A$1:$A$49,0),MATCH(orders!L$1,products!$A$1:$G$1,0))</f>
        <v>14.85</v>
      </c>
      <c r="M279" s="10">
        <f t="shared" si="12"/>
        <v>89.1</v>
      </c>
      <c r="N279" t="str">
        <f t="shared" si="13"/>
        <v>Excelsa</v>
      </c>
      <c r="O279" t="str">
        <f t="shared" si="14"/>
        <v>Light</v>
      </c>
      <c r="P279" t="str">
        <f>_xlfn.XLOOKUP(Orders[[#This Row],[Customer ID]],customers!$A$1:$A$1001,customers!$I$1:$I$1001,,0)</f>
        <v>No</v>
      </c>
    </row>
    <row r="280" spans="1:16" x14ac:dyDescent="0.3">
      <c r="A280" s="2" t="s">
        <v>2062</v>
      </c>
      <c r="B280" s="4">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f>INDEX(products!$A$1:$G$49,MATCH(orders!$D280,products!$A$1:$A$49,0),MATCH(orders!L$1,products!$A$1:$G$1,0))</f>
        <v>3.8849999999999998</v>
      </c>
      <c r="M280" s="10">
        <f t="shared" si="12"/>
        <v>7.77</v>
      </c>
      <c r="N280" t="str">
        <f t="shared" si="13"/>
        <v>Arabica</v>
      </c>
      <c r="O280" t="str">
        <f t="shared" si="14"/>
        <v>Light</v>
      </c>
      <c r="P280" t="str">
        <f>_xlfn.XLOOKUP(Orders[[#This Row],[Customer ID]],customers!$A$1:$A$1001,customers!$I$1:$I$1001,,0)</f>
        <v>Yes</v>
      </c>
    </row>
    <row r="281" spans="1:16" x14ac:dyDescent="0.3">
      <c r="A281" s="2" t="s">
        <v>2068</v>
      </c>
      <c r="B281" s="4">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f>INDEX(products!$A$1:$G$49,MATCH(orders!$D281,products!$A$1:$A$49,0),MATCH(orders!L$1,products!$A$1:$G$1,0))</f>
        <v>33.464999999999996</v>
      </c>
      <c r="M281" s="10">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4">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f>INDEX(products!$A$1:$G$49,MATCH(orders!$D282,products!$A$1:$A$49,0),MATCH(orders!L$1,products!$A$1:$G$1,0))</f>
        <v>8.25</v>
      </c>
      <c r="M282" s="10">
        <f t="shared" si="12"/>
        <v>41.25</v>
      </c>
      <c r="N282" t="str">
        <f t="shared" si="13"/>
        <v>Excelsa</v>
      </c>
      <c r="O282" t="str">
        <f t="shared" si="14"/>
        <v>Medium</v>
      </c>
      <c r="P282" t="str">
        <f>_xlfn.XLOOKUP(Orders[[#This Row],[Customer ID]],customers!$A$1:$A$1001,customers!$I$1:$I$1001,,0)</f>
        <v>Yes</v>
      </c>
    </row>
    <row r="283" spans="1:16" x14ac:dyDescent="0.3">
      <c r="A283" s="2" t="s">
        <v>2079</v>
      </c>
      <c r="B283" s="4">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f>INDEX(products!$A$1:$G$49,MATCH(orders!$D283,products!$A$1:$A$49,0),MATCH(orders!L$1,products!$A$1:$G$1,0))</f>
        <v>14.85</v>
      </c>
      <c r="M283" s="10">
        <f t="shared" si="12"/>
        <v>59.4</v>
      </c>
      <c r="N283" t="str">
        <f t="shared" si="13"/>
        <v>Excelsa</v>
      </c>
      <c r="O283" t="str">
        <f t="shared" si="14"/>
        <v>Light</v>
      </c>
      <c r="P283" t="str">
        <f>_xlfn.XLOOKUP(Orders[[#This Row],[Customer ID]],customers!$A$1:$A$1001,customers!$I$1:$I$1001,,0)</f>
        <v>Yes</v>
      </c>
    </row>
    <row r="284" spans="1:16" x14ac:dyDescent="0.3">
      <c r="A284" s="2" t="s">
        <v>2085</v>
      </c>
      <c r="B284" s="4">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f>INDEX(products!$A$1:$G$49,MATCH(orders!$D284,products!$A$1:$A$49,0),MATCH(orders!L$1,products!$A$1:$G$1,0))</f>
        <v>7.77</v>
      </c>
      <c r="M284" s="10">
        <f t="shared" si="12"/>
        <v>7.77</v>
      </c>
      <c r="N284" t="str">
        <f t="shared" si="13"/>
        <v>Arabica</v>
      </c>
      <c r="O284" t="str">
        <f t="shared" si="14"/>
        <v>Light</v>
      </c>
      <c r="P284" t="str">
        <f>_xlfn.XLOOKUP(Orders[[#This Row],[Customer ID]],customers!$A$1:$A$1001,customers!$I$1:$I$1001,,0)</f>
        <v>No</v>
      </c>
    </row>
    <row r="285" spans="1:16" x14ac:dyDescent="0.3">
      <c r="A285" s="2" t="s">
        <v>2091</v>
      </c>
      <c r="B285" s="4">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f>INDEX(products!$A$1:$G$49,MATCH(orders!$D285,products!$A$1:$A$49,0),MATCH(orders!L$1,products!$A$1:$G$1,0))</f>
        <v>5.3699999999999992</v>
      </c>
      <c r="M285" s="10">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4">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f>INDEX(products!$A$1:$G$49,MATCH(orders!$D286,products!$A$1:$A$49,0),MATCH(orders!L$1,products!$A$1:$G$1,0))</f>
        <v>31.624999999999996</v>
      </c>
      <c r="M286" s="10">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4">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f>INDEX(products!$A$1:$G$49,MATCH(orders!$D287,products!$A$1:$A$49,0),MATCH(orders!L$1,products!$A$1:$G$1,0))</f>
        <v>36.454999999999998</v>
      </c>
      <c r="M287" s="10">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4">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f>INDEX(products!$A$1:$G$49,MATCH(orders!$D288,products!$A$1:$A$49,0),MATCH(orders!L$1,products!$A$1:$G$1,0))</f>
        <v>3.375</v>
      </c>
      <c r="M288" s="10">
        <f t="shared" si="12"/>
        <v>13.5</v>
      </c>
      <c r="N288" t="str">
        <f t="shared" si="13"/>
        <v>Arabica</v>
      </c>
      <c r="O288" t="str">
        <f t="shared" si="14"/>
        <v>Medium</v>
      </c>
      <c r="P288" t="str">
        <f>_xlfn.XLOOKUP(Orders[[#This Row],[Customer ID]],customers!$A$1:$A$1001,customers!$I$1:$I$1001,,0)</f>
        <v>Yes</v>
      </c>
    </row>
    <row r="289" spans="1:16" x14ac:dyDescent="0.3">
      <c r="A289" s="2" t="s">
        <v>2112</v>
      </c>
      <c r="B289" s="4">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f>INDEX(products!$A$1:$G$49,MATCH(orders!$D289,products!$A$1:$A$49,0),MATCH(orders!L$1,products!$A$1:$G$1,0))</f>
        <v>3.5849999999999995</v>
      </c>
      <c r="M289" s="10">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4">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f>INDEX(products!$A$1:$G$49,MATCH(orders!$D290,products!$A$1:$A$49,0),MATCH(orders!L$1,products!$A$1:$G$1,0))</f>
        <v>8.25</v>
      </c>
      <c r="M290" s="10">
        <f t="shared" si="12"/>
        <v>8.25</v>
      </c>
      <c r="N290" t="str">
        <f t="shared" si="13"/>
        <v>Excelsa</v>
      </c>
      <c r="O290" t="str">
        <f t="shared" si="14"/>
        <v>Medium</v>
      </c>
      <c r="P290" t="str">
        <f>_xlfn.XLOOKUP(Orders[[#This Row],[Customer ID]],customers!$A$1:$A$1001,customers!$I$1:$I$1001,,0)</f>
        <v>Yes</v>
      </c>
    </row>
    <row r="291" spans="1:16" x14ac:dyDescent="0.3">
      <c r="A291" s="2" t="s">
        <v>2123</v>
      </c>
      <c r="B291" s="4">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f>INDEX(products!$A$1:$G$49,MATCH(orders!$D291,products!$A$1:$A$49,0),MATCH(orders!L$1,products!$A$1:$G$1,0))</f>
        <v>2.6849999999999996</v>
      </c>
      <c r="M291" s="10">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4">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f>INDEX(products!$A$1:$G$49,MATCH(orders!$D292,products!$A$1:$A$49,0),MATCH(orders!L$1,products!$A$1:$G$1,0))</f>
        <v>9.9499999999999993</v>
      </c>
      <c r="M292" s="10">
        <f t="shared" si="12"/>
        <v>49.75</v>
      </c>
      <c r="N292" t="str">
        <f t="shared" si="13"/>
        <v>Arabica</v>
      </c>
      <c r="O292" t="str">
        <f t="shared" si="14"/>
        <v>Dark</v>
      </c>
      <c r="P292" t="str">
        <f>_xlfn.XLOOKUP(Orders[[#This Row],[Customer ID]],customers!$A$1:$A$1001,customers!$I$1:$I$1001,,0)</f>
        <v>No</v>
      </c>
    </row>
    <row r="293" spans="1:16" x14ac:dyDescent="0.3">
      <c r="A293" s="2" t="s">
        <v>2133</v>
      </c>
      <c r="B293" s="4">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f>INDEX(products!$A$1:$G$49,MATCH(orders!$D293,products!$A$1:$A$49,0),MATCH(orders!L$1,products!$A$1:$G$1,0))</f>
        <v>8.25</v>
      </c>
      <c r="M293" s="10">
        <f t="shared" si="12"/>
        <v>16.5</v>
      </c>
      <c r="N293" t="str">
        <f t="shared" si="13"/>
        <v>Excelsa</v>
      </c>
      <c r="O293" t="str">
        <f t="shared" si="14"/>
        <v>Medium</v>
      </c>
      <c r="P293" t="str">
        <f>_xlfn.XLOOKUP(Orders[[#This Row],[Customer ID]],customers!$A$1:$A$1001,customers!$I$1:$I$1001,,0)</f>
        <v>No</v>
      </c>
    </row>
    <row r="294" spans="1:16" x14ac:dyDescent="0.3">
      <c r="A294" s="2" t="s">
        <v>2137</v>
      </c>
      <c r="B294" s="4">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f>INDEX(products!$A$1:$G$49,MATCH(orders!$D294,products!$A$1:$A$49,0),MATCH(orders!L$1,products!$A$1:$G$1,0))</f>
        <v>5.97</v>
      </c>
      <c r="M294" s="10">
        <f t="shared" si="12"/>
        <v>17.91</v>
      </c>
      <c r="N294" t="str">
        <f t="shared" si="13"/>
        <v>Arabica</v>
      </c>
      <c r="O294" t="str">
        <f t="shared" si="14"/>
        <v>Dark</v>
      </c>
      <c r="P294" t="str">
        <f>_xlfn.XLOOKUP(Orders[[#This Row],[Customer ID]],customers!$A$1:$A$1001,customers!$I$1:$I$1001,,0)</f>
        <v>No</v>
      </c>
    </row>
    <row r="295" spans="1:16" x14ac:dyDescent="0.3">
      <c r="A295" s="2" t="s">
        <v>2142</v>
      </c>
      <c r="B295" s="4">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f>INDEX(products!$A$1:$G$49,MATCH(orders!$D295,products!$A$1:$A$49,0),MATCH(orders!L$1,products!$A$1:$G$1,0))</f>
        <v>5.97</v>
      </c>
      <c r="M295" s="10">
        <f t="shared" si="12"/>
        <v>29.849999999999998</v>
      </c>
      <c r="N295" t="str">
        <f t="shared" si="13"/>
        <v>Arabica</v>
      </c>
      <c r="O295" t="str">
        <f t="shared" si="14"/>
        <v>Dark</v>
      </c>
      <c r="P295" t="str">
        <f>_xlfn.XLOOKUP(Orders[[#This Row],[Customer ID]],customers!$A$1:$A$1001,customers!$I$1:$I$1001,,0)</f>
        <v>No</v>
      </c>
    </row>
    <row r="296" spans="1:16" x14ac:dyDescent="0.3">
      <c r="A296" s="2" t="s">
        <v>2148</v>
      </c>
      <c r="B296" s="4">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f>INDEX(products!$A$1:$G$49,MATCH(orders!$D296,products!$A$1:$A$49,0),MATCH(orders!L$1,products!$A$1:$G$1,0))</f>
        <v>14.85</v>
      </c>
      <c r="M296" s="10">
        <f t="shared" si="12"/>
        <v>44.55</v>
      </c>
      <c r="N296" t="str">
        <f t="shared" si="13"/>
        <v>Excelsa</v>
      </c>
      <c r="O296" t="str">
        <f t="shared" si="14"/>
        <v>Light</v>
      </c>
      <c r="P296" t="str">
        <f>_xlfn.XLOOKUP(Orders[[#This Row],[Customer ID]],customers!$A$1:$A$1001,customers!$I$1:$I$1001,,0)</f>
        <v>No</v>
      </c>
    </row>
    <row r="297" spans="1:16" x14ac:dyDescent="0.3">
      <c r="A297" s="2" t="s">
        <v>2153</v>
      </c>
      <c r="B297" s="4">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f>INDEX(products!$A$1:$G$49,MATCH(orders!$D297,products!$A$1:$A$49,0),MATCH(orders!L$1,products!$A$1:$G$1,0))</f>
        <v>13.75</v>
      </c>
      <c r="M297" s="10">
        <f t="shared" si="12"/>
        <v>27.5</v>
      </c>
      <c r="N297" t="str">
        <f t="shared" si="13"/>
        <v>Excelsa</v>
      </c>
      <c r="O297" t="str">
        <f t="shared" si="14"/>
        <v>Medium</v>
      </c>
      <c r="P297" t="str">
        <f>_xlfn.XLOOKUP(Orders[[#This Row],[Customer ID]],customers!$A$1:$A$1001,customers!$I$1:$I$1001,,0)</f>
        <v>No</v>
      </c>
    </row>
    <row r="298" spans="1:16" x14ac:dyDescent="0.3">
      <c r="A298" s="2" t="s">
        <v>2157</v>
      </c>
      <c r="B298" s="4">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f>INDEX(products!$A$1:$G$49,MATCH(orders!$D298,products!$A$1:$A$49,0),MATCH(orders!L$1,products!$A$1:$G$1,0))</f>
        <v>5.97</v>
      </c>
      <c r="M298" s="10">
        <f t="shared" si="12"/>
        <v>35.82</v>
      </c>
      <c r="N298" t="str">
        <f t="shared" si="13"/>
        <v>Robusta</v>
      </c>
      <c r="O298" t="str">
        <f t="shared" si="14"/>
        <v>Medium</v>
      </c>
      <c r="P298" t="str">
        <f>_xlfn.XLOOKUP(Orders[[#This Row],[Customer ID]],customers!$A$1:$A$1001,customers!$I$1:$I$1001,,0)</f>
        <v>Yes</v>
      </c>
    </row>
    <row r="299" spans="1:16" x14ac:dyDescent="0.3">
      <c r="A299" s="2" t="s">
        <v>2163</v>
      </c>
      <c r="B299" s="4">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f>INDEX(products!$A$1:$G$49,MATCH(orders!$D299,products!$A$1:$A$49,0),MATCH(orders!L$1,products!$A$1:$G$1,0))</f>
        <v>5.3699999999999992</v>
      </c>
      <c r="M299" s="10">
        <f t="shared" si="12"/>
        <v>16.11</v>
      </c>
      <c r="N299" t="str">
        <f t="shared" si="13"/>
        <v>Robusta</v>
      </c>
      <c r="O299" t="str">
        <f t="shared" si="14"/>
        <v>Dark</v>
      </c>
      <c r="P299" t="str">
        <f>_xlfn.XLOOKUP(Orders[[#This Row],[Customer ID]],customers!$A$1:$A$1001,customers!$I$1:$I$1001,,0)</f>
        <v>Yes</v>
      </c>
    </row>
    <row r="300" spans="1:16" x14ac:dyDescent="0.3">
      <c r="A300" s="2" t="s">
        <v>2169</v>
      </c>
      <c r="B300" s="4">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f>INDEX(products!$A$1:$G$49,MATCH(orders!$D300,products!$A$1:$A$49,0),MATCH(orders!L$1,products!$A$1:$G$1,0))</f>
        <v>4.4550000000000001</v>
      </c>
      <c r="M300" s="10">
        <f t="shared" si="12"/>
        <v>26.73</v>
      </c>
      <c r="N300" t="str">
        <f t="shared" si="13"/>
        <v>Excelsa</v>
      </c>
      <c r="O300" t="str">
        <f t="shared" si="14"/>
        <v>Light</v>
      </c>
      <c r="P300" t="str">
        <f>_xlfn.XLOOKUP(Orders[[#This Row],[Customer ID]],customers!$A$1:$A$1001,customers!$I$1:$I$1001,,0)</f>
        <v>Yes</v>
      </c>
    </row>
    <row r="301" spans="1:16" x14ac:dyDescent="0.3">
      <c r="A301" s="2" t="s">
        <v>2175</v>
      </c>
      <c r="B301" s="4">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f>INDEX(products!$A$1:$G$49,MATCH(orders!$D301,products!$A$1:$A$49,0),MATCH(orders!L$1,products!$A$1:$G$1,0))</f>
        <v>34.154999999999994</v>
      </c>
      <c r="M301" s="10">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4">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f>INDEX(products!$A$1:$G$49,MATCH(orders!$D302,products!$A$1:$A$49,0),MATCH(orders!L$1,products!$A$1:$G$1,0))</f>
        <v>12.95</v>
      </c>
      <c r="M302" s="10">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4">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f>INDEX(products!$A$1:$G$49,MATCH(orders!$D303,products!$A$1:$A$49,0),MATCH(orders!L$1,products!$A$1:$G$1,0))</f>
        <v>3.8849999999999998</v>
      </c>
      <c r="M303" s="10">
        <f t="shared" si="12"/>
        <v>15.54</v>
      </c>
      <c r="N303" t="str">
        <f t="shared" si="13"/>
        <v>Liberica</v>
      </c>
      <c r="O303" t="str">
        <f t="shared" si="14"/>
        <v>Dark</v>
      </c>
      <c r="P303" t="str">
        <f>_xlfn.XLOOKUP(Orders[[#This Row],[Customer ID]],customers!$A$1:$A$1001,customers!$I$1:$I$1001,,0)</f>
        <v>Yes</v>
      </c>
    </row>
    <row r="304" spans="1:16" x14ac:dyDescent="0.3">
      <c r="A304" s="2" t="s">
        <v>2193</v>
      </c>
      <c r="B304" s="4">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f>INDEX(products!$A$1:$G$49,MATCH(orders!$D304,products!$A$1:$A$49,0),MATCH(orders!L$1,products!$A$1:$G$1,0))</f>
        <v>6.75</v>
      </c>
      <c r="M304" s="10">
        <f t="shared" si="12"/>
        <v>6.75</v>
      </c>
      <c r="N304" t="str">
        <f t="shared" si="13"/>
        <v>Arabica</v>
      </c>
      <c r="O304" t="str">
        <f t="shared" si="14"/>
        <v>Medium</v>
      </c>
      <c r="P304" t="str">
        <f>_xlfn.XLOOKUP(Orders[[#This Row],[Customer ID]],customers!$A$1:$A$1001,customers!$I$1:$I$1001,,0)</f>
        <v>No</v>
      </c>
    </row>
    <row r="305" spans="1:16" x14ac:dyDescent="0.3">
      <c r="A305" s="2" t="s">
        <v>2199</v>
      </c>
      <c r="B305" s="4">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f>INDEX(products!$A$1:$G$49,MATCH(orders!$D305,products!$A$1:$A$49,0),MATCH(orders!L$1,products!$A$1:$G$1,0))</f>
        <v>27.945</v>
      </c>
      <c r="M305" s="10">
        <f t="shared" si="12"/>
        <v>111.78</v>
      </c>
      <c r="N305" t="str">
        <f t="shared" si="13"/>
        <v>Excelsa</v>
      </c>
      <c r="O305" t="str">
        <f t="shared" si="14"/>
        <v>Dark</v>
      </c>
      <c r="P305" t="str">
        <f>_xlfn.XLOOKUP(Orders[[#This Row],[Customer ID]],customers!$A$1:$A$1001,customers!$I$1:$I$1001,,0)</f>
        <v>Yes</v>
      </c>
    </row>
    <row r="306" spans="1:16" x14ac:dyDescent="0.3">
      <c r="A306" s="2" t="s">
        <v>2204</v>
      </c>
      <c r="B306" s="4">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f>INDEX(products!$A$1:$G$49,MATCH(orders!$D306,products!$A$1:$A$49,0),MATCH(orders!L$1,products!$A$1:$G$1,0))</f>
        <v>3.8849999999999998</v>
      </c>
      <c r="M306" s="10">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4">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f>INDEX(products!$A$1:$G$49,MATCH(orders!$D307,products!$A$1:$A$49,0),MATCH(orders!L$1,products!$A$1:$G$1,0))</f>
        <v>4.3650000000000002</v>
      </c>
      <c r="M307" s="10">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4">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f>INDEX(products!$A$1:$G$49,MATCH(orders!$D308,products!$A$1:$A$49,0),MATCH(orders!L$1,products!$A$1:$G$1,0))</f>
        <v>2.9849999999999999</v>
      </c>
      <c r="M308" s="10">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4">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f>INDEX(products!$A$1:$G$49,MATCH(orders!$D309,products!$A$1:$A$49,0),MATCH(orders!L$1,products!$A$1:$G$1,0))</f>
        <v>11.25</v>
      </c>
      <c r="M309" s="10">
        <f t="shared" si="12"/>
        <v>33.75</v>
      </c>
      <c r="N309" t="str">
        <f t="shared" si="13"/>
        <v>Arabica</v>
      </c>
      <c r="O309" t="str">
        <f t="shared" si="14"/>
        <v>Medium</v>
      </c>
      <c r="P309" t="str">
        <f>_xlfn.XLOOKUP(Orders[[#This Row],[Customer ID]],customers!$A$1:$A$1001,customers!$I$1:$I$1001,,0)</f>
        <v>Yes</v>
      </c>
    </row>
    <row r="310" spans="1:16" x14ac:dyDescent="0.3">
      <c r="A310" s="2" t="s">
        <v>2227</v>
      </c>
      <c r="B310" s="4">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f>INDEX(products!$A$1:$G$49,MATCH(orders!$D310,products!$A$1:$A$49,0),MATCH(orders!L$1,products!$A$1:$G$1,0))</f>
        <v>11.25</v>
      </c>
      <c r="M310" s="10">
        <f t="shared" si="12"/>
        <v>33.75</v>
      </c>
      <c r="N310" t="str">
        <f t="shared" si="13"/>
        <v>Arabica</v>
      </c>
      <c r="O310" t="str">
        <f t="shared" si="14"/>
        <v>Medium</v>
      </c>
      <c r="P310" t="str">
        <f>_xlfn.XLOOKUP(Orders[[#This Row],[Customer ID]],customers!$A$1:$A$1001,customers!$I$1:$I$1001,,0)</f>
        <v>No</v>
      </c>
    </row>
    <row r="311" spans="1:16" x14ac:dyDescent="0.3">
      <c r="A311" s="2" t="s">
        <v>2232</v>
      </c>
      <c r="B311" s="4">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f>INDEX(products!$A$1:$G$49,MATCH(orders!$D311,products!$A$1:$A$49,0),MATCH(orders!L$1,products!$A$1:$G$1,0))</f>
        <v>4.3650000000000002</v>
      </c>
      <c r="M311" s="10">
        <f t="shared" si="12"/>
        <v>26.19</v>
      </c>
      <c r="N311" t="str">
        <f t="shared" si="13"/>
        <v>Liberica</v>
      </c>
      <c r="O311" t="str">
        <f t="shared" si="14"/>
        <v>Medium</v>
      </c>
      <c r="P311" t="str">
        <f>_xlfn.XLOOKUP(Orders[[#This Row],[Customer ID]],customers!$A$1:$A$1001,customers!$I$1:$I$1001,,0)</f>
        <v>Yes</v>
      </c>
    </row>
    <row r="312" spans="1:16" x14ac:dyDescent="0.3">
      <c r="A312" s="2" t="s">
        <v>2238</v>
      </c>
      <c r="B312" s="4">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f>INDEX(products!$A$1:$G$49,MATCH(orders!$D312,products!$A$1:$A$49,0),MATCH(orders!L$1,products!$A$1:$G$1,0))</f>
        <v>14.85</v>
      </c>
      <c r="M312" s="10">
        <f t="shared" si="12"/>
        <v>14.85</v>
      </c>
      <c r="N312" t="str">
        <f t="shared" si="13"/>
        <v>Excelsa</v>
      </c>
      <c r="O312" t="str">
        <f t="shared" si="14"/>
        <v>Light</v>
      </c>
      <c r="P312" t="str">
        <f>_xlfn.XLOOKUP(Orders[[#This Row],[Customer ID]],customers!$A$1:$A$1001,customers!$I$1:$I$1001,,0)</f>
        <v>No</v>
      </c>
    </row>
    <row r="313" spans="1:16" x14ac:dyDescent="0.3">
      <c r="A313" s="2" t="s">
        <v>2244</v>
      </c>
      <c r="B313" s="4">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f>INDEX(products!$A$1:$G$49,MATCH(orders!$D313,products!$A$1:$A$49,0),MATCH(orders!L$1,products!$A$1:$G$1,0))</f>
        <v>31.624999999999996</v>
      </c>
      <c r="M313" s="10">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4">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f>INDEX(products!$A$1:$G$49,MATCH(orders!$D314,products!$A$1:$A$49,0),MATCH(orders!L$1,products!$A$1:$G$1,0))</f>
        <v>5.97</v>
      </c>
      <c r="M314" s="10">
        <f t="shared" si="12"/>
        <v>5.97</v>
      </c>
      <c r="N314" t="str">
        <f t="shared" si="13"/>
        <v>Robusta</v>
      </c>
      <c r="O314" t="str">
        <f t="shared" si="14"/>
        <v>Medium</v>
      </c>
      <c r="P314" t="str">
        <f>_xlfn.XLOOKUP(Orders[[#This Row],[Customer ID]],customers!$A$1:$A$1001,customers!$I$1:$I$1001,,0)</f>
        <v>Yes</v>
      </c>
    </row>
    <row r="315" spans="1:16" x14ac:dyDescent="0.3">
      <c r="A315" s="2" t="s">
        <v>2256</v>
      </c>
      <c r="B315" s="4">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f>INDEX(products!$A$1:$G$49,MATCH(orders!$D315,products!$A$1:$A$49,0),MATCH(orders!L$1,products!$A$1:$G$1,0))</f>
        <v>9.9499999999999993</v>
      </c>
      <c r="M315" s="10">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4">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f>INDEX(products!$A$1:$G$49,MATCH(orders!$D316,products!$A$1:$A$49,0),MATCH(orders!L$1,products!$A$1:$G$1,0))</f>
        <v>8.9499999999999993</v>
      </c>
      <c r="M316" s="10">
        <f t="shared" si="12"/>
        <v>44.75</v>
      </c>
      <c r="N316" t="str">
        <f t="shared" si="13"/>
        <v>Robusta</v>
      </c>
      <c r="O316" t="str">
        <f t="shared" si="14"/>
        <v>Dark</v>
      </c>
      <c r="P316" t="str">
        <f>_xlfn.XLOOKUP(Orders[[#This Row],[Customer ID]],customers!$A$1:$A$1001,customers!$I$1:$I$1001,,0)</f>
        <v>No</v>
      </c>
    </row>
    <row r="317" spans="1:16" x14ac:dyDescent="0.3">
      <c r="A317" s="2" t="s">
        <v>2267</v>
      </c>
      <c r="B317" s="4">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f>INDEX(products!$A$1:$G$49,MATCH(orders!$D317,products!$A$1:$A$49,0),MATCH(orders!L$1,products!$A$1:$G$1,0))</f>
        <v>34.154999999999994</v>
      </c>
      <c r="M317" s="10">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4">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f>INDEX(products!$A$1:$G$49,MATCH(orders!$D318,products!$A$1:$A$49,0),MATCH(orders!L$1,products!$A$1:$G$1,0))</f>
        <v>34.154999999999994</v>
      </c>
      <c r="M318" s="10">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4">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f>INDEX(products!$A$1:$G$49,MATCH(orders!$D319,products!$A$1:$A$49,0),MATCH(orders!L$1,products!$A$1:$G$1,0))</f>
        <v>7.29</v>
      </c>
      <c r="M319" s="10">
        <f t="shared" si="12"/>
        <v>21.87</v>
      </c>
      <c r="N319" t="str">
        <f t="shared" si="13"/>
        <v>Excelsa</v>
      </c>
      <c r="O319" t="str">
        <f t="shared" si="14"/>
        <v>Dark</v>
      </c>
      <c r="P319" t="str">
        <f>_xlfn.XLOOKUP(Orders[[#This Row],[Customer ID]],customers!$A$1:$A$1001,customers!$I$1:$I$1001,,0)</f>
        <v>No</v>
      </c>
    </row>
    <row r="320" spans="1:16" x14ac:dyDescent="0.3">
      <c r="A320" s="2" t="s">
        <v>2285</v>
      </c>
      <c r="B320" s="4">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f>INDEX(products!$A$1:$G$49,MATCH(orders!$D320,products!$A$1:$A$49,0),MATCH(orders!L$1,products!$A$1:$G$1,0))</f>
        <v>25.874999999999996</v>
      </c>
      <c r="M320" s="10">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4">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f>INDEX(products!$A$1:$G$49,MATCH(orders!$D321,products!$A$1:$A$49,0),MATCH(orders!L$1,products!$A$1:$G$1,0))</f>
        <v>4.125</v>
      </c>
      <c r="M321" s="10">
        <f t="shared" si="12"/>
        <v>8.25</v>
      </c>
      <c r="N321" t="str">
        <f t="shared" si="13"/>
        <v>Excelsa</v>
      </c>
      <c r="O321" t="str">
        <f t="shared" si="14"/>
        <v>Medium</v>
      </c>
      <c r="P321" t="str">
        <f>_xlfn.XLOOKUP(Orders[[#This Row],[Customer ID]],customers!$A$1:$A$1001,customers!$I$1:$I$1001,,0)</f>
        <v>Yes</v>
      </c>
    </row>
    <row r="322" spans="1:16" x14ac:dyDescent="0.3">
      <c r="A322" s="2" t="s">
        <v>2291</v>
      </c>
      <c r="B322" s="4">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f>INDEX(products!$A$1:$G$49,MATCH(orders!$D322,products!$A$1:$A$49,0),MATCH(orders!L$1,products!$A$1:$G$1,0))</f>
        <v>3.8849999999999998</v>
      </c>
      <c r="M322" s="10">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4">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f>INDEX(products!$A$1:$G$49,MATCH(orders!$D323,products!$A$1:$A$49,0),MATCH(orders!L$1,products!$A$1:$G$1,0))</f>
        <v>3.375</v>
      </c>
      <c r="M323" s="10">
        <f t="shared" ref="M323:M386" si="15">L323*E323</f>
        <v>20.25</v>
      </c>
      <c r="N323" t="str">
        <f t="shared" ref="N323:N386" si="16">IF(I323="Rob","Robusta",IF(I323="Exc","Excelsa",IF(I323="Ara","Arabica",IF(I323 ="Lib","Liberica"))))</f>
        <v>Arabica</v>
      </c>
      <c r="O323" t="str">
        <f t="shared" ref="O323:O386" si="17">IF(J323="M","Medium",IF(J323="L","Light",IF(J323="D","Dark")))</f>
        <v>Medium</v>
      </c>
      <c r="P323" t="str">
        <f>_xlfn.XLOOKUP(Orders[[#This Row],[Customer ID]],customers!$A$1:$A$1001,customers!$I$1:$I$1001,,0)</f>
        <v>Yes</v>
      </c>
    </row>
    <row r="324" spans="1:16" x14ac:dyDescent="0.3">
      <c r="A324" s="2" t="s">
        <v>2307</v>
      </c>
      <c r="B324" s="4">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f>INDEX(products!$A$1:$G$49,MATCH(orders!$D324,products!$A$1:$A$49,0),MATCH(orders!L$1,products!$A$1:$G$1,0))</f>
        <v>7.77</v>
      </c>
      <c r="M324" s="10">
        <f t="shared" si="15"/>
        <v>23.31</v>
      </c>
      <c r="N324" t="str">
        <f t="shared" si="16"/>
        <v>Liberica</v>
      </c>
      <c r="O324" t="str">
        <f t="shared" si="17"/>
        <v>Dark</v>
      </c>
      <c r="P324" t="str">
        <f>_xlfn.XLOOKUP(Orders[[#This Row],[Customer ID]],customers!$A$1:$A$1001,customers!$I$1:$I$1001,,0)</f>
        <v>No</v>
      </c>
    </row>
    <row r="325" spans="1:16" x14ac:dyDescent="0.3">
      <c r="A325" s="2" t="s">
        <v>2313</v>
      </c>
      <c r="B325" s="4">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f>INDEX(products!$A$1:$G$49,MATCH(orders!$D325,products!$A$1:$A$49,0),MATCH(orders!L$1,products!$A$1:$G$1,0))</f>
        <v>3.645</v>
      </c>
      <c r="M325" s="10">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4">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f>INDEX(products!$A$1:$G$49,MATCH(orders!$D326,products!$A$1:$A$49,0),MATCH(orders!L$1,products!$A$1:$G$1,0))</f>
        <v>13.75</v>
      </c>
      <c r="M326" s="10">
        <f t="shared" si="15"/>
        <v>13.75</v>
      </c>
      <c r="N326" t="str">
        <f t="shared" si="16"/>
        <v>Excelsa</v>
      </c>
      <c r="O326" t="str">
        <f t="shared" si="17"/>
        <v>Medium</v>
      </c>
      <c r="P326" t="str">
        <f>_xlfn.XLOOKUP(Orders[[#This Row],[Customer ID]],customers!$A$1:$A$1001,customers!$I$1:$I$1001,,0)</f>
        <v>No</v>
      </c>
    </row>
    <row r="327" spans="1:16" x14ac:dyDescent="0.3">
      <c r="A327" s="2" t="s">
        <v>2324</v>
      </c>
      <c r="B327" s="4">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f>INDEX(products!$A$1:$G$49,MATCH(orders!$D327,products!$A$1:$A$49,0),MATCH(orders!L$1,products!$A$1:$G$1,0))</f>
        <v>29.784999999999997</v>
      </c>
      <c r="M327" s="10">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4">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f>INDEX(products!$A$1:$G$49,MATCH(orders!$D328,products!$A$1:$A$49,0),MATCH(orders!L$1,products!$A$1:$G$1,0))</f>
        <v>8.9499999999999993</v>
      </c>
      <c r="M328" s="10">
        <f t="shared" si="15"/>
        <v>44.75</v>
      </c>
      <c r="N328" t="str">
        <f t="shared" si="16"/>
        <v>Robusta</v>
      </c>
      <c r="O328" t="str">
        <f t="shared" si="17"/>
        <v>Dark</v>
      </c>
      <c r="P328" t="str">
        <f>_xlfn.XLOOKUP(Orders[[#This Row],[Customer ID]],customers!$A$1:$A$1001,customers!$I$1:$I$1001,,0)</f>
        <v>No</v>
      </c>
    </row>
    <row r="329" spans="1:16" x14ac:dyDescent="0.3">
      <c r="A329" s="2" t="s">
        <v>2335</v>
      </c>
      <c r="B329" s="4">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f>INDEX(products!$A$1:$G$49,MATCH(orders!$D329,products!$A$1:$A$49,0),MATCH(orders!L$1,products!$A$1:$G$1,0))</f>
        <v>8.9499999999999993</v>
      </c>
      <c r="M329" s="10">
        <f t="shared" si="15"/>
        <v>44.75</v>
      </c>
      <c r="N329" t="str">
        <f t="shared" si="16"/>
        <v>Robusta</v>
      </c>
      <c r="O329" t="str">
        <f t="shared" si="17"/>
        <v>Dark</v>
      </c>
      <c r="P329" t="str">
        <f>_xlfn.XLOOKUP(Orders[[#This Row],[Customer ID]],customers!$A$1:$A$1001,customers!$I$1:$I$1001,,0)</f>
        <v>Yes</v>
      </c>
    </row>
    <row r="330" spans="1:16" x14ac:dyDescent="0.3">
      <c r="A330" s="2" t="s">
        <v>2341</v>
      </c>
      <c r="B330" s="4">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f>INDEX(products!$A$1:$G$49,MATCH(orders!$D330,products!$A$1:$A$49,0),MATCH(orders!L$1,products!$A$1:$G$1,0))</f>
        <v>9.51</v>
      </c>
      <c r="M330" s="10">
        <f t="shared" si="15"/>
        <v>38.04</v>
      </c>
      <c r="N330" t="str">
        <f t="shared" si="16"/>
        <v>Liberica</v>
      </c>
      <c r="O330" t="str">
        <f t="shared" si="17"/>
        <v>Light</v>
      </c>
      <c r="P330" t="str">
        <f>_xlfn.XLOOKUP(Orders[[#This Row],[Customer ID]],customers!$A$1:$A$1001,customers!$I$1:$I$1001,,0)</f>
        <v>Yes</v>
      </c>
    </row>
    <row r="331" spans="1:16" x14ac:dyDescent="0.3">
      <c r="A331" s="2" t="s">
        <v>2346</v>
      </c>
      <c r="B331" s="4">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f>INDEX(products!$A$1:$G$49,MATCH(orders!$D331,products!$A$1:$A$49,0),MATCH(orders!L$1,products!$A$1:$G$1,0))</f>
        <v>5.3699999999999992</v>
      </c>
      <c r="M331" s="10">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4">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f>INDEX(products!$A$1:$G$49,MATCH(orders!$D332,products!$A$1:$A$49,0),MATCH(orders!L$1,products!$A$1:$G$1,0))</f>
        <v>5.3699999999999992</v>
      </c>
      <c r="M332" s="10">
        <f t="shared" si="15"/>
        <v>16.11</v>
      </c>
      <c r="N332" t="str">
        <f t="shared" si="16"/>
        <v>Robusta</v>
      </c>
      <c r="O332" t="str">
        <f t="shared" si="17"/>
        <v>Dark</v>
      </c>
      <c r="P332" t="str">
        <f>_xlfn.XLOOKUP(Orders[[#This Row],[Customer ID]],customers!$A$1:$A$1001,customers!$I$1:$I$1001,,0)</f>
        <v>No</v>
      </c>
    </row>
    <row r="333" spans="1:16" x14ac:dyDescent="0.3">
      <c r="A333" s="2" t="s">
        <v>2357</v>
      </c>
      <c r="B333" s="4">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f>INDEX(products!$A$1:$G$49,MATCH(orders!$D333,products!$A$1:$A$49,0),MATCH(orders!L$1,products!$A$1:$G$1,0))</f>
        <v>22.884999999999998</v>
      </c>
      <c r="M333" s="10">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4">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f>INDEX(products!$A$1:$G$49,MATCH(orders!$D334,products!$A$1:$A$49,0),MATCH(orders!L$1,products!$A$1:$G$1,0))</f>
        <v>5.97</v>
      </c>
      <c r="M334" s="10">
        <f t="shared" si="15"/>
        <v>17.91</v>
      </c>
      <c r="N334" t="str">
        <f t="shared" si="16"/>
        <v>Arabica</v>
      </c>
      <c r="O334" t="str">
        <f t="shared" si="17"/>
        <v>Dark</v>
      </c>
      <c r="P334" t="str">
        <f>_xlfn.XLOOKUP(Orders[[#This Row],[Customer ID]],customers!$A$1:$A$1001,customers!$I$1:$I$1001,,0)</f>
        <v>Yes</v>
      </c>
    </row>
    <row r="335" spans="1:16" x14ac:dyDescent="0.3">
      <c r="A335" s="2" t="s">
        <v>2369</v>
      </c>
      <c r="B335" s="4">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f>INDEX(products!$A$1:$G$49,MATCH(orders!$D335,products!$A$1:$A$49,0),MATCH(orders!L$1,products!$A$1:$G$1,0))</f>
        <v>5.97</v>
      </c>
      <c r="M335" s="10">
        <f t="shared" si="15"/>
        <v>23.88</v>
      </c>
      <c r="N335" t="str">
        <f t="shared" si="16"/>
        <v>Robusta</v>
      </c>
      <c r="O335" t="str">
        <f t="shared" si="17"/>
        <v>Medium</v>
      </c>
      <c r="P335" t="str">
        <f>_xlfn.XLOOKUP(Orders[[#This Row],[Customer ID]],customers!$A$1:$A$1001,customers!$I$1:$I$1001,,0)</f>
        <v>Yes</v>
      </c>
    </row>
    <row r="336" spans="1:16" x14ac:dyDescent="0.3">
      <c r="A336" s="2" t="s">
        <v>2375</v>
      </c>
      <c r="B336" s="4">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f>INDEX(products!$A$1:$G$49,MATCH(orders!$D336,products!$A$1:$A$49,0),MATCH(orders!L$1,products!$A$1:$G$1,0))</f>
        <v>11.95</v>
      </c>
      <c r="M336" s="10">
        <f t="shared" si="15"/>
        <v>59.75</v>
      </c>
      <c r="N336" t="str">
        <f t="shared" si="16"/>
        <v>Robusta</v>
      </c>
      <c r="O336" t="str">
        <f t="shared" si="17"/>
        <v>Light</v>
      </c>
      <c r="P336" t="str">
        <f>_xlfn.XLOOKUP(Orders[[#This Row],[Customer ID]],customers!$A$1:$A$1001,customers!$I$1:$I$1001,,0)</f>
        <v>No</v>
      </c>
    </row>
    <row r="337" spans="1:16" x14ac:dyDescent="0.3">
      <c r="A337" s="2" t="s">
        <v>2379</v>
      </c>
      <c r="B337" s="4">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f>INDEX(products!$A$1:$G$49,MATCH(orders!$D337,products!$A$1:$A$49,0),MATCH(orders!L$1,products!$A$1:$G$1,0))</f>
        <v>4.7549999999999999</v>
      </c>
      <c r="M337" s="10">
        <f t="shared" si="15"/>
        <v>28.53</v>
      </c>
      <c r="N337" t="str">
        <f t="shared" si="16"/>
        <v>Liberica</v>
      </c>
      <c r="O337" t="str">
        <f t="shared" si="17"/>
        <v>Light</v>
      </c>
      <c r="P337" t="str">
        <f>_xlfn.XLOOKUP(Orders[[#This Row],[Customer ID]],customers!$A$1:$A$1001,customers!$I$1:$I$1001,,0)</f>
        <v>Yes</v>
      </c>
    </row>
    <row r="338" spans="1:16" x14ac:dyDescent="0.3">
      <c r="A338" s="2" t="s">
        <v>2385</v>
      </c>
      <c r="B338" s="4">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f>INDEX(products!$A$1:$G$49,MATCH(orders!$D338,products!$A$1:$A$49,0),MATCH(orders!L$1,products!$A$1:$G$1,0))</f>
        <v>11.25</v>
      </c>
      <c r="M338" s="10">
        <f t="shared" si="15"/>
        <v>45</v>
      </c>
      <c r="N338" t="str">
        <f t="shared" si="16"/>
        <v>Arabica</v>
      </c>
      <c r="O338" t="str">
        <f t="shared" si="17"/>
        <v>Medium</v>
      </c>
      <c r="P338" t="str">
        <f>_xlfn.XLOOKUP(Orders[[#This Row],[Customer ID]],customers!$A$1:$A$1001,customers!$I$1:$I$1001,,0)</f>
        <v>No</v>
      </c>
    </row>
    <row r="339" spans="1:16" x14ac:dyDescent="0.3">
      <c r="A339" s="2" t="s">
        <v>2391</v>
      </c>
      <c r="B339" s="4">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f>INDEX(products!$A$1:$G$49,MATCH(orders!$D339,products!$A$1:$A$49,0),MATCH(orders!L$1,products!$A$1:$G$1,0))</f>
        <v>27.945</v>
      </c>
      <c r="M339" s="10">
        <f t="shared" si="15"/>
        <v>55.89</v>
      </c>
      <c r="N339" t="str">
        <f t="shared" si="16"/>
        <v>Excelsa</v>
      </c>
      <c r="O339" t="str">
        <f t="shared" si="17"/>
        <v>Dark</v>
      </c>
      <c r="P339" t="str">
        <f>_xlfn.XLOOKUP(Orders[[#This Row],[Customer ID]],customers!$A$1:$A$1001,customers!$I$1:$I$1001,,0)</f>
        <v>No</v>
      </c>
    </row>
    <row r="340" spans="1:16" x14ac:dyDescent="0.3">
      <c r="A340" s="2" t="s">
        <v>2396</v>
      </c>
      <c r="B340" s="4">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f>INDEX(products!$A$1:$G$49,MATCH(orders!$D340,products!$A$1:$A$49,0),MATCH(orders!L$1,products!$A$1:$G$1,0))</f>
        <v>14.85</v>
      </c>
      <c r="M340" s="10">
        <f t="shared" si="15"/>
        <v>59.4</v>
      </c>
      <c r="N340" t="str">
        <f t="shared" si="16"/>
        <v>Excelsa</v>
      </c>
      <c r="O340" t="str">
        <f t="shared" si="17"/>
        <v>Light</v>
      </c>
      <c r="P340" t="str">
        <f>_xlfn.XLOOKUP(Orders[[#This Row],[Customer ID]],customers!$A$1:$A$1001,customers!$I$1:$I$1001,,0)</f>
        <v>No</v>
      </c>
    </row>
    <row r="341" spans="1:16" x14ac:dyDescent="0.3">
      <c r="A341" s="2" t="s">
        <v>2402</v>
      </c>
      <c r="B341" s="4">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f>INDEX(products!$A$1:$G$49,MATCH(orders!$D341,products!$A$1:$A$49,0),MATCH(orders!L$1,products!$A$1:$G$1,0))</f>
        <v>3.645</v>
      </c>
      <c r="M341" s="10">
        <f t="shared" si="15"/>
        <v>7.29</v>
      </c>
      <c r="N341" t="str">
        <f t="shared" si="16"/>
        <v>Excelsa</v>
      </c>
      <c r="O341" t="str">
        <f t="shared" si="17"/>
        <v>Dark</v>
      </c>
      <c r="P341" t="str">
        <f>_xlfn.XLOOKUP(Orders[[#This Row],[Customer ID]],customers!$A$1:$A$1001,customers!$I$1:$I$1001,,0)</f>
        <v>Yes</v>
      </c>
    </row>
    <row r="342" spans="1:16" x14ac:dyDescent="0.3">
      <c r="A342" s="2" t="s">
        <v>2408</v>
      </c>
      <c r="B342" s="4">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f>INDEX(products!$A$1:$G$49,MATCH(orders!$D342,products!$A$1:$A$49,0),MATCH(orders!L$1,products!$A$1:$G$1,0))</f>
        <v>7.29</v>
      </c>
      <c r="M342" s="10">
        <f t="shared" si="15"/>
        <v>7.29</v>
      </c>
      <c r="N342" t="str">
        <f t="shared" si="16"/>
        <v>Excelsa</v>
      </c>
      <c r="O342" t="str">
        <f t="shared" si="17"/>
        <v>Dark</v>
      </c>
      <c r="P342" t="str">
        <f>_xlfn.XLOOKUP(Orders[[#This Row],[Customer ID]],customers!$A$1:$A$1001,customers!$I$1:$I$1001,,0)</f>
        <v>Yes</v>
      </c>
    </row>
    <row r="343" spans="1:16" x14ac:dyDescent="0.3">
      <c r="A343" s="2" t="s">
        <v>2414</v>
      </c>
      <c r="B343" s="4">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f>INDEX(products!$A$1:$G$49,MATCH(orders!$D343,products!$A$1:$A$49,0),MATCH(orders!L$1,products!$A$1:$G$1,0))</f>
        <v>8.91</v>
      </c>
      <c r="M343" s="10">
        <f t="shared" si="15"/>
        <v>17.82</v>
      </c>
      <c r="N343" t="str">
        <f t="shared" si="16"/>
        <v>Excelsa</v>
      </c>
      <c r="O343" t="str">
        <f t="shared" si="17"/>
        <v>Light</v>
      </c>
      <c r="P343" t="str">
        <f>_xlfn.XLOOKUP(Orders[[#This Row],[Customer ID]],customers!$A$1:$A$1001,customers!$I$1:$I$1001,,0)</f>
        <v>No</v>
      </c>
    </row>
    <row r="344" spans="1:16" x14ac:dyDescent="0.3">
      <c r="A344" s="2" t="s">
        <v>2414</v>
      </c>
      <c r="B344" s="4">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f>INDEX(products!$A$1:$G$49,MATCH(orders!$D344,products!$A$1:$A$49,0),MATCH(orders!L$1,products!$A$1:$G$1,0))</f>
        <v>7.77</v>
      </c>
      <c r="M344" s="10">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4">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f>INDEX(products!$A$1:$G$49,MATCH(orders!$D345,products!$A$1:$A$49,0),MATCH(orders!L$1,products!$A$1:$G$1,0))</f>
        <v>5.3699999999999992</v>
      </c>
      <c r="M345" s="10">
        <f t="shared" si="15"/>
        <v>32.22</v>
      </c>
      <c r="N345" t="str">
        <f t="shared" si="16"/>
        <v>Robusta</v>
      </c>
      <c r="O345" t="str">
        <f t="shared" si="17"/>
        <v>Dark</v>
      </c>
      <c r="P345" t="str">
        <f>_xlfn.XLOOKUP(Orders[[#This Row],[Customer ID]],customers!$A$1:$A$1001,customers!$I$1:$I$1001,,0)</f>
        <v>No</v>
      </c>
    </row>
    <row r="346" spans="1:16" x14ac:dyDescent="0.3">
      <c r="A346" s="2" t="s">
        <v>2429</v>
      </c>
      <c r="B346" s="4">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f>INDEX(products!$A$1:$G$49,MATCH(orders!$D346,products!$A$1:$A$49,0),MATCH(orders!L$1,products!$A$1:$G$1,0))</f>
        <v>9.9499999999999993</v>
      </c>
      <c r="M346" s="10">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4">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f>INDEX(products!$A$1:$G$49,MATCH(orders!$D347,products!$A$1:$A$49,0),MATCH(orders!L$1,products!$A$1:$G$1,0))</f>
        <v>11.95</v>
      </c>
      <c r="M347" s="10">
        <f t="shared" si="15"/>
        <v>59.75</v>
      </c>
      <c r="N347" t="str">
        <f t="shared" si="16"/>
        <v>Robusta</v>
      </c>
      <c r="O347" t="str">
        <f t="shared" si="17"/>
        <v>Light</v>
      </c>
      <c r="P347" t="str">
        <f>_xlfn.XLOOKUP(Orders[[#This Row],[Customer ID]],customers!$A$1:$A$1001,customers!$I$1:$I$1001,,0)</f>
        <v>No</v>
      </c>
    </row>
    <row r="348" spans="1:16" x14ac:dyDescent="0.3">
      <c r="A348" s="2" t="s">
        <v>2440</v>
      </c>
      <c r="B348" s="4">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f>INDEX(products!$A$1:$G$49,MATCH(orders!$D348,products!$A$1:$A$49,0),MATCH(orders!L$1,products!$A$1:$G$1,0))</f>
        <v>7.77</v>
      </c>
      <c r="M348" s="10">
        <f t="shared" si="15"/>
        <v>23.31</v>
      </c>
      <c r="N348" t="str">
        <f t="shared" si="16"/>
        <v>Arabica</v>
      </c>
      <c r="O348" t="str">
        <f t="shared" si="17"/>
        <v>Light</v>
      </c>
      <c r="P348" t="str">
        <f>_xlfn.XLOOKUP(Orders[[#This Row],[Customer ID]],customers!$A$1:$A$1001,customers!$I$1:$I$1001,,0)</f>
        <v>Yes</v>
      </c>
    </row>
    <row r="349" spans="1:16" x14ac:dyDescent="0.3">
      <c r="A349" s="2" t="s">
        <v>2446</v>
      </c>
      <c r="B349" s="4">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f>INDEX(products!$A$1:$G$49,MATCH(orders!$D349,products!$A$1:$A$49,0),MATCH(orders!L$1,products!$A$1:$G$1,0))</f>
        <v>14.55</v>
      </c>
      <c r="M349" s="10">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4">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f>INDEX(products!$A$1:$G$49,MATCH(orders!$D350,products!$A$1:$A$49,0),MATCH(orders!L$1,products!$A$1:$G$1,0))</f>
        <v>34.154999999999994</v>
      </c>
      <c r="M350" s="10">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4">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f>INDEX(products!$A$1:$G$49,MATCH(orders!$D351,products!$A$1:$A$49,0),MATCH(orders!L$1,products!$A$1:$G$1,0))</f>
        <v>3.5849999999999995</v>
      </c>
      <c r="M351" s="10">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4">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f>INDEX(products!$A$1:$G$49,MATCH(orders!$D352,products!$A$1:$A$49,0),MATCH(orders!L$1,products!$A$1:$G$1,0))</f>
        <v>5.97</v>
      </c>
      <c r="M352" s="10">
        <f t="shared" si="15"/>
        <v>23.88</v>
      </c>
      <c r="N352" t="str">
        <f t="shared" si="16"/>
        <v>Arabica</v>
      </c>
      <c r="O352" t="str">
        <f t="shared" si="17"/>
        <v>Dark</v>
      </c>
      <c r="P352" t="str">
        <f>_xlfn.XLOOKUP(Orders[[#This Row],[Customer ID]],customers!$A$1:$A$1001,customers!$I$1:$I$1001,,0)</f>
        <v>No</v>
      </c>
    </row>
    <row r="353" spans="1:16" x14ac:dyDescent="0.3">
      <c r="A353" s="2" t="s">
        <v>2470</v>
      </c>
      <c r="B353" s="4">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f>INDEX(products!$A$1:$G$49,MATCH(orders!$D353,products!$A$1:$A$49,0),MATCH(orders!L$1,products!$A$1:$G$1,0))</f>
        <v>11.25</v>
      </c>
      <c r="M353" s="10">
        <f t="shared" si="15"/>
        <v>22.5</v>
      </c>
      <c r="N353" t="str">
        <f t="shared" si="16"/>
        <v>Arabica</v>
      </c>
      <c r="O353" t="str">
        <f t="shared" si="17"/>
        <v>Medium</v>
      </c>
      <c r="P353" t="str">
        <f>_xlfn.XLOOKUP(Orders[[#This Row],[Customer ID]],customers!$A$1:$A$1001,customers!$I$1:$I$1001,,0)</f>
        <v>No</v>
      </c>
    </row>
    <row r="354" spans="1:16" x14ac:dyDescent="0.3">
      <c r="A354" s="2" t="s">
        <v>2476</v>
      </c>
      <c r="B354" s="4">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f>INDEX(products!$A$1:$G$49,MATCH(orders!$D354,products!$A$1:$A$49,0),MATCH(orders!L$1,products!$A$1:$G$1,0))</f>
        <v>7.29</v>
      </c>
      <c r="M354" s="10">
        <f t="shared" si="15"/>
        <v>36.450000000000003</v>
      </c>
      <c r="N354" t="str">
        <f t="shared" si="16"/>
        <v>Excelsa</v>
      </c>
      <c r="O354" t="str">
        <f t="shared" si="17"/>
        <v>Dark</v>
      </c>
      <c r="P354" t="str">
        <f>_xlfn.XLOOKUP(Orders[[#This Row],[Customer ID]],customers!$A$1:$A$1001,customers!$I$1:$I$1001,,0)</f>
        <v>No</v>
      </c>
    </row>
    <row r="355" spans="1:16" x14ac:dyDescent="0.3">
      <c r="A355" s="2" t="s">
        <v>2482</v>
      </c>
      <c r="B355" s="4">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f>INDEX(products!$A$1:$G$49,MATCH(orders!$D355,products!$A$1:$A$49,0),MATCH(orders!L$1,products!$A$1:$G$1,0))</f>
        <v>6.75</v>
      </c>
      <c r="M355" s="10">
        <f t="shared" si="15"/>
        <v>27</v>
      </c>
      <c r="N355" t="str">
        <f t="shared" si="16"/>
        <v>Arabica</v>
      </c>
      <c r="O355" t="str">
        <f t="shared" si="17"/>
        <v>Medium</v>
      </c>
      <c r="P355" t="str">
        <f>_xlfn.XLOOKUP(Orders[[#This Row],[Customer ID]],customers!$A$1:$A$1001,customers!$I$1:$I$1001,,0)</f>
        <v>Yes</v>
      </c>
    </row>
    <row r="356" spans="1:16" x14ac:dyDescent="0.3">
      <c r="A356" s="2" t="s">
        <v>2487</v>
      </c>
      <c r="B356" s="4">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f>INDEX(products!$A$1:$G$49,MATCH(orders!$D356,products!$A$1:$A$49,0),MATCH(orders!L$1,products!$A$1:$G$1,0))</f>
        <v>25.874999999999996</v>
      </c>
      <c r="M356" s="10">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4">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f>INDEX(products!$A$1:$G$49,MATCH(orders!$D357,products!$A$1:$A$49,0),MATCH(orders!L$1,products!$A$1:$G$1,0))</f>
        <v>22.884999999999998</v>
      </c>
      <c r="M357" s="10">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4">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f>INDEX(products!$A$1:$G$49,MATCH(orders!$D358,products!$A$1:$A$49,0),MATCH(orders!L$1,products!$A$1:$G$1,0))</f>
        <v>12.95</v>
      </c>
      <c r="M358" s="10">
        <f t="shared" si="15"/>
        <v>51.8</v>
      </c>
      <c r="N358" t="str">
        <f t="shared" si="16"/>
        <v>Liberica</v>
      </c>
      <c r="O358" t="str">
        <f t="shared" si="17"/>
        <v>Dark</v>
      </c>
      <c r="P358" t="str">
        <f>_xlfn.XLOOKUP(Orders[[#This Row],[Customer ID]],customers!$A$1:$A$1001,customers!$I$1:$I$1001,,0)</f>
        <v>Yes</v>
      </c>
    </row>
    <row r="359" spans="1:16" x14ac:dyDescent="0.3">
      <c r="A359" s="2" t="s">
        <v>2504</v>
      </c>
      <c r="B359" s="4">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f>INDEX(products!$A$1:$G$49,MATCH(orders!$D359,products!$A$1:$A$49,0),MATCH(orders!L$1,products!$A$1:$G$1,0))</f>
        <v>25.874999999999996</v>
      </c>
      <c r="M359" s="10">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4">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f>INDEX(products!$A$1:$G$49,MATCH(orders!$D360,products!$A$1:$A$49,0),MATCH(orders!L$1,products!$A$1:$G$1,0))</f>
        <v>29.784999999999997</v>
      </c>
      <c r="M360" s="10">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4">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f>INDEX(products!$A$1:$G$49,MATCH(orders!$D361,products!$A$1:$A$49,0),MATCH(orders!L$1,products!$A$1:$G$1,0))</f>
        <v>3.5849999999999995</v>
      </c>
      <c r="M361" s="10">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4">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f>INDEX(products!$A$1:$G$49,MATCH(orders!$D362,products!$A$1:$A$49,0),MATCH(orders!L$1,products!$A$1:$G$1,0))</f>
        <v>20.584999999999997</v>
      </c>
      <c r="M362" s="10">
        <f t="shared" si="15"/>
        <v>41.169999999999995</v>
      </c>
      <c r="N362" t="str">
        <f t="shared" si="16"/>
        <v>Robusta</v>
      </c>
      <c r="O362" t="str">
        <f t="shared" si="17"/>
        <v>Dark</v>
      </c>
      <c r="P362" t="str">
        <f>_xlfn.XLOOKUP(Orders[[#This Row],[Customer ID]],customers!$A$1:$A$1001,customers!$I$1:$I$1001,,0)</f>
        <v>No</v>
      </c>
    </row>
    <row r="363" spans="1:16" x14ac:dyDescent="0.3">
      <c r="A363" s="2" t="s">
        <v>2521</v>
      </c>
      <c r="B363" s="4">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f>INDEX(products!$A$1:$G$49,MATCH(orders!$D363,products!$A$1:$A$49,0),MATCH(orders!L$1,products!$A$1:$G$1,0))</f>
        <v>5.97</v>
      </c>
      <c r="M363" s="10">
        <f t="shared" si="15"/>
        <v>5.97</v>
      </c>
      <c r="N363" t="str">
        <f t="shared" si="16"/>
        <v>Robusta</v>
      </c>
      <c r="O363" t="str">
        <f t="shared" si="17"/>
        <v>Medium</v>
      </c>
      <c r="P363" t="str">
        <f>_xlfn.XLOOKUP(Orders[[#This Row],[Customer ID]],customers!$A$1:$A$1001,customers!$I$1:$I$1001,,0)</f>
        <v>No</v>
      </c>
    </row>
    <row r="364" spans="1:16" x14ac:dyDescent="0.3">
      <c r="A364" s="2" t="s">
        <v>2532</v>
      </c>
      <c r="B364" s="4">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f>INDEX(products!$A$1:$G$49,MATCH(orders!$D364,products!$A$1:$A$49,0),MATCH(orders!L$1,products!$A$1:$G$1,0))</f>
        <v>14.85</v>
      </c>
      <c r="M364" s="10">
        <f t="shared" si="15"/>
        <v>74.25</v>
      </c>
      <c r="N364" t="str">
        <f t="shared" si="16"/>
        <v>Excelsa</v>
      </c>
      <c r="O364" t="str">
        <f t="shared" si="17"/>
        <v>Light</v>
      </c>
      <c r="P364" t="str">
        <f>_xlfn.XLOOKUP(Orders[[#This Row],[Customer ID]],customers!$A$1:$A$1001,customers!$I$1:$I$1001,,0)</f>
        <v>Yes</v>
      </c>
    </row>
    <row r="365" spans="1:16" x14ac:dyDescent="0.3">
      <c r="A365" s="2" t="s">
        <v>2538</v>
      </c>
      <c r="B365" s="4">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f>INDEX(products!$A$1:$G$49,MATCH(orders!$D365,products!$A$1:$A$49,0),MATCH(orders!L$1,products!$A$1:$G$1,0))</f>
        <v>14.55</v>
      </c>
      <c r="M365" s="10">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4">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f>INDEX(products!$A$1:$G$49,MATCH(orders!$D366,products!$A$1:$A$49,0),MATCH(orders!L$1,products!$A$1:$G$1,0))</f>
        <v>12.15</v>
      </c>
      <c r="M366" s="10">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4">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f>INDEX(products!$A$1:$G$49,MATCH(orders!$D367,products!$A$1:$A$49,0),MATCH(orders!L$1,products!$A$1:$G$1,0))</f>
        <v>7.77</v>
      </c>
      <c r="M367" s="10">
        <f t="shared" si="15"/>
        <v>7.77</v>
      </c>
      <c r="N367" t="str">
        <f t="shared" si="16"/>
        <v>Liberica</v>
      </c>
      <c r="O367" t="str">
        <f t="shared" si="17"/>
        <v>Dark</v>
      </c>
      <c r="P367" t="str">
        <f>_xlfn.XLOOKUP(Orders[[#This Row],[Customer ID]],customers!$A$1:$A$1001,customers!$I$1:$I$1001,,0)</f>
        <v>No</v>
      </c>
    </row>
    <row r="368" spans="1:16" x14ac:dyDescent="0.3">
      <c r="A368" s="2" t="s">
        <v>2554</v>
      </c>
      <c r="B368" s="4">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f>INDEX(products!$A$1:$G$49,MATCH(orders!$D368,products!$A$1:$A$49,0),MATCH(orders!L$1,products!$A$1:$G$1,0))</f>
        <v>7.29</v>
      </c>
      <c r="M368" s="10">
        <f t="shared" si="15"/>
        <v>43.74</v>
      </c>
      <c r="N368" t="str">
        <f t="shared" si="16"/>
        <v>Excelsa</v>
      </c>
      <c r="O368" t="str">
        <f t="shared" si="17"/>
        <v>Dark</v>
      </c>
      <c r="P368" t="str">
        <f>_xlfn.XLOOKUP(Orders[[#This Row],[Customer ID]],customers!$A$1:$A$1001,customers!$I$1:$I$1001,,0)</f>
        <v>No</v>
      </c>
    </row>
    <row r="369" spans="1:16" x14ac:dyDescent="0.3">
      <c r="A369" s="2" t="s">
        <v>2559</v>
      </c>
      <c r="B369" s="4">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f>INDEX(products!$A$1:$G$49,MATCH(orders!$D369,products!$A$1:$A$49,0),MATCH(orders!L$1,products!$A$1:$G$1,0))</f>
        <v>4.3650000000000002</v>
      </c>
      <c r="M369" s="10">
        <f t="shared" si="15"/>
        <v>8.73</v>
      </c>
      <c r="N369" t="str">
        <f t="shared" si="16"/>
        <v>Liberica</v>
      </c>
      <c r="O369" t="str">
        <f t="shared" si="17"/>
        <v>Medium</v>
      </c>
      <c r="P369" t="str">
        <f>_xlfn.XLOOKUP(Orders[[#This Row],[Customer ID]],customers!$A$1:$A$1001,customers!$I$1:$I$1001,,0)</f>
        <v>Yes</v>
      </c>
    </row>
    <row r="370" spans="1:16" x14ac:dyDescent="0.3">
      <c r="A370" s="2" t="s">
        <v>2563</v>
      </c>
      <c r="B370" s="4">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f>INDEX(products!$A$1:$G$49,MATCH(orders!$D370,products!$A$1:$A$49,0),MATCH(orders!L$1,products!$A$1:$G$1,0))</f>
        <v>31.624999999999996</v>
      </c>
      <c r="M370" s="10">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4">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f>INDEX(products!$A$1:$G$49,MATCH(orders!$D371,products!$A$1:$A$49,0),MATCH(orders!L$1,products!$A$1:$G$1,0))</f>
        <v>8.91</v>
      </c>
      <c r="M371" s="10">
        <f t="shared" si="15"/>
        <v>8.91</v>
      </c>
      <c r="N371" t="str">
        <f t="shared" si="16"/>
        <v>Excelsa</v>
      </c>
      <c r="O371" t="str">
        <f t="shared" si="17"/>
        <v>Light</v>
      </c>
      <c r="P371" t="str">
        <f>_xlfn.XLOOKUP(Orders[[#This Row],[Customer ID]],customers!$A$1:$A$1001,customers!$I$1:$I$1001,,0)</f>
        <v>Yes</v>
      </c>
    </row>
    <row r="372" spans="1:16" x14ac:dyDescent="0.3">
      <c r="A372" s="2" t="s">
        <v>2573</v>
      </c>
      <c r="B372" s="4">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f>INDEX(products!$A$1:$G$49,MATCH(orders!$D372,products!$A$1:$A$49,0),MATCH(orders!L$1,products!$A$1:$G$1,0))</f>
        <v>12.15</v>
      </c>
      <c r="M372" s="10">
        <f t="shared" si="15"/>
        <v>24.3</v>
      </c>
      <c r="N372" t="str">
        <f t="shared" si="16"/>
        <v>Excelsa</v>
      </c>
      <c r="O372" t="str">
        <f t="shared" si="17"/>
        <v>Dark</v>
      </c>
      <c r="P372" t="str">
        <f>_xlfn.XLOOKUP(Orders[[#This Row],[Customer ID]],customers!$A$1:$A$1001,customers!$I$1:$I$1001,,0)</f>
        <v>Yes</v>
      </c>
    </row>
    <row r="373" spans="1:16" x14ac:dyDescent="0.3">
      <c r="A373" s="2" t="s">
        <v>2579</v>
      </c>
      <c r="B373" s="4">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f>INDEX(products!$A$1:$G$49,MATCH(orders!$D373,products!$A$1:$A$49,0),MATCH(orders!L$1,products!$A$1:$G$1,0))</f>
        <v>7.77</v>
      </c>
      <c r="M373" s="10">
        <f t="shared" si="15"/>
        <v>46.62</v>
      </c>
      <c r="N373" t="str">
        <f t="shared" si="16"/>
        <v>Arabica</v>
      </c>
      <c r="O373" t="str">
        <f t="shared" si="17"/>
        <v>Light</v>
      </c>
      <c r="P373" t="str">
        <f>_xlfn.XLOOKUP(Orders[[#This Row],[Customer ID]],customers!$A$1:$A$1001,customers!$I$1:$I$1001,,0)</f>
        <v>Yes</v>
      </c>
    </row>
    <row r="374" spans="1:16" x14ac:dyDescent="0.3">
      <c r="A374" s="2" t="s">
        <v>2585</v>
      </c>
      <c r="B374" s="4">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f>INDEX(products!$A$1:$G$49,MATCH(orders!$D374,products!$A$1:$A$49,0),MATCH(orders!L$1,products!$A$1:$G$1,0))</f>
        <v>7.169999999999999</v>
      </c>
      <c r="M374" s="10">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4">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f>INDEX(products!$A$1:$G$49,MATCH(orders!$D375,products!$A$1:$A$49,0),MATCH(orders!L$1,products!$A$1:$G$1,0))</f>
        <v>5.97</v>
      </c>
      <c r="M375" s="10">
        <f t="shared" si="15"/>
        <v>17.91</v>
      </c>
      <c r="N375" t="str">
        <f t="shared" si="16"/>
        <v>Arabica</v>
      </c>
      <c r="O375" t="str">
        <f t="shared" si="17"/>
        <v>Dark</v>
      </c>
      <c r="P375" t="str">
        <f>_xlfn.XLOOKUP(Orders[[#This Row],[Customer ID]],customers!$A$1:$A$1001,customers!$I$1:$I$1001,,0)</f>
        <v>Yes</v>
      </c>
    </row>
    <row r="376" spans="1:16" x14ac:dyDescent="0.3">
      <c r="A376" s="2" t="s">
        <v>2597</v>
      </c>
      <c r="B376" s="4">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f>INDEX(products!$A$1:$G$49,MATCH(orders!$D376,products!$A$1:$A$49,0),MATCH(orders!L$1,products!$A$1:$G$1,0))</f>
        <v>9.51</v>
      </c>
      <c r="M376" s="10">
        <f t="shared" si="15"/>
        <v>38.04</v>
      </c>
      <c r="N376" t="str">
        <f t="shared" si="16"/>
        <v>Liberica</v>
      </c>
      <c r="O376" t="str">
        <f t="shared" si="17"/>
        <v>Light</v>
      </c>
      <c r="P376" t="str">
        <f>_xlfn.XLOOKUP(Orders[[#This Row],[Customer ID]],customers!$A$1:$A$1001,customers!$I$1:$I$1001,,0)</f>
        <v>Yes</v>
      </c>
    </row>
    <row r="377" spans="1:16" x14ac:dyDescent="0.3">
      <c r="A377" s="2" t="s">
        <v>2603</v>
      </c>
      <c r="B377" s="4">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f>INDEX(products!$A$1:$G$49,MATCH(orders!$D377,products!$A$1:$A$49,0),MATCH(orders!L$1,products!$A$1:$G$1,0))</f>
        <v>3.375</v>
      </c>
      <c r="M377" s="10">
        <f t="shared" si="15"/>
        <v>6.75</v>
      </c>
      <c r="N377" t="str">
        <f t="shared" si="16"/>
        <v>Arabica</v>
      </c>
      <c r="O377" t="str">
        <f t="shared" si="17"/>
        <v>Medium</v>
      </c>
      <c r="P377" t="str">
        <f>_xlfn.XLOOKUP(Orders[[#This Row],[Customer ID]],customers!$A$1:$A$1001,customers!$I$1:$I$1001,,0)</f>
        <v>Yes</v>
      </c>
    </row>
    <row r="378" spans="1:16" x14ac:dyDescent="0.3">
      <c r="A378" s="2" t="s">
        <v>2609</v>
      </c>
      <c r="B378" s="4">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f>INDEX(products!$A$1:$G$49,MATCH(orders!$D378,products!$A$1:$A$49,0),MATCH(orders!L$1,products!$A$1:$G$1,0))</f>
        <v>5.97</v>
      </c>
      <c r="M378" s="10">
        <f t="shared" si="15"/>
        <v>5.97</v>
      </c>
      <c r="N378" t="str">
        <f t="shared" si="16"/>
        <v>Robusta</v>
      </c>
      <c r="O378" t="str">
        <f t="shared" si="17"/>
        <v>Medium</v>
      </c>
      <c r="P378" t="str">
        <f>_xlfn.XLOOKUP(Orders[[#This Row],[Customer ID]],customers!$A$1:$A$1001,customers!$I$1:$I$1001,,0)</f>
        <v>Yes</v>
      </c>
    </row>
    <row r="379" spans="1:16" x14ac:dyDescent="0.3">
      <c r="A379" s="2" t="s">
        <v>2615</v>
      </c>
      <c r="B379" s="4">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f>INDEX(products!$A$1:$G$49,MATCH(orders!$D379,products!$A$1:$A$49,0),MATCH(orders!L$1,products!$A$1:$G$1,0))</f>
        <v>2.6849999999999996</v>
      </c>
      <c r="M379" s="10">
        <f t="shared" si="15"/>
        <v>8.0549999999999997</v>
      </c>
      <c r="N379" t="str">
        <f t="shared" si="16"/>
        <v>Robusta</v>
      </c>
      <c r="O379" t="str">
        <f t="shared" si="17"/>
        <v>Dark</v>
      </c>
      <c r="P379" t="str">
        <f>_xlfn.XLOOKUP(Orders[[#This Row],[Customer ID]],customers!$A$1:$A$1001,customers!$I$1:$I$1001,,0)</f>
        <v>No</v>
      </c>
    </row>
    <row r="380" spans="1:16" x14ac:dyDescent="0.3">
      <c r="A380" s="2" t="s">
        <v>2621</v>
      </c>
      <c r="B380" s="4">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f>INDEX(products!$A$1:$G$49,MATCH(orders!$D380,products!$A$1:$A$49,0),MATCH(orders!L$1,products!$A$1:$G$1,0))</f>
        <v>7.77</v>
      </c>
      <c r="M380" s="10">
        <f t="shared" si="15"/>
        <v>23.31</v>
      </c>
      <c r="N380" t="str">
        <f t="shared" si="16"/>
        <v>Arabica</v>
      </c>
      <c r="O380" t="str">
        <f t="shared" si="17"/>
        <v>Light</v>
      </c>
      <c r="P380" t="str">
        <f>_xlfn.XLOOKUP(Orders[[#This Row],[Customer ID]],customers!$A$1:$A$1001,customers!$I$1:$I$1001,,0)</f>
        <v>Yes</v>
      </c>
    </row>
    <row r="381" spans="1:16" x14ac:dyDescent="0.3">
      <c r="A381" s="2" t="s">
        <v>2627</v>
      </c>
      <c r="B381" s="4">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f>INDEX(products!$A$1:$G$49,MATCH(orders!$D381,products!$A$1:$A$49,0),MATCH(orders!L$1,products!$A$1:$G$1,0))</f>
        <v>7.169999999999999</v>
      </c>
      <c r="M381" s="10">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4">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f>INDEX(products!$A$1:$G$49,MATCH(orders!$D382,products!$A$1:$A$49,0),MATCH(orders!L$1,products!$A$1:$G$1,0))</f>
        <v>7.77</v>
      </c>
      <c r="M382" s="10">
        <f t="shared" si="15"/>
        <v>23.31</v>
      </c>
      <c r="N382" t="str">
        <f t="shared" si="16"/>
        <v>Liberica</v>
      </c>
      <c r="O382" t="str">
        <f t="shared" si="17"/>
        <v>Dark</v>
      </c>
      <c r="P382" t="str">
        <f>_xlfn.XLOOKUP(Orders[[#This Row],[Customer ID]],customers!$A$1:$A$1001,customers!$I$1:$I$1001,,0)</f>
        <v>No</v>
      </c>
    </row>
    <row r="383" spans="1:16" x14ac:dyDescent="0.3">
      <c r="A383" s="2" t="s">
        <v>2638</v>
      </c>
      <c r="B383" s="4">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f>INDEX(products!$A$1:$G$49,MATCH(orders!$D383,products!$A$1:$A$49,0),MATCH(orders!L$1,products!$A$1:$G$1,0))</f>
        <v>2.9849999999999999</v>
      </c>
      <c r="M383" s="10">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4">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f>INDEX(products!$A$1:$G$49,MATCH(orders!$D384,products!$A$1:$A$49,0),MATCH(orders!L$1,products!$A$1:$G$1,0))</f>
        <v>7.29</v>
      </c>
      <c r="M384" s="10">
        <f t="shared" si="15"/>
        <v>21.87</v>
      </c>
      <c r="N384" t="str">
        <f t="shared" si="16"/>
        <v>Excelsa</v>
      </c>
      <c r="O384" t="str">
        <f t="shared" si="17"/>
        <v>Dark</v>
      </c>
      <c r="P384" t="str">
        <f>_xlfn.XLOOKUP(Orders[[#This Row],[Customer ID]],customers!$A$1:$A$1001,customers!$I$1:$I$1001,,0)</f>
        <v>No</v>
      </c>
    </row>
    <row r="385" spans="1:16" x14ac:dyDescent="0.3">
      <c r="A385" s="2" t="s">
        <v>2650</v>
      </c>
      <c r="B385" s="4">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f>INDEX(products!$A$1:$G$49,MATCH(orders!$D385,products!$A$1:$A$49,0),MATCH(orders!L$1,products!$A$1:$G$1,0))</f>
        <v>8.91</v>
      </c>
      <c r="M385" s="10">
        <f t="shared" si="15"/>
        <v>53.46</v>
      </c>
      <c r="N385" t="str">
        <f t="shared" si="16"/>
        <v>Excelsa</v>
      </c>
      <c r="O385" t="str">
        <f t="shared" si="17"/>
        <v>Light</v>
      </c>
      <c r="P385" t="str">
        <f>_xlfn.XLOOKUP(Orders[[#This Row],[Customer ID]],customers!$A$1:$A$1001,customers!$I$1:$I$1001,,0)</f>
        <v>Yes</v>
      </c>
    </row>
    <row r="386" spans="1:16" x14ac:dyDescent="0.3">
      <c r="A386" s="2" t="s">
        <v>2655</v>
      </c>
      <c r="B386" s="4">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f>INDEX(products!$A$1:$G$49,MATCH(orders!$D386,products!$A$1:$A$49,0),MATCH(orders!L$1,products!$A$1:$G$1,0))</f>
        <v>29.784999999999997</v>
      </c>
      <c r="M386" s="10">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4">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f>INDEX(products!$A$1:$G$49,MATCH(orders!$D387,products!$A$1:$A$49,0),MATCH(orders!L$1,products!$A$1:$G$1,0))</f>
        <v>8.73</v>
      </c>
      <c r="M387" s="10">
        <f t="shared" ref="M387:M450" si="18">L387*E387</f>
        <v>43.650000000000006</v>
      </c>
      <c r="N387" t="str">
        <f t="shared" ref="N387:N450" si="19">IF(I387="Rob","Robusta",IF(I387="Exc","Excelsa",IF(I387="Ara","Arabica",IF(I387 ="Lib","Liberica"))))</f>
        <v>Liberica</v>
      </c>
      <c r="O387" t="str">
        <f t="shared" ref="O387:O450" si="20">IF(J387="M","Medium",IF(J387="L","Light",IF(J387="D","Dark")))</f>
        <v>Medium</v>
      </c>
      <c r="P387" t="str">
        <f>_xlfn.XLOOKUP(Orders[[#This Row],[Customer ID]],customers!$A$1:$A$1001,customers!$I$1:$I$1001,,0)</f>
        <v>Yes</v>
      </c>
    </row>
    <row r="388" spans="1:16" x14ac:dyDescent="0.3">
      <c r="A388" s="2" t="s">
        <v>2666</v>
      </c>
      <c r="B388" s="4">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f>INDEX(products!$A$1:$G$49,MATCH(orders!$D388,products!$A$1:$A$49,0),MATCH(orders!L$1,products!$A$1:$G$1,0))</f>
        <v>2.9849999999999999</v>
      </c>
      <c r="M388" s="10">
        <f t="shared" si="18"/>
        <v>17.91</v>
      </c>
      <c r="N388" t="str">
        <f t="shared" si="19"/>
        <v>Arabica</v>
      </c>
      <c r="O388" t="str">
        <f t="shared" si="20"/>
        <v>Dark</v>
      </c>
      <c r="P388" t="str">
        <f>_xlfn.XLOOKUP(Orders[[#This Row],[Customer ID]],customers!$A$1:$A$1001,customers!$I$1:$I$1001,,0)</f>
        <v>Yes</v>
      </c>
    </row>
    <row r="389" spans="1:16" x14ac:dyDescent="0.3">
      <c r="A389" s="2" t="s">
        <v>2671</v>
      </c>
      <c r="B389" s="4">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f>INDEX(products!$A$1:$G$49,MATCH(orders!$D389,products!$A$1:$A$49,0),MATCH(orders!L$1,products!$A$1:$G$1,0))</f>
        <v>14.85</v>
      </c>
      <c r="M389" s="10">
        <f t="shared" si="18"/>
        <v>74.25</v>
      </c>
      <c r="N389" t="str">
        <f t="shared" si="19"/>
        <v>Excelsa</v>
      </c>
      <c r="O389" t="str">
        <f t="shared" si="20"/>
        <v>Light</v>
      </c>
      <c r="P389" t="str">
        <f>_xlfn.XLOOKUP(Orders[[#This Row],[Customer ID]],customers!$A$1:$A$1001,customers!$I$1:$I$1001,,0)</f>
        <v>Yes</v>
      </c>
    </row>
    <row r="390" spans="1:16" x14ac:dyDescent="0.3">
      <c r="A390" s="2" t="s">
        <v>2677</v>
      </c>
      <c r="B390" s="4">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f>INDEX(products!$A$1:$G$49,MATCH(orders!$D390,products!$A$1:$A$49,0),MATCH(orders!L$1,products!$A$1:$G$1,0))</f>
        <v>3.8849999999999998</v>
      </c>
      <c r="M390" s="10">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4">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f>INDEX(products!$A$1:$G$49,MATCH(orders!$D391,products!$A$1:$A$49,0),MATCH(orders!L$1,products!$A$1:$G$1,0))</f>
        <v>7.77</v>
      </c>
      <c r="M391" s="10">
        <f t="shared" si="18"/>
        <v>23.31</v>
      </c>
      <c r="N391" t="str">
        <f t="shared" si="19"/>
        <v>Liberica</v>
      </c>
      <c r="O391" t="str">
        <f t="shared" si="20"/>
        <v>Dark</v>
      </c>
      <c r="P391" t="str">
        <f>_xlfn.XLOOKUP(Orders[[#This Row],[Customer ID]],customers!$A$1:$A$1001,customers!$I$1:$I$1001,,0)</f>
        <v>Yes</v>
      </c>
    </row>
    <row r="392" spans="1:16" x14ac:dyDescent="0.3">
      <c r="A392" s="2" t="s">
        <v>2689</v>
      </c>
      <c r="B392" s="4">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f>INDEX(products!$A$1:$G$49,MATCH(orders!$D392,products!$A$1:$A$49,0),MATCH(orders!L$1,products!$A$1:$G$1,0))</f>
        <v>7.29</v>
      </c>
      <c r="M392" s="10">
        <f t="shared" si="18"/>
        <v>14.58</v>
      </c>
      <c r="N392" t="str">
        <f t="shared" si="19"/>
        <v>Excelsa</v>
      </c>
      <c r="O392" t="str">
        <f t="shared" si="20"/>
        <v>Dark</v>
      </c>
      <c r="P392" t="str">
        <f>_xlfn.XLOOKUP(Orders[[#This Row],[Customer ID]],customers!$A$1:$A$1001,customers!$I$1:$I$1001,,0)</f>
        <v>Yes</v>
      </c>
    </row>
    <row r="393" spans="1:16" x14ac:dyDescent="0.3">
      <c r="A393" s="2" t="s">
        <v>2694</v>
      </c>
      <c r="B393" s="4">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f>INDEX(products!$A$1:$G$49,MATCH(orders!$D393,products!$A$1:$A$49,0),MATCH(orders!L$1,products!$A$1:$G$1,0))</f>
        <v>6.75</v>
      </c>
      <c r="M393" s="10">
        <f t="shared" si="18"/>
        <v>13.5</v>
      </c>
      <c r="N393" t="str">
        <f t="shared" si="19"/>
        <v>Arabica</v>
      </c>
      <c r="O393" t="str">
        <f t="shared" si="20"/>
        <v>Medium</v>
      </c>
      <c r="P393" t="str">
        <f>_xlfn.XLOOKUP(Orders[[#This Row],[Customer ID]],customers!$A$1:$A$1001,customers!$I$1:$I$1001,,0)</f>
        <v>No</v>
      </c>
    </row>
    <row r="394" spans="1:16" x14ac:dyDescent="0.3">
      <c r="A394" s="2" t="s">
        <v>2699</v>
      </c>
      <c r="B394" s="4">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f>INDEX(products!$A$1:$G$49,MATCH(orders!$D394,products!$A$1:$A$49,0),MATCH(orders!L$1,products!$A$1:$G$1,0))</f>
        <v>14.85</v>
      </c>
      <c r="M394" s="10">
        <f t="shared" si="18"/>
        <v>89.1</v>
      </c>
      <c r="N394" t="str">
        <f t="shared" si="19"/>
        <v>Excelsa</v>
      </c>
      <c r="O394" t="str">
        <f t="shared" si="20"/>
        <v>Light</v>
      </c>
      <c r="P394" t="str">
        <f>_xlfn.XLOOKUP(Orders[[#This Row],[Customer ID]],customers!$A$1:$A$1001,customers!$I$1:$I$1001,,0)</f>
        <v>No</v>
      </c>
    </row>
    <row r="395" spans="1:16" x14ac:dyDescent="0.3">
      <c r="A395" s="2" t="s">
        <v>2699</v>
      </c>
      <c r="B395" s="4">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f>INDEX(products!$A$1:$G$49,MATCH(orders!$D395,products!$A$1:$A$49,0),MATCH(orders!L$1,products!$A$1:$G$1,0))</f>
        <v>3.8849999999999998</v>
      </c>
      <c r="M395" s="10">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4">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f>INDEX(products!$A$1:$G$49,MATCH(orders!$D396,products!$A$1:$A$49,0),MATCH(orders!L$1,products!$A$1:$G$1,0))</f>
        <v>27.484999999999996</v>
      </c>
      <c r="M396" s="10">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4">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f>INDEX(products!$A$1:$G$49,MATCH(orders!$D397,products!$A$1:$A$49,0),MATCH(orders!L$1,products!$A$1:$G$1,0))</f>
        <v>7.77</v>
      </c>
      <c r="M397" s="10">
        <f t="shared" si="18"/>
        <v>46.62</v>
      </c>
      <c r="N397" t="str">
        <f t="shared" si="19"/>
        <v>Liberica</v>
      </c>
      <c r="O397" t="str">
        <f t="shared" si="20"/>
        <v>Dark</v>
      </c>
      <c r="P397" t="str">
        <f>_xlfn.XLOOKUP(Orders[[#This Row],[Customer ID]],customers!$A$1:$A$1001,customers!$I$1:$I$1001,,0)</f>
        <v>Yes</v>
      </c>
    </row>
    <row r="398" spans="1:16" x14ac:dyDescent="0.3">
      <c r="A398" s="2" t="s">
        <v>2721</v>
      </c>
      <c r="B398" s="4">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f>INDEX(products!$A$1:$G$49,MATCH(orders!$D398,products!$A$1:$A$49,0),MATCH(orders!L$1,products!$A$1:$G$1,0))</f>
        <v>7.77</v>
      </c>
      <c r="M398" s="10">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4">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f>INDEX(products!$A$1:$G$49,MATCH(orders!$D399,products!$A$1:$A$49,0),MATCH(orders!L$1,products!$A$1:$G$1,0))</f>
        <v>7.77</v>
      </c>
      <c r="M399" s="10">
        <f t="shared" si="18"/>
        <v>31.08</v>
      </c>
      <c r="N399" t="str">
        <f t="shared" si="19"/>
        <v>Liberica</v>
      </c>
      <c r="O399" t="str">
        <f t="shared" si="20"/>
        <v>Dark</v>
      </c>
      <c r="P399" t="str">
        <f>_xlfn.XLOOKUP(Orders[[#This Row],[Customer ID]],customers!$A$1:$A$1001,customers!$I$1:$I$1001,,0)</f>
        <v>Yes</v>
      </c>
    </row>
    <row r="400" spans="1:16" x14ac:dyDescent="0.3">
      <c r="A400" s="2" t="s">
        <v>2733</v>
      </c>
      <c r="B400" s="4">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f>INDEX(products!$A$1:$G$49,MATCH(orders!$D400,products!$A$1:$A$49,0),MATCH(orders!L$1,products!$A$1:$G$1,0))</f>
        <v>2.9849999999999999</v>
      </c>
      <c r="M400" s="10">
        <f t="shared" si="18"/>
        <v>17.91</v>
      </c>
      <c r="N400" t="str">
        <f t="shared" si="19"/>
        <v>Arabica</v>
      </c>
      <c r="O400" t="str">
        <f t="shared" si="20"/>
        <v>Dark</v>
      </c>
      <c r="P400" t="str">
        <f>_xlfn.XLOOKUP(Orders[[#This Row],[Customer ID]],customers!$A$1:$A$1001,customers!$I$1:$I$1001,,0)</f>
        <v>Yes</v>
      </c>
    </row>
    <row r="401" spans="1:16" x14ac:dyDescent="0.3">
      <c r="A401" s="2" t="s">
        <v>2739</v>
      </c>
      <c r="B401" s="4">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f>INDEX(products!$A$1:$G$49,MATCH(orders!$D401,products!$A$1:$A$49,0),MATCH(orders!L$1,products!$A$1:$G$1,0))</f>
        <v>27.945</v>
      </c>
      <c r="M401" s="10">
        <f t="shared" si="18"/>
        <v>167.67000000000002</v>
      </c>
      <c r="N401" t="str">
        <f t="shared" si="19"/>
        <v>Excelsa</v>
      </c>
      <c r="O401" t="str">
        <f t="shared" si="20"/>
        <v>Dark</v>
      </c>
      <c r="P401" t="str">
        <f>_xlfn.XLOOKUP(Orders[[#This Row],[Customer ID]],customers!$A$1:$A$1001,customers!$I$1:$I$1001,,0)</f>
        <v>No</v>
      </c>
    </row>
    <row r="402" spans="1:16" x14ac:dyDescent="0.3">
      <c r="A402" s="2" t="s">
        <v>2745</v>
      </c>
      <c r="B402" s="4">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f>INDEX(products!$A$1:$G$49,MATCH(orders!$D402,products!$A$1:$A$49,0),MATCH(orders!L$1,products!$A$1:$G$1,0))</f>
        <v>15.85</v>
      </c>
      <c r="M402" s="10">
        <f t="shared" si="18"/>
        <v>63.4</v>
      </c>
      <c r="N402" t="str">
        <f t="shared" si="19"/>
        <v>Liberica</v>
      </c>
      <c r="O402" t="str">
        <f t="shared" si="20"/>
        <v>Light</v>
      </c>
      <c r="P402" t="str">
        <f>_xlfn.XLOOKUP(Orders[[#This Row],[Customer ID]],customers!$A$1:$A$1001,customers!$I$1:$I$1001,,0)</f>
        <v>No</v>
      </c>
    </row>
    <row r="403" spans="1:16" x14ac:dyDescent="0.3">
      <c r="A403" s="2" t="s">
        <v>2751</v>
      </c>
      <c r="B403" s="4">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f>INDEX(products!$A$1:$G$49,MATCH(orders!$D403,products!$A$1:$A$49,0),MATCH(orders!L$1,products!$A$1:$G$1,0))</f>
        <v>4.3650000000000002</v>
      </c>
      <c r="M403" s="10">
        <f t="shared" si="18"/>
        <v>8.73</v>
      </c>
      <c r="N403" t="str">
        <f t="shared" si="19"/>
        <v>Liberica</v>
      </c>
      <c r="O403" t="str">
        <f t="shared" si="20"/>
        <v>Medium</v>
      </c>
      <c r="P403" t="str">
        <f>_xlfn.XLOOKUP(Orders[[#This Row],[Customer ID]],customers!$A$1:$A$1001,customers!$I$1:$I$1001,,0)</f>
        <v>Yes</v>
      </c>
    </row>
    <row r="404" spans="1:16" x14ac:dyDescent="0.3">
      <c r="A404" s="2" t="s">
        <v>2757</v>
      </c>
      <c r="B404" s="4">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f>INDEX(products!$A$1:$G$49,MATCH(orders!$D404,products!$A$1:$A$49,0),MATCH(orders!L$1,products!$A$1:$G$1,0))</f>
        <v>8.9499999999999993</v>
      </c>
      <c r="M404" s="10">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4">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f>INDEX(products!$A$1:$G$49,MATCH(orders!$D405,products!$A$1:$A$49,0),MATCH(orders!L$1,products!$A$1:$G$1,0))</f>
        <v>4.7549999999999999</v>
      </c>
      <c r="M405" s="10">
        <f t="shared" si="18"/>
        <v>9.51</v>
      </c>
      <c r="N405" t="str">
        <f t="shared" si="19"/>
        <v>Liberica</v>
      </c>
      <c r="O405" t="str">
        <f t="shared" si="20"/>
        <v>Light</v>
      </c>
      <c r="P405" t="str">
        <f>_xlfn.XLOOKUP(Orders[[#This Row],[Customer ID]],customers!$A$1:$A$1001,customers!$I$1:$I$1001,,0)</f>
        <v>No</v>
      </c>
    </row>
    <row r="406" spans="1:16" x14ac:dyDescent="0.3">
      <c r="A406" s="2" t="s">
        <v>2769</v>
      </c>
      <c r="B406" s="4">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f>INDEX(products!$A$1:$G$49,MATCH(orders!$D406,products!$A$1:$A$49,0),MATCH(orders!L$1,products!$A$1:$G$1,0))</f>
        <v>9.9499999999999993</v>
      </c>
      <c r="M406" s="10">
        <f t="shared" si="18"/>
        <v>39.799999999999997</v>
      </c>
      <c r="N406" t="str">
        <f t="shared" si="19"/>
        <v>Arabica</v>
      </c>
      <c r="O406" t="str">
        <f t="shared" si="20"/>
        <v>Dark</v>
      </c>
      <c r="P406" t="str">
        <f>_xlfn.XLOOKUP(Orders[[#This Row],[Customer ID]],customers!$A$1:$A$1001,customers!$I$1:$I$1001,,0)</f>
        <v>No</v>
      </c>
    </row>
    <row r="407" spans="1:16" x14ac:dyDescent="0.3">
      <c r="A407" s="2" t="s">
        <v>2775</v>
      </c>
      <c r="B407" s="4">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f>INDEX(products!$A$1:$G$49,MATCH(orders!$D407,products!$A$1:$A$49,0),MATCH(orders!L$1,products!$A$1:$G$1,0))</f>
        <v>8.25</v>
      </c>
      <c r="M407" s="10">
        <f t="shared" si="18"/>
        <v>24.75</v>
      </c>
      <c r="N407" t="str">
        <f t="shared" si="19"/>
        <v>Excelsa</v>
      </c>
      <c r="O407" t="str">
        <f t="shared" si="20"/>
        <v>Medium</v>
      </c>
      <c r="P407" t="str">
        <f>_xlfn.XLOOKUP(Orders[[#This Row],[Customer ID]],customers!$A$1:$A$1001,customers!$I$1:$I$1001,,0)</f>
        <v>Yes</v>
      </c>
    </row>
    <row r="408" spans="1:16" x14ac:dyDescent="0.3">
      <c r="A408" s="2" t="s">
        <v>2781</v>
      </c>
      <c r="B408" s="4">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f>INDEX(products!$A$1:$G$49,MATCH(orders!$D408,products!$A$1:$A$49,0),MATCH(orders!L$1,products!$A$1:$G$1,0))</f>
        <v>13.75</v>
      </c>
      <c r="M408" s="10">
        <f t="shared" si="18"/>
        <v>68.75</v>
      </c>
      <c r="N408" t="str">
        <f t="shared" si="19"/>
        <v>Excelsa</v>
      </c>
      <c r="O408" t="str">
        <f t="shared" si="20"/>
        <v>Medium</v>
      </c>
      <c r="P408" t="str">
        <f>_xlfn.XLOOKUP(Orders[[#This Row],[Customer ID]],customers!$A$1:$A$1001,customers!$I$1:$I$1001,,0)</f>
        <v>Yes</v>
      </c>
    </row>
    <row r="409" spans="1:16" x14ac:dyDescent="0.3">
      <c r="A409" s="2" t="s">
        <v>2787</v>
      </c>
      <c r="B409" s="4">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f>INDEX(products!$A$1:$G$49,MATCH(orders!$D409,products!$A$1:$A$49,0),MATCH(orders!L$1,products!$A$1:$G$1,0))</f>
        <v>8.25</v>
      </c>
      <c r="M409" s="10">
        <f t="shared" si="18"/>
        <v>49.5</v>
      </c>
      <c r="N409" t="str">
        <f t="shared" si="19"/>
        <v>Excelsa</v>
      </c>
      <c r="O409" t="str">
        <f t="shared" si="20"/>
        <v>Medium</v>
      </c>
      <c r="P409" t="str">
        <f>_xlfn.XLOOKUP(Orders[[#This Row],[Customer ID]],customers!$A$1:$A$1001,customers!$I$1:$I$1001,,0)</f>
        <v>No</v>
      </c>
    </row>
    <row r="410" spans="1:16" x14ac:dyDescent="0.3">
      <c r="A410" s="2" t="s">
        <v>2792</v>
      </c>
      <c r="B410" s="4">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f>INDEX(products!$A$1:$G$49,MATCH(orders!$D410,products!$A$1:$A$49,0),MATCH(orders!L$1,products!$A$1:$G$1,0))</f>
        <v>25.874999999999996</v>
      </c>
      <c r="M410" s="10">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4">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f>INDEX(products!$A$1:$G$49,MATCH(orders!$D411,products!$A$1:$A$49,0),MATCH(orders!L$1,products!$A$1:$G$1,0))</f>
        <v>15.85</v>
      </c>
      <c r="M411" s="10">
        <f t="shared" si="18"/>
        <v>47.55</v>
      </c>
      <c r="N411" t="str">
        <f t="shared" si="19"/>
        <v>Liberica</v>
      </c>
      <c r="O411" t="str">
        <f t="shared" si="20"/>
        <v>Light</v>
      </c>
      <c r="P411" t="str">
        <f>_xlfn.XLOOKUP(Orders[[#This Row],[Customer ID]],customers!$A$1:$A$1001,customers!$I$1:$I$1001,,0)</f>
        <v>Yes</v>
      </c>
    </row>
    <row r="412" spans="1:16" x14ac:dyDescent="0.3">
      <c r="A412" s="2" t="s">
        <v>2803</v>
      </c>
      <c r="B412" s="4">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f>INDEX(products!$A$1:$G$49,MATCH(orders!$D412,products!$A$1:$A$49,0),MATCH(orders!L$1,products!$A$1:$G$1,0))</f>
        <v>3.8849999999999998</v>
      </c>
      <c r="M412" s="10">
        <f t="shared" si="18"/>
        <v>15.54</v>
      </c>
      <c r="N412" t="str">
        <f t="shared" si="19"/>
        <v>Arabica</v>
      </c>
      <c r="O412" t="str">
        <f t="shared" si="20"/>
        <v>Light</v>
      </c>
      <c r="P412" t="str">
        <f>_xlfn.XLOOKUP(Orders[[#This Row],[Customer ID]],customers!$A$1:$A$1001,customers!$I$1:$I$1001,,0)</f>
        <v>No</v>
      </c>
    </row>
    <row r="413" spans="1:16" x14ac:dyDescent="0.3">
      <c r="A413" s="2" t="s">
        <v>2808</v>
      </c>
      <c r="B413" s="4">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f>INDEX(products!$A$1:$G$49,MATCH(orders!$D413,products!$A$1:$A$49,0),MATCH(orders!L$1,products!$A$1:$G$1,0))</f>
        <v>14.55</v>
      </c>
      <c r="M413" s="10">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4">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f>INDEX(products!$A$1:$G$49,MATCH(orders!$D414,products!$A$1:$A$49,0),MATCH(orders!L$1,products!$A$1:$G$1,0))</f>
        <v>11.25</v>
      </c>
      <c r="M414" s="10">
        <f t="shared" si="18"/>
        <v>56.25</v>
      </c>
      <c r="N414" t="str">
        <f t="shared" si="19"/>
        <v>Arabica</v>
      </c>
      <c r="O414" t="str">
        <f t="shared" si="20"/>
        <v>Medium</v>
      </c>
      <c r="P414" t="str">
        <f>_xlfn.XLOOKUP(Orders[[#This Row],[Customer ID]],customers!$A$1:$A$1001,customers!$I$1:$I$1001,,0)</f>
        <v>Yes</v>
      </c>
    </row>
    <row r="415" spans="1:16" x14ac:dyDescent="0.3">
      <c r="A415" s="2" t="s">
        <v>2818</v>
      </c>
      <c r="B415" s="4">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f>INDEX(products!$A$1:$G$49,MATCH(orders!$D415,products!$A$1:$A$49,0),MATCH(orders!L$1,products!$A$1:$G$1,0))</f>
        <v>36.454999999999998</v>
      </c>
      <c r="M415" s="10">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4">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f>INDEX(products!$A$1:$G$49,MATCH(orders!$D416,products!$A$1:$A$49,0),MATCH(orders!L$1,products!$A$1:$G$1,0))</f>
        <v>3.5849999999999995</v>
      </c>
      <c r="M416" s="10">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4">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f>INDEX(products!$A$1:$G$49,MATCH(orders!$D417,products!$A$1:$A$49,0),MATCH(orders!L$1,products!$A$1:$G$1,0))</f>
        <v>2.9849999999999999</v>
      </c>
      <c r="M417" s="10">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4">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f>INDEX(products!$A$1:$G$49,MATCH(orders!$D418,products!$A$1:$A$49,0),MATCH(orders!L$1,products!$A$1:$G$1,0))</f>
        <v>7.77</v>
      </c>
      <c r="M418" s="10">
        <f t="shared" si="18"/>
        <v>23.31</v>
      </c>
      <c r="N418" t="str">
        <f t="shared" si="19"/>
        <v>Arabica</v>
      </c>
      <c r="O418" t="str">
        <f t="shared" si="20"/>
        <v>Light</v>
      </c>
      <c r="P418" t="str">
        <f>_xlfn.XLOOKUP(Orders[[#This Row],[Customer ID]],customers!$A$1:$A$1001,customers!$I$1:$I$1001,,0)</f>
        <v>Yes</v>
      </c>
    </row>
    <row r="419" spans="1:16" x14ac:dyDescent="0.3">
      <c r="A419" s="2" t="s">
        <v>2839</v>
      </c>
      <c r="B419" s="4">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f>INDEX(products!$A$1:$G$49,MATCH(orders!$D419,products!$A$1:$A$49,0),MATCH(orders!L$1,products!$A$1:$G$1,0))</f>
        <v>29.784999999999997</v>
      </c>
      <c r="M419" s="10">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4">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f>INDEX(products!$A$1:$G$49,MATCH(orders!$D420,products!$A$1:$A$49,0),MATCH(orders!L$1,products!$A$1:$G$1,0))</f>
        <v>29.784999999999997</v>
      </c>
      <c r="M420" s="10">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4">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f>INDEX(products!$A$1:$G$49,MATCH(orders!$D421,products!$A$1:$A$49,0),MATCH(orders!L$1,products!$A$1:$G$1,0))</f>
        <v>8.73</v>
      </c>
      <c r="M421" s="10">
        <f t="shared" si="18"/>
        <v>8.73</v>
      </c>
      <c r="N421" t="str">
        <f t="shared" si="19"/>
        <v>Liberica</v>
      </c>
      <c r="O421" t="str">
        <f t="shared" si="20"/>
        <v>Medium</v>
      </c>
      <c r="P421" t="str">
        <f>_xlfn.XLOOKUP(Orders[[#This Row],[Customer ID]],customers!$A$1:$A$1001,customers!$I$1:$I$1001,,0)</f>
        <v>Yes</v>
      </c>
    </row>
    <row r="422" spans="1:16" x14ac:dyDescent="0.3">
      <c r="A422" s="2" t="s">
        <v>2855</v>
      </c>
      <c r="B422" s="4">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f>INDEX(products!$A$1:$G$49,MATCH(orders!$D422,products!$A$1:$A$49,0),MATCH(orders!L$1,products!$A$1:$G$1,0))</f>
        <v>7.77</v>
      </c>
      <c r="M422" s="10">
        <f t="shared" si="18"/>
        <v>31.08</v>
      </c>
      <c r="N422" t="str">
        <f t="shared" si="19"/>
        <v>Liberica</v>
      </c>
      <c r="O422" t="str">
        <f t="shared" si="20"/>
        <v>Dark</v>
      </c>
      <c r="P422" t="str">
        <f>_xlfn.XLOOKUP(Orders[[#This Row],[Customer ID]],customers!$A$1:$A$1001,customers!$I$1:$I$1001,,0)</f>
        <v>No</v>
      </c>
    </row>
    <row r="423" spans="1:16" x14ac:dyDescent="0.3">
      <c r="A423" s="2" t="s">
        <v>2855</v>
      </c>
      <c r="B423" s="4">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f>INDEX(products!$A$1:$G$49,MATCH(orders!$D423,products!$A$1:$A$49,0),MATCH(orders!L$1,products!$A$1:$G$1,0))</f>
        <v>22.884999999999998</v>
      </c>
      <c r="M423" s="10">
        <f t="shared" si="18"/>
        <v>137.31</v>
      </c>
      <c r="N423" t="str">
        <f t="shared" si="19"/>
        <v>Arabica</v>
      </c>
      <c r="O423" t="str">
        <f t="shared" si="20"/>
        <v>Dark</v>
      </c>
      <c r="P423" t="str">
        <f>_xlfn.XLOOKUP(Orders[[#This Row],[Customer ID]],customers!$A$1:$A$1001,customers!$I$1:$I$1001,,0)</f>
        <v>No</v>
      </c>
    </row>
    <row r="424" spans="1:16" x14ac:dyDescent="0.3">
      <c r="A424" s="2" t="s">
        <v>2866</v>
      </c>
      <c r="B424" s="4">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f>INDEX(products!$A$1:$G$49,MATCH(orders!$D424,products!$A$1:$A$49,0),MATCH(orders!L$1,products!$A$1:$G$1,0))</f>
        <v>5.97</v>
      </c>
      <c r="M424" s="10">
        <f t="shared" si="18"/>
        <v>29.849999999999998</v>
      </c>
      <c r="N424" t="str">
        <f t="shared" si="19"/>
        <v>Arabica</v>
      </c>
      <c r="O424" t="str">
        <f t="shared" si="20"/>
        <v>Dark</v>
      </c>
      <c r="P424" t="str">
        <f>_xlfn.XLOOKUP(Orders[[#This Row],[Customer ID]],customers!$A$1:$A$1001,customers!$I$1:$I$1001,,0)</f>
        <v>No</v>
      </c>
    </row>
    <row r="425" spans="1:16" x14ac:dyDescent="0.3">
      <c r="A425" s="2" t="s">
        <v>2871</v>
      </c>
      <c r="B425" s="4">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f>INDEX(products!$A$1:$G$49,MATCH(orders!$D425,products!$A$1:$A$49,0),MATCH(orders!L$1,products!$A$1:$G$1,0))</f>
        <v>5.97</v>
      </c>
      <c r="M425" s="10">
        <f t="shared" si="18"/>
        <v>17.91</v>
      </c>
      <c r="N425" t="str">
        <f t="shared" si="19"/>
        <v>Robusta</v>
      </c>
      <c r="O425" t="str">
        <f t="shared" si="20"/>
        <v>Medium</v>
      </c>
      <c r="P425" t="str">
        <f>_xlfn.XLOOKUP(Orders[[#This Row],[Customer ID]],customers!$A$1:$A$1001,customers!$I$1:$I$1001,,0)</f>
        <v>No</v>
      </c>
    </row>
    <row r="426" spans="1:16" x14ac:dyDescent="0.3">
      <c r="A426" s="2" t="s">
        <v>2876</v>
      </c>
      <c r="B426" s="4">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f>INDEX(products!$A$1:$G$49,MATCH(orders!$D426,products!$A$1:$A$49,0),MATCH(orders!L$1,products!$A$1:$G$1,0))</f>
        <v>8.91</v>
      </c>
      <c r="M426" s="10">
        <f t="shared" si="18"/>
        <v>26.73</v>
      </c>
      <c r="N426" t="str">
        <f t="shared" si="19"/>
        <v>Excelsa</v>
      </c>
      <c r="O426" t="str">
        <f t="shared" si="20"/>
        <v>Light</v>
      </c>
      <c r="P426" t="str">
        <f>_xlfn.XLOOKUP(Orders[[#This Row],[Customer ID]],customers!$A$1:$A$1001,customers!$I$1:$I$1001,,0)</f>
        <v>Yes</v>
      </c>
    </row>
    <row r="427" spans="1:16" x14ac:dyDescent="0.3">
      <c r="A427" s="2" t="s">
        <v>2882</v>
      </c>
      <c r="B427" s="4">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f>INDEX(products!$A$1:$G$49,MATCH(orders!$D427,products!$A$1:$A$49,0),MATCH(orders!L$1,products!$A$1:$G$1,0))</f>
        <v>8.9499999999999993</v>
      </c>
      <c r="M427" s="10">
        <f t="shared" si="18"/>
        <v>17.899999999999999</v>
      </c>
      <c r="N427" t="str">
        <f t="shared" si="19"/>
        <v>Robusta</v>
      </c>
      <c r="O427" t="str">
        <f t="shared" si="20"/>
        <v>Dark</v>
      </c>
      <c r="P427" t="str">
        <f>_xlfn.XLOOKUP(Orders[[#This Row],[Customer ID]],customers!$A$1:$A$1001,customers!$I$1:$I$1001,,0)</f>
        <v>No</v>
      </c>
    </row>
    <row r="428" spans="1:16" x14ac:dyDescent="0.3">
      <c r="A428" s="2" t="s">
        <v>2888</v>
      </c>
      <c r="B428" s="4">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f>INDEX(products!$A$1:$G$49,MATCH(orders!$D428,products!$A$1:$A$49,0),MATCH(orders!L$1,products!$A$1:$G$1,0))</f>
        <v>3.5849999999999995</v>
      </c>
      <c r="M428" s="10">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4">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f>INDEX(products!$A$1:$G$49,MATCH(orders!$D429,products!$A$1:$A$49,0),MATCH(orders!L$1,products!$A$1:$G$1,0))</f>
        <v>25.874999999999996</v>
      </c>
      <c r="M429" s="10">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4">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f>INDEX(products!$A$1:$G$49,MATCH(orders!$D430,products!$A$1:$A$49,0),MATCH(orders!L$1,products!$A$1:$G$1,0))</f>
        <v>11.95</v>
      </c>
      <c r="M430" s="10">
        <f t="shared" si="18"/>
        <v>59.75</v>
      </c>
      <c r="N430" t="str">
        <f t="shared" si="19"/>
        <v>Robusta</v>
      </c>
      <c r="O430" t="str">
        <f t="shared" si="20"/>
        <v>Light</v>
      </c>
      <c r="P430" t="str">
        <f>_xlfn.XLOOKUP(Orders[[#This Row],[Customer ID]],customers!$A$1:$A$1001,customers!$I$1:$I$1001,,0)</f>
        <v>No</v>
      </c>
    </row>
    <row r="431" spans="1:16" x14ac:dyDescent="0.3">
      <c r="A431" s="2" t="s">
        <v>2905</v>
      </c>
      <c r="B431" s="4">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f>INDEX(products!$A$1:$G$49,MATCH(orders!$D431,products!$A$1:$A$49,0),MATCH(orders!L$1,products!$A$1:$G$1,0))</f>
        <v>12.95</v>
      </c>
      <c r="M431" s="10">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4">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f>INDEX(products!$A$1:$G$49,MATCH(orders!$D432,products!$A$1:$A$49,0),MATCH(orders!L$1,products!$A$1:$G$1,0))</f>
        <v>2.6849999999999996</v>
      </c>
      <c r="M432" s="10">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4">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f>INDEX(products!$A$1:$G$49,MATCH(orders!$D433,products!$A$1:$A$49,0),MATCH(orders!L$1,products!$A$1:$G$1,0))</f>
        <v>27.945</v>
      </c>
      <c r="M433" s="10">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4">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f>INDEX(products!$A$1:$G$49,MATCH(orders!$D434,products!$A$1:$A$49,0),MATCH(orders!L$1,products!$A$1:$G$1,0))</f>
        <v>11.25</v>
      </c>
      <c r="M434" s="10">
        <f t="shared" si="18"/>
        <v>22.5</v>
      </c>
      <c r="N434" t="str">
        <f t="shared" si="19"/>
        <v>Arabica</v>
      </c>
      <c r="O434" t="str">
        <f t="shared" si="20"/>
        <v>Medium</v>
      </c>
      <c r="P434" t="str">
        <f>_xlfn.XLOOKUP(Orders[[#This Row],[Customer ID]],customers!$A$1:$A$1001,customers!$I$1:$I$1001,,0)</f>
        <v>No</v>
      </c>
    </row>
    <row r="435" spans="1:16" x14ac:dyDescent="0.3">
      <c r="A435" s="2" t="s">
        <v>2928</v>
      </c>
      <c r="B435" s="4">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f>INDEX(products!$A$1:$G$49,MATCH(orders!$D435,products!$A$1:$A$49,0),MATCH(orders!L$1,products!$A$1:$G$1,0))</f>
        <v>33.464999999999996</v>
      </c>
      <c r="M435" s="10">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4">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f>INDEX(products!$A$1:$G$49,MATCH(orders!$D436,products!$A$1:$A$49,0),MATCH(orders!L$1,products!$A$1:$G$1,0))</f>
        <v>11.25</v>
      </c>
      <c r="M436" s="10">
        <f t="shared" si="18"/>
        <v>67.5</v>
      </c>
      <c r="N436" t="str">
        <f t="shared" si="19"/>
        <v>Arabica</v>
      </c>
      <c r="O436" t="str">
        <f t="shared" si="20"/>
        <v>Medium</v>
      </c>
      <c r="P436" t="str">
        <f>_xlfn.XLOOKUP(Orders[[#This Row],[Customer ID]],customers!$A$1:$A$1001,customers!$I$1:$I$1001,,0)</f>
        <v>No</v>
      </c>
    </row>
    <row r="437" spans="1:16" x14ac:dyDescent="0.3">
      <c r="A437" s="2" t="s">
        <v>2939</v>
      </c>
      <c r="B437" s="4">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f>INDEX(products!$A$1:$G$49,MATCH(orders!$D437,products!$A$1:$A$49,0),MATCH(orders!L$1,products!$A$1:$G$1,0))</f>
        <v>8.25</v>
      </c>
      <c r="M437" s="10">
        <f t="shared" si="18"/>
        <v>8.25</v>
      </c>
      <c r="N437" t="str">
        <f t="shared" si="19"/>
        <v>Excelsa</v>
      </c>
      <c r="O437" t="str">
        <f t="shared" si="20"/>
        <v>Medium</v>
      </c>
      <c r="P437" t="str">
        <f>_xlfn.XLOOKUP(Orders[[#This Row],[Customer ID]],customers!$A$1:$A$1001,customers!$I$1:$I$1001,,0)</f>
        <v>No</v>
      </c>
    </row>
    <row r="438" spans="1:16" x14ac:dyDescent="0.3">
      <c r="A438" s="2" t="s">
        <v>2945</v>
      </c>
      <c r="B438" s="4">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f>INDEX(products!$A$1:$G$49,MATCH(orders!$D438,products!$A$1:$A$49,0),MATCH(orders!L$1,products!$A$1:$G$1,0))</f>
        <v>4.7549999999999999</v>
      </c>
      <c r="M438" s="10">
        <f t="shared" si="18"/>
        <v>9.51</v>
      </c>
      <c r="N438" t="str">
        <f t="shared" si="19"/>
        <v>Liberica</v>
      </c>
      <c r="O438" t="str">
        <f t="shared" si="20"/>
        <v>Light</v>
      </c>
      <c r="P438" t="str">
        <f>_xlfn.XLOOKUP(Orders[[#This Row],[Customer ID]],customers!$A$1:$A$1001,customers!$I$1:$I$1001,,0)</f>
        <v>Yes</v>
      </c>
    </row>
    <row r="439" spans="1:16" x14ac:dyDescent="0.3">
      <c r="A439" s="2" t="s">
        <v>2951</v>
      </c>
      <c r="B439" s="4">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f>INDEX(products!$A$1:$G$49,MATCH(orders!$D439,products!$A$1:$A$49,0),MATCH(orders!L$1,products!$A$1:$G$1,0))</f>
        <v>29.784999999999997</v>
      </c>
      <c r="M439" s="10">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4">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f>INDEX(products!$A$1:$G$49,MATCH(orders!$D440,products!$A$1:$A$49,0),MATCH(orders!L$1,products!$A$1:$G$1,0))</f>
        <v>7.77</v>
      </c>
      <c r="M440" s="10">
        <f t="shared" si="18"/>
        <v>15.54</v>
      </c>
      <c r="N440" t="str">
        <f t="shared" si="19"/>
        <v>Liberica</v>
      </c>
      <c r="O440" t="str">
        <f t="shared" si="20"/>
        <v>Dark</v>
      </c>
      <c r="P440" t="str">
        <f>_xlfn.XLOOKUP(Orders[[#This Row],[Customer ID]],customers!$A$1:$A$1001,customers!$I$1:$I$1001,,0)</f>
        <v>No</v>
      </c>
    </row>
    <row r="441" spans="1:16" x14ac:dyDescent="0.3">
      <c r="A441" s="2" t="s">
        <v>2962</v>
      </c>
      <c r="B441" s="4">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f>INDEX(products!$A$1:$G$49,MATCH(orders!$D441,products!$A$1:$A$49,0),MATCH(orders!L$1,products!$A$1:$G$1,0))</f>
        <v>8.91</v>
      </c>
      <c r="M441" s="10">
        <f t="shared" si="18"/>
        <v>35.64</v>
      </c>
      <c r="N441" t="str">
        <f t="shared" si="19"/>
        <v>Excelsa</v>
      </c>
      <c r="O441" t="str">
        <f t="shared" si="20"/>
        <v>Light</v>
      </c>
      <c r="P441" t="str">
        <f>_xlfn.XLOOKUP(Orders[[#This Row],[Customer ID]],customers!$A$1:$A$1001,customers!$I$1:$I$1001,,0)</f>
        <v>No</v>
      </c>
    </row>
    <row r="442" spans="1:16" x14ac:dyDescent="0.3">
      <c r="A442" s="2" t="s">
        <v>2968</v>
      </c>
      <c r="B442" s="4">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f>INDEX(products!$A$1:$G$49,MATCH(orders!$D442,products!$A$1:$A$49,0),MATCH(orders!L$1,products!$A$1:$G$1,0))</f>
        <v>25.874999999999996</v>
      </c>
      <c r="M442" s="10">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4">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f>INDEX(products!$A$1:$G$49,MATCH(orders!$D443,products!$A$1:$A$49,0),MATCH(orders!L$1,products!$A$1:$G$1,0))</f>
        <v>12.15</v>
      </c>
      <c r="M443" s="10">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4">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f>INDEX(products!$A$1:$G$49,MATCH(orders!$D444,products!$A$1:$A$49,0),MATCH(orders!L$1,products!$A$1:$G$1,0))</f>
        <v>7.169999999999999</v>
      </c>
      <c r="M444" s="10">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4">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f>INDEX(products!$A$1:$G$49,MATCH(orders!$D445,products!$A$1:$A$49,0),MATCH(orders!L$1,products!$A$1:$G$1,0))</f>
        <v>4.4550000000000001</v>
      </c>
      <c r="M445" s="10">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4">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f>INDEX(products!$A$1:$G$49,MATCH(orders!$D446,products!$A$1:$A$49,0),MATCH(orders!L$1,products!$A$1:$G$1,0))</f>
        <v>4.125</v>
      </c>
      <c r="M446" s="10">
        <f t="shared" si="18"/>
        <v>24.75</v>
      </c>
      <c r="N446" t="str">
        <f t="shared" si="19"/>
        <v>Excelsa</v>
      </c>
      <c r="O446" t="str">
        <f t="shared" si="20"/>
        <v>Medium</v>
      </c>
      <c r="P446" t="str">
        <f>_xlfn.XLOOKUP(Orders[[#This Row],[Customer ID]],customers!$A$1:$A$1001,customers!$I$1:$I$1001,,0)</f>
        <v>No</v>
      </c>
    </row>
    <row r="447" spans="1:16" x14ac:dyDescent="0.3">
      <c r="A447" s="2" t="s">
        <v>2999</v>
      </c>
      <c r="B447" s="4">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f>INDEX(products!$A$1:$G$49,MATCH(orders!$D447,products!$A$1:$A$49,0),MATCH(orders!L$1,products!$A$1:$G$1,0))</f>
        <v>33.464999999999996</v>
      </c>
      <c r="M447" s="10">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4">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f>INDEX(products!$A$1:$G$49,MATCH(orders!$D448,products!$A$1:$A$49,0),MATCH(orders!L$1,products!$A$1:$G$1,0))</f>
        <v>8.73</v>
      </c>
      <c r="M448" s="10">
        <f t="shared" si="18"/>
        <v>8.73</v>
      </c>
      <c r="N448" t="str">
        <f t="shared" si="19"/>
        <v>Liberica</v>
      </c>
      <c r="O448" t="str">
        <f t="shared" si="20"/>
        <v>Medium</v>
      </c>
      <c r="P448" t="str">
        <f>_xlfn.XLOOKUP(Orders[[#This Row],[Customer ID]],customers!$A$1:$A$1001,customers!$I$1:$I$1001,,0)</f>
        <v>Yes</v>
      </c>
    </row>
    <row r="449" spans="1:16" x14ac:dyDescent="0.3">
      <c r="A449" s="2" t="s">
        <v>3010</v>
      </c>
      <c r="B449" s="4">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f>INDEX(products!$A$1:$G$49,MATCH(orders!$D449,products!$A$1:$A$49,0),MATCH(orders!L$1,products!$A$1:$G$1,0))</f>
        <v>5.97</v>
      </c>
      <c r="M449" s="10">
        <f t="shared" si="18"/>
        <v>17.91</v>
      </c>
      <c r="N449" t="str">
        <f t="shared" si="19"/>
        <v>Robusta</v>
      </c>
      <c r="O449" t="str">
        <f t="shared" si="20"/>
        <v>Medium</v>
      </c>
      <c r="P449" t="str">
        <f>_xlfn.XLOOKUP(Orders[[#This Row],[Customer ID]],customers!$A$1:$A$1001,customers!$I$1:$I$1001,,0)</f>
        <v>No</v>
      </c>
    </row>
    <row r="450" spans="1:16" x14ac:dyDescent="0.3">
      <c r="A450" s="2" t="s">
        <v>3015</v>
      </c>
      <c r="B450" s="4">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f>INDEX(products!$A$1:$G$49,MATCH(orders!$D450,products!$A$1:$A$49,0),MATCH(orders!L$1,products!$A$1:$G$1,0))</f>
        <v>7.169999999999999</v>
      </c>
      <c r="M450" s="10">
        <f t="shared" si="18"/>
        <v>7.169999999999999</v>
      </c>
      <c r="N450" t="str">
        <f t="shared" si="19"/>
        <v>Robusta</v>
      </c>
      <c r="O450" t="str">
        <f t="shared" si="20"/>
        <v>Light</v>
      </c>
      <c r="P450" t="str">
        <f>_xlfn.XLOOKUP(Orders[[#This Row],[Customer ID]],customers!$A$1:$A$1001,customers!$I$1:$I$1001,,0)</f>
        <v>No</v>
      </c>
    </row>
    <row r="451" spans="1:16" x14ac:dyDescent="0.3">
      <c r="A451" s="2" t="s">
        <v>3021</v>
      </c>
      <c r="B451" s="4">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f>INDEX(products!$A$1:$G$49,MATCH(orders!$D451,products!$A$1:$A$49,0),MATCH(orders!L$1,products!$A$1:$G$1,0))</f>
        <v>2.6849999999999996</v>
      </c>
      <c r="M451" s="10">
        <f t="shared" ref="M451:M514" si="21">L451*E451</f>
        <v>5.3699999999999992</v>
      </c>
      <c r="N451" t="str">
        <f t="shared" ref="N451:N514" si="22">IF(I451="Rob","Robusta",IF(I451="Exc","Excelsa",IF(I451="Ara","Arabica",IF(I451 ="Lib","Liberica"))))</f>
        <v>Robusta</v>
      </c>
      <c r="O451" t="str">
        <f t="shared" ref="O451:O514" si="23">IF(J451="M","Medium",IF(J451="L","Light",IF(J451="D","Dark")))</f>
        <v>Dark</v>
      </c>
      <c r="P451" t="str">
        <f>_xlfn.XLOOKUP(Orders[[#This Row],[Customer ID]],customers!$A$1:$A$1001,customers!$I$1:$I$1001,,0)</f>
        <v>No</v>
      </c>
    </row>
    <row r="452" spans="1:16" x14ac:dyDescent="0.3">
      <c r="A452" s="2" t="s">
        <v>3027</v>
      </c>
      <c r="B452" s="4">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f>INDEX(products!$A$1:$G$49,MATCH(orders!$D452,products!$A$1:$A$49,0),MATCH(orders!L$1,products!$A$1:$G$1,0))</f>
        <v>4.7549999999999999</v>
      </c>
      <c r="M452" s="10">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4">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f>INDEX(products!$A$1:$G$49,MATCH(orders!$D453,products!$A$1:$A$49,0),MATCH(orders!L$1,products!$A$1:$G$1,0))</f>
        <v>20.584999999999997</v>
      </c>
      <c r="M453" s="10">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4">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f>INDEX(products!$A$1:$G$49,MATCH(orders!$D454,products!$A$1:$A$49,0),MATCH(orders!L$1,products!$A$1:$G$1,0))</f>
        <v>3.8849999999999998</v>
      </c>
      <c r="M454" s="10">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4">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f>INDEX(products!$A$1:$G$49,MATCH(orders!$D455,products!$A$1:$A$49,0),MATCH(orders!L$1,products!$A$1:$G$1,0))</f>
        <v>9.51</v>
      </c>
      <c r="M455" s="10">
        <f t="shared" si="21"/>
        <v>38.04</v>
      </c>
      <c r="N455" t="str">
        <f t="shared" si="22"/>
        <v>Liberica</v>
      </c>
      <c r="O455" t="str">
        <f t="shared" si="23"/>
        <v>Light</v>
      </c>
      <c r="P455" t="str">
        <f>_xlfn.XLOOKUP(Orders[[#This Row],[Customer ID]],customers!$A$1:$A$1001,customers!$I$1:$I$1001,,0)</f>
        <v>No</v>
      </c>
    </row>
    <row r="456" spans="1:16" x14ac:dyDescent="0.3">
      <c r="A456" s="2" t="s">
        <v>3053</v>
      </c>
      <c r="B456" s="4">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f>INDEX(products!$A$1:$G$49,MATCH(orders!$D456,products!$A$1:$A$49,0),MATCH(orders!L$1,products!$A$1:$G$1,0))</f>
        <v>20.584999999999997</v>
      </c>
      <c r="M456" s="10">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4">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f>INDEX(products!$A$1:$G$49,MATCH(orders!$D457,products!$A$1:$A$49,0),MATCH(orders!L$1,products!$A$1:$G$1,0))</f>
        <v>4.7549999999999999</v>
      </c>
      <c r="M457" s="10">
        <f t="shared" si="21"/>
        <v>9.51</v>
      </c>
      <c r="N457" t="str">
        <f t="shared" si="22"/>
        <v>Liberica</v>
      </c>
      <c r="O457" t="str">
        <f t="shared" si="23"/>
        <v>Light</v>
      </c>
      <c r="P457" t="str">
        <f>_xlfn.XLOOKUP(Orders[[#This Row],[Customer ID]],customers!$A$1:$A$1001,customers!$I$1:$I$1001,,0)</f>
        <v>Yes</v>
      </c>
    </row>
    <row r="458" spans="1:16" x14ac:dyDescent="0.3">
      <c r="A458" s="2" t="s">
        <v>3064</v>
      </c>
      <c r="B458" s="4">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f>INDEX(products!$A$1:$G$49,MATCH(orders!$D458,products!$A$1:$A$49,0),MATCH(orders!L$1,products!$A$1:$G$1,0))</f>
        <v>20.584999999999997</v>
      </c>
      <c r="M458" s="10">
        <f t="shared" si="21"/>
        <v>41.169999999999995</v>
      </c>
      <c r="N458" t="str">
        <f t="shared" si="22"/>
        <v>Robusta</v>
      </c>
      <c r="O458" t="str">
        <f t="shared" si="23"/>
        <v>Dark</v>
      </c>
      <c r="P458" t="str">
        <f>_xlfn.XLOOKUP(Orders[[#This Row],[Customer ID]],customers!$A$1:$A$1001,customers!$I$1:$I$1001,,0)</f>
        <v>No</v>
      </c>
    </row>
    <row r="459" spans="1:16" x14ac:dyDescent="0.3">
      <c r="A459" s="2" t="s">
        <v>3070</v>
      </c>
      <c r="B459" s="4">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f>INDEX(products!$A$1:$G$49,MATCH(orders!$D459,products!$A$1:$A$49,0),MATCH(orders!L$1,products!$A$1:$G$1,0))</f>
        <v>9.51</v>
      </c>
      <c r="M459" s="10">
        <f t="shared" si="21"/>
        <v>47.55</v>
      </c>
      <c r="N459" t="str">
        <f t="shared" si="22"/>
        <v>Liberica</v>
      </c>
      <c r="O459" t="str">
        <f t="shared" si="23"/>
        <v>Light</v>
      </c>
      <c r="P459" t="str">
        <f>_xlfn.XLOOKUP(Orders[[#This Row],[Customer ID]],customers!$A$1:$A$1001,customers!$I$1:$I$1001,,0)</f>
        <v>No</v>
      </c>
    </row>
    <row r="460" spans="1:16" x14ac:dyDescent="0.3">
      <c r="A460" s="2" t="s">
        <v>3076</v>
      </c>
      <c r="B460" s="4">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f>INDEX(products!$A$1:$G$49,MATCH(orders!$D460,products!$A$1:$A$49,0),MATCH(orders!L$1,products!$A$1:$G$1,0))</f>
        <v>11.25</v>
      </c>
      <c r="M460" s="10">
        <f t="shared" si="21"/>
        <v>45</v>
      </c>
      <c r="N460" t="str">
        <f t="shared" si="22"/>
        <v>Arabica</v>
      </c>
      <c r="O460" t="str">
        <f t="shared" si="23"/>
        <v>Medium</v>
      </c>
      <c r="P460" t="str">
        <f>_xlfn.XLOOKUP(Orders[[#This Row],[Customer ID]],customers!$A$1:$A$1001,customers!$I$1:$I$1001,,0)</f>
        <v>No</v>
      </c>
    </row>
    <row r="461" spans="1:16" x14ac:dyDescent="0.3">
      <c r="A461" s="2" t="s">
        <v>3082</v>
      </c>
      <c r="B461" s="4">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f>INDEX(products!$A$1:$G$49,MATCH(orders!$D461,products!$A$1:$A$49,0),MATCH(orders!L$1,products!$A$1:$G$1,0))</f>
        <v>4.7549999999999999</v>
      </c>
      <c r="M461" s="10">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4">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f>INDEX(products!$A$1:$G$49,MATCH(orders!$D462,products!$A$1:$A$49,0),MATCH(orders!L$1,products!$A$1:$G$1,0))</f>
        <v>5.3699999999999992</v>
      </c>
      <c r="M462" s="10">
        <f t="shared" si="21"/>
        <v>16.11</v>
      </c>
      <c r="N462" t="str">
        <f t="shared" si="22"/>
        <v>Robusta</v>
      </c>
      <c r="O462" t="str">
        <f t="shared" si="23"/>
        <v>Dark</v>
      </c>
      <c r="P462" t="str">
        <f>_xlfn.XLOOKUP(Orders[[#This Row],[Customer ID]],customers!$A$1:$A$1001,customers!$I$1:$I$1001,,0)</f>
        <v>Yes</v>
      </c>
    </row>
    <row r="463" spans="1:16" x14ac:dyDescent="0.3">
      <c r="A463" s="2" t="s">
        <v>3094</v>
      </c>
      <c r="B463" s="4">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f>INDEX(products!$A$1:$G$49,MATCH(orders!$D463,products!$A$1:$A$49,0),MATCH(orders!L$1,products!$A$1:$G$1,0))</f>
        <v>2.6849999999999996</v>
      </c>
      <c r="M463" s="10">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4">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f>INDEX(products!$A$1:$G$49,MATCH(orders!$D464,products!$A$1:$A$49,0),MATCH(orders!L$1,products!$A$1:$G$1,0))</f>
        <v>9.9499999999999993</v>
      </c>
      <c r="M464" s="10">
        <f t="shared" si="21"/>
        <v>49.75</v>
      </c>
      <c r="N464" t="str">
        <f t="shared" si="22"/>
        <v>Arabica</v>
      </c>
      <c r="O464" t="str">
        <f t="shared" si="23"/>
        <v>Dark</v>
      </c>
      <c r="P464" t="str">
        <f>_xlfn.XLOOKUP(Orders[[#This Row],[Customer ID]],customers!$A$1:$A$1001,customers!$I$1:$I$1001,,0)</f>
        <v>Yes</v>
      </c>
    </row>
    <row r="465" spans="1:16" x14ac:dyDescent="0.3">
      <c r="A465" s="2" t="s">
        <v>3106</v>
      </c>
      <c r="B465" s="4">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f>INDEX(products!$A$1:$G$49,MATCH(orders!$D465,products!$A$1:$A$49,0),MATCH(orders!L$1,products!$A$1:$G$1,0))</f>
        <v>13.75</v>
      </c>
      <c r="M465" s="10">
        <f t="shared" si="21"/>
        <v>27.5</v>
      </c>
      <c r="N465" t="str">
        <f t="shared" si="22"/>
        <v>Excelsa</v>
      </c>
      <c r="O465" t="str">
        <f t="shared" si="23"/>
        <v>Medium</v>
      </c>
      <c r="P465" t="str">
        <f>_xlfn.XLOOKUP(Orders[[#This Row],[Customer ID]],customers!$A$1:$A$1001,customers!$I$1:$I$1001,,0)</f>
        <v>No</v>
      </c>
    </row>
    <row r="466" spans="1:16" x14ac:dyDescent="0.3">
      <c r="A466" s="2" t="s">
        <v>3112</v>
      </c>
      <c r="B466" s="4">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f>INDEX(products!$A$1:$G$49,MATCH(orders!$D466,products!$A$1:$A$49,0),MATCH(orders!L$1,products!$A$1:$G$1,0))</f>
        <v>29.784999999999997</v>
      </c>
      <c r="M466" s="10">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4">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f>INDEX(products!$A$1:$G$49,MATCH(orders!$D467,products!$A$1:$A$49,0),MATCH(orders!L$1,products!$A$1:$G$1,0))</f>
        <v>20.584999999999997</v>
      </c>
      <c r="M467" s="10">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4">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f>INDEX(products!$A$1:$G$49,MATCH(orders!$D468,products!$A$1:$A$49,0),MATCH(orders!L$1,products!$A$1:$G$1,0))</f>
        <v>2.9849999999999999</v>
      </c>
      <c r="M468" s="10">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4">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f>INDEX(products!$A$1:$G$49,MATCH(orders!$D469,products!$A$1:$A$49,0),MATCH(orders!L$1,products!$A$1:$G$1,0))</f>
        <v>5.97</v>
      </c>
      <c r="M469" s="10">
        <f t="shared" si="21"/>
        <v>5.97</v>
      </c>
      <c r="N469" t="str">
        <f t="shared" si="22"/>
        <v>Arabica</v>
      </c>
      <c r="O469" t="str">
        <f t="shared" si="23"/>
        <v>Dark</v>
      </c>
      <c r="P469" t="str">
        <f>_xlfn.XLOOKUP(Orders[[#This Row],[Customer ID]],customers!$A$1:$A$1001,customers!$I$1:$I$1001,,0)</f>
        <v>No</v>
      </c>
    </row>
    <row r="470" spans="1:16" x14ac:dyDescent="0.3">
      <c r="A470" s="2" t="s">
        <v>3136</v>
      </c>
      <c r="B470" s="4">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f>INDEX(products!$A$1:$G$49,MATCH(orders!$D470,products!$A$1:$A$49,0),MATCH(orders!L$1,products!$A$1:$G$1,0))</f>
        <v>13.75</v>
      </c>
      <c r="M470" s="10">
        <f t="shared" si="21"/>
        <v>41.25</v>
      </c>
      <c r="N470" t="str">
        <f t="shared" si="22"/>
        <v>Excelsa</v>
      </c>
      <c r="O470" t="str">
        <f t="shared" si="23"/>
        <v>Medium</v>
      </c>
      <c r="P470" t="str">
        <f>_xlfn.XLOOKUP(Orders[[#This Row],[Customer ID]],customers!$A$1:$A$1001,customers!$I$1:$I$1001,,0)</f>
        <v>Yes</v>
      </c>
    </row>
    <row r="471" spans="1:16" x14ac:dyDescent="0.3">
      <c r="A471" s="2" t="s">
        <v>3141</v>
      </c>
      <c r="B471" s="4">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f>INDEX(products!$A$1:$G$49,MATCH(orders!$D471,products!$A$1:$A$49,0),MATCH(orders!L$1,products!$A$1:$G$1,0))</f>
        <v>4.4550000000000001</v>
      </c>
      <c r="M471" s="10">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4">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f>INDEX(products!$A$1:$G$49,MATCH(orders!$D472,products!$A$1:$A$49,0),MATCH(orders!L$1,products!$A$1:$G$1,0))</f>
        <v>6.75</v>
      </c>
      <c r="M472" s="10">
        <f t="shared" si="21"/>
        <v>6.75</v>
      </c>
      <c r="N472" t="str">
        <f t="shared" si="22"/>
        <v>Arabica</v>
      </c>
      <c r="O472" t="str">
        <f t="shared" si="23"/>
        <v>Medium</v>
      </c>
      <c r="P472" t="str">
        <f>_xlfn.XLOOKUP(Orders[[#This Row],[Customer ID]],customers!$A$1:$A$1001,customers!$I$1:$I$1001,,0)</f>
        <v>Yes</v>
      </c>
    </row>
    <row r="473" spans="1:16" x14ac:dyDescent="0.3">
      <c r="A473" s="2" t="s">
        <v>3153</v>
      </c>
      <c r="B473" s="4">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f>INDEX(products!$A$1:$G$49,MATCH(orders!$D473,products!$A$1:$A$49,0),MATCH(orders!L$1,products!$A$1:$G$1,0))</f>
        <v>33.464999999999996</v>
      </c>
      <c r="M473" s="10">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4">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f>INDEX(products!$A$1:$G$49,MATCH(orders!$D474,products!$A$1:$A$49,0),MATCH(orders!L$1,products!$A$1:$G$1,0))</f>
        <v>2.9849999999999999</v>
      </c>
      <c r="M474" s="10">
        <f t="shared" si="21"/>
        <v>5.97</v>
      </c>
      <c r="N474" t="str">
        <f t="shared" si="22"/>
        <v>Arabica</v>
      </c>
      <c r="O474" t="str">
        <f t="shared" si="23"/>
        <v>Dark</v>
      </c>
      <c r="P474" t="str">
        <f>_xlfn.XLOOKUP(Orders[[#This Row],[Customer ID]],customers!$A$1:$A$1001,customers!$I$1:$I$1001,,0)</f>
        <v>No</v>
      </c>
    </row>
    <row r="475" spans="1:16" x14ac:dyDescent="0.3">
      <c r="A475" s="2" t="s">
        <v>3164</v>
      </c>
      <c r="B475" s="4">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f>INDEX(products!$A$1:$G$49,MATCH(orders!$D475,products!$A$1:$A$49,0),MATCH(orders!L$1,products!$A$1:$G$1,0))</f>
        <v>12.95</v>
      </c>
      <c r="M475" s="10">
        <f t="shared" si="21"/>
        <v>25.9</v>
      </c>
      <c r="N475" t="str">
        <f t="shared" si="22"/>
        <v>Arabica</v>
      </c>
      <c r="O475" t="str">
        <f t="shared" si="23"/>
        <v>Light</v>
      </c>
      <c r="P475" t="str">
        <f>_xlfn.XLOOKUP(Orders[[#This Row],[Customer ID]],customers!$A$1:$A$1001,customers!$I$1:$I$1001,,0)</f>
        <v>No</v>
      </c>
    </row>
    <row r="476" spans="1:16" x14ac:dyDescent="0.3">
      <c r="A476" s="2" t="s">
        <v>3170</v>
      </c>
      <c r="B476" s="4">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f>INDEX(products!$A$1:$G$49,MATCH(orders!$D476,products!$A$1:$A$49,0),MATCH(orders!L$1,products!$A$1:$G$1,0))</f>
        <v>31.624999999999996</v>
      </c>
      <c r="M476" s="10">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4">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f>INDEX(products!$A$1:$G$49,MATCH(orders!$D477,products!$A$1:$A$49,0),MATCH(orders!L$1,products!$A$1:$G$1,0))</f>
        <v>4.3650000000000002</v>
      </c>
      <c r="M477" s="10">
        <f t="shared" si="21"/>
        <v>8.73</v>
      </c>
      <c r="N477" t="str">
        <f t="shared" si="22"/>
        <v>Liberica</v>
      </c>
      <c r="O477" t="str">
        <f t="shared" si="23"/>
        <v>Medium</v>
      </c>
      <c r="P477" t="str">
        <f>_xlfn.XLOOKUP(Orders[[#This Row],[Customer ID]],customers!$A$1:$A$1001,customers!$I$1:$I$1001,,0)</f>
        <v>No</v>
      </c>
    </row>
    <row r="478" spans="1:16" x14ac:dyDescent="0.3">
      <c r="A478" s="2" t="s">
        <v>3181</v>
      </c>
      <c r="B478" s="4">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f>INDEX(products!$A$1:$G$49,MATCH(orders!$D478,products!$A$1:$A$49,0),MATCH(orders!L$1,products!$A$1:$G$1,0))</f>
        <v>4.4550000000000001</v>
      </c>
      <c r="M478" s="10">
        <f t="shared" si="21"/>
        <v>26.73</v>
      </c>
      <c r="N478" t="str">
        <f t="shared" si="22"/>
        <v>Excelsa</v>
      </c>
      <c r="O478" t="str">
        <f t="shared" si="23"/>
        <v>Light</v>
      </c>
      <c r="P478" t="str">
        <f>_xlfn.XLOOKUP(Orders[[#This Row],[Customer ID]],customers!$A$1:$A$1001,customers!$I$1:$I$1001,,0)</f>
        <v>Yes</v>
      </c>
    </row>
    <row r="479" spans="1:16" x14ac:dyDescent="0.3">
      <c r="A479" s="2" t="s">
        <v>3187</v>
      </c>
      <c r="B479" s="4">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f>INDEX(products!$A$1:$G$49,MATCH(orders!$D479,products!$A$1:$A$49,0),MATCH(orders!L$1,products!$A$1:$G$1,0))</f>
        <v>4.3650000000000002</v>
      </c>
      <c r="M479" s="10">
        <f t="shared" si="21"/>
        <v>26.19</v>
      </c>
      <c r="N479" t="str">
        <f t="shared" si="22"/>
        <v>Liberica</v>
      </c>
      <c r="O479" t="str">
        <f t="shared" si="23"/>
        <v>Medium</v>
      </c>
      <c r="P479" t="str">
        <f>_xlfn.XLOOKUP(Orders[[#This Row],[Customer ID]],customers!$A$1:$A$1001,customers!$I$1:$I$1001,,0)</f>
        <v>No</v>
      </c>
    </row>
    <row r="480" spans="1:16" x14ac:dyDescent="0.3">
      <c r="A480" s="2" t="s">
        <v>3193</v>
      </c>
      <c r="B480" s="4">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f>INDEX(products!$A$1:$G$49,MATCH(orders!$D480,products!$A$1:$A$49,0),MATCH(orders!L$1,products!$A$1:$G$1,0))</f>
        <v>8.9499999999999993</v>
      </c>
      <c r="M480" s="10">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4">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f>INDEX(products!$A$1:$G$49,MATCH(orders!$D481,products!$A$1:$A$49,0),MATCH(orders!L$1,products!$A$1:$G$1,0))</f>
        <v>31.624999999999996</v>
      </c>
      <c r="M481" s="10">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4">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f>INDEX(products!$A$1:$G$49,MATCH(orders!$D482,products!$A$1:$A$49,0),MATCH(orders!L$1,products!$A$1:$G$1,0))</f>
        <v>4.125</v>
      </c>
      <c r="M482" s="10">
        <f t="shared" si="21"/>
        <v>4.125</v>
      </c>
      <c r="N482" t="str">
        <f t="shared" si="22"/>
        <v>Excelsa</v>
      </c>
      <c r="O482" t="str">
        <f t="shared" si="23"/>
        <v>Medium</v>
      </c>
      <c r="P482" t="str">
        <f>_xlfn.XLOOKUP(Orders[[#This Row],[Customer ID]],customers!$A$1:$A$1001,customers!$I$1:$I$1001,,0)</f>
        <v>Yes</v>
      </c>
    </row>
    <row r="483" spans="1:16" x14ac:dyDescent="0.3">
      <c r="A483" s="2" t="s">
        <v>3208</v>
      </c>
      <c r="B483" s="4">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f>INDEX(products!$A$1:$G$49,MATCH(orders!$D483,products!$A$1:$A$49,0),MATCH(orders!L$1,products!$A$1:$G$1,0))</f>
        <v>11.95</v>
      </c>
      <c r="M483" s="10">
        <f t="shared" si="21"/>
        <v>23.9</v>
      </c>
      <c r="N483" t="str">
        <f t="shared" si="22"/>
        <v>Robusta</v>
      </c>
      <c r="O483" t="str">
        <f t="shared" si="23"/>
        <v>Light</v>
      </c>
      <c r="P483" t="str">
        <f>_xlfn.XLOOKUP(Orders[[#This Row],[Customer ID]],customers!$A$1:$A$1001,customers!$I$1:$I$1001,,0)</f>
        <v>No</v>
      </c>
    </row>
    <row r="484" spans="1:16" x14ac:dyDescent="0.3">
      <c r="A484" s="2" t="s">
        <v>3214</v>
      </c>
      <c r="B484" s="4">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f>INDEX(products!$A$1:$G$49,MATCH(orders!$D484,products!$A$1:$A$49,0),MATCH(orders!L$1,products!$A$1:$G$1,0))</f>
        <v>27.945</v>
      </c>
      <c r="M484" s="10">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4">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f>INDEX(products!$A$1:$G$49,MATCH(orders!$D485,products!$A$1:$A$49,0),MATCH(orders!L$1,products!$A$1:$G$1,0))</f>
        <v>29.784999999999997</v>
      </c>
      <c r="M485" s="10">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4">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f>INDEX(products!$A$1:$G$49,MATCH(orders!$D486,products!$A$1:$A$49,0),MATCH(orders!L$1,products!$A$1:$G$1,0))</f>
        <v>9.51</v>
      </c>
      <c r="M486" s="10">
        <f t="shared" si="21"/>
        <v>57.06</v>
      </c>
      <c r="N486" t="str">
        <f t="shared" si="22"/>
        <v>Liberica</v>
      </c>
      <c r="O486" t="str">
        <f t="shared" si="23"/>
        <v>Light</v>
      </c>
      <c r="P486" t="str">
        <f>_xlfn.XLOOKUP(Orders[[#This Row],[Customer ID]],customers!$A$1:$A$1001,customers!$I$1:$I$1001,,0)</f>
        <v>No</v>
      </c>
    </row>
    <row r="487" spans="1:16" x14ac:dyDescent="0.3">
      <c r="A487" s="2" t="s">
        <v>3230</v>
      </c>
      <c r="B487" s="4">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f>INDEX(products!$A$1:$G$49,MATCH(orders!$D487,products!$A$1:$A$49,0),MATCH(orders!L$1,products!$A$1:$G$1,0))</f>
        <v>3.5849999999999995</v>
      </c>
      <c r="M487" s="10">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4">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f>INDEX(products!$A$1:$G$49,MATCH(orders!$D488,products!$A$1:$A$49,0),MATCH(orders!L$1,products!$A$1:$G$1,0))</f>
        <v>8.73</v>
      </c>
      <c r="M488" s="10">
        <f t="shared" si="21"/>
        <v>52.38</v>
      </c>
      <c r="N488" t="str">
        <f t="shared" si="22"/>
        <v>Liberica</v>
      </c>
      <c r="O488" t="str">
        <f t="shared" si="23"/>
        <v>Medium</v>
      </c>
      <c r="P488" t="str">
        <f>_xlfn.XLOOKUP(Orders[[#This Row],[Customer ID]],customers!$A$1:$A$1001,customers!$I$1:$I$1001,,0)</f>
        <v>Yes</v>
      </c>
    </row>
    <row r="489" spans="1:16" x14ac:dyDescent="0.3">
      <c r="A489" s="2" t="s">
        <v>3242</v>
      </c>
      <c r="B489" s="4">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f>INDEX(products!$A$1:$G$49,MATCH(orders!$D489,products!$A$1:$A$49,0),MATCH(orders!L$1,products!$A$1:$G$1,0))</f>
        <v>12.15</v>
      </c>
      <c r="M489" s="10">
        <f t="shared" si="21"/>
        <v>72.900000000000006</v>
      </c>
      <c r="N489" t="str">
        <f t="shared" si="22"/>
        <v>Excelsa</v>
      </c>
      <c r="O489" t="str">
        <f t="shared" si="23"/>
        <v>Dark</v>
      </c>
      <c r="P489" t="str">
        <f>_xlfn.XLOOKUP(Orders[[#This Row],[Customer ID]],customers!$A$1:$A$1001,customers!$I$1:$I$1001,,0)</f>
        <v>No</v>
      </c>
    </row>
    <row r="490" spans="1:16" x14ac:dyDescent="0.3">
      <c r="A490" s="2" t="s">
        <v>3248</v>
      </c>
      <c r="B490" s="4">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f>INDEX(products!$A$1:$G$49,MATCH(orders!$D490,products!$A$1:$A$49,0),MATCH(orders!L$1,products!$A$1:$G$1,0))</f>
        <v>2.9849999999999999</v>
      </c>
      <c r="M490" s="10">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4">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f>INDEX(products!$A$1:$G$49,MATCH(orders!$D491,products!$A$1:$A$49,0),MATCH(orders!L$1,products!$A$1:$G$1,0))</f>
        <v>15.85</v>
      </c>
      <c r="M491" s="10">
        <f t="shared" si="21"/>
        <v>95.1</v>
      </c>
      <c r="N491" t="str">
        <f t="shared" si="22"/>
        <v>Liberica</v>
      </c>
      <c r="O491" t="str">
        <f t="shared" si="23"/>
        <v>Light</v>
      </c>
      <c r="P491" t="str">
        <f>_xlfn.XLOOKUP(Orders[[#This Row],[Customer ID]],customers!$A$1:$A$1001,customers!$I$1:$I$1001,,0)</f>
        <v>No</v>
      </c>
    </row>
    <row r="492" spans="1:16" x14ac:dyDescent="0.3">
      <c r="A492" s="2" t="s">
        <v>3260</v>
      </c>
      <c r="B492" s="4">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f>INDEX(products!$A$1:$G$49,MATCH(orders!$D492,products!$A$1:$A$49,0),MATCH(orders!L$1,products!$A$1:$G$1,0))</f>
        <v>7.77</v>
      </c>
      <c r="M492" s="10">
        <f t="shared" si="21"/>
        <v>15.54</v>
      </c>
      <c r="N492" t="str">
        <f t="shared" si="22"/>
        <v>Liberica</v>
      </c>
      <c r="O492" t="str">
        <f t="shared" si="23"/>
        <v>Dark</v>
      </c>
      <c r="P492" t="str">
        <f>_xlfn.XLOOKUP(Orders[[#This Row],[Customer ID]],customers!$A$1:$A$1001,customers!$I$1:$I$1001,,0)</f>
        <v>No</v>
      </c>
    </row>
    <row r="493" spans="1:16" x14ac:dyDescent="0.3">
      <c r="A493" s="2" t="s">
        <v>3266</v>
      </c>
      <c r="B493" s="4">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f>INDEX(products!$A$1:$G$49,MATCH(orders!$D493,products!$A$1:$A$49,0),MATCH(orders!L$1,products!$A$1:$G$1,0))</f>
        <v>3.8849999999999998</v>
      </c>
      <c r="M493" s="10">
        <f t="shared" si="21"/>
        <v>23.31</v>
      </c>
      <c r="N493" t="str">
        <f t="shared" si="22"/>
        <v>Liberica</v>
      </c>
      <c r="O493" t="str">
        <f t="shared" si="23"/>
        <v>Dark</v>
      </c>
      <c r="P493" t="str">
        <f>_xlfn.XLOOKUP(Orders[[#This Row],[Customer ID]],customers!$A$1:$A$1001,customers!$I$1:$I$1001,,0)</f>
        <v>No</v>
      </c>
    </row>
    <row r="494" spans="1:16" x14ac:dyDescent="0.3">
      <c r="A494" s="2" t="s">
        <v>3271</v>
      </c>
      <c r="B494" s="4">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f>INDEX(products!$A$1:$G$49,MATCH(orders!$D494,products!$A$1:$A$49,0),MATCH(orders!L$1,products!$A$1:$G$1,0))</f>
        <v>4.125</v>
      </c>
      <c r="M494" s="10">
        <f t="shared" si="21"/>
        <v>4.125</v>
      </c>
      <c r="N494" t="str">
        <f t="shared" si="22"/>
        <v>Excelsa</v>
      </c>
      <c r="O494" t="str">
        <f t="shared" si="23"/>
        <v>Medium</v>
      </c>
      <c r="P494" t="str">
        <f>_xlfn.XLOOKUP(Orders[[#This Row],[Customer ID]],customers!$A$1:$A$1001,customers!$I$1:$I$1001,,0)</f>
        <v>Yes</v>
      </c>
    </row>
    <row r="495" spans="1:16" x14ac:dyDescent="0.3">
      <c r="A495" s="2" t="s">
        <v>3277</v>
      </c>
      <c r="B495" s="4">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f>INDEX(products!$A$1:$G$49,MATCH(orders!$D495,products!$A$1:$A$49,0),MATCH(orders!L$1,products!$A$1:$G$1,0))</f>
        <v>5.97</v>
      </c>
      <c r="M495" s="10">
        <f t="shared" si="21"/>
        <v>35.82</v>
      </c>
      <c r="N495" t="str">
        <f t="shared" si="22"/>
        <v>Robusta</v>
      </c>
      <c r="O495" t="str">
        <f t="shared" si="23"/>
        <v>Medium</v>
      </c>
      <c r="P495" t="str">
        <f>_xlfn.XLOOKUP(Orders[[#This Row],[Customer ID]],customers!$A$1:$A$1001,customers!$I$1:$I$1001,,0)</f>
        <v>No</v>
      </c>
    </row>
    <row r="496" spans="1:16" x14ac:dyDescent="0.3">
      <c r="A496" s="2" t="s">
        <v>3283</v>
      </c>
      <c r="B496" s="4">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f>INDEX(products!$A$1:$G$49,MATCH(orders!$D496,products!$A$1:$A$49,0),MATCH(orders!L$1,products!$A$1:$G$1,0))</f>
        <v>15.85</v>
      </c>
      <c r="M496" s="10">
        <f t="shared" si="21"/>
        <v>31.7</v>
      </c>
      <c r="N496" t="str">
        <f t="shared" si="22"/>
        <v>Liberica</v>
      </c>
      <c r="O496" t="str">
        <f t="shared" si="23"/>
        <v>Light</v>
      </c>
      <c r="P496" t="str">
        <f>_xlfn.XLOOKUP(Orders[[#This Row],[Customer ID]],customers!$A$1:$A$1001,customers!$I$1:$I$1001,,0)</f>
        <v>No</v>
      </c>
    </row>
    <row r="497" spans="1:16" x14ac:dyDescent="0.3">
      <c r="A497" s="2" t="s">
        <v>3289</v>
      </c>
      <c r="B497" s="4">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f>INDEX(products!$A$1:$G$49,MATCH(orders!$D497,products!$A$1:$A$49,0),MATCH(orders!L$1,products!$A$1:$G$1,0))</f>
        <v>15.85</v>
      </c>
      <c r="M497" s="10">
        <f t="shared" si="21"/>
        <v>79.25</v>
      </c>
      <c r="N497" t="str">
        <f t="shared" si="22"/>
        <v>Liberica</v>
      </c>
      <c r="O497" t="str">
        <f t="shared" si="23"/>
        <v>Light</v>
      </c>
      <c r="P497" t="str">
        <f>_xlfn.XLOOKUP(Orders[[#This Row],[Customer ID]],customers!$A$1:$A$1001,customers!$I$1:$I$1001,,0)</f>
        <v>Yes</v>
      </c>
    </row>
    <row r="498" spans="1:16" x14ac:dyDescent="0.3">
      <c r="A498" s="2" t="s">
        <v>3294</v>
      </c>
      <c r="B498" s="4">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f>INDEX(products!$A$1:$G$49,MATCH(orders!$D498,products!$A$1:$A$49,0),MATCH(orders!L$1,products!$A$1:$G$1,0))</f>
        <v>3.645</v>
      </c>
      <c r="M498" s="10">
        <f t="shared" si="21"/>
        <v>10.935</v>
      </c>
      <c r="N498" t="str">
        <f t="shared" si="22"/>
        <v>Excelsa</v>
      </c>
      <c r="O498" t="str">
        <f t="shared" si="23"/>
        <v>Dark</v>
      </c>
      <c r="P498" t="str">
        <f>_xlfn.XLOOKUP(Orders[[#This Row],[Customer ID]],customers!$A$1:$A$1001,customers!$I$1:$I$1001,,0)</f>
        <v>No</v>
      </c>
    </row>
    <row r="499" spans="1:16" x14ac:dyDescent="0.3">
      <c r="A499" s="2" t="s">
        <v>3300</v>
      </c>
      <c r="B499" s="4">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f>INDEX(products!$A$1:$G$49,MATCH(orders!$D499,products!$A$1:$A$49,0),MATCH(orders!L$1,products!$A$1:$G$1,0))</f>
        <v>9.9499999999999993</v>
      </c>
      <c r="M499" s="10">
        <f t="shared" si="21"/>
        <v>39.799999999999997</v>
      </c>
      <c r="N499" t="str">
        <f t="shared" si="22"/>
        <v>Arabica</v>
      </c>
      <c r="O499" t="str">
        <f t="shared" si="23"/>
        <v>Dark</v>
      </c>
      <c r="P499" t="str">
        <f>_xlfn.XLOOKUP(Orders[[#This Row],[Customer ID]],customers!$A$1:$A$1001,customers!$I$1:$I$1001,,0)</f>
        <v>No</v>
      </c>
    </row>
    <row r="500" spans="1:16" x14ac:dyDescent="0.3">
      <c r="A500" s="2" t="s">
        <v>3307</v>
      </c>
      <c r="B500" s="4">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f>INDEX(products!$A$1:$G$49,MATCH(orders!$D500,products!$A$1:$A$49,0),MATCH(orders!L$1,products!$A$1:$G$1,0))</f>
        <v>9.9499999999999993</v>
      </c>
      <c r="M500" s="10">
        <f t="shared" si="21"/>
        <v>49.75</v>
      </c>
      <c r="N500" t="str">
        <f t="shared" si="22"/>
        <v>Robusta</v>
      </c>
      <c r="O500" t="str">
        <f t="shared" si="23"/>
        <v>Medium</v>
      </c>
      <c r="P500" t="str">
        <f>_xlfn.XLOOKUP(Orders[[#This Row],[Customer ID]],customers!$A$1:$A$1001,customers!$I$1:$I$1001,,0)</f>
        <v>Yes</v>
      </c>
    </row>
    <row r="501" spans="1:16" x14ac:dyDescent="0.3">
      <c r="A501" s="2" t="s">
        <v>3313</v>
      </c>
      <c r="B501" s="4">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f>INDEX(products!$A$1:$G$49,MATCH(orders!$D501,products!$A$1:$A$49,0),MATCH(orders!L$1,products!$A$1:$G$1,0))</f>
        <v>2.6849999999999996</v>
      </c>
      <c r="M501" s="10">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4">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f>INDEX(products!$A$1:$G$49,MATCH(orders!$D502,products!$A$1:$A$49,0),MATCH(orders!L$1,products!$A$1:$G$1,0))</f>
        <v>11.95</v>
      </c>
      <c r="M502" s="10">
        <f t="shared" si="21"/>
        <v>47.8</v>
      </c>
      <c r="N502" t="str">
        <f t="shared" si="22"/>
        <v>Robusta</v>
      </c>
      <c r="O502" t="str">
        <f t="shared" si="23"/>
        <v>Light</v>
      </c>
      <c r="P502" t="str">
        <f>_xlfn.XLOOKUP(Orders[[#This Row],[Customer ID]],customers!$A$1:$A$1001,customers!$I$1:$I$1001,,0)</f>
        <v>No</v>
      </c>
    </row>
    <row r="503" spans="1:16" x14ac:dyDescent="0.3">
      <c r="A503" s="2" t="s">
        <v>3323</v>
      </c>
      <c r="B503" s="4">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f>INDEX(products!$A$1:$G$49,MATCH(orders!$D503,products!$A$1:$A$49,0),MATCH(orders!L$1,products!$A$1:$G$1,0))</f>
        <v>2.9849999999999999</v>
      </c>
      <c r="M503" s="10">
        <f t="shared" si="21"/>
        <v>11.94</v>
      </c>
      <c r="N503" t="str">
        <f t="shared" si="22"/>
        <v>Robusta</v>
      </c>
      <c r="O503" t="str">
        <f t="shared" si="23"/>
        <v>Medium</v>
      </c>
      <c r="P503" t="str">
        <f>_xlfn.XLOOKUP(Orders[[#This Row],[Customer ID]],customers!$A$1:$A$1001,customers!$I$1:$I$1001,,0)</f>
        <v>No</v>
      </c>
    </row>
    <row r="504" spans="1:16" x14ac:dyDescent="0.3">
      <c r="A504" s="2" t="s">
        <v>3323</v>
      </c>
      <c r="B504" s="4">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f>INDEX(products!$A$1:$G$49,MATCH(orders!$D504,products!$A$1:$A$49,0),MATCH(orders!L$1,products!$A$1:$G$1,0))</f>
        <v>4.125</v>
      </c>
      <c r="M504" s="10">
        <f t="shared" si="21"/>
        <v>16.5</v>
      </c>
      <c r="N504" t="str">
        <f t="shared" si="22"/>
        <v>Excelsa</v>
      </c>
      <c r="O504" t="str">
        <f t="shared" si="23"/>
        <v>Medium</v>
      </c>
      <c r="P504" t="str">
        <f>_xlfn.XLOOKUP(Orders[[#This Row],[Customer ID]],customers!$A$1:$A$1001,customers!$I$1:$I$1001,,0)</f>
        <v>No</v>
      </c>
    </row>
    <row r="505" spans="1:16" x14ac:dyDescent="0.3">
      <c r="A505" s="2" t="s">
        <v>3323</v>
      </c>
      <c r="B505" s="4">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f>INDEX(products!$A$1:$G$49,MATCH(orders!$D505,products!$A$1:$A$49,0),MATCH(orders!L$1,products!$A$1:$G$1,0))</f>
        <v>12.95</v>
      </c>
      <c r="M505" s="10">
        <f t="shared" si="21"/>
        <v>51.8</v>
      </c>
      <c r="N505" t="str">
        <f t="shared" si="22"/>
        <v>Liberica</v>
      </c>
      <c r="O505" t="str">
        <f t="shared" si="23"/>
        <v>Dark</v>
      </c>
      <c r="P505" t="str">
        <f>_xlfn.XLOOKUP(Orders[[#This Row],[Customer ID]],customers!$A$1:$A$1001,customers!$I$1:$I$1001,,0)</f>
        <v>No</v>
      </c>
    </row>
    <row r="506" spans="1:16" x14ac:dyDescent="0.3">
      <c r="A506" s="2" t="s">
        <v>3323</v>
      </c>
      <c r="B506" s="4">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f>INDEX(products!$A$1:$G$49,MATCH(orders!$D506,products!$A$1:$A$49,0),MATCH(orders!L$1,products!$A$1:$G$1,0))</f>
        <v>4.7549999999999999</v>
      </c>
      <c r="M506" s="10">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4">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f>INDEX(products!$A$1:$G$49,MATCH(orders!$D507,products!$A$1:$A$49,0),MATCH(orders!L$1,products!$A$1:$G$1,0))</f>
        <v>4.3650000000000002</v>
      </c>
      <c r="M507" s="10">
        <f t="shared" si="21"/>
        <v>26.19</v>
      </c>
      <c r="N507" t="str">
        <f t="shared" si="22"/>
        <v>Liberica</v>
      </c>
      <c r="O507" t="str">
        <f t="shared" si="23"/>
        <v>Medium</v>
      </c>
      <c r="P507" t="str">
        <f>_xlfn.XLOOKUP(Orders[[#This Row],[Customer ID]],customers!$A$1:$A$1001,customers!$I$1:$I$1001,,0)</f>
        <v>No</v>
      </c>
    </row>
    <row r="508" spans="1:16" x14ac:dyDescent="0.3">
      <c r="A508" s="2" t="s">
        <v>3349</v>
      </c>
      <c r="B508" s="4">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f>INDEX(products!$A$1:$G$49,MATCH(orders!$D508,products!$A$1:$A$49,0),MATCH(orders!L$1,products!$A$1:$G$1,0))</f>
        <v>12.95</v>
      </c>
      <c r="M508" s="10">
        <f t="shared" si="21"/>
        <v>25.9</v>
      </c>
      <c r="N508" t="str">
        <f t="shared" si="22"/>
        <v>Arabica</v>
      </c>
      <c r="O508" t="str">
        <f t="shared" si="23"/>
        <v>Light</v>
      </c>
      <c r="P508" t="str">
        <f>_xlfn.XLOOKUP(Orders[[#This Row],[Customer ID]],customers!$A$1:$A$1001,customers!$I$1:$I$1001,,0)</f>
        <v>Yes</v>
      </c>
    </row>
    <row r="509" spans="1:16" x14ac:dyDescent="0.3">
      <c r="A509" s="2" t="s">
        <v>3355</v>
      </c>
      <c r="B509" s="4">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f>INDEX(products!$A$1:$G$49,MATCH(orders!$D509,products!$A$1:$A$49,0),MATCH(orders!L$1,products!$A$1:$G$1,0))</f>
        <v>29.784999999999997</v>
      </c>
      <c r="M509" s="10">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4">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f>INDEX(products!$A$1:$G$49,MATCH(orders!$D510,products!$A$1:$A$49,0),MATCH(orders!L$1,products!$A$1:$G$1,0))</f>
        <v>7.77</v>
      </c>
      <c r="M510" s="10">
        <f t="shared" si="21"/>
        <v>46.62</v>
      </c>
      <c r="N510" t="str">
        <f t="shared" si="22"/>
        <v>Liberica</v>
      </c>
      <c r="O510" t="str">
        <f t="shared" si="23"/>
        <v>Dark</v>
      </c>
      <c r="P510" t="str">
        <f>_xlfn.XLOOKUP(Orders[[#This Row],[Customer ID]],customers!$A$1:$A$1001,customers!$I$1:$I$1001,,0)</f>
        <v>No</v>
      </c>
    </row>
    <row r="511" spans="1:16" x14ac:dyDescent="0.3">
      <c r="A511" s="2" t="s">
        <v>3367</v>
      </c>
      <c r="B511" s="4">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f>INDEX(products!$A$1:$G$49,MATCH(orders!$D511,products!$A$1:$A$49,0),MATCH(orders!L$1,products!$A$1:$G$1,0))</f>
        <v>9.9499999999999993</v>
      </c>
      <c r="M511" s="10">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4">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f>INDEX(products!$A$1:$G$49,MATCH(orders!$D512,products!$A$1:$A$49,0),MATCH(orders!L$1,products!$A$1:$G$1,0))</f>
        <v>3.5849999999999995</v>
      </c>
      <c r="M512" s="10">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4">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f>INDEX(products!$A$1:$G$49,MATCH(orders!$D513,products!$A$1:$A$49,0),MATCH(orders!L$1,products!$A$1:$G$1,0))</f>
        <v>3.375</v>
      </c>
      <c r="M513" s="10">
        <f t="shared" si="21"/>
        <v>13.5</v>
      </c>
      <c r="N513" t="str">
        <f t="shared" si="22"/>
        <v>Arabica</v>
      </c>
      <c r="O513" t="str">
        <f t="shared" si="23"/>
        <v>Medium</v>
      </c>
      <c r="P513" t="str">
        <f>_xlfn.XLOOKUP(Orders[[#This Row],[Customer ID]],customers!$A$1:$A$1001,customers!$I$1:$I$1001,,0)</f>
        <v>Yes</v>
      </c>
    </row>
    <row r="514" spans="1:16" x14ac:dyDescent="0.3">
      <c r="A514" s="2" t="s">
        <v>3385</v>
      </c>
      <c r="B514" s="4">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f>INDEX(products!$A$1:$G$49,MATCH(orders!$D514,products!$A$1:$A$49,0),MATCH(orders!L$1,products!$A$1:$G$1,0))</f>
        <v>15.85</v>
      </c>
      <c r="M514" s="10">
        <f t="shared" si="21"/>
        <v>47.55</v>
      </c>
      <c r="N514" t="str">
        <f t="shared" si="22"/>
        <v>Liberica</v>
      </c>
      <c r="O514" t="str">
        <f t="shared" si="23"/>
        <v>Light</v>
      </c>
      <c r="P514" t="str">
        <f>_xlfn.XLOOKUP(Orders[[#This Row],[Customer ID]],customers!$A$1:$A$1001,customers!$I$1:$I$1001,,0)</f>
        <v>No</v>
      </c>
    </row>
    <row r="515" spans="1:16" x14ac:dyDescent="0.3">
      <c r="A515" s="2" t="s">
        <v>3391</v>
      </c>
      <c r="B515" s="4">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f>INDEX(products!$A$1:$G$49,MATCH(orders!$D515,products!$A$1:$A$49,0),MATCH(orders!L$1,products!$A$1:$G$1,0))</f>
        <v>15.85</v>
      </c>
      <c r="M515" s="10">
        <f t="shared" ref="M515:M578" si="24">L515*E515</f>
        <v>79.25</v>
      </c>
      <c r="N515" t="str">
        <f t="shared" ref="N515:N578" si="25">IF(I515="Rob","Robusta",IF(I515="Exc","Excelsa",IF(I515="Ara","Arabica",IF(I515 ="Lib","Liberica"))))</f>
        <v>Liberica</v>
      </c>
      <c r="O515" t="str">
        <f t="shared" ref="O515:O578" si="26">IF(J515="M","Medium",IF(J515="L","Light",IF(J515="D","Dark")))</f>
        <v>Light</v>
      </c>
      <c r="P515" t="str">
        <f>_xlfn.XLOOKUP(Orders[[#This Row],[Customer ID]],customers!$A$1:$A$1001,customers!$I$1:$I$1001,,0)</f>
        <v>No</v>
      </c>
    </row>
    <row r="516" spans="1:16" x14ac:dyDescent="0.3">
      <c r="A516" s="2" t="s">
        <v>3396</v>
      </c>
      <c r="B516" s="4">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f>INDEX(products!$A$1:$G$49,MATCH(orders!$D516,products!$A$1:$A$49,0),MATCH(orders!L$1,products!$A$1:$G$1,0))</f>
        <v>4.3650000000000002</v>
      </c>
      <c r="M516" s="10">
        <f t="shared" si="24"/>
        <v>26.19</v>
      </c>
      <c r="N516" t="str">
        <f t="shared" si="25"/>
        <v>Liberica</v>
      </c>
      <c r="O516" t="str">
        <f t="shared" si="26"/>
        <v>Medium</v>
      </c>
      <c r="P516" t="str">
        <f>_xlfn.XLOOKUP(Orders[[#This Row],[Customer ID]],customers!$A$1:$A$1001,customers!$I$1:$I$1001,,0)</f>
        <v>Yes</v>
      </c>
    </row>
    <row r="517" spans="1:16" x14ac:dyDescent="0.3">
      <c r="A517" s="2" t="s">
        <v>3402</v>
      </c>
      <c r="B517" s="4">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f>INDEX(products!$A$1:$G$49,MATCH(orders!$D517,products!$A$1:$A$49,0),MATCH(orders!L$1,products!$A$1:$G$1,0))</f>
        <v>7.169999999999999</v>
      </c>
      <c r="M517" s="10">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4">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f>INDEX(products!$A$1:$G$49,MATCH(orders!$D518,products!$A$1:$A$49,0),MATCH(orders!L$1,products!$A$1:$G$1,0))</f>
        <v>20.584999999999997</v>
      </c>
      <c r="M518" s="10">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4">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f>INDEX(products!$A$1:$G$49,MATCH(orders!$D519,products!$A$1:$A$49,0),MATCH(orders!L$1,products!$A$1:$G$1,0))</f>
        <v>3.8849999999999998</v>
      </c>
      <c r="M519" s="10">
        <f t="shared" si="24"/>
        <v>7.77</v>
      </c>
      <c r="N519" t="str">
        <f t="shared" si="25"/>
        <v>Liberica</v>
      </c>
      <c r="O519" t="str">
        <f t="shared" si="26"/>
        <v>Dark</v>
      </c>
      <c r="P519" t="str">
        <f>_xlfn.XLOOKUP(Orders[[#This Row],[Customer ID]],customers!$A$1:$A$1001,customers!$I$1:$I$1001,,0)</f>
        <v>No</v>
      </c>
    </row>
    <row r="520" spans="1:16" x14ac:dyDescent="0.3">
      <c r="A520" s="2" t="s">
        <v>3418</v>
      </c>
      <c r="B520" s="4">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f>INDEX(products!$A$1:$G$49,MATCH(orders!$D520,products!$A$1:$A$49,0),MATCH(orders!L$1,products!$A$1:$G$1,0))</f>
        <v>27.945</v>
      </c>
      <c r="M520" s="10">
        <f t="shared" si="24"/>
        <v>139.72499999999999</v>
      </c>
      <c r="N520" t="str">
        <f t="shared" si="25"/>
        <v>Excelsa</v>
      </c>
      <c r="O520" t="str">
        <f t="shared" si="26"/>
        <v>Dark</v>
      </c>
      <c r="P520" t="str">
        <f>_xlfn.XLOOKUP(Orders[[#This Row],[Customer ID]],customers!$A$1:$A$1001,customers!$I$1:$I$1001,,0)</f>
        <v>No</v>
      </c>
    </row>
    <row r="521" spans="1:16" x14ac:dyDescent="0.3">
      <c r="A521" s="2" t="s">
        <v>3424</v>
      </c>
      <c r="B521" s="4">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f>INDEX(products!$A$1:$G$49,MATCH(orders!$D521,products!$A$1:$A$49,0),MATCH(orders!L$1,products!$A$1:$G$1,0))</f>
        <v>5.97</v>
      </c>
      <c r="M521" s="10">
        <f t="shared" si="24"/>
        <v>11.94</v>
      </c>
      <c r="N521" t="str">
        <f t="shared" si="25"/>
        <v>Arabica</v>
      </c>
      <c r="O521" t="str">
        <f t="shared" si="26"/>
        <v>Dark</v>
      </c>
      <c r="P521" t="str">
        <f>_xlfn.XLOOKUP(Orders[[#This Row],[Customer ID]],customers!$A$1:$A$1001,customers!$I$1:$I$1001,,0)</f>
        <v>Yes</v>
      </c>
    </row>
    <row r="522" spans="1:16" x14ac:dyDescent="0.3">
      <c r="A522" s="2" t="s">
        <v>3430</v>
      </c>
      <c r="B522" s="4">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f>INDEX(products!$A$1:$G$49,MATCH(orders!$D522,products!$A$1:$A$49,0),MATCH(orders!L$1,products!$A$1:$G$1,0))</f>
        <v>3.8849999999999998</v>
      </c>
      <c r="M522" s="10">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4">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f>INDEX(products!$A$1:$G$49,MATCH(orders!$D523,products!$A$1:$A$49,0),MATCH(orders!L$1,products!$A$1:$G$1,0))</f>
        <v>9.9499999999999993</v>
      </c>
      <c r="M523" s="10">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4">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f>INDEX(products!$A$1:$G$49,MATCH(orders!$D524,products!$A$1:$A$49,0),MATCH(orders!L$1,products!$A$1:$G$1,0))</f>
        <v>5.97</v>
      </c>
      <c r="M524" s="10">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4">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f>INDEX(products!$A$1:$G$49,MATCH(orders!$D525,products!$A$1:$A$49,0),MATCH(orders!L$1,products!$A$1:$G$1,0))</f>
        <v>29.784999999999997</v>
      </c>
      <c r="M525" s="10">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4">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f>INDEX(products!$A$1:$G$49,MATCH(orders!$D526,products!$A$1:$A$49,0),MATCH(orders!L$1,products!$A$1:$G$1,0))</f>
        <v>36.454999999999998</v>
      </c>
      <c r="M526" s="10">
        <f t="shared" si="24"/>
        <v>72.91</v>
      </c>
      <c r="N526" t="str">
        <f t="shared" si="25"/>
        <v>Liberica</v>
      </c>
      <c r="O526" t="str">
        <f t="shared" si="26"/>
        <v>Light</v>
      </c>
      <c r="P526" t="str">
        <f>_xlfn.XLOOKUP(Orders[[#This Row],[Customer ID]],customers!$A$1:$A$1001,customers!$I$1:$I$1001,,0)</f>
        <v>No</v>
      </c>
    </row>
    <row r="527" spans="1:16" x14ac:dyDescent="0.3">
      <c r="A527" s="2" t="s">
        <v>3458</v>
      </c>
      <c r="B527" s="4">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f>INDEX(products!$A$1:$G$49,MATCH(orders!$D527,products!$A$1:$A$49,0),MATCH(orders!L$1,products!$A$1:$G$1,0))</f>
        <v>2.6849999999999996</v>
      </c>
      <c r="M527" s="10">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4">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f>INDEX(products!$A$1:$G$49,MATCH(orders!$D528,products!$A$1:$A$49,0),MATCH(orders!L$1,products!$A$1:$G$1,0))</f>
        <v>31.624999999999996</v>
      </c>
      <c r="M528" s="10">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4">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f>INDEX(products!$A$1:$G$49,MATCH(orders!$D529,products!$A$1:$A$49,0),MATCH(orders!L$1,products!$A$1:$G$1,0))</f>
        <v>8.25</v>
      </c>
      <c r="M529" s="10">
        <f t="shared" si="24"/>
        <v>41.25</v>
      </c>
      <c r="N529" t="str">
        <f t="shared" si="25"/>
        <v>Excelsa</v>
      </c>
      <c r="O529" t="str">
        <f t="shared" si="26"/>
        <v>Medium</v>
      </c>
      <c r="P529" t="str">
        <f>_xlfn.XLOOKUP(Orders[[#This Row],[Customer ID]],customers!$A$1:$A$1001,customers!$I$1:$I$1001,,0)</f>
        <v>No</v>
      </c>
    </row>
    <row r="530" spans="1:16" x14ac:dyDescent="0.3">
      <c r="A530" s="2" t="s">
        <v>3475</v>
      </c>
      <c r="B530" s="4">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f>INDEX(products!$A$1:$G$49,MATCH(orders!$D530,products!$A$1:$A$49,0),MATCH(orders!L$1,products!$A$1:$G$1,0))</f>
        <v>8.91</v>
      </c>
      <c r="M530" s="10">
        <f t="shared" si="24"/>
        <v>53.46</v>
      </c>
      <c r="N530" t="str">
        <f t="shared" si="25"/>
        <v>Excelsa</v>
      </c>
      <c r="O530" t="str">
        <f t="shared" si="26"/>
        <v>Light</v>
      </c>
      <c r="P530" t="str">
        <f>_xlfn.XLOOKUP(Orders[[#This Row],[Customer ID]],customers!$A$1:$A$1001,customers!$I$1:$I$1001,,0)</f>
        <v>No</v>
      </c>
    </row>
    <row r="531" spans="1:16" x14ac:dyDescent="0.3">
      <c r="A531" s="2" t="s">
        <v>3481</v>
      </c>
      <c r="B531" s="4">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f>INDEX(products!$A$1:$G$49,MATCH(orders!$D531,products!$A$1:$A$49,0),MATCH(orders!L$1,products!$A$1:$G$1,0))</f>
        <v>9.9499999999999993</v>
      </c>
      <c r="M531" s="10">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4">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f>INDEX(products!$A$1:$G$49,MATCH(orders!$D532,products!$A$1:$A$49,0),MATCH(orders!L$1,products!$A$1:$G$1,0))</f>
        <v>9.9499999999999993</v>
      </c>
      <c r="M532" s="10">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4">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f>INDEX(products!$A$1:$G$49,MATCH(orders!$D533,products!$A$1:$A$49,0),MATCH(orders!L$1,products!$A$1:$G$1,0))</f>
        <v>8.9499999999999993</v>
      </c>
      <c r="M533" s="10">
        <f t="shared" si="24"/>
        <v>44.75</v>
      </c>
      <c r="N533" t="str">
        <f t="shared" si="25"/>
        <v>Robusta</v>
      </c>
      <c r="O533" t="str">
        <f t="shared" si="26"/>
        <v>Dark</v>
      </c>
      <c r="P533" t="str">
        <f>_xlfn.XLOOKUP(Orders[[#This Row],[Customer ID]],customers!$A$1:$A$1001,customers!$I$1:$I$1001,,0)</f>
        <v>No</v>
      </c>
    </row>
    <row r="534" spans="1:16" x14ac:dyDescent="0.3">
      <c r="A534" s="2" t="s">
        <v>3499</v>
      </c>
      <c r="B534" s="4">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f>INDEX(products!$A$1:$G$49,MATCH(orders!$D534,products!$A$1:$A$49,0),MATCH(orders!L$1,products!$A$1:$G$1,0))</f>
        <v>8.25</v>
      </c>
      <c r="M534" s="10">
        <f t="shared" si="24"/>
        <v>16.5</v>
      </c>
      <c r="N534" t="str">
        <f t="shared" si="25"/>
        <v>Excelsa</v>
      </c>
      <c r="O534" t="str">
        <f t="shared" si="26"/>
        <v>Medium</v>
      </c>
      <c r="P534" t="str">
        <f>_xlfn.XLOOKUP(Orders[[#This Row],[Customer ID]],customers!$A$1:$A$1001,customers!$I$1:$I$1001,,0)</f>
        <v>Yes</v>
      </c>
    </row>
    <row r="535" spans="1:16" x14ac:dyDescent="0.3">
      <c r="A535" s="2" t="s">
        <v>3505</v>
      </c>
      <c r="B535" s="4">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f>INDEX(products!$A$1:$G$49,MATCH(orders!$D535,products!$A$1:$A$49,0),MATCH(orders!L$1,products!$A$1:$G$1,0))</f>
        <v>5.3699999999999992</v>
      </c>
      <c r="M535" s="10">
        <f t="shared" si="24"/>
        <v>21.479999999999997</v>
      </c>
      <c r="N535" t="str">
        <f t="shared" si="25"/>
        <v>Robusta</v>
      </c>
      <c r="O535" t="str">
        <f t="shared" si="26"/>
        <v>Dark</v>
      </c>
      <c r="P535" t="str">
        <f>_xlfn.XLOOKUP(Orders[[#This Row],[Customer ID]],customers!$A$1:$A$1001,customers!$I$1:$I$1001,,0)</f>
        <v>No</v>
      </c>
    </row>
    <row r="536" spans="1:16" x14ac:dyDescent="0.3">
      <c r="A536" s="2" t="s">
        <v>3510</v>
      </c>
      <c r="B536" s="4">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f>INDEX(products!$A$1:$G$49,MATCH(orders!$D536,products!$A$1:$A$49,0),MATCH(orders!L$1,products!$A$1:$G$1,0))</f>
        <v>22.884999999999998</v>
      </c>
      <c r="M536" s="10">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4">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f>INDEX(products!$A$1:$G$49,MATCH(orders!$D537,products!$A$1:$A$49,0),MATCH(orders!L$1,products!$A$1:$G$1,0))</f>
        <v>4.7549999999999999</v>
      </c>
      <c r="M537" s="10">
        <f t="shared" si="24"/>
        <v>9.51</v>
      </c>
      <c r="N537" t="str">
        <f t="shared" si="25"/>
        <v>Liberica</v>
      </c>
      <c r="O537" t="str">
        <f t="shared" si="26"/>
        <v>Light</v>
      </c>
      <c r="P537" t="str">
        <f>_xlfn.XLOOKUP(Orders[[#This Row],[Customer ID]],customers!$A$1:$A$1001,customers!$I$1:$I$1001,,0)</f>
        <v>No</v>
      </c>
    </row>
    <row r="538" spans="1:16" x14ac:dyDescent="0.3">
      <c r="A538" s="2" t="s">
        <v>3521</v>
      </c>
      <c r="B538" s="4">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f>INDEX(products!$A$1:$G$49,MATCH(orders!$D538,products!$A$1:$A$49,0),MATCH(orders!L$1,products!$A$1:$G$1,0))</f>
        <v>2.6849999999999996</v>
      </c>
      <c r="M538" s="10">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4">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f>INDEX(products!$A$1:$G$49,MATCH(orders!$D539,products!$A$1:$A$49,0),MATCH(orders!L$1,products!$A$1:$G$1,0))</f>
        <v>27.945</v>
      </c>
      <c r="M539" s="10">
        <f t="shared" si="24"/>
        <v>111.78</v>
      </c>
      <c r="N539" t="str">
        <f t="shared" si="25"/>
        <v>Excelsa</v>
      </c>
      <c r="O539" t="str">
        <f t="shared" si="26"/>
        <v>Dark</v>
      </c>
      <c r="P539" t="str">
        <f>_xlfn.XLOOKUP(Orders[[#This Row],[Customer ID]],customers!$A$1:$A$1001,customers!$I$1:$I$1001,,0)</f>
        <v>Yes</v>
      </c>
    </row>
    <row r="540" spans="1:16" x14ac:dyDescent="0.3">
      <c r="A540" s="2" t="s">
        <v>3532</v>
      </c>
      <c r="B540" s="4">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f>INDEX(products!$A$1:$G$49,MATCH(orders!$D540,products!$A$1:$A$49,0),MATCH(orders!L$1,products!$A$1:$G$1,0))</f>
        <v>2.6849999999999996</v>
      </c>
      <c r="M540" s="10">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4">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f>INDEX(products!$A$1:$G$49,MATCH(orders!$D541,products!$A$1:$A$49,0),MATCH(orders!L$1,products!$A$1:$G$1,0))</f>
        <v>5.3699999999999992</v>
      </c>
      <c r="M541" s="10">
        <f t="shared" si="24"/>
        <v>26.849999999999994</v>
      </c>
      <c r="N541" t="str">
        <f t="shared" si="25"/>
        <v>Robusta</v>
      </c>
      <c r="O541" t="str">
        <f t="shared" si="26"/>
        <v>Dark</v>
      </c>
      <c r="P541" t="str">
        <f>_xlfn.XLOOKUP(Orders[[#This Row],[Customer ID]],customers!$A$1:$A$1001,customers!$I$1:$I$1001,,0)</f>
        <v>No</v>
      </c>
    </row>
    <row r="542" spans="1:16" x14ac:dyDescent="0.3">
      <c r="A542" s="2" t="s">
        <v>3542</v>
      </c>
      <c r="B542" s="4">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f>INDEX(products!$A$1:$G$49,MATCH(orders!$D542,products!$A$1:$A$49,0),MATCH(orders!L$1,products!$A$1:$G$1,0))</f>
        <v>15.85</v>
      </c>
      <c r="M542" s="10">
        <f t="shared" si="24"/>
        <v>63.4</v>
      </c>
      <c r="N542" t="str">
        <f t="shared" si="25"/>
        <v>Liberica</v>
      </c>
      <c r="O542" t="str">
        <f t="shared" si="26"/>
        <v>Light</v>
      </c>
      <c r="P542" t="str">
        <f>_xlfn.XLOOKUP(Orders[[#This Row],[Customer ID]],customers!$A$1:$A$1001,customers!$I$1:$I$1001,,0)</f>
        <v>Yes</v>
      </c>
    </row>
    <row r="543" spans="1:16" x14ac:dyDescent="0.3">
      <c r="A543" s="2" t="s">
        <v>3548</v>
      </c>
      <c r="B543" s="4">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f>INDEX(products!$A$1:$G$49,MATCH(orders!$D543,products!$A$1:$A$49,0),MATCH(orders!L$1,products!$A$1:$G$1,0))</f>
        <v>22.884999999999998</v>
      </c>
      <c r="M543" s="10">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4">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f>INDEX(products!$A$1:$G$49,MATCH(orders!$D544,products!$A$1:$A$49,0),MATCH(orders!L$1,products!$A$1:$G$1,0))</f>
        <v>25.874999999999996</v>
      </c>
      <c r="M544" s="10">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4">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f>INDEX(products!$A$1:$G$49,MATCH(orders!$D545,products!$A$1:$A$49,0),MATCH(orders!L$1,products!$A$1:$G$1,0))</f>
        <v>27.484999999999996</v>
      </c>
      <c r="M545" s="10">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4">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f>INDEX(products!$A$1:$G$49,MATCH(orders!$D546,products!$A$1:$A$49,0),MATCH(orders!L$1,products!$A$1:$G$1,0))</f>
        <v>7.77</v>
      </c>
      <c r="M546" s="10">
        <f t="shared" si="24"/>
        <v>15.54</v>
      </c>
      <c r="N546" t="str">
        <f t="shared" si="25"/>
        <v>Arabica</v>
      </c>
      <c r="O546" t="str">
        <f t="shared" si="26"/>
        <v>Light</v>
      </c>
      <c r="P546" t="str">
        <f>_xlfn.XLOOKUP(Orders[[#This Row],[Customer ID]],customers!$A$1:$A$1001,customers!$I$1:$I$1001,,0)</f>
        <v>No</v>
      </c>
    </row>
    <row r="547" spans="1:16" x14ac:dyDescent="0.3">
      <c r="A547" s="2" t="s">
        <v>3571</v>
      </c>
      <c r="B547" s="4">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f>INDEX(products!$A$1:$G$49,MATCH(orders!$D547,products!$A$1:$A$49,0),MATCH(orders!L$1,products!$A$1:$G$1,0))</f>
        <v>3.8849999999999998</v>
      </c>
      <c r="M547" s="10">
        <f t="shared" si="24"/>
        <v>15.54</v>
      </c>
      <c r="N547" t="str">
        <f t="shared" si="25"/>
        <v>Liberica</v>
      </c>
      <c r="O547" t="str">
        <f t="shared" si="26"/>
        <v>Dark</v>
      </c>
      <c r="P547" t="str">
        <f>_xlfn.XLOOKUP(Orders[[#This Row],[Customer ID]],customers!$A$1:$A$1001,customers!$I$1:$I$1001,,0)</f>
        <v>No</v>
      </c>
    </row>
    <row r="548" spans="1:16" x14ac:dyDescent="0.3">
      <c r="A548" s="2" t="s">
        <v>3577</v>
      </c>
      <c r="B548" s="4">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f>INDEX(products!$A$1:$G$49,MATCH(orders!$D548,products!$A$1:$A$49,0),MATCH(orders!L$1,products!$A$1:$G$1,0))</f>
        <v>27.945</v>
      </c>
      <c r="M548" s="10">
        <f t="shared" si="24"/>
        <v>83.835000000000008</v>
      </c>
      <c r="N548" t="str">
        <f t="shared" si="25"/>
        <v>Excelsa</v>
      </c>
      <c r="O548" t="str">
        <f t="shared" si="26"/>
        <v>Dark</v>
      </c>
      <c r="P548" t="str">
        <f>_xlfn.XLOOKUP(Orders[[#This Row],[Customer ID]],customers!$A$1:$A$1001,customers!$I$1:$I$1001,,0)</f>
        <v>No</v>
      </c>
    </row>
    <row r="549" spans="1:16" x14ac:dyDescent="0.3">
      <c r="A549" s="2" t="s">
        <v>3582</v>
      </c>
      <c r="B549" s="4">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f>INDEX(products!$A$1:$G$49,MATCH(orders!$D549,products!$A$1:$A$49,0),MATCH(orders!L$1,products!$A$1:$G$1,0))</f>
        <v>3.5849999999999995</v>
      </c>
      <c r="M549" s="10">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4">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f>INDEX(products!$A$1:$G$49,MATCH(orders!$D550,products!$A$1:$A$49,0),MATCH(orders!L$1,products!$A$1:$G$1,0))</f>
        <v>4.4550000000000001</v>
      </c>
      <c r="M550" s="10">
        <f t="shared" si="24"/>
        <v>13.365</v>
      </c>
      <c r="N550" t="str">
        <f t="shared" si="25"/>
        <v>Excelsa</v>
      </c>
      <c r="O550" t="str">
        <f t="shared" si="26"/>
        <v>Light</v>
      </c>
      <c r="P550" t="str">
        <f>_xlfn.XLOOKUP(Orders[[#This Row],[Customer ID]],customers!$A$1:$A$1001,customers!$I$1:$I$1001,,0)</f>
        <v>Yes</v>
      </c>
    </row>
    <row r="551" spans="1:16" x14ac:dyDescent="0.3">
      <c r="A551" s="2" t="s">
        <v>3593</v>
      </c>
      <c r="B551" s="4">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f>INDEX(products!$A$1:$G$49,MATCH(orders!$D551,products!$A$1:$A$49,0),MATCH(orders!L$1,products!$A$1:$G$1,0))</f>
        <v>4.4550000000000001</v>
      </c>
      <c r="M551" s="10">
        <f t="shared" si="24"/>
        <v>17.82</v>
      </c>
      <c r="N551" t="str">
        <f t="shared" si="25"/>
        <v>Excelsa</v>
      </c>
      <c r="O551" t="str">
        <f t="shared" si="26"/>
        <v>Light</v>
      </c>
      <c r="P551" t="str">
        <f>_xlfn.XLOOKUP(Orders[[#This Row],[Customer ID]],customers!$A$1:$A$1001,customers!$I$1:$I$1001,,0)</f>
        <v>Yes</v>
      </c>
    </row>
    <row r="552" spans="1:16" x14ac:dyDescent="0.3">
      <c r="A552" s="2" t="s">
        <v>3599</v>
      </c>
      <c r="B552" s="4">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f>INDEX(products!$A$1:$G$49,MATCH(orders!$D552,products!$A$1:$A$49,0),MATCH(orders!L$1,products!$A$1:$G$1,0))</f>
        <v>3.8849999999999998</v>
      </c>
      <c r="M552" s="10">
        <f t="shared" si="24"/>
        <v>23.31</v>
      </c>
      <c r="N552" t="str">
        <f t="shared" si="25"/>
        <v>Liberica</v>
      </c>
      <c r="O552" t="str">
        <f t="shared" si="26"/>
        <v>Dark</v>
      </c>
      <c r="P552" t="str">
        <f>_xlfn.XLOOKUP(Orders[[#This Row],[Customer ID]],customers!$A$1:$A$1001,customers!$I$1:$I$1001,,0)</f>
        <v>Yes</v>
      </c>
    </row>
    <row r="553" spans="1:16" x14ac:dyDescent="0.3">
      <c r="A553" s="2" t="s">
        <v>3605</v>
      </c>
      <c r="B553" s="4">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f>INDEX(products!$A$1:$G$49,MATCH(orders!$D553,products!$A$1:$A$49,0),MATCH(orders!L$1,products!$A$1:$G$1,0))</f>
        <v>3.645</v>
      </c>
      <c r="M553" s="10">
        <f t="shared" si="24"/>
        <v>7.29</v>
      </c>
      <c r="N553" t="str">
        <f t="shared" si="25"/>
        <v>Excelsa</v>
      </c>
      <c r="O553" t="str">
        <f t="shared" si="26"/>
        <v>Dark</v>
      </c>
      <c r="P553" t="str">
        <f>_xlfn.XLOOKUP(Orders[[#This Row],[Customer ID]],customers!$A$1:$A$1001,customers!$I$1:$I$1001,,0)</f>
        <v>No</v>
      </c>
    </row>
    <row r="554" spans="1:16" x14ac:dyDescent="0.3">
      <c r="A554" s="2" t="s">
        <v>3611</v>
      </c>
      <c r="B554" s="4">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f>INDEX(products!$A$1:$G$49,MATCH(orders!$D554,products!$A$1:$A$49,0),MATCH(orders!L$1,products!$A$1:$G$1,0))</f>
        <v>4.4550000000000001</v>
      </c>
      <c r="M554" s="10">
        <f t="shared" si="24"/>
        <v>17.82</v>
      </c>
      <c r="N554" t="str">
        <f t="shared" si="25"/>
        <v>Excelsa</v>
      </c>
      <c r="O554" t="str">
        <f t="shared" si="26"/>
        <v>Light</v>
      </c>
      <c r="P554" t="str">
        <f>_xlfn.XLOOKUP(Orders[[#This Row],[Customer ID]],customers!$A$1:$A$1001,customers!$I$1:$I$1001,,0)</f>
        <v>Yes</v>
      </c>
    </row>
    <row r="555" spans="1:16" x14ac:dyDescent="0.3">
      <c r="A555" s="2" t="s">
        <v>3617</v>
      </c>
      <c r="B555" s="4">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f>INDEX(products!$A$1:$G$49,MATCH(orders!$D555,products!$A$1:$A$49,0),MATCH(orders!L$1,products!$A$1:$G$1,0))</f>
        <v>13.75</v>
      </c>
      <c r="M555" s="10">
        <f t="shared" si="24"/>
        <v>68.75</v>
      </c>
      <c r="N555" t="str">
        <f t="shared" si="25"/>
        <v>Excelsa</v>
      </c>
      <c r="O555" t="str">
        <f t="shared" si="26"/>
        <v>Medium</v>
      </c>
      <c r="P555" t="str">
        <f>_xlfn.XLOOKUP(Orders[[#This Row],[Customer ID]],customers!$A$1:$A$1001,customers!$I$1:$I$1001,,0)</f>
        <v>No</v>
      </c>
    </row>
    <row r="556" spans="1:16" x14ac:dyDescent="0.3">
      <c r="A556" s="2" t="s">
        <v>3622</v>
      </c>
      <c r="B556" s="4">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f>INDEX(products!$A$1:$G$49,MATCH(orders!$D556,products!$A$1:$A$49,0),MATCH(orders!L$1,products!$A$1:$G$1,0))</f>
        <v>27.484999999999996</v>
      </c>
      <c r="M556" s="10">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4">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f>INDEX(products!$A$1:$G$49,MATCH(orders!$D557,products!$A$1:$A$49,0),MATCH(orders!L$1,products!$A$1:$G$1,0))</f>
        <v>13.75</v>
      </c>
      <c r="M557" s="10">
        <f t="shared" si="24"/>
        <v>82.5</v>
      </c>
      <c r="N557" t="str">
        <f t="shared" si="25"/>
        <v>Excelsa</v>
      </c>
      <c r="O557" t="str">
        <f t="shared" si="26"/>
        <v>Medium</v>
      </c>
      <c r="P557" t="str">
        <f>_xlfn.XLOOKUP(Orders[[#This Row],[Customer ID]],customers!$A$1:$A$1001,customers!$I$1:$I$1001,,0)</f>
        <v>No</v>
      </c>
    </row>
    <row r="558" spans="1:16" x14ac:dyDescent="0.3">
      <c r="A558" s="2" t="s">
        <v>3633</v>
      </c>
      <c r="B558" s="4">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f>INDEX(products!$A$1:$G$49,MATCH(orders!$D558,products!$A$1:$A$49,0),MATCH(orders!L$1,products!$A$1:$G$1,0))</f>
        <v>4.3650000000000002</v>
      </c>
      <c r="M558" s="10">
        <f t="shared" si="24"/>
        <v>8.73</v>
      </c>
      <c r="N558" t="str">
        <f t="shared" si="25"/>
        <v>Liberica</v>
      </c>
      <c r="O558" t="str">
        <f t="shared" si="26"/>
        <v>Medium</v>
      </c>
      <c r="P558" t="str">
        <f>_xlfn.XLOOKUP(Orders[[#This Row],[Customer ID]],customers!$A$1:$A$1001,customers!$I$1:$I$1001,,0)</f>
        <v>Yes</v>
      </c>
    </row>
    <row r="559" spans="1:16" x14ac:dyDescent="0.3">
      <c r="A559" s="2" t="s">
        <v>3638</v>
      </c>
      <c r="B559" s="4">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f>INDEX(products!$A$1:$G$49,MATCH(orders!$D559,products!$A$1:$A$49,0),MATCH(orders!L$1,products!$A$1:$G$1,0))</f>
        <v>14.85</v>
      </c>
      <c r="M559" s="10">
        <f t="shared" si="24"/>
        <v>59.4</v>
      </c>
      <c r="N559" t="str">
        <f t="shared" si="25"/>
        <v>Excelsa</v>
      </c>
      <c r="O559" t="str">
        <f t="shared" si="26"/>
        <v>Light</v>
      </c>
      <c r="P559" t="str">
        <f>_xlfn.XLOOKUP(Orders[[#This Row],[Customer ID]],customers!$A$1:$A$1001,customers!$I$1:$I$1001,,0)</f>
        <v>Yes</v>
      </c>
    </row>
    <row r="560" spans="1:16" x14ac:dyDescent="0.3">
      <c r="A560" s="2" t="s">
        <v>3643</v>
      </c>
      <c r="B560" s="4">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f>INDEX(products!$A$1:$G$49,MATCH(orders!$D560,products!$A$1:$A$49,0),MATCH(orders!L$1,products!$A$1:$G$1,0))</f>
        <v>3.8849999999999998</v>
      </c>
      <c r="M560" s="10">
        <f t="shared" si="24"/>
        <v>15.54</v>
      </c>
      <c r="N560" t="str">
        <f t="shared" si="25"/>
        <v>Liberica</v>
      </c>
      <c r="O560" t="str">
        <f t="shared" si="26"/>
        <v>Dark</v>
      </c>
      <c r="P560" t="str">
        <f>_xlfn.XLOOKUP(Orders[[#This Row],[Customer ID]],customers!$A$1:$A$1001,customers!$I$1:$I$1001,,0)</f>
        <v>Yes</v>
      </c>
    </row>
    <row r="561" spans="1:16" x14ac:dyDescent="0.3">
      <c r="A561" s="2" t="s">
        <v>3648</v>
      </c>
      <c r="B561" s="4">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f>INDEX(products!$A$1:$G$49,MATCH(orders!$D561,products!$A$1:$A$49,0),MATCH(orders!L$1,products!$A$1:$G$1,0))</f>
        <v>12.95</v>
      </c>
      <c r="M561" s="10">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4">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f>INDEX(products!$A$1:$G$49,MATCH(orders!$D562,products!$A$1:$A$49,0),MATCH(orders!L$1,products!$A$1:$G$1,0))</f>
        <v>31.624999999999996</v>
      </c>
      <c r="M562" s="10">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4">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f>INDEX(products!$A$1:$G$49,MATCH(orders!$D563,products!$A$1:$A$49,0),MATCH(orders!L$1,products!$A$1:$G$1,0))</f>
        <v>2.9849999999999999</v>
      </c>
      <c r="M563" s="10">
        <f t="shared" si="24"/>
        <v>17.91</v>
      </c>
      <c r="N563" t="str">
        <f t="shared" si="25"/>
        <v>Arabica</v>
      </c>
      <c r="O563" t="str">
        <f t="shared" si="26"/>
        <v>Dark</v>
      </c>
      <c r="P563" t="str">
        <f>_xlfn.XLOOKUP(Orders[[#This Row],[Customer ID]],customers!$A$1:$A$1001,customers!$I$1:$I$1001,,0)</f>
        <v>Yes</v>
      </c>
    </row>
    <row r="564" spans="1:16" x14ac:dyDescent="0.3">
      <c r="A564" s="2" t="s">
        <v>3665</v>
      </c>
      <c r="B564" s="4">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f>INDEX(products!$A$1:$G$49,MATCH(orders!$D564,products!$A$1:$A$49,0),MATCH(orders!L$1,products!$A$1:$G$1,0))</f>
        <v>4.7549999999999999</v>
      </c>
      <c r="M564" s="10">
        <f t="shared" si="24"/>
        <v>28.53</v>
      </c>
      <c r="N564" t="str">
        <f t="shared" si="25"/>
        <v>Liberica</v>
      </c>
      <c r="O564" t="str">
        <f t="shared" si="26"/>
        <v>Light</v>
      </c>
      <c r="P564" t="str">
        <f>_xlfn.XLOOKUP(Orders[[#This Row],[Customer ID]],customers!$A$1:$A$1001,customers!$I$1:$I$1001,,0)</f>
        <v>No</v>
      </c>
    </row>
    <row r="565" spans="1:16" x14ac:dyDescent="0.3">
      <c r="A565" s="2" t="s">
        <v>3671</v>
      </c>
      <c r="B565" s="4">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f>INDEX(products!$A$1:$G$49,MATCH(orders!$D565,products!$A$1:$A$49,0),MATCH(orders!L$1,products!$A$1:$G$1,0))</f>
        <v>13.75</v>
      </c>
      <c r="M565" s="10">
        <f t="shared" si="24"/>
        <v>82.5</v>
      </c>
      <c r="N565" t="str">
        <f t="shared" si="25"/>
        <v>Excelsa</v>
      </c>
      <c r="O565" t="str">
        <f t="shared" si="26"/>
        <v>Medium</v>
      </c>
      <c r="P565" t="str">
        <f>_xlfn.XLOOKUP(Orders[[#This Row],[Customer ID]],customers!$A$1:$A$1001,customers!$I$1:$I$1001,,0)</f>
        <v>No</v>
      </c>
    </row>
    <row r="566" spans="1:16" x14ac:dyDescent="0.3">
      <c r="A566" s="2" t="s">
        <v>3677</v>
      </c>
      <c r="B566" s="4">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f>INDEX(products!$A$1:$G$49,MATCH(orders!$D566,products!$A$1:$A$49,0),MATCH(orders!L$1,products!$A$1:$G$1,0))</f>
        <v>7.169999999999999</v>
      </c>
      <c r="M566" s="10">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4">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f>INDEX(products!$A$1:$G$49,MATCH(orders!$D567,products!$A$1:$A$49,0),MATCH(orders!L$1,products!$A$1:$G$1,0))</f>
        <v>20.584999999999997</v>
      </c>
      <c r="M567" s="10">
        <f t="shared" si="24"/>
        <v>82.339999999999989</v>
      </c>
      <c r="N567" t="str">
        <f t="shared" si="25"/>
        <v>Robusta</v>
      </c>
      <c r="O567" t="str">
        <f t="shared" si="26"/>
        <v>Dark</v>
      </c>
      <c r="P567" t="str">
        <f>_xlfn.XLOOKUP(Orders[[#This Row],[Customer ID]],customers!$A$1:$A$1001,customers!$I$1:$I$1001,,0)</f>
        <v>No</v>
      </c>
    </row>
    <row r="568" spans="1:16" x14ac:dyDescent="0.3">
      <c r="A568" s="2" t="s">
        <v>3689</v>
      </c>
      <c r="B568" s="4">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f>INDEX(products!$A$1:$G$49,MATCH(orders!$D568,products!$A$1:$A$49,0),MATCH(orders!L$1,products!$A$1:$G$1,0))</f>
        <v>3.375</v>
      </c>
      <c r="M568" s="10">
        <f t="shared" si="24"/>
        <v>20.25</v>
      </c>
      <c r="N568" t="str">
        <f t="shared" si="25"/>
        <v>Arabica</v>
      </c>
      <c r="O568" t="str">
        <f t="shared" si="26"/>
        <v>Medium</v>
      </c>
      <c r="P568" t="str">
        <f>_xlfn.XLOOKUP(Orders[[#This Row],[Customer ID]],customers!$A$1:$A$1001,customers!$I$1:$I$1001,,0)</f>
        <v>Yes</v>
      </c>
    </row>
    <row r="569" spans="1:16" x14ac:dyDescent="0.3">
      <c r="A569" s="2" t="s">
        <v>3695</v>
      </c>
      <c r="B569" s="4">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f>INDEX(products!$A$1:$G$49,MATCH(orders!$D569,products!$A$1:$A$49,0),MATCH(orders!L$1,products!$A$1:$G$1,0))</f>
        <v>27.484999999999996</v>
      </c>
      <c r="M569" s="10">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4">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f>INDEX(products!$A$1:$G$49,MATCH(orders!$D570,products!$A$1:$A$49,0),MATCH(orders!L$1,products!$A$1:$G$1,0))</f>
        <v>4.7549999999999999</v>
      </c>
      <c r="M570" s="10">
        <f t="shared" si="24"/>
        <v>19.02</v>
      </c>
      <c r="N570" t="str">
        <f t="shared" si="25"/>
        <v>Liberica</v>
      </c>
      <c r="O570" t="str">
        <f t="shared" si="26"/>
        <v>Light</v>
      </c>
      <c r="P570" t="str">
        <f>_xlfn.XLOOKUP(Orders[[#This Row],[Customer ID]],customers!$A$1:$A$1001,customers!$I$1:$I$1001,,0)</f>
        <v>Yes</v>
      </c>
    </row>
    <row r="571" spans="1:16" x14ac:dyDescent="0.3">
      <c r="A571" s="2" t="s">
        <v>3706</v>
      </c>
      <c r="B571" s="4">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f>INDEX(products!$A$1:$G$49,MATCH(orders!$D571,products!$A$1:$A$49,0),MATCH(orders!L$1,products!$A$1:$G$1,0))</f>
        <v>22.884999999999998</v>
      </c>
      <c r="M571" s="10">
        <f t="shared" si="24"/>
        <v>137.31</v>
      </c>
      <c r="N571" t="str">
        <f t="shared" si="25"/>
        <v>Arabica</v>
      </c>
      <c r="O571" t="str">
        <f t="shared" si="26"/>
        <v>Dark</v>
      </c>
      <c r="P571" t="str">
        <f>_xlfn.XLOOKUP(Orders[[#This Row],[Customer ID]],customers!$A$1:$A$1001,customers!$I$1:$I$1001,,0)</f>
        <v>No</v>
      </c>
    </row>
    <row r="572" spans="1:16" x14ac:dyDescent="0.3">
      <c r="A572" s="2" t="s">
        <v>3712</v>
      </c>
      <c r="B572" s="4">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f>INDEX(products!$A$1:$G$49,MATCH(orders!$D572,products!$A$1:$A$49,0),MATCH(orders!L$1,products!$A$1:$G$1,0))</f>
        <v>6.75</v>
      </c>
      <c r="M572" s="10">
        <f t="shared" si="24"/>
        <v>27</v>
      </c>
      <c r="N572" t="str">
        <f t="shared" si="25"/>
        <v>Arabica</v>
      </c>
      <c r="O572" t="str">
        <f t="shared" si="26"/>
        <v>Medium</v>
      </c>
      <c r="P572" t="str">
        <f>_xlfn.XLOOKUP(Orders[[#This Row],[Customer ID]],customers!$A$1:$A$1001,customers!$I$1:$I$1001,,0)</f>
        <v>No</v>
      </c>
    </row>
    <row r="573" spans="1:16" x14ac:dyDescent="0.3">
      <c r="A573" s="2" t="s">
        <v>3718</v>
      </c>
      <c r="B573" s="4">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f>INDEX(products!$A$1:$G$49,MATCH(orders!$D573,products!$A$1:$A$49,0),MATCH(orders!L$1,products!$A$1:$G$1,0))</f>
        <v>8.91</v>
      </c>
      <c r="M573" s="10">
        <f t="shared" si="24"/>
        <v>35.64</v>
      </c>
      <c r="N573" t="str">
        <f t="shared" si="25"/>
        <v>Excelsa</v>
      </c>
      <c r="O573" t="str">
        <f t="shared" si="26"/>
        <v>Light</v>
      </c>
      <c r="P573" t="str">
        <f>_xlfn.XLOOKUP(Orders[[#This Row],[Customer ID]],customers!$A$1:$A$1001,customers!$I$1:$I$1001,,0)</f>
        <v>No</v>
      </c>
    </row>
    <row r="574" spans="1:16" x14ac:dyDescent="0.3">
      <c r="A574" s="2" t="s">
        <v>3724</v>
      </c>
      <c r="B574" s="4">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f>INDEX(products!$A$1:$G$49,MATCH(orders!$D574,products!$A$1:$A$49,0),MATCH(orders!L$1,products!$A$1:$G$1,0))</f>
        <v>2.9849999999999999</v>
      </c>
      <c r="M574" s="10">
        <f t="shared" si="24"/>
        <v>5.97</v>
      </c>
      <c r="N574" t="str">
        <f t="shared" si="25"/>
        <v>Arabica</v>
      </c>
      <c r="O574" t="str">
        <f t="shared" si="26"/>
        <v>Dark</v>
      </c>
      <c r="P574" t="str">
        <f>_xlfn.XLOOKUP(Orders[[#This Row],[Customer ID]],customers!$A$1:$A$1001,customers!$I$1:$I$1001,,0)</f>
        <v>Yes</v>
      </c>
    </row>
    <row r="575" spans="1:16" x14ac:dyDescent="0.3">
      <c r="A575" s="2" t="s">
        <v>3728</v>
      </c>
      <c r="B575" s="4">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f>INDEX(products!$A$1:$G$49,MATCH(orders!$D575,products!$A$1:$A$49,0),MATCH(orders!L$1,products!$A$1:$G$1,0))</f>
        <v>11.25</v>
      </c>
      <c r="M575" s="10">
        <f t="shared" si="24"/>
        <v>67.5</v>
      </c>
      <c r="N575" t="str">
        <f t="shared" si="25"/>
        <v>Arabica</v>
      </c>
      <c r="O575" t="str">
        <f t="shared" si="26"/>
        <v>Medium</v>
      </c>
      <c r="P575" t="str">
        <f>_xlfn.XLOOKUP(Orders[[#This Row],[Customer ID]],customers!$A$1:$A$1001,customers!$I$1:$I$1001,,0)</f>
        <v>No</v>
      </c>
    </row>
    <row r="576" spans="1:16" x14ac:dyDescent="0.3">
      <c r="A576" s="2" t="s">
        <v>3734</v>
      </c>
      <c r="B576" s="4">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f>INDEX(products!$A$1:$G$49,MATCH(orders!$D576,products!$A$1:$A$49,0),MATCH(orders!L$1,products!$A$1:$G$1,0))</f>
        <v>3.5849999999999995</v>
      </c>
      <c r="M576" s="10">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4">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f>INDEX(products!$A$1:$G$49,MATCH(orders!$D577,products!$A$1:$A$49,0),MATCH(orders!L$1,products!$A$1:$G$1,0))</f>
        <v>33.464999999999996</v>
      </c>
      <c r="M577" s="10">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4">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f>INDEX(products!$A$1:$G$49,MATCH(orders!$D578,products!$A$1:$A$49,0),MATCH(orders!L$1,products!$A$1:$G$1,0))</f>
        <v>2.9849999999999999</v>
      </c>
      <c r="M578" s="10">
        <f t="shared" si="24"/>
        <v>17.91</v>
      </c>
      <c r="N578" t="str">
        <f t="shared" si="25"/>
        <v>Arabica</v>
      </c>
      <c r="O578" t="str">
        <f t="shared" si="26"/>
        <v>Dark</v>
      </c>
      <c r="P578" t="str">
        <f>_xlfn.XLOOKUP(Orders[[#This Row],[Customer ID]],customers!$A$1:$A$1001,customers!$I$1:$I$1001,,0)</f>
        <v>No</v>
      </c>
    </row>
    <row r="579" spans="1:16" x14ac:dyDescent="0.3">
      <c r="A579" s="2" t="s">
        <v>3751</v>
      </c>
      <c r="B579" s="4">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f>INDEX(products!$A$1:$G$49,MATCH(orders!$D579,products!$A$1:$A$49,0),MATCH(orders!L$1,products!$A$1:$G$1,0))</f>
        <v>14.55</v>
      </c>
      <c r="M579" s="10">
        <f t="shared" ref="M579:M642" si="27">L579*E579</f>
        <v>58.2</v>
      </c>
      <c r="N579" t="str">
        <f t="shared" ref="N579:N642" si="28">IF(I579="Rob","Robusta",IF(I579="Exc","Excelsa",IF(I579="Ara","Arabica",IF(I579 ="Lib","Liberica"))))</f>
        <v>Liberica</v>
      </c>
      <c r="O579" t="str">
        <f t="shared" ref="O579:O642" si="29">IF(J579="M","Medium",IF(J579="L","Light",IF(J579="D","Dark")))</f>
        <v>Medium</v>
      </c>
      <c r="P579" t="str">
        <f>_xlfn.XLOOKUP(Orders[[#This Row],[Customer ID]],customers!$A$1:$A$1001,customers!$I$1:$I$1001,,0)</f>
        <v>No</v>
      </c>
    </row>
    <row r="580" spans="1:16" x14ac:dyDescent="0.3">
      <c r="A580" s="2" t="s">
        <v>3756</v>
      </c>
      <c r="B580" s="4">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f>INDEX(products!$A$1:$G$49,MATCH(orders!$D580,products!$A$1:$A$49,0),MATCH(orders!L$1,products!$A$1:$G$1,0))</f>
        <v>4.4550000000000001</v>
      </c>
      <c r="M580" s="10">
        <f t="shared" si="27"/>
        <v>13.365</v>
      </c>
      <c r="N580" t="str">
        <f t="shared" si="28"/>
        <v>Excelsa</v>
      </c>
      <c r="O580" t="str">
        <f t="shared" si="29"/>
        <v>Light</v>
      </c>
      <c r="P580" t="str">
        <f>_xlfn.XLOOKUP(Orders[[#This Row],[Customer ID]],customers!$A$1:$A$1001,customers!$I$1:$I$1001,,0)</f>
        <v>No</v>
      </c>
    </row>
    <row r="581" spans="1:16" x14ac:dyDescent="0.3">
      <c r="A581" s="2" t="s">
        <v>3756</v>
      </c>
      <c r="B581" s="4">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f>INDEX(products!$A$1:$G$49,MATCH(orders!$D581,products!$A$1:$A$49,0),MATCH(orders!L$1,products!$A$1:$G$1,0))</f>
        <v>6.75</v>
      </c>
      <c r="M581" s="10">
        <f t="shared" si="27"/>
        <v>33.75</v>
      </c>
      <c r="N581" t="str">
        <f t="shared" si="28"/>
        <v>Arabica</v>
      </c>
      <c r="O581" t="str">
        <f t="shared" si="29"/>
        <v>Medium</v>
      </c>
      <c r="P581" t="str">
        <f>_xlfn.XLOOKUP(Orders[[#This Row],[Customer ID]],customers!$A$1:$A$1001,customers!$I$1:$I$1001,,0)</f>
        <v>No</v>
      </c>
    </row>
    <row r="582" spans="1:16" x14ac:dyDescent="0.3">
      <c r="A582" s="2" t="s">
        <v>3767</v>
      </c>
      <c r="B582" s="4">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f>INDEX(products!$A$1:$G$49,MATCH(orders!$D582,products!$A$1:$A$49,0),MATCH(orders!L$1,products!$A$1:$G$1,0))</f>
        <v>14.85</v>
      </c>
      <c r="M582" s="10">
        <f t="shared" si="27"/>
        <v>44.55</v>
      </c>
      <c r="N582" t="str">
        <f t="shared" si="28"/>
        <v>Excelsa</v>
      </c>
      <c r="O582" t="str">
        <f t="shared" si="29"/>
        <v>Light</v>
      </c>
      <c r="P582" t="str">
        <f>_xlfn.XLOOKUP(Orders[[#This Row],[Customer ID]],customers!$A$1:$A$1001,customers!$I$1:$I$1001,,0)</f>
        <v>Yes</v>
      </c>
    </row>
    <row r="583" spans="1:16" x14ac:dyDescent="0.3">
      <c r="A583" s="2" t="s">
        <v>3773</v>
      </c>
      <c r="B583" s="4">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f>INDEX(products!$A$1:$G$49,MATCH(orders!$D583,products!$A$1:$A$49,0),MATCH(orders!L$1,products!$A$1:$G$1,0))</f>
        <v>8.91</v>
      </c>
      <c r="M583" s="10">
        <f t="shared" si="27"/>
        <v>44.55</v>
      </c>
      <c r="N583" t="str">
        <f t="shared" si="28"/>
        <v>Excelsa</v>
      </c>
      <c r="O583" t="str">
        <f t="shared" si="29"/>
        <v>Light</v>
      </c>
      <c r="P583" t="str">
        <f>_xlfn.XLOOKUP(Orders[[#This Row],[Customer ID]],customers!$A$1:$A$1001,customers!$I$1:$I$1001,,0)</f>
        <v>Yes</v>
      </c>
    </row>
    <row r="584" spans="1:16" x14ac:dyDescent="0.3">
      <c r="A584" s="2" t="s">
        <v>3778</v>
      </c>
      <c r="B584" s="4">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f>INDEX(products!$A$1:$G$49,MATCH(orders!$D584,products!$A$1:$A$49,0),MATCH(orders!L$1,products!$A$1:$G$1,0))</f>
        <v>12.15</v>
      </c>
      <c r="M584" s="10">
        <f t="shared" si="27"/>
        <v>60.75</v>
      </c>
      <c r="N584" t="str">
        <f t="shared" si="28"/>
        <v>Excelsa</v>
      </c>
      <c r="O584" t="str">
        <f t="shared" si="29"/>
        <v>Dark</v>
      </c>
      <c r="P584" t="str">
        <f>_xlfn.XLOOKUP(Orders[[#This Row],[Customer ID]],customers!$A$1:$A$1001,customers!$I$1:$I$1001,,0)</f>
        <v>No</v>
      </c>
    </row>
    <row r="585" spans="1:16" x14ac:dyDescent="0.3">
      <c r="A585" s="2" t="s">
        <v>3784</v>
      </c>
      <c r="B585" s="4">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f>INDEX(products!$A$1:$G$49,MATCH(orders!$D585,products!$A$1:$A$49,0),MATCH(orders!L$1,products!$A$1:$G$1,0))</f>
        <v>3.5849999999999995</v>
      </c>
      <c r="M585" s="10">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4">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f>INDEX(products!$A$1:$G$49,MATCH(orders!$D586,products!$A$1:$A$49,0),MATCH(orders!L$1,products!$A$1:$G$1,0))</f>
        <v>3.5849999999999995</v>
      </c>
      <c r="M586" s="10">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4">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f>INDEX(products!$A$1:$G$49,MATCH(orders!$D587,products!$A$1:$A$49,0),MATCH(orders!L$1,products!$A$1:$G$1,0))</f>
        <v>8.25</v>
      </c>
      <c r="M587" s="10">
        <f t="shared" si="27"/>
        <v>16.5</v>
      </c>
      <c r="N587" t="str">
        <f t="shared" si="28"/>
        <v>Excelsa</v>
      </c>
      <c r="O587" t="str">
        <f t="shared" si="29"/>
        <v>Medium</v>
      </c>
      <c r="P587" t="str">
        <f>_xlfn.XLOOKUP(Orders[[#This Row],[Customer ID]],customers!$A$1:$A$1001,customers!$I$1:$I$1001,,0)</f>
        <v>Yes</v>
      </c>
    </row>
    <row r="588" spans="1:16" x14ac:dyDescent="0.3">
      <c r="A588" s="2" t="s">
        <v>3802</v>
      </c>
      <c r="B588" s="4">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f>INDEX(products!$A$1:$G$49,MATCH(orders!$D588,products!$A$1:$A$49,0),MATCH(orders!L$1,products!$A$1:$G$1,0))</f>
        <v>27.484999999999996</v>
      </c>
      <c r="M588" s="10">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4">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f>INDEX(products!$A$1:$G$49,MATCH(orders!$D589,products!$A$1:$A$49,0),MATCH(orders!L$1,products!$A$1:$G$1,0))</f>
        <v>7.77</v>
      </c>
      <c r="M589" s="10">
        <f t="shared" si="27"/>
        <v>7.77</v>
      </c>
      <c r="N589" t="str">
        <f t="shared" si="28"/>
        <v>Liberica</v>
      </c>
      <c r="O589" t="str">
        <f t="shared" si="29"/>
        <v>Dark</v>
      </c>
      <c r="P589" t="str">
        <f>_xlfn.XLOOKUP(Orders[[#This Row],[Customer ID]],customers!$A$1:$A$1001,customers!$I$1:$I$1001,,0)</f>
        <v>Yes</v>
      </c>
    </row>
    <row r="590" spans="1:16" x14ac:dyDescent="0.3">
      <c r="A590" s="2" t="s">
        <v>3812</v>
      </c>
      <c r="B590" s="4">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f>INDEX(products!$A$1:$G$49,MATCH(orders!$D590,products!$A$1:$A$49,0),MATCH(orders!L$1,products!$A$1:$G$1,0))</f>
        <v>5.97</v>
      </c>
      <c r="M590" s="10">
        <f t="shared" si="27"/>
        <v>11.94</v>
      </c>
      <c r="N590" t="str">
        <f t="shared" si="28"/>
        <v>Robusta</v>
      </c>
      <c r="O590" t="str">
        <f t="shared" si="29"/>
        <v>Medium</v>
      </c>
      <c r="P590" t="str">
        <f>_xlfn.XLOOKUP(Orders[[#This Row],[Customer ID]],customers!$A$1:$A$1001,customers!$I$1:$I$1001,,0)</f>
        <v>Yes</v>
      </c>
    </row>
    <row r="591" spans="1:16" x14ac:dyDescent="0.3">
      <c r="A591" s="2" t="s">
        <v>3818</v>
      </c>
      <c r="B591" s="4">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f>INDEX(products!$A$1:$G$49,MATCH(orders!$D591,products!$A$1:$A$49,0),MATCH(orders!L$1,products!$A$1:$G$1,0))</f>
        <v>34.154999999999994</v>
      </c>
      <c r="M591" s="10">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4">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f>INDEX(products!$A$1:$G$49,MATCH(orders!$D592,products!$A$1:$A$49,0),MATCH(orders!L$1,products!$A$1:$G$1,0))</f>
        <v>31.624999999999996</v>
      </c>
      <c r="M592" s="10">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4">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f>INDEX(products!$A$1:$G$49,MATCH(orders!$D593,products!$A$1:$A$49,0),MATCH(orders!L$1,products!$A$1:$G$1,0))</f>
        <v>2.6849999999999996</v>
      </c>
      <c r="M593" s="10">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4">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f>INDEX(products!$A$1:$G$49,MATCH(orders!$D594,products!$A$1:$A$49,0),MATCH(orders!L$1,products!$A$1:$G$1,0))</f>
        <v>25.874999999999996</v>
      </c>
      <c r="M594" s="10">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4">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f>INDEX(products!$A$1:$G$49,MATCH(orders!$D595,products!$A$1:$A$49,0),MATCH(orders!L$1,products!$A$1:$G$1,0))</f>
        <v>27.945</v>
      </c>
      <c r="M595" s="10">
        <f t="shared" si="27"/>
        <v>27.945</v>
      </c>
      <c r="N595" t="str">
        <f t="shared" si="28"/>
        <v>Excelsa</v>
      </c>
      <c r="O595" t="str">
        <f t="shared" si="29"/>
        <v>Dark</v>
      </c>
      <c r="P595" t="str">
        <f>_xlfn.XLOOKUP(Orders[[#This Row],[Customer ID]],customers!$A$1:$A$1001,customers!$I$1:$I$1001,,0)</f>
        <v>Yes</v>
      </c>
    </row>
    <row r="596" spans="1:16" x14ac:dyDescent="0.3">
      <c r="A596" s="2" t="s">
        <v>3844</v>
      </c>
      <c r="B596" s="4">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f>INDEX(products!$A$1:$G$49,MATCH(orders!$D596,products!$A$1:$A$49,0),MATCH(orders!L$1,products!$A$1:$G$1,0))</f>
        <v>29.784999999999997</v>
      </c>
      <c r="M596" s="10">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4">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f>INDEX(products!$A$1:$G$49,MATCH(orders!$D597,products!$A$1:$A$49,0),MATCH(orders!L$1,products!$A$1:$G$1,0))</f>
        <v>14.85</v>
      </c>
      <c r="M597" s="10">
        <f t="shared" si="27"/>
        <v>14.85</v>
      </c>
      <c r="N597" t="str">
        <f t="shared" si="28"/>
        <v>Excelsa</v>
      </c>
      <c r="O597" t="str">
        <f t="shared" si="29"/>
        <v>Light</v>
      </c>
      <c r="P597" t="str">
        <f>_xlfn.XLOOKUP(Orders[[#This Row],[Customer ID]],customers!$A$1:$A$1001,customers!$I$1:$I$1001,,0)</f>
        <v>No</v>
      </c>
    </row>
    <row r="598" spans="1:16" x14ac:dyDescent="0.3">
      <c r="A598" s="2" t="s">
        <v>3854</v>
      </c>
      <c r="B598" s="4">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f>INDEX(products!$A$1:$G$49,MATCH(orders!$D598,products!$A$1:$A$49,0),MATCH(orders!L$1,products!$A$1:$G$1,0))</f>
        <v>6.75</v>
      </c>
      <c r="M598" s="10">
        <f t="shared" si="27"/>
        <v>33.75</v>
      </c>
      <c r="N598" t="str">
        <f t="shared" si="28"/>
        <v>Arabica</v>
      </c>
      <c r="O598" t="str">
        <f t="shared" si="29"/>
        <v>Medium</v>
      </c>
      <c r="P598" t="str">
        <f>_xlfn.XLOOKUP(Orders[[#This Row],[Customer ID]],customers!$A$1:$A$1001,customers!$I$1:$I$1001,,0)</f>
        <v>No</v>
      </c>
    </row>
    <row r="599" spans="1:16" x14ac:dyDescent="0.3">
      <c r="A599" s="2" t="s">
        <v>3860</v>
      </c>
      <c r="B599" s="4">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f>INDEX(products!$A$1:$G$49,MATCH(orders!$D599,products!$A$1:$A$49,0),MATCH(orders!L$1,products!$A$1:$G$1,0))</f>
        <v>36.454999999999998</v>
      </c>
      <c r="M599" s="10">
        <f t="shared" si="27"/>
        <v>145.82</v>
      </c>
      <c r="N599" t="str">
        <f t="shared" si="28"/>
        <v>Liberica</v>
      </c>
      <c r="O599" t="str">
        <f t="shared" si="29"/>
        <v>Light</v>
      </c>
      <c r="P599" t="str">
        <f>_xlfn.XLOOKUP(Orders[[#This Row],[Customer ID]],customers!$A$1:$A$1001,customers!$I$1:$I$1001,,0)</f>
        <v>Yes</v>
      </c>
    </row>
    <row r="600" spans="1:16" x14ac:dyDescent="0.3">
      <c r="A600" s="2" t="s">
        <v>3866</v>
      </c>
      <c r="B600" s="4">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f>INDEX(products!$A$1:$G$49,MATCH(orders!$D600,products!$A$1:$A$49,0),MATCH(orders!L$1,products!$A$1:$G$1,0))</f>
        <v>2.9849999999999999</v>
      </c>
      <c r="M600" s="10">
        <f t="shared" si="27"/>
        <v>11.94</v>
      </c>
      <c r="N600" t="str">
        <f t="shared" si="28"/>
        <v>Robusta</v>
      </c>
      <c r="O600" t="str">
        <f t="shared" si="29"/>
        <v>Medium</v>
      </c>
      <c r="P600" t="str">
        <f>_xlfn.XLOOKUP(Orders[[#This Row],[Customer ID]],customers!$A$1:$A$1001,customers!$I$1:$I$1001,,0)</f>
        <v>Yes</v>
      </c>
    </row>
    <row r="601" spans="1:16" x14ac:dyDescent="0.3">
      <c r="A601" s="2" t="s">
        <v>3872</v>
      </c>
      <c r="B601" s="4">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f>INDEX(products!$A$1:$G$49,MATCH(orders!$D601,products!$A$1:$A$49,0),MATCH(orders!L$1,products!$A$1:$G$1,0))</f>
        <v>2.9849999999999999</v>
      </c>
      <c r="M601" s="10">
        <f t="shared" si="27"/>
        <v>11.94</v>
      </c>
      <c r="N601" t="str">
        <f t="shared" si="28"/>
        <v>Arabica</v>
      </c>
      <c r="O601" t="str">
        <f t="shared" si="29"/>
        <v>Dark</v>
      </c>
      <c r="P601" t="str">
        <f>_xlfn.XLOOKUP(Orders[[#This Row],[Customer ID]],customers!$A$1:$A$1001,customers!$I$1:$I$1001,,0)</f>
        <v>Yes</v>
      </c>
    </row>
    <row r="602" spans="1:16" x14ac:dyDescent="0.3">
      <c r="A602" s="2" t="s">
        <v>3877</v>
      </c>
      <c r="B602" s="4">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f>INDEX(products!$A$1:$G$49,MATCH(orders!$D602,products!$A$1:$A$49,0),MATCH(orders!L$1,products!$A$1:$G$1,0))</f>
        <v>7.77</v>
      </c>
      <c r="M602" s="10">
        <f t="shared" si="27"/>
        <v>7.77</v>
      </c>
      <c r="N602" t="str">
        <f t="shared" si="28"/>
        <v>Liberica</v>
      </c>
      <c r="O602" t="str">
        <f t="shared" si="29"/>
        <v>Dark</v>
      </c>
      <c r="P602" t="str">
        <f>_xlfn.XLOOKUP(Orders[[#This Row],[Customer ID]],customers!$A$1:$A$1001,customers!$I$1:$I$1001,,0)</f>
        <v>No</v>
      </c>
    </row>
    <row r="603" spans="1:16" x14ac:dyDescent="0.3">
      <c r="A603" s="2" t="s">
        <v>3883</v>
      </c>
      <c r="B603" s="4">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f>INDEX(products!$A$1:$G$49,MATCH(orders!$D603,products!$A$1:$A$49,0),MATCH(orders!L$1,products!$A$1:$G$1,0))</f>
        <v>27.484999999999996</v>
      </c>
      <c r="M603" s="10">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4">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f>INDEX(products!$A$1:$G$49,MATCH(orders!$D604,products!$A$1:$A$49,0),MATCH(orders!L$1,products!$A$1:$G$1,0))</f>
        <v>4.4550000000000001</v>
      </c>
      <c r="M604" s="10">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4">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f>INDEX(products!$A$1:$G$49,MATCH(orders!$D605,products!$A$1:$A$49,0),MATCH(orders!L$1,products!$A$1:$G$1,0))</f>
        <v>2.9849999999999999</v>
      </c>
      <c r="M605" s="10">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4">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f>INDEX(products!$A$1:$G$49,MATCH(orders!$D606,products!$A$1:$A$49,0),MATCH(orders!L$1,products!$A$1:$G$1,0))</f>
        <v>29.784999999999997</v>
      </c>
      <c r="M606" s="10">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4">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f>INDEX(products!$A$1:$G$49,MATCH(orders!$D607,products!$A$1:$A$49,0),MATCH(orders!L$1,products!$A$1:$G$1,0))</f>
        <v>29.784999999999997</v>
      </c>
      <c r="M607" s="10">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4">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f>INDEX(products!$A$1:$G$49,MATCH(orders!$D608,products!$A$1:$A$49,0),MATCH(orders!L$1,products!$A$1:$G$1,0))</f>
        <v>36.454999999999998</v>
      </c>
      <c r="M608" s="10">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4">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f>INDEX(products!$A$1:$G$49,MATCH(orders!$D609,products!$A$1:$A$49,0),MATCH(orders!L$1,products!$A$1:$G$1,0))</f>
        <v>3.645</v>
      </c>
      <c r="M609" s="10">
        <f t="shared" si="27"/>
        <v>3.645</v>
      </c>
      <c r="N609" t="str">
        <f t="shared" si="28"/>
        <v>Excelsa</v>
      </c>
      <c r="O609" t="str">
        <f t="shared" si="29"/>
        <v>Dark</v>
      </c>
      <c r="P609" t="str">
        <f>_xlfn.XLOOKUP(Orders[[#This Row],[Customer ID]],customers!$A$1:$A$1001,customers!$I$1:$I$1001,,0)</f>
        <v>Yes</v>
      </c>
    </row>
    <row r="610" spans="1:16" x14ac:dyDescent="0.3">
      <c r="A610" s="2" t="s">
        <v>3923</v>
      </c>
      <c r="B610" s="4">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f>INDEX(products!$A$1:$G$49,MATCH(orders!$D610,products!$A$1:$A$49,0),MATCH(orders!L$1,products!$A$1:$G$1,0))</f>
        <v>27.945</v>
      </c>
      <c r="M610" s="10">
        <f t="shared" si="27"/>
        <v>55.89</v>
      </c>
      <c r="N610" t="str">
        <f t="shared" si="28"/>
        <v>Excelsa</v>
      </c>
      <c r="O610" t="str">
        <f t="shared" si="29"/>
        <v>Dark</v>
      </c>
      <c r="P610" t="str">
        <f>_xlfn.XLOOKUP(Orders[[#This Row],[Customer ID]],customers!$A$1:$A$1001,customers!$I$1:$I$1001,,0)</f>
        <v>No</v>
      </c>
    </row>
    <row r="611" spans="1:16" x14ac:dyDescent="0.3">
      <c r="A611" s="2" t="s">
        <v>3927</v>
      </c>
      <c r="B611" s="4">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f>INDEX(products!$A$1:$G$49,MATCH(orders!$D611,products!$A$1:$A$49,0),MATCH(orders!L$1,products!$A$1:$G$1,0))</f>
        <v>4.3650000000000002</v>
      </c>
      <c r="M611" s="10">
        <f t="shared" si="27"/>
        <v>26.19</v>
      </c>
      <c r="N611" t="str">
        <f t="shared" si="28"/>
        <v>Liberica</v>
      </c>
      <c r="O611" t="str">
        <f t="shared" si="29"/>
        <v>Medium</v>
      </c>
      <c r="P611" t="str">
        <f>_xlfn.XLOOKUP(Orders[[#This Row],[Customer ID]],customers!$A$1:$A$1001,customers!$I$1:$I$1001,,0)</f>
        <v>Yes</v>
      </c>
    </row>
    <row r="612" spans="1:16" x14ac:dyDescent="0.3">
      <c r="A612" s="2" t="s">
        <v>3933</v>
      </c>
      <c r="B612" s="4">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f>INDEX(products!$A$1:$G$49,MATCH(orders!$D612,products!$A$1:$A$49,0),MATCH(orders!L$1,products!$A$1:$G$1,0))</f>
        <v>9.9499999999999993</v>
      </c>
      <c r="M612" s="10">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4">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f>INDEX(products!$A$1:$G$49,MATCH(orders!$D613,products!$A$1:$A$49,0),MATCH(orders!L$1,products!$A$1:$G$1,0))</f>
        <v>34.154999999999994</v>
      </c>
      <c r="M613" s="10">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4">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f>INDEX(products!$A$1:$G$49,MATCH(orders!$D614,products!$A$1:$A$49,0),MATCH(orders!L$1,products!$A$1:$G$1,0))</f>
        <v>3.375</v>
      </c>
      <c r="M614" s="10">
        <f t="shared" si="27"/>
        <v>13.5</v>
      </c>
      <c r="N614" t="str">
        <f t="shared" si="28"/>
        <v>Arabica</v>
      </c>
      <c r="O614" t="str">
        <f t="shared" si="29"/>
        <v>Medium</v>
      </c>
      <c r="P614" t="str">
        <f>_xlfn.XLOOKUP(Orders[[#This Row],[Customer ID]],customers!$A$1:$A$1001,customers!$I$1:$I$1001,,0)</f>
        <v>No</v>
      </c>
    </row>
    <row r="615" spans="1:16" x14ac:dyDescent="0.3">
      <c r="A615" s="2" t="s">
        <v>3950</v>
      </c>
      <c r="B615" s="4">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f>INDEX(products!$A$1:$G$49,MATCH(orders!$D615,products!$A$1:$A$49,0),MATCH(orders!L$1,products!$A$1:$G$1,0))</f>
        <v>5.97</v>
      </c>
      <c r="M615" s="10">
        <f t="shared" si="27"/>
        <v>5.97</v>
      </c>
      <c r="N615" t="str">
        <f t="shared" si="28"/>
        <v>Robusta</v>
      </c>
      <c r="O615" t="str">
        <f t="shared" si="29"/>
        <v>Medium</v>
      </c>
      <c r="P615" t="str">
        <f>_xlfn.XLOOKUP(Orders[[#This Row],[Customer ID]],customers!$A$1:$A$1001,customers!$I$1:$I$1001,,0)</f>
        <v>No</v>
      </c>
    </row>
    <row r="616" spans="1:16" x14ac:dyDescent="0.3">
      <c r="A616" s="2" t="s">
        <v>3955</v>
      </c>
      <c r="B616" s="4">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f>INDEX(products!$A$1:$G$49,MATCH(orders!$D616,products!$A$1:$A$49,0),MATCH(orders!L$1,products!$A$1:$G$1,0))</f>
        <v>5.97</v>
      </c>
      <c r="M616" s="10">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4">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f>INDEX(products!$A$1:$G$49,MATCH(orders!$D617,products!$A$1:$A$49,0),MATCH(orders!L$1,products!$A$1:$G$1,0))</f>
        <v>36.454999999999998</v>
      </c>
      <c r="M617" s="10">
        <f t="shared" si="27"/>
        <v>72.91</v>
      </c>
      <c r="N617" t="str">
        <f t="shared" si="28"/>
        <v>Liberica</v>
      </c>
      <c r="O617" t="str">
        <f t="shared" si="29"/>
        <v>Light</v>
      </c>
      <c r="P617" t="str">
        <f>_xlfn.XLOOKUP(Orders[[#This Row],[Customer ID]],customers!$A$1:$A$1001,customers!$I$1:$I$1001,,0)</f>
        <v>Yes</v>
      </c>
    </row>
    <row r="618" spans="1:16" x14ac:dyDescent="0.3">
      <c r="A618" s="2" t="s">
        <v>3966</v>
      </c>
      <c r="B618" s="4">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f>INDEX(products!$A$1:$G$49,MATCH(orders!$D618,products!$A$1:$A$49,0),MATCH(orders!L$1,products!$A$1:$G$1,0))</f>
        <v>31.624999999999996</v>
      </c>
      <c r="M618" s="10">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4">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f>INDEX(products!$A$1:$G$49,MATCH(orders!$D619,products!$A$1:$A$49,0),MATCH(orders!L$1,products!$A$1:$G$1,0))</f>
        <v>33.464999999999996</v>
      </c>
      <c r="M619" s="10">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4">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f>INDEX(products!$A$1:$G$49,MATCH(orders!$D620,products!$A$1:$A$49,0),MATCH(orders!L$1,products!$A$1:$G$1,0))</f>
        <v>12.15</v>
      </c>
      <c r="M620" s="10">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4">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f>INDEX(products!$A$1:$G$49,MATCH(orders!$D621,products!$A$1:$A$49,0),MATCH(orders!L$1,products!$A$1:$G$1,0))</f>
        <v>7.77</v>
      </c>
      <c r="M621" s="10">
        <f t="shared" si="27"/>
        <v>15.54</v>
      </c>
      <c r="N621" t="str">
        <f t="shared" si="28"/>
        <v>Liberica</v>
      </c>
      <c r="O621" t="str">
        <f t="shared" si="29"/>
        <v>Dark</v>
      </c>
      <c r="P621" t="str">
        <f>_xlfn.XLOOKUP(Orders[[#This Row],[Customer ID]],customers!$A$1:$A$1001,customers!$I$1:$I$1001,,0)</f>
        <v>Yes</v>
      </c>
    </row>
    <row r="622" spans="1:16" x14ac:dyDescent="0.3">
      <c r="A622" s="2" t="s">
        <v>3990</v>
      </c>
      <c r="B622" s="4">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f>INDEX(products!$A$1:$G$49,MATCH(orders!$D622,products!$A$1:$A$49,0),MATCH(orders!L$1,products!$A$1:$G$1,0))</f>
        <v>3.375</v>
      </c>
      <c r="M622" s="10">
        <f t="shared" si="27"/>
        <v>20.25</v>
      </c>
      <c r="N622" t="str">
        <f t="shared" si="28"/>
        <v>Arabica</v>
      </c>
      <c r="O622" t="str">
        <f t="shared" si="29"/>
        <v>Medium</v>
      </c>
      <c r="P622" t="str">
        <f>_xlfn.XLOOKUP(Orders[[#This Row],[Customer ID]],customers!$A$1:$A$1001,customers!$I$1:$I$1001,,0)</f>
        <v>No</v>
      </c>
    </row>
    <row r="623" spans="1:16" x14ac:dyDescent="0.3">
      <c r="A623" s="2" t="s">
        <v>3996</v>
      </c>
      <c r="B623" s="4">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f>INDEX(products!$A$1:$G$49,MATCH(orders!$D623,products!$A$1:$A$49,0),MATCH(orders!L$1,products!$A$1:$G$1,0))</f>
        <v>12.95</v>
      </c>
      <c r="M623" s="10">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4">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f>INDEX(products!$A$1:$G$49,MATCH(orders!$D624,products!$A$1:$A$49,0),MATCH(orders!L$1,products!$A$1:$G$1,0))</f>
        <v>33.464999999999996</v>
      </c>
      <c r="M624" s="10">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4">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f>INDEX(products!$A$1:$G$49,MATCH(orders!$D625,products!$A$1:$A$49,0),MATCH(orders!L$1,products!$A$1:$G$1,0))</f>
        <v>12.15</v>
      </c>
      <c r="M625" s="10">
        <f t="shared" si="27"/>
        <v>12.15</v>
      </c>
      <c r="N625" t="str">
        <f t="shared" si="28"/>
        <v>Excelsa</v>
      </c>
      <c r="O625" t="str">
        <f t="shared" si="29"/>
        <v>Dark</v>
      </c>
      <c r="P625" t="str">
        <f>_xlfn.XLOOKUP(Orders[[#This Row],[Customer ID]],customers!$A$1:$A$1001,customers!$I$1:$I$1001,,0)</f>
        <v>No</v>
      </c>
    </row>
    <row r="626" spans="1:16" x14ac:dyDescent="0.3">
      <c r="A626" s="2" t="s">
        <v>4012</v>
      </c>
      <c r="B626" s="4">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f>INDEX(products!$A$1:$G$49,MATCH(orders!$D626,products!$A$1:$A$49,0),MATCH(orders!L$1,products!$A$1:$G$1,0))</f>
        <v>31.624999999999996</v>
      </c>
      <c r="M626" s="10">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4">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f>INDEX(products!$A$1:$G$49,MATCH(orders!$D627,products!$A$1:$A$49,0),MATCH(orders!L$1,products!$A$1:$G$1,0))</f>
        <v>7.169999999999999</v>
      </c>
      <c r="M627" s="10">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4">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f>INDEX(products!$A$1:$G$49,MATCH(orders!$D628,products!$A$1:$A$49,0),MATCH(orders!L$1,products!$A$1:$G$1,0))</f>
        <v>25.874999999999996</v>
      </c>
      <c r="M628" s="10">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4">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f>INDEX(products!$A$1:$G$49,MATCH(orders!$D629,products!$A$1:$A$49,0),MATCH(orders!L$1,products!$A$1:$G$1,0))</f>
        <v>31.624999999999996</v>
      </c>
      <c r="M629" s="10">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4">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f>INDEX(products!$A$1:$G$49,MATCH(orders!$D630,products!$A$1:$A$49,0),MATCH(orders!L$1,products!$A$1:$G$1,0))</f>
        <v>4.4550000000000001</v>
      </c>
      <c r="M630" s="10">
        <f t="shared" si="27"/>
        <v>26.73</v>
      </c>
      <c r="N630" t="str">
        <f t="shared" si="28"/>
        <v>Excelsa</v>
      </c>
      <c r="O630" t="str">
        <f t="shared" si="29"/>
        <v>Light</v>
      </c>
      <c r="P630" t="str">
        <f>_xlfn.XLOOKUP(Orders[[#This Row],[Customer ID]],customers!$A$1:$A$1001,customers!$I$1:$I$1001,,0)</f>
        <v>Yes</v>
      </c>
    </row>
    <row r="631" spans="1:16" x14ac:dyDescent="0.3">
      <c r="A631" s="2" t="s">
        <v>4035</v>
      </c>
      <c r="B631" s="4">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f>INDEX(products!$A$1:$G$49,MATCH(orders!$D631,products!$A$1:$A$49,0),MATCH(orders!L$1,products!$A$1:$G$1,0))</f>
        <v>7.77</v>
      </c>
      <c r="M631" s="10">
        <f t="shared" si="27"/>
        <v>31.08</v>
      </c>
      <c r="N631" t="str">
        <f t="shared" si="28"/>
        <v>Liberica</v>
      </c>
      <c r="O631" t="str">
        <f t="shared" si="29"/>
        <v>Dark</v>
      </c>
      <c r="P631" t="str">
        <f>_xlfn.XLOOKUP(Orders[[#This Row],[Customer ID]],customers!$A$1:$A$1001,customers!$I$1:$I$1001,,0)</f>
        <v>Yes</v>
      </c>
    </row>
    <row r="632" spans="1:16" x14ac:dyDescent="0.3">
      <c r="A632" s="2" t="s">
        <v>4035</v>
      </c>
      <c r="B632" s="4">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f>INDEX(products!$A$1:$G$49,MATCH(orders!$D632,products!$A$1:$A$49,0),MATCH(orders!L$1,products!$A$1:$G$1,0))</f>
        <v>2.9849999999999999</v>
      </c>
      <c r="M632" s="10">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4">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f>INDEX(products!$A$1:$G$49,MATCH(orders!$D633,products!$A$1:$A$49,0),MATCH(orders!L$1,products!$A$1:$G$1,0))</f>
        <v>20.584999999999997</v>
      </c>
      <c r="M633" s="10">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4">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f>INDEX(products!$A$1:$G$49,MATCH(orders!$D634,products!$A$1:$A$49,0),MATCH(orders!L$1,products!$A$1:$G$1,0))</f>
        <v>8.91</v>
      </c>
      <c r="M634" s="10">
        <f t="shared" si="27"/>
        <v>35.64</v>
      </c>
      <c r="N634" t="str">
        <f t="shared" si="28"/>
        <v>Excelsa</v>
      </c>
      <c r="O634" t="str">
        <f t="shared" si="29"/>
        <v>Light</v>
      </c>
      <c r="P634" t="str">
        <f>_xlfn.XLOOKUP(Orders[[#This Row],[Customer ID]],customers!$A$1:$A$1001,customers!$I$1:$I$1001,,0)</f>
        <v>No</v>
      </c>
    </row>
    <row r="635" spans="1:16" x14ac:dyDescent="0.3">
      <c r="A635" s="2" t="s">
        <v>4062</v>
      </c>
      <c r="B635" s="4">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f>INDEX(products!$A$1:$G$49,MATCH(orders!$D635,products!$A$1:$A$49,0),MATCH(orders!L$1,products!$A$1:$G$1,0))</f>
        <v>11.95</v>
      </c>
      <c r="M635" s="10">
        <f t="shared" si="27"/>
        <v>47.8</v>
      </c>
      <c r="N635" t="str">
        <f t="shared" si="28"/>
        <v>Robusta</v>
      </c>
      <c r="O635" t="str">
        <f t="shared" si="29"/>
        <v>Light</v>
      </c>
      <c r="P635" t="str">
        <f>_xlfn.XLOOKUP(Orders[[#This Row],[Customer ID]],customers!$A$1:$A$1001,customers!$I$1:$I$1001,,0)</f>
        <v>No</v>
      </c>
    </row>
    <row r="636" spans="1:16" x14ac:dyDescent="0.3">
      <c r="A636" s="2" t="s">
        <v>4068</v>
      </c>
      <c r="B636" s="4">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f>INDEX(products!$A$1:$G$49,MATCH(orders!$D636,products!$A$1:$A$49,0),MATCH(orders!L$1,products!$A$1:$G$1,0))</f>
        <v>14.55</v>
      </c>
      <c r="M636" s="10">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4">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f>INDEX(products!$A$1:$G$49,MATCH(orders!$D637,products!$A$1:$A$49,0),MATCH(orders!L$1,products!$A$1:$G$1,0))</f>
        <v>8.91</v>
      </c>
      <c r="M637" s="10">
        <f t="shared" si="27"/>
        <v>35.64</v>
      </c>
      <c r="N637" t="str">
        <f t="shared" si="28"/>
        <v>Excelsa</v>
      </c>
      <c r="O637" t="str">
        <f t="shared" si="29"/>
        <v>Light</v>
      </c>
      <c r="P637" t="str">
        <f>_xlfn.XLOOKUP(Orders[[#This Row],[Customer ID]],customers!$A$1:$A$1001,customers!$I$1:$I$1001,,0)</f>
        <v>Yes</v>
      </c>
    </row>
    <row r="638" spans="1:16" x14ac:dyDescent="0.3">
      <c r="A638" s="2" t="s">
        <v>4080</v>
      </c>
      <c r="B638" s="4">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f>INDEX(products!$A$1:$G$49,MATCH(orders!$D638,products!$A$1:$A$49,0),MATCH(orders!L$1,products!$A$1:$G$1,0))</f>
        <v>15.85</v>
      </c>
      <c r="M638" s="10">
        <f t="shared" si="27"/>
        <v>95.1</v>
      </c>
      <c r="N638" t="str">
        <f t="shared" si="28"/>
        <v>Liberica</v>
      </c>
      <c r="O638" t="str">
        <f t="shared" si="29"/>
        <v>Light</v>
      </c>
      <c r="P638" t="str">
        <f>_xlfn.XLOOKUP(Orders[[#This Row],[Customer ID]],customers!$A$1:$A$1001,customers!$I$1:$I$1001,,0)</f>
        <v>Yes</v>
      </c>
    </row>
    <row r="639" spans="1:16" x14ac:dyDescent="0.3">
      <c r="A639" s="2" t="s">
        <v>4086</v>
      </c>
      <c r="B639" s="4">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f>INDEX(products!$A$1:$G$49,MATCH(orders!$D639,products!$A$1:$A$49,0),MATCH(orders!L$1,products!$A$1:$G$1,0))</f>
        <v>31.624999999999996</v>
      </c>
      <c r="M639" s="10">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4">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f>INDEX(products!$A$1:$G$49,MATCH(orders!$D640,products!$A$1:$A$49,0),MATCH(orders!L$1,products!$A$1:$G$1,0))</f>
        <v>25.874999999999996</v>
      </c>
      <c r="M640" s="10">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4">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f>INDEX(products!$A$1:$G$49,MATCH(orders!$D641,products!$A$1:$A$49,0),MATCH(orders!L$1,products!$A$1:$G$1,0))</f>
        <v>3.8849999999999998</v>
      </c>
      <c r="M641" s="10">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4">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f>INDEX(products!$A$1:$G$49,MATCH(orders!$D642,products!$A$1:$A$49,0),MATCH(orders!L$1,products!$A$1:$G$1,0))</f>
        <v>27.484999999999996</v>
      </c>
      <c r="M642" s="10">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4">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f>INDEX(products!$A$1:$G$49,MATCH(orders!$D643,products!$A$1:$A$49,0),MATCH(orders!L$1,products!$A$1:$G$1,0))</f>
        <v>11.95</v>
      </c>
      <c r="M643" s="10">
        <f t="shared" ref="M643:M706" si="30">L643*E643</f>
        <v>35.849999999999994</v>
      </c>
      <c r="N643" t="str">
        <f t="shared" ref="N643:N706" si="31">IF(I643="Rob","Robusta",IF(I643="Exc","Excelsa",IF(I643="Ara","Arabica",IF(I643 ="Lib","Liberica"))))</f>
        <v>Robusta</v>
      </c>
      <c r="O643" t="str">
        <f t="shared" ref="O643:O706" si="32">IF(J643="M","Medium",IF(J643="L","Light",IF(J643="D","Dark")))</f>
        <v>Light</v>
      </c>
      <c r="P643" t="str">
        <f>_xlfn.XLOOKUP(Orders[[#This Row],[Customer ID]],customers!$A$1:$A$1001,customers!$I$1:$I$1001,,0)</f>
        <v>Yes</v>
      </c>
    </row>
    <row r="644" spans="1:16" x14ac:dyDescent="0.3">
      <c r="A644" s="2" t="s">
        <v>4115</v>
      </c>
      <c r="B644" s="4">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f>INDEX(products!$A$1:$G$49,MATCH(orders!$D644,products!$A$1:$A$49,0),MATCH(orders!L$1,products!$A$1:$G$1,0))</f>
        <v>4.125</v>
      </c>
      <c r="M644" s="10">
        <f t="shared" si="30"/>
        <v>8.25</v>
      </c>
      <c r="N644" t="str">
        <f t="shared" si="31"/>
        <v>Excelsa</v>
      </c>
      <c r="O644" t="str">
        <f t="shared" si="32"/>
        <v>Medium</v>
      </c>
      <c r="P644" t="str">
        <f>_xlfn.XLOOKUP(Orders[[#This Row],[Customer ID]],customers!$A$1:$A$1001,customers!$I$1:$I$1001,,0)</f>
        <v>Yes</v>
      </c>
    </row>
    <row r="645" spans="1:16" x14ac:dyDescent="0.3">
      <c r="A645" s="2" t="s">
        <v>4123</v>
      </c>
      <c r="B645" s="4">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f>INDEX(products!$A$1:$G$49,MATCH(orders!$D645,products!$A$1:$A$49,0),MATCH(orders!L$1,products!$A$1:$G$1,0))</f>
        <v>34.154999999999994</v>
      </c>
      <c r="M645" s="10">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4">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f>INDEX(products!$A$1:$G$49,MATCH(orders!$D646,products!$A$1:$A$49,0),MATCH(orders!L$1,products!$A$1:$G$1,0))</f>
        <v>20.584999999999997</v>
      </c>
      <c r="M646" s="10">
        <f t="shared" si="30"/>
        <v>41.169999999999995</v>
      </c>
      <c r="N646" t="str">
        <f t="shared" si="31"/>
        <v>Robusta</v>
      </c>
      <c r="O646" t="str">
        <f t="shared" si="32"/>
        <v>Dark</v>
      </c>
      <c r="P646" t="str">
        <f>_xlfn.XLOOKUP(Orders[[#This Row],[Customer ID]],customers!$A$1:$A$1001,customers!$I$1:$I$1001,,0)</f>
        <v>No</v>
      </c>
    </row>
    <row r="647" spans="1:16" x14ac:dyDescent="0.3">
      <c r="A647" s="2" t="s">
        <v>4133</v>
      </c>
      <c r="B647" s="4">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f>INDEX(products!$A$1:$G$49,MATCH(orders!$D647,products!$A$1:$A$49,0),MATCH(orders!L$1,products!$A$1:$G$1,0))</f>
        <v>22.884999999999998</v>
      </c>
      <c r="M647" s="10">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4">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f>INDEX(products!$A$1:$G$49,MATCH(orders!$D648,products!$A$1:$A$49,0),MATCH(orders!L$1,products!$A$1:$G$1,0))</f>
        <v>9.9499999999999993</v>
      </c>
      <c r="M648" s="10">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4">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f>INDEX(products!$A$1:$G$49,MATCH(orders!$D649,products!$A$1:$A$49,0),MATCH(orders!L$1,products!$A$1:$G$1,0))</f>
        <v>9.51</v>
      </c>
      <c r="M649" s="10">
        <f t="shared" si="30"/>
        <v>28.53</v>
      </c>
      <c r="N649" t="str">
        <f t="shared" si="31"/>
        <v>Liberica</v>
      </c>
      <c r="O649" t="str">
        <f t="shared" si="32"/>
        <v>Light</v>
      </c>
      <c r="P649" t="str">
        <f>_xlfn.XLOOKUP(Orders[[#This Row],[Customer ID]],customers!$A$1:$A$1001,customers!$I$1:$I$1001,,0)</f>
        <v>Yes</v>
      </c>
    </row>
    <row r="650" spans="1:16" x14ac:dyDescent="0.3">
      <c r="A650" s="2" t="s">
        <v>4151</v>
      </c>
      <c r="B650" s="4">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f>INDEX(products!$A$1:$G$49,MATCH(orders!$D650,products!$A$1:$A$49,0),MATCH(orders!L$1,products!$A$1:$G$1,0))</f>
        <v>2.6849999999999996</v>
      </c>
      <c r="M650" s="10">
        <f t="shared" si="30"/>
        <v>16.11</v>
      </c>
      <c r="N650" t="str">
        <f t="shared" si="31"/>
        <v>Robusta</v>
      </c>
      <c r="O650" t="str">
        <f t="shared" si="32"/>
        <v>Dark</v>
      </c>
      <c r="P650" t="str">
        <f>_xlfn.XLOOKUP(Orders[[#This Row],[Customer ID]],customers!$A$1:$A$1001,customers!$I$1:$I$1001,,0)</f>
        <v>No</v>
      </c>
    </row>
    <row r="651" spans="1:16" x14ac:dyDescent="0.3">
      <c r="A651" s="2" t="s">
        <v>4157</v>
      </c>
      <c r="B651" s="4">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f>INDEX(products!$A$1:$G$49,MATCH(orders!$D651,products!$A$1:$A$49,0),MATCH(orders!L$1,products!$A$1:$G$1,0))</f>
        <v>15.85</v>
      </c>
      <c r="M651" s="10">
        <f t="shared" si="30"/>
        <v>95.1</v>
      </c>
      <c r="N651" t="str">
        <f t="shared" si="31"/>
        <v>Liberica</v>
      </c>
      <c r="O651" t="str">
        <f t="shared" si="32"/>
        <v>Light</v>
      </c>
      <c r="P651" t="str">
        <f>_xlfn.XLOOKUP(Orders[[#This Row],[Customer ID]],customers!$A$1:$A$1001,customers!$I$1:$I$1001,,0)</f>
        <v>No</v>
      </c>
    </row>
    <row r="652" spans="1:16" x14ac:dyDescent="0.3">
      <c r="A652" s="2" t="s">
        <v>4163</v>
      </c>
      <c r="B652" s="4">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f>INDEX(products!$A$1:$G$49,MATCH(orders!$D652,products!$A$1:$A$49,0),MATCH(orders!L$1,products!$A$1:$G$1,0))</f>
        <v>5.3699999999999992</v>
      </c>
      <c r="M652" s="10">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4">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f>INDEX(products!$A$1:$G$49,MATCH(orders!$D653,products!$A$1:$A$49,0),MATCH(orders!L$1,products!$A$1:$G$1,0))</f>
        <v>11.95</v>
      </c>
      <c r="M653" s="10">
        <f t="shared" si="30"/>
        <v>47.8</v>
      </c>
      <c r="N653" t="str">
        <f t="shared" si="31"/>
        <v>Robusta</v>
      </c>
      <c r="O653" t="str">
        <f t="shared" si="32"/>
        <v>Light</v>
      </c>
      <c r="P653" t="str">
        <f>_xlfn.XLOOKUP(Orders[[#This Row],[Customer ID]],customers!$A$1:$A$1001,customers!$I$1:$I$1001,,0)</f>
        <v>No</v>
      </c>
    </row>
    <row r="654" spans="1:16" x14ac:dyDescent="0.3">
      <c r="A654" s="2" t="s">
        <v>4174</v>
      </c>
      <c r="B654" s="4">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f>INDEX(products!$A$1:$G$49,MATCH(orders!$D654,products!$A$1:$A$49,0),MATCH(orders!L$1,products!$A$1:$G$1,0))</f>
        <v>15.85</v>
      </c>
      <c r="M654" s="10">
        <f t="shared" si="30"/>
        <v>63.4</v>
      </c>
      <c r="N654" t="str">
        <f t="shared" si="31"/>
        <v>Liberica</v>
      </c>
      <c r="O654" t="str">
        <f t="shared" si="32"/>
        <v>Light</v>
      </c>
      <c r="P654" t="str">
        <f>_xlfn.XLOOKUP(Orders[[#This Row],[Customer ID]],customers!$A$1:$A$1001,customers!$I$1:$I$1001,,0)</f>
        <v>No</v>
      </c>
    </row>
    <row r="655" spans="1:16" x14ac:dyDescent="0.3">
      <c r="A655" s="2" t="s">
        <v>4179</v>
      </c>
      <c r="B655" s="4">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f>INDEX(products!$A$1:$G$49,MATCH(orders!$D655,products!$A$1:$A$49,0),MATCH(orders!L$1,products!$A$1:$G$1,0))</f>
        <v>25.874999999999996</v>
      </c>
      <c r="M655" s="10">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4">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f>INDEX(products!$A$1:$G$49,MATCH(orders!$D656,products!$A$1:$A$49,0),MATCH(orders!L$1,products!$A$1:$G$1,0))</f>
        <v>22.884999999999998</v>
      </c>
      <c r="M656" s="10">
        <f t="shared" si="30"/>
        <v>68.655000000000001</v>
      </c>
      <c r="N656" t="str">
        <f t="shared" si="31"/>
        <v>Arabica</v>
      </c>
      <c r="O656" t="str">
        <f t="shared" si="32"/>
        <v>Dark</v>
      </c>
      <c r="P656" t="str">
        <f>_xlfn.XLOOKUP(Orders[[#This Row],[Customer ID]],customers!$A$1:$A$1001,customers!$I$1:$I$1001,,0)</f>
        <v>No</v>
      </c>
    </row>
    <row r="657" spans="1:16" x14ac:dyDescent="0.3">
      <c r="A657" s="2" t="s">
        <v>4191</v>
      </c>
      <c r="B657" s="4">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f>INDEX(products!$A$1:$G$49,MATCH(orders!$D657,products!$A$1:$A$49,0),MATCH(orders!L$1,products!$A$1:$G$1,0))</f>
        <v>22.884999999999998</v>
      </c>
      <c r="M657" s="10">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4">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f>INDEX(products!$A$1:$G$49,MATCH(orders!$D658,products!$A$1:$A$49,0),MATCH(orders!L$1,products!$A$1:$G$1,0))</f>
        <v>12.95</v>
      </c>
      <c r="M658" s="10">
        <f t="shared" si="30"/>
        <v>51.8</v>
      </c>
      <c r="N658" t="str">
        <f t="shared" si="31"/>
        <v>Liberica</v>
      </c>
      <c r="O658" t="str">
        <f t="shared" si="32"/>
        <v>Dark</v>
      </c>
      <c r="P658" t="str">
        <f>_xlfn.XLOOKUP(Orders[[#This Row],[Customer ID]],customers!$A$1:$A$1001,customers!$I$1:$I$1001,,0)</f>
        <v>No</v>
      </c>
    </row>
    <row r="659" spans="1:16" x14ac:dyDescent="0.3">
      <c r="A659" s="2" t="s">
        <v>4201</v>
      </c>
      <c r="B659" s="4">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f>INDEX(products!$A$1:$G$49,MATCH(orders!$D659,products!$A$1:$A$49,0),MATCH(orders!L$1,products!$A$1:$G$1,0))</f>
        <v>6.75</v>
      </c>
      <c r="M659" s="10">
        <f t="shared" si="30"/>
        <v>13.5</v>
      </c>
      <c r="N659" t="str">
        <f t="shared" si="31"/>
        <v>Arabica</v>
      </c>
      <c r="O659" t="str">
        <f t="shared" si="32"/>
        <v>Medium</v>
      </c>
      <c r="P659" t="str">
        <f>_xlfn.XLOOKUP(Orders[[#This Row],[Customer ID]],customers!$A$1:$A$1001,customers!$I$1:$I$1001,,0)</f>
        <v>Yes</v>
      </c>
    </row>
    <row r="660" spans="1:16" x14ac:dyDescent="0.3">
      <c r="A660" s="2" t="s">
        <v>4207</v>
      </c>
      <c r="B660" s="4">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f>INDEX(products!$A$1:$G$49,MATCH(orders!$D660,products!$A$1:$A$49,0),MATCH(orders!L$1,products!$A$1:$G$1,0))</f>
        <v>8.25</v>
      </c>
      <c r="M660" s="10">
        <f t="shared" si="30"/>
        <v>24.75</v>
      </c>
      <c r="N660" t="str">
        <f t="shared" si="31"/>
        <v>Excelsa</v>
      </c>
      <c r="O660" t="str">
        <f t="shared" si="32"/>
        <v>Medium</v>
      </c>
      <c r="P660" t="str">
        <f>_xlfn.XLOOKUP(Orders[[#This Row],[Customer ID]],customers!$A$1:$A$1001,customers!$I$1:$I$1001,,0)</f>
        <v>Yes</v>
      </c>
    </row>
    <row r="661" spans="1:16" x14ac:dyDescent="0.3">
      <c r="A661" s="2" t="s">
        <v>4211</v>
      </c>
      <c r="B661" s="4">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f>INDEX(products!$A$1:$G$49,MATCH(orders!$D661,products!$A$1:$A$49,0),MATCH(orders!L$1,products!$A$1:$G$1,0))</f>
        <v>22.884999999999998</v>
      </c>
      <c r="M661" s="10">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4">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f>INDEX(products!$A$1:$G$49,MATCH(orders!$D662,products!$A$1:$A$49,0),MATCH(orders!L$1,products!$A$1:$G$1,0))</f>
        <v>8.91</v>
      </c>
      <c r="M662" s="10">
        <f t="shared" si="30"/>
        <v>53.46</v>
      </c>
      <c r="N662" t="str">
        <f t="shared" si="31"/>
        <v>Excelsa</v>
      </c>
      <c r="O662" t="str">
        <f t="shared" si="32"/>
        <v>Light</v>
      </c>
      <c r="P662" t="str">
        <f>_xlfn.XLOOKUP(Orders[[#This Row],[Customer ID]],customers!$A$1:$A$1001,customers!$I$1:$I$1001,,0)</f>
        <v>No</v>
      </c>
    </row>
    <row r="663" spans="1:16" x14ac:dyDescent="0.3">
      <c r="A663" s="2" t="s">
        <v>4223</v>
      </c>
      <c r="B663" s="4">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f>INDEX(products!$A$1:$G$49,MATCH(orders!$D663,products!$A$1:$A$49,0),MATCH(orders!L$1,products!$A$1:$G$1,0))</f>
        <v>3.375</v>
      </c>
      <c r="M663" s="10">
        <f t="shared" si="30"/>
        <v>20.25</v>
      </c>
      <c r="N663" t="str">
        <f t="shared" si="31"/>
        <v>Arabica</v>
      </c>
      <c r="O663" t="str">
        <f t="shared" si="32"/>
        <v>Medium</v>
      </c>
      <c r="P663" t="str">
        <f>_xlfn.XLOOKUP(Orders[[#This Row],[Customer ID]],customers!$A$1:$A$1001,customers!$I$1:$I$1001,,0)</f>
        <v>Yes</v>
      </c>
    </row>
    <row r="664" spans="1:16" x14ac:dyDescent="0.3">
      <c r="A664" s="2" t="s">
        <v>4229</v>
      </c>
      <c r="B664" s="4">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f>INDEX(products!$A$1:$G$49,MATCH(orders!$D664,products!$A$1:$A$49,0),MATCH(orders!L$1,products!$A$1:$G$1,0))</f>
        <v>29.784999999999997</v>
      </c>
      <c r="M664" s="10">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4">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f>INDEX(products!$A$1:$G$49,MATCH(orders!$D665,products!$A$1:$A$49,0),MATCH(orders!L$1,products!$A$1:$G$1,0))</f>
        <v>11.25</v>
      </c>
      <c r="M665" s="10">
        <f t="shared" si="30"/>
        <v>67.5</v>
      </c>
      <c r="N665" t="str">
        <f t="shared" si="31"/>
        <v>Arabica</v>
      </c>
      <c r="O665" t="str">
        <f t="shared" si="32"/>
        <v>Medium</v>
      </c>
      <c r="P665" t="str">
        <f>_xlfn.XLOOKUP(Orders[[#This Row],[Customer ID]],customers!$A$1:$A$1001,customers!$I$1:$I$1001,,0)</f>
        <v>No</v>
      </c>
    </row>
    <row r="666" spans="1:16" x14ac:dyDescent="0.3">
      <c r="A666" s="2" t="s">
        <v>4239</v>
      </c>
      <c r="B666" s="4">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f>INDEX(products!$A$1:$G$49,MATCH(orders!$D666,products!$A$1:$A$49,0),MATCH(orders!L$1,products!$A$1:$G$1,0))</f>
        <v>12.15</v>
      </c>
      <c r="M666" s="10">
        <f t="shared" si="30"/>
        <v>72.900000000000006</v>
      </c>
      <c r="N666" t="str">
        <f t="shared" si="31"/>
        <v>Excelsa</v>
      </c>
      <c r="O666" t="str">
        <f t="shared" si="32"/>
        <v>Dark</v>
      </c>
      <c r="P666" t="str">
        <f>_xlfn.XLOOKUP(Orders[[#This Row],[Customer ID]],customers!$A$1:$A$1001,customers!$I$1:$I$1001,,0)</f>
        <v>No</v>
      </c>
    </row>
    <row r="667" spans="1:16" x14ac:dyDescent="0.3">
      <c r="A667" s="2" t="s">
        <v>4239</v>
      </c>
      <c r="B667" s="4">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f>INDEX(products!$A$1:$G$49,MATCH(orders!$D667,products!$A$1:$A$49,0),MATCH(orders!L$1,products!$A$1:$G$1,0))</f>
        <v>3.8849999999999998</v>
      </c>
      <c r="M667" s="10">
        <f t="shared" si="30"/>
        <v>7.77</v>
      </c>
      <c r="N667" t="str">
        <f t="shared" si="31"/>
        <v>Liberica</v>
      </c>
      <c r="O667" t="str">
        <f t="shared" si="32"/>
        <v>Dark</v>
      </c>
      <c r="P667" t="str">
        <f>_xlfn.XLOOKUP(Orders[[#This Row],[Customer ID]],customers!$A$1:$A$1001,customers!$I$1:$I$1001,,0)</f>
        <v>No</v>
      </c>
    </row>
    <row r="668" spans="1:16" x14ac:dyDescent="0.3">
      <c r="A668" s="2" t="s">
        <v>4250</v>
      </c>
      <c r="B668" s="4">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f>INDEX(products!$A$1:$G$49,MATCH(orders!$D668,products!$A$1:$A$49,0),MATCH(orders!L$1,products!$A$1:$G$1,0))</f>
        <v>22.884999999999998</v>
      </c>
      <c r="M668" s="10">
        <f t="shared" si="30"/>
        <v>91.539999999999992</v>
      </c>
      <c r="N668" t="str">
        <f t="shared" si="31"/>
        <v>Arabica</v>
      </c>
      <c r="O668" t="str">
        <f t="shared" si="32"/>
        <v>Dark</v>
      </c>
      <c r="P668" t="str">
        <f>_xlfn.XLOOKUP(Orders[[#This Row],[Customer ID]],customers!$A$1:$A$1001,customers!$I$1:$I$1001,,0)</f>
        <v>No</v>
      </c>
    </row>
    <row r="669" spans="1:16" x14ac:dyDescent="0.3">
      <c r="A669" s="2" t="s">
        <v>4256</v>
      </c>
      <c r="B669" s="4">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f>INDEX(products!$A$1:$G$49,MATCH(orders!$D669,products!$A$1:$A$49,0),MATCH(orders!L$1,products!$A$1:$G$1,0))</f>
        <v>9.9499999999999993</v>
      </c>
      <c r="M669" s="10">
        <f t="shared" si="30"/>
        <v>59.699999999999996</v>
      </c>
      <c r="N669" t="str">
        <f t="shared" si="31"/>
        <v>Arabica</v>
      </c>
      <c r="O669" t="str">
        <f t="shared" si="32"/>
        <v>Dark</v>
      </c>
      <c r="P669" t="str">
        <f>_xlfn.XLOOKUP(Orders[[#This Row],[Customer ID]],customers!$A$1:$A$1001,customers!$I$1:$I$1001,,0)</f>
        <v>No</v>
      </c>
    </row>
    <row r="670" spans="1:16" x14ac:dyDescent="0.3">
      <c r="A670" s="2" t="s">
        <v>4262</v>
      </c>
      <c r="B670" s="4">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f>INDEX(products!$A$1:$G$49,MATCH(orders!$D670,products!$A$1:$A$49,0),MATCH(orders!L$1,products!$A$1:$G$1,0))</f>
        <v>27.484999999999996</v>
      </c>
      <c r="M670" s="10">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4">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f>INDEX(products!$A$1:$G$49,MATCH(orders!$D671,products!$A$1:$A$49,0),MATCH(orders!L$1,products!$A$1:$G$1,0))</f>
        <v>33.464999999999996</v>
      </c>
      <c r="M671" s="10">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4">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f>INDEX(products!$A$1:$G$49,MATCH(orders!$D672,products!$A$1:$A$49,0),MATCH(orders!L$1,products!$A$1:$G$1,0))</f>
        <v>4.3650000000000002</v>
      </c>
      <c r="M672" s="10">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4">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f>INDEX(products!$A$1:$G$49,MATCH(orders!$D673,products!$A$1:$A$49,0),MATCH(orders!L$1,products!$A$1:$G$1,0))</f>
        <v>11.95</v>
      </c>
      <c r="M673" s="10">
        <f t="shared" si="30"/>
        <v>59.75</v>
      </c>
      <c r="N673" t="str">
        <f t="shared" si="31"/>
        <v>Robusta</v>
      </c>
      <c r="O673" t="str">
        <f t="shared" si="32"/>
        <v>Light</v>
      </c>
      <c r="P673" t="str">
        <f>_xlfn.XLOOKUP(Orders[[#This Row],[Customer ID]],customers!$A$1:$A$1001,customers!$I$1:$I$1001,,0)</f>
        <v>No</v>
      </c>
    </row>
    <row r="674" spans="1:16" x14ac:dyDescent="0.3">
      <c r="A674" s="2" t="s">
        <v>4286</v>
      </c>
      <c r="B674" s="4">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f>INDEX(products!$A$1:$G$49,MATCH(orders!$D674,products!$A$1:$A$49,0),MATCH(orders!L$1,products!$A$1:$G$1,0))</f>
        <v>8.73</v>
      </c>
      <c r="M674" s="10">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4">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f>INDEX(products!$A$1:$G$49,MATCH(orders!$D675,products!$A$1:$A$49,0),MATCH(orders!L$1,products!$A$1:$G$1,0))</f>
        <v>13.75</v>
      </c>
      <c r="M675" s="10">
        <f t="shared" si="30"/>
        <v>82.5</v>
      </c>
      <c r="N675" t="str">
        <f t="shared" si="31"/>
        <v>Excelsa</v>
      </c>
      <c r="O675" t="str">
        <f t="shared" si="32"/>
        <v>Medium</v>
      </c>
      <c r="P675" t="str">
        <f>_xlfn.XLOOKUP(Orders[[#This Row],[Customer ID]],customers!$A$1:$A$1001,customers!$I$1:$I$1001,,0)</f>
        <v>Yes</v>
      </c>
    </row>
    <row r="676" spans="1:16" x14ac:dyDescent="0.3">
      <c r="A676" s="2" t="s">
        <v>4297</v>
      </c>
      <c r="B676" s="4">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f>INDEX(products!$A$1:$G$49,MATCH(orders!$D676,products!$A$1:$A$49,0),MATCH(orders!L$1,products!$A$1:$G$1,0))</f>
        <v>29.784999999999997</v>
      </c>
      <c r="M676" s="10">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4">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f>INDEX(products!$A$1:$G$49,MATCH(orders!$D677,products!$A$1:$A$49,0),MATCH(orders!L$1,products!$A$1:$G$1,0))</f>
        <v>29.784999999999997</v>
      </c>
      <c r="M677" s="10">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4">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f>INDEX(products!$A$1:$G$49,MATCH(orders!$D678,products!$A$1:$A$49,0),MATCH(orders!L$1,products!$A$1:$G$1,0))</f>
        <v>9.51</v>
      </c>
      <c r="M678" s="10">
        <f t="shared" si="30"/>
        <v>47.55</v>
      </c>
      <c r="N678" t="str">
        <f t="shared" si="31"/>
        <v>Liberica</v>
      </c>
      <c r="O678" t="str">
        <f t="shared" si="32"/>
        <v>Light</v>
      </c>
      <c r="P678" t="str">
        <f>_xlfn.XLOOKUP(Orders[[#This Row],[Customer ID]],customers!$A$1:$A$1001,customers!$I$1:$I$1001,,0)</f>
        <v>No</v>
      </c>
    </row>
    <row r="679" spans="1:16" x14ac:dyDescent="0.3">
      <c r="A679" s="2" t="s">
        <v>4313</v>
      </c>
      <c r="B679" s="4">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f>INDEX(products!$A$1:$G$49,MATCH(orders!$D679,products!$A$1:$A$49,0),MATCH(orders!L$1,products!$A$1:$G$1,0))</f>
        <v>8.73</v>
      </c>
      <c r="M679" s="10">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4">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f>INDEX(products!$A$1:$G$49,MATCH(orders!$D680,products!$A$1:$A$49,0),MATCH(orders!L$1,products!$A$1:$G$1,0))</f>
        <v>29.784999999999997</v>
      </c>
      <c r="M680" s="10">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4">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f>INDEX(products!$A$1:$G$49,MATCH(orders!$D681,products!$A$1:$A$49,0),MATCH(orders!L$1,products!$A$1:$G$1,0))</f>
        <v>27.484999999999996</v>
      </c>
      <c r="M681" s="10">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4">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f>INDEX(products!$A$1:$G$49,MATCH(orders!$D682,products!$A$1:$A$49,0),MATCH(orders!L$1,products!$A$1:$G$1,0))</f>
        <v>11.25</v>
      </c>
      <c r="M682" s="10">
        <f t="shared" si="30"/>
        <v>56.25</v>
      </c>
      <c r="N682" t="str">
        <f t="shared" si="31"/>
        <v>Arabica</v>
      </c>
      <c r="O682" t="str">
        <f t="shared" si="32"/>
        <v>Medium</v>
      </c>
      <c r="P682" t="str">
        <f>_xlfn.XLOOKUP(Orders[[#This Row],[Customer ID]],customers!$A$1:$A$1001,customers!$I$1:$I$1001,,0)</f>
        <v>No</v>
      </c>
    </row>
    <row r="683" spans="1:16" x14ac:dyDescent="0.3">
      <c r="A683" s="2" t="s">
        <v>4336</v>
      </c>
      <c r="B683" s="4">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f>INDEX(products!$A$1:$G$49,MATCH(orders!$D683,products!$A$1:$A$49,0),MATCH(orders!L$1,products!$A$1:$G$1,0))</f>
        <v>4.7549999999999999</v>
      </c>
      <c r="M683" s="10">
        <f t="shared" si="30"/>
        <v>9.51</v>
      </c>
      <c r="N683" t="str">
        <f t="shared" si="31"/>
        <v>Liberica</v>
      </c>
      <c r="O683" t="str">
        <f t="shared" si="32"/>
        <v>Light</v>
      </c>
      <c r="P683" t="str">
        <f>_xlfn.XLOOKUP(Orders[[#This Row],[Customer ID]],customers!$A$1:$A$1001,customers!$I$1:$I$1001,,0)</f>
        <v>Yes</v>
      </c>
    </row>
    <row r="684" spans="1:16" x14ac:dyDescent="0.3">
      <c r="A684" s="2" t="s">
        <v>4342</v>
      </c>
      <c r="B684" s="4">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f>INDEX(products!$A$1:$G$49,MATCH(orders!$D684,products!$A$1:$A$49,0),MATCH(orders!L$1,products!$A$1:$G$1,0))</f>
        <v>4.125</v>
      </c>
      <c r="M684" s="10">
        <f t="shared" si="30"/>
        <v>8.25</v>
      </c>
      <c r="N684" t="str">
        <f t="shared" si="31"/>
        <v>Excelsa</v>
      </c>
      <c r="O684" t="str">
        <f t="shared" si="32"/>
        <v>Medium</v>
      </c>
      <c r="P684" t="str">
        <f>_xlfn.XLOOKUP(Orders[[#This Row],[Customer ID]],customers!$A$1:$A$1001,customers!$I$1:$I$1001,,0)</f>
        <v>Yes</v>
      </c>
    </row>
    <row r="685" spans="1:16" x14ac:dyDescent="0.3">
      <c r="A685" s="2" t="s">
        <v>4348</v>
      </c>
      <c r="B685" s="4">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f>INDEX(products!$A$1:$G$49,MATCH(orders!$D685,products!$A$1:$A$49,0),MATCH(orders!L$1,products!$A$1:$G$1,0))</f>
        <v>7.77</v>
      </c>
      <c r="M685" s="10">
        <f t="shared" si="30"/>
        <v>46.62</v>
      </c>
      <c r="N685" t="str">
        <f t="shared" si="31"/>
        <v>Liberica</v>
      </c>
      <c r="O685" t="str">
        <f t="shared" si="32"/>
        <v>Dark</v>
      </c>
      <c r="P685" t="str">
        <f>_xlfn.XLOOKUP(Orders[[#This Row],[Customer ID]],customers!$A$1:$A$1001,customers!$I$1:$I$1001,,0)</f>
        <v>No</v>
      </c>
    </row>
    <row r="686" spans="1:16" x14ac:dyDescent="0.3">
      <c r="A686" s="2" t="s">
        <v>4354</v>
      </c>
      <c r="B686" s="4">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f>INDEX(products!$A$1:$G$49,MATCH(orders!$D686,products!$A$1:$A$49,0),MATCH(orders!L$1,products!$A$1:$G$1,0))</f>
        <v>11.95</v>
      </c>
      <c r="M686" s="10">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4">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f>INDEX(products!$A$1:$G$49,MATCH(orders!$D687,products!$A$1:$A$49,0),MATCH(orders!L$1,products!$A$1:$G$1,0))</f>
        <v>36.454999999999998</v>
      </c>
      <c r="M687" s="10">
        <f t="shared" si="30"/>
        <v>72.91</v>
      </c>
      <c r="N687" t="str">
        <f t="shared" si="31"/>
        <v>Liberica</v>
      </c>
      <c r="O687" t="str">
        <f t="shared" si="32"/>
        <v>Light</v>
      </c>
      <c r="P687" t="str">
        <f>_xlfn.XLOOKUP(Orders[[#This Row],[Customer ID]],customers!$A$1:$A$1001,customers!$I$1:$I$1001,,0)</f>
        <v>Yes</v>
      </c>
    </row>
    <row r="688" spans="1:16" x14ac:dyDescent="0.3">
      <c r="A688" s="2" t="s">
        <v>4365</v>
      </c>
      <c r="B688" s="4">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f>INDEX(products!$A$1:$G$49,MATCH(orders!$D688,products!$A$1:$A$49,0),MATCH(orders!L$1,products!$A$1:$G$1,0))</f>
        <v>2.6849999999999996</v>
      </c>
      <c r="M688" s="10">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4">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f>INDEX(products!$A$1:$G$49,MATCH(orders!$D689,products!$A$1:$A$49,0),MATCH(orders!L$1,products!$A$1:$G$1,0))</f>
        <v>8.25</v>
      </c>
      <c r="M689" s="10">
        <f t="shared" si="30"/>
        <v>16.5</v>
      </c>
      <c r="N689" t="str">
        <f t="shared" si="31"/>
        <v>Excelsa</v>
      </c>
      <c r="O689" t="str">
        <f t="shared" si="32"/>
        <v>Medium</v>
      </c>
      <c r="P689" t="str">
        <f>_xlfn.XLOOKUP(Orders[[#This Row],[Customer ID]],customers!$A$1:$A$1001,customers!$I$1:$I$1001,,0)</f>
        <v>No</v>
      </c>
    </row>
    <row r="690" spans="1:16" x14ac:dyDescent="0.3">
      <c r="A690" s="2" t="s">
        <v>4377</v>
      </c>
      <c r="B690" s="4">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f>INDEX(products!$A$1:$G$49,MATCH(orders!$D690,products!$A$1:$A$49,0),MATCH(orders!L$1,products!$A$1:$G$1,0))</f>
        <v>12.95</v>
      </c>
      <c r="M690" s="10">
        <f t="shared" si="30"/>
        <v>64.75</v>
      </c>
      <c r="N690" t="str">
        <f t="shared" si="31"/>
        <v>Arabica</v>
      </c>
      <c r="O690" t="str">
        <f t="shared" si="32"/>
        <v>Light</v>
      </c>
      <c r="P690" t="str">
        <f>_xlfn.XLOOKUP(Orders[[#This Row],[Customer ID]],customers!$A$1:$A$1001,customers!$I$1:$I$1001,,0)</f>
        <v>No</v>
      </c>
    </row>
    <row r="691" spans="1:16" x14ac:dyDescent="0.3">
      <c r="A691" s="2" t="s">
        <v>4383</v>
      </c>
      <c r="B691" s="4">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f>INDEX(products!$A$1:$G$49,MATCH(orders!$D691,products!$A$1:$A$49,0),MATCH(orders!L$1,products!$A$1:$G$1,0))</f>
        <v>6.75</v>
      </c>
      <c r="M691" s="10">
        <f t="shared" si="30"/>
        <v>33.75</v>
      </c>
      <c r="N691" t="str">
        <f t="shared" si="31"/>
        <v>Arabica</v>
      </c>
      <c r="O691" t="str">
        <f t="shared" si="32"/>
        <v>Medium</v>
      </c>
      <c r="P691" t="str">
        <f>_xlfn.XLOOKUP(Orders[[#This Row],[Customer ID]],customers!$A$1:$A$1001,customers!$I$1:$I$1001,,0)</f>
        <v>No</v>
      </c>
    </row>
    <row r="692" spans="1:16" x14ac:dyDescent="0.3">
      <c r="A692" s="2" t="s">
        <v>4389</v>
      </c>
      <c r="B692" s="4">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f>INDEX(products!$A$1:$G$49,MATCH(orders!$D692,products!$A$1:$A$49,0),MATCH(orders!L$1,products!$A$1:$G$1,0))</f>
        <v>29.784999999999997</v>
      </c>
      <c r="M692" s="10">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4">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f>INDEX(products!$A$1:$G$49,MATCH(orders!$D693,products!$A$1:$A$49,0),MATCH(orders!L$1,products!$A$1:$G$1,0))</f>
        <v>11.25</v>
      </c>
      <c r="M693" s="10">
        <f t="shared" si="30"/>
        <v>22.5</v>
      </c>
      <c r="N693" t="str">
        <f t="shared" si="31"/>
        <v>Arabica</v>
      </c>
      <c r="O693" t="str">
        <f t="shared" si="32"/>
        <v>Medium</v>
      </c>
      <c r="P693" t="str">
        <f>_xlfn.XLOOKUP(Orders[[#This Row],[Customer ID]],customers!$A$1:$A$1001,customers!$I$1:$I$1001,,0)</f>
        <v>No</v>
      </c>
    </row>
    <row r="694" spans="1:16" x14ac:dyDescent="0.3">
      <c r="A694" s="2" t="s">
        <v>4399</v>
      </c>
      <c r="B694" s="4">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f>INDEX(products!$A$1:$G$49,MATCH(orders!$D694,products!$A$1:$A$49,0),MATCH(orders!L$1,products!$A$1:$G$1,0))</f>
        <v>12.95</v>
      </c>
      <c r="M694" s="10">
        <f t="shared" si="30"/>
        <v>12.95</v>
      </c>
      <c r="N694" t="str">
        <f t="shared" si="31"/>
        <v>Liberica</v>
      </c>
      <c r="O694" t="str">
        <f t="shared" si="32"/>
        <v>Dark</v>
      </c>
      <c r="P694" t="str">
        <f>_xlfn.XLOOKUP(Orders[[#This Row],[Customer ID]],customers!$A$1:$A$1001,customers!$I$1:$I$1001,,0)</f>
        <v>No</v>
      </c>
    </row>
    <row r="695" spans="1:16" x14ac:dyDescent="0.3">
      <c r="A695" s="2" t="s">
        <v>4405</v>
      </c>
      <c r="B695" s="4">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f>INDEX(products!$A$1:$G$49,MATCH(orders!$D695,products!$A$1:$A$49,0),MATCH(orders!L$1,products!$A$1:$G$1,0))</f>
        <v>25.874999999999996</v>
      </c>
      <c r="M695" s="10">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4">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f>INDEX(products!$A$1:$G$49,MATCH(orders!$D696,products!$A$1:$A$49,0),MATCH(orders!L$1,products!$A$1:$G$1,0))</f>
        <v>7.29</v>
      </c>
      <c r="M696" s="10">
        <f t="shared" si="30"/>
        <v>36.450000000000003</v>
      </c>
      <c r="N696" t="str">
        <f t="shared" si="31"/>
        <v>Excelsa</v>
      </c>
      <c r="O696" t="str">
        <f t="shared" si="32"/>
        <v>Dark</v>
      </c>
      <c r="P696" t="str">
        <f>_xlfn.XLOOKUP(Orders[[#This Row],[Customer ID]],customers!$A$1:$A$1001,customers!$I$1:$I$1001,,0)</f>
        <v>No</v>
      </c>
    </row>
    <row r="697" spans="1:16" x14ac:dyDescent="0.3">
      <c r="A697" s="2" t="s">
        <v>4417</v>
      </c>
      <c r="B697" s="4">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f>INDEX(products!$A$1:$G$49,MATCH(orders!$D697,products!$A$1:$A$49,0),MATCH(orders!L$1,products!$A$1:$G$1,0))</f>
        <v>36.454999999999998</v>
      </c>
      <c r="M697" s="10">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4">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f>INDEX(products!$A$1:$G$49,MATCH(orders!$D698,products!$A$1:$A$49,0),MATCH(orders!L$1,products!$A$1:$G$1,0))</f>
        <v>7.77</v>
      </c>
      <c r="M698" s="10">
        <f t="shared" si="30"/>
        <v>31.08</v>
      </c>
      <c r="N698" t="str">
        <f t="shared" si="31"/>
        <v>Liberica</v>
      </c>
      <c r="O698" t="str">
        <f t="shared" si="32"/>
        <v>Dark</v>
      </c>
      <c r="P698" t="str">
        <f>_xlfn.XLOOKUP(Orders[[#This Row],[Customer ID]],customers!$A$1:$A$1001,customers!$I$1:$I$1001,,0)</f>
        <v>No</v>
      </c>
    </row>
    <row r="699" spans="1:16" x14ac:dyDescent="0.3">
      <c r="A699" s="2" t="s">
        <v>4429</v>
      </c>
      <c r="B699" s="4">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f>INDEX(products!$A$1:$G$49,MATCH(orders!$D699,products!$A$1:$A$49,0),MATCH(orders!L$1,products!$A$1:$G$1,0))</f>
        <v>6.75</v>
      </c>
      <c r="M699" s="10">
        <f t="shared" si="30"/>
        <v>20.25</v>
      </c>
      <c r="N699" t="str">
        <f t="shared" si="31"/>
        <v>Arabica</v>
      </c>
      <c r="O699" t="str">
        <f t="shared" si="32"/>
        <v>Medium</v>
      </c>
      <c r="P699" t="str">
        <f>_xlfn.XLOOKUP(Orders[[#This Row],[Customer ID]],customers!$A$1:$A$1001,customers!$I$1:$I$1001,,0)</f>
        <v>No</v>
      </c>
    </row>
    <row r="700" spans="1:16" x14ac:dyDescent="0.3">
      <c r="A700" s="2" t="s">
        <v>4433</v>
      </c>
      <c r="B700" s="4">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f>INDEX(products!$A$1:$G$49,MATCH(orders!$D700,products!$A$1:$A$49,0),MATCH(orders!L$1,products!$A$1:$G$1,0))</f>
        <v>12.95</v>
      </c>
      <c r="M700" s="10">
        <f t="shared" si="30"/>
        <v>25.9</v>
      </c>
      <c r="N700" t="str">
        <f t="shared" si="31"/>
        <v>Liberica</v>
      </c>
      <c r="O700" t="str">
        <f t="shared" si="32"/>
        <v>Dark</v>
      </c>
      <c r="P700" t="str">
        <f>_xlfn.XLOOKUP(Orders[[#This Row],[Customer ID]],customers!$A$1:$A$1001,customers!$I$1:$I$1001,,0)</f>
        <v>No</v>
      </c>
    </row>
    <row r="701" spans="1:16" x14ac:dyDescent="0.3">
      <c r="A701" s="2" t="s">
        <v>4439</v>
      </c>
      <c r="B701" s="4">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f>INDEX(products!$A$1:$G$49,MATCH(orders!$D701,products!$A$1:$A$49,0),MATCH(orders!L$1,products!$A$1:$G$1,0))</f>
        <v>5.97</v>
      </c>
      <c r="M701" s="10">
        <f t="shared" si="30"/>
        <v>23.88</v>
      </c>
      <c r="N701" t="str">
        <f t="shared" si="31"/>
        <v>Arabica</v>
      </c>
      <c r="O701" t="str">
        <f t="shared" si="32"/>
        <v>Dark</v>
      </c>
      <c r="P701" t="str">
        <f>_xlfn.XLOOKUP(Orders[[#This Row],[Customer ID]],customers!$A$1:$A$1001,customers!$I$1:$I$1001,,0)</f>
        <v>Yes</v>
      </c>
    </row>
    <row r="702" spans="1:16" x14ac:dyDescent="0.3">
      <c r="A702" s="2" t="s">
        <v>4445</v>
      </c>
      <c r="B702" s="4">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f>INDEX(products!$A$1:$G$49,MATCH(orders!$D702,products!$A$1:$A$49,0),MATCH(orders!L$1,products!$A$1:$G$1,0))</f>
        <v>9.51</v>
      </c>
      <c r="M702" s="10">
        <f t="shared" si="30"/>
        <v>19.02</v>
      </c>
      <c r="N702" t="str">
        <f t="shared" si="31"/>
        <v>Liberica</v>
      </c>
      <c r="O702" t="str">
        <f t="shared" si="32"/>
        <v>Light</v>
      </c>
      <c r="P702" t="str">
        <f>_xlfn.XLOOKUP(Orders[[#This Row],[Customer ID]],customers!$A$1:$A$1001,customers!$I$1:$I$1001,,0)</f>
        <v>No</v>
      </c>
    </row>
    <row r="703" spans="1:16" x14ac:dyDescent="0.3">
      <c r="A703" s="2" t="s">
        <v>4450</v>
      </c>
      <c r="B703" s="4">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f>INDEX(products!$A$1:$G$49,MATCH(orders!$D703,products!$A$1:$A$49,0),MATCH(orders!L$1,products!$A$1:$G$1,0))</f>
        <v>5.97</v>
      </c>
      <c r="M703" s="10">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4">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f>INDEX(products!$A$1:$G$49,MATCH(orders!$D704,products!$A$1:$A$49,0),MATCH(orders!L$1,products!$A$1:$G$1,0))</f>
        <v>7.77</v>
      </c>
      <c r="M704" s="10">
        <f t="shared" si="30"/>
        <v>7.77</v>
      </c>
      <c r="N704" t="str">
        <f t="shared" si="31"/>
        <v>Arabica</v>
      </c>
      <c r="O704" t="str">
        <f t="shared" si="32"/>
        <v>Light</v>
      </c>
      <c r="P704" t="str">
        <f>_xlfn.XLOOKUP(Orders[[#This Row],[Customer ID]],customers!$A$1:$A$1001,customers!$I$1:$I$1001,,0)</f>
        <v>Yes</v>
      </c>
    </row>
    <row r="705" spans="1:16" x14ac:dyDescent="0.3">
      <c r="A705" s="2" t="s">
        <v>4461</v>
      </c>
      <c r="B705" s="4">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f>INDEX(products!$A$1:$G$49,MATCH(orders!$D705,products!$A$1:$A$49,0),MATCH(orders!L$1,products!$A$1:$G$1,0))</f>
        <v>29.784999999999997</v>
      </c>
      <c r="M705" s="10">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4">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f>INDEX(products!$A$1:$G$49,MATCH(orders!$D706,products!$A$1:$A$49,0),MATCH(orders!L$1,products!$A$1:$G$1,0))</f>
        <v>3.645</v>
      </c>
      <c r="M706" s="10">
        <f t="shared" si="30"/>
        <v>21.87</v>
      </c>
      <c r="N706" t="str">
        <f t="shared" si="31"/>
        <v>Excelsa</v>
      </c>
      <c r="O706" t="str">
        <f t="shared" si="32"/>
        <v>Dark</v>
      </c>
      <c r="P706" t="str">
        <f>_xlfn.XLOOKUP(Orders[[#This Row],[Customer ID]],customers!$A$1:$A$1001,customers!$I$1:$I$1001,,0)</f>
        <v>Yes</v>
      </c>
    </row>
    <row r="707" spans="1:16" x14ac:dyDescent="0.3">
      <c r="A707" s="2" t="s">
        <v>4471</v>
      </c>
      <c r="B707" s="4">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f>INDEX(products!$A$1:$G$49,MATCH(orders!$D707,products!$A$1:$A$49,0),MATCH(orders!L$1,products!$A$1:$G$1,0))</f>
        <v>8.91</v>
      </c>
      <c r="M707" s="10">
        <f t="shared" ref="M707:M770" si="33">L707*E707</f>
        <v>17.82</v>
      </c>
      <c r="N707" t="str">
        <f t="shared" ref="N707:N770" si="34">IF(I707="Rob","Robusta",IF(I707="Exc","Excelsa",IF(I707="Ara","Arabica",IF(I707 ="Lib","Liberica"))))</f>
        <v>Excelsa</v>
      </c>
      <c r="O707" t="str">
        <f t="shared" ref="O707:O770" si="35">IF(J707="M","Medium",IF(J707="L","Light",IF(J707="D","Dark")))</f>
        <v>Light</v>
      </c>
      <c r="P707" t="str">
        <f>_xlfn.XLOOKUP(Orders[[#This Row],[Customer ID]],customers!$A$1:$A$1001,customers!$I$1:$I$1001,,0)</f>
        <v>No</v>
      </c>
    </row>
    <row r="708" spans="1:16" x14ac:dyDescent="0.3">
      <c r="A708" s="2" t="s">
        <v>4477</v>
      </c>
      <c r="B708" s="4">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f>INDEX(products!$A$1:$G$49,MATCH(orders!$D708,products!$A$1:$A$49,0),MATCH(orders!L$1,products!$A$1:$G$1,0))</f>
        <v>4.125</v>
      </c>
      <c r="M708" s="10">
        <f t="shared" si="33"/>
        <v>12.375</v>
      </c>
      <c r="N708" t="str">
        <f t="shared" si="34"/>
        <v>Excelsa</v>
      </c>
      <c r="O708" t="str">
        <f t="shared" si="35"/>
        <v>Medium</v>
      </c>
      <c r="P708" t="str">
        <f>_xlfn.XLOOKUP(Orders[[#This Row],[Customer ID]],customers!$A$1:$A$1001,customers!$I$1:$I$1001,,0)</f>
        <v>No</v>
      </c>
    </row>
    <row r="709" spans="1:16" x14ac:dyDescent="0.3">
      <c r="A709" s="2" t="s">
        <v>4483</v>
      </c>
      <c r="B709" s="4">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f>INDEX(products!$A$1:$G$49,MATCH(orders!$D709,products!$A$1:$A$49,0),MATCH(orders!L$1,products!$A$1:$G$1,0))</f>
        <v>12.95</v>
      </c>
      <c r="M709" s="10">
        <f t="shared" si="33"/>
        <v>25.9</v>
      </c>
      <c r="N709" t="str">
        <f t="shared" si="34"/>
        <v>Liberica</v>
      </c>
      <c r="O709" t="str">
        <f t="shared" si="35"/>
        <v>Dark</v>
      </c>
      <c r="P709" t="str">
        <f>_xlfn.XLOOKUP(Orders[[#This Row],[Customer ID]],customers!$A$1:$A$1001,customers!$I$1:$I$1001,,0)</f>
        <v>No</v>
      </c>
    </row>
    <row r="710" spans="1:16" x14ac:dyDescent="0.3">
      <c r="A710" s="2" t="s">
        <v>4488</v>
      </c>
      <c r="B710" s="4">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f>INDEX(products!$A$1:$G$49,MATCH(orders!$D710,products!$A$1:$A$49,0),MATCH(orders!L$1,products!$A$1:$G$1,0))</f>
        <v>6.75</v>
      </c>
      <c r="M710" s="10">
        <f t="shared" si="33"/>
        <v>13.5</v>
      </c>
      <c r="N710" t="str">
        <f t="shared" si="34"/>
        <v>Arabica</v>
      </c>
      <c r="O710" t="str">
        <f t="shared" si="35"/>
        <v>Medium</v>
      </c>
      <c r="P710" t="str">
        <f>_xlfn.XLOOKUP(Orders[[#This Row],[Customer ID]],customers!$A$1:$A$1001,customers!$I$1:$I$1001,,0)</f>
        <v>Yes</v>
      </c>
    </row>
    <row r="711" spans="1:16" x14ac:dyDescent="0.3">
      <c r="A711" s="2" t="s">
        <v>4494</v>
      </c>
      <c r="B711" s="4">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f>INDEX(products!$A$1:$G$49,MATCH(orders!$D711,products!$A$1:$A$49,0),MATCH(orders!L$1,products!$A$1:$G$1,0))</f>
        <v>8.91</v>
      </c>
      <c r="M711" s="10">
        <f t="shared" si="33"/>
        <v>17.82</v>
      </c>
      <c r="N711" t="str">
        <f t="shared" si="34"/>
        <v>Excelsa</v>
      </c>
      <c r="O711" t="str">
        <f t="shared" si="35"/>
        <v>Light</v>
      </c>
      <c r="P711" t="str">
        <f>_xlfn.XLOOKUP(Orders[[#This Row],[Customer ID]],customers!$A$1:$A$1001,customers!$I$1:$I$1001,,0)</f>
        <v>Yes</v>
      </c>
    </row>
    <row r="712" spans="1:16" x14ac:dyDescent="0.3">
      <c r="A712" s="2" t="s">
        <v>4499</v>
      </c>
      <c r="B712" s="4">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f>INDEX(products!$A$1:$G$49,MATCH(orders!$D712,products!$A$1:$A$49,0),MATCH(orders!L$1,products!$A$1:$G$1,0))</f>
        <v>8.25</v>
      </c>
      <c r="M712" s="10">
        <f t="shared" si="33"/>
        <v>24.75</v>
      </c>
      <c r="N712" t="str">
        <f t="shared" si="34"/>
        <v>Excelsa</v>
      </c>
      <c r="O712" t="str">
        <f t="shared" si="35"/>
        <v>Medium</v>
      </c>
      <c r="P712" t="str">
        <f>_xlfn.XLOOKUP(Orders[[#This Row],[Customer ID]],customers!$A$1:$A$1001,customers!$I$1:$I$1001,,0)</f>
        <v>No</v>
      </c>
    </row>
    <row r="713" spans="1:16" x14ac:dyDescent="0.3">
      <c r="A713" s="2" t="s">
        <v>4505</v>
      </c>
      <c r="B713" s="4">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f>INDEX(products!$A$1:$G$49,MATCH(orders!$D713,products!$A$1:$A$49,0),MATCH(orders!L$1,products!$A$1:$G$1,0))</f>
        <v>2.9849999999999999</v>
      </c>
      <c r="M713" s="10">
        <f t="shared" si="33"/>
        <v>17.91</v>
      </c>
      <c r="N713" t="str">
        <f t="shared" si="34"/>
        <v>Robusta</v>
      </c>
      <c r="O713" t="str">
        <f t="shared" si="35"/>
        <v>Medium</v>
      </c>
      <c r="P713" t="str">
        <f>_xlfn.XLOOKUP(Orders[[#This Row],[Customer ID]],customers!$A$1:$A$1001,customers!$I$1:$I$1001,,0)</f>
        <v>No</v>
      </c>
    </row>
    <row r="714" spans="1:16" x14ac:dyDescent="0.3">
      <c r="A714" s="2" t="s">
        <v>4512</v>
      </c>
      <c r="B714" s="4">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f>INDEX(products!$A$1:$G$49,MATCH(orders!$D714,products!$A$1:$A$49,0),MATCH(orders!L$1,products!$A$1:$G$1,0))</f>
        <v>8.25</v>
      </c>
      <c r="M714" s="10">
        <f t="shared" si="33"/>
        <v>16.5</v>
      </c>
      <c r="N714" t="str">
        <f t="shared" si="34"/>
        <v>Excelsa</v>
      </c>
      <c r="O714" t="str">
        <f t="shared" si="35"/>
        <v>Medium</v>
      </c>
      <c r="P714" t="str">
        <f>_xlfn.XLOOKUP(Orders[[#This Row],[Customer ID]],customers!$A$1:$A$1001,customers!$I$1:$I$1001,,0)</f>
        <v>No</v>
      </c>
    </row>
    <row r="715" spans="1:16" x14ac:dyDescent="0.3">
      <c r="A715" s="2" t="s">
        <v>4516</v>
      </c>
      <c r="B715" s="4">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f>INDEX(products!$A$1:$G$49,MATCH(orders!$D715,products!$A$1:$A$49,0),MATCH(orders!L$1,products!$A$1:$G$1,0))</f>
        <v>2.9849999999999999</v>
      </c>
      <c r="M715" s="10">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4">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f>INDEX(products!$A$1:$G$49,MATCH(orders!$D716,products!$A$1:$A$49,0),MATCH(orders!L$1,products!$A$1:$G$1,0))</f>
        <v>3.645</v>
      </c>
      <c r="M716" s="10">
        <f t="shared" si="33"/>
        <v>14.58</v>
      </c>
      <c r="N716" t="str">
        <f t="shared" si="34"/>
        <v>Excelsa</v>
      </c>
      <c r="O716" t="str">
        <f t="shared" si="35"/>
        <v>Dark</v>
      </c>
      <c r="P716" t="str">
        <f>_xlfn.XLOOKUP(Orders[[#This Row],[Customer ID]],customers!$A$1:$A$1001,customers!$I$1:$I$1001,,0)</f>
        <v>Yes</v>
      </c>
    </row>
    <row r="717" spans="1:16" x14ac:dyDescent="0.3">
      <c r="A717" s="2" t="s">
        <v>4528</v>
      </c>
      <c r="B717" s="4">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f>INDEX(products!$A$1:$G$49,MATCH(orders!$D717,products!$A$1:$A$49,0),MATCH(orders!L$1,products!$A$1:$G$1,0))</f>
        <v>14.85</v>
      </c>
      <c r="M717" s="10">
        <f t="shared" si="33"/>
        <v>89.1</v>
      </c>
      <c r="N717" t="str">
        <f t="shared" si="34"/>
        <v>Excelsa</v>
      </c>
      <c r="O717" t="str">
        <f t="shared" si="35"/>
        <v>Light</v>
      </c>
      <c r="P717" t="str">
        <f>_xlfn.XLOOKUP(Orders[[#This Row],[Customer ID]],customers!$A$1:$A$1001,customers!$I$1:$I$1001,,0)</f>
        <v>No</v>
      </c>
    </row>
    <row r="718" spans="1:16" x14ac:dyDescent="0.3">
      <c r="A718" s="2" t="s">
        <v>4533</v>
      </c>
      <c r="B718" s="4">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f>INDEX(products!$A$1:$G$49,MATCH(orders!$D718,products!$A$1:$A$49,0),MATCH(orders!L$1,products!$A$1:$G$1,0))</f>
        <v>11.95</v>
      </c>
      <c r="M718" s="10">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4">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f>INDEX(products!$A$1:$G$49,MATCH(orders!$D719,products!$A$1:$A$49,0),MATCH(orders!L$1,products!$A$1:$G$1,0))</f>
        <v>22.884999999999998</v>
      </c>
      <c r="M719" s="10">
        <f t="shared" si="33"/>
        <v>68.655000000000001</v>
      </c>
      <c r="N719" t="str">
        <f t="shared" si="34"/>
        <v>Arabica</v>
      </c>
      <c r="O719" t="str">
        <f t="shared" si="35"/>
        <v>Dark</v>
      </c>
      <c r="P719" t="str">
        <f>_xlfn.XLOOKUP(Orders[[#This Row],[Customer ID]],customers!$A$1:$A$1001,customers!$I$1:$I$1001,,0)</f>
        <v>No</v>
      </c>
    </row>
    <row r="720" spans="1:16" x14ac:dyDescent="0.3">
      <c r="A720" s="2" t="s">
        <v>4545</v>
      </c>
      <c r="B720" s="4">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f>INDEX(products!$A$1:$G$49,MATCH(orders!$D720,products!$A$1:$A$49,0),MATCH(orders!L$1,products!$A$1:$G$1,0))</f>
        <v>12.95</v>
      </c>
      <c r="M720" s="10">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4">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f>INDEX(products!$A$1:$G$49,MATCH(orders!$D721,products!$A$1:$A$49,0),MATCH(orders!L$1,products!$A$1:$G$1,0))</f>
        <v>15.85</v>
      </c>
      <c r="M721" s="10">
        <f t="shared" si="33"/>
        <v>79.25</v>
      </c>
      <c r="N721" t="str">
        <f t="shared" si="34"/>
        <v>Liberica</v>
      </c>
      <c r="O721" t="str">
        <f t="shared" si="35"/>
        <v>Light</v>
      </c>
      <c r="P721" t="str">
        <f>_xlfn.XLOOKUP(Orders[[#This Row],[Customer ID]],customers!$A$1:$A$1001,customers!$I$1:$I$1001,,0)</f>
        <v>Yes</v>
      </c>
    </row>
    <row r="722" spans="1:16" x14ac:dyDescent="0.3">
      <c r="A722" s="2" t="s">
        <v>4557</v>
      </c>
      <c r="B722" s="4">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f>INDEX(products!$A$1:$G$49,MATCH(orders!$D722,products!$A$1:$A$49,0),MATCH(orders!L$1,products!$A$1:$G$1,0))</f>
        <v>7.29</v>
      </c>
      <c r="M722" s="10">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4">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f>INDEX(products!$A$1:$G$49,MATCH(orders!$D723,products!$A$1:$A$49,0),MATCH(orders!L$1,products!$A$1:$G$1,0))</f>
        <v>2.9849999999999999</v>
      </c>
      <c r="M723" s="10">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4">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f>INDEX(products!$A$1:$G$49,MATCH(orders!$D724,products!$A$1:$A$49,0),MATCH(orders!L$1,products!$A$1:$G$1,0))</f>
        <v>12.15</v>
      </c>
      <c r="M724" s="10">
        <f t="shared" si="33"/>
        <v>24.3</v>
      </c>
      <c r="N724" t="str">
        <f t="shared" si="34"/>
        <v>Excelsa</v>
      </c>
      <c r="O724" t="str">
        <f t="shared" si="35"/>
        <v>Dark</v>
      </c>
      <c r="P724" t="str">
        <f>_xlfn.XLOOKUP(Orders[[#This Row],[Customer ID]],customers!$A$1:$A$1001,customers!$I$1:$I$1001,,0)</f>
        <v>No</v>
      </c>
    </row>
    <row r="725" spans="1:16" x14ac:dyDescent="0.3">
      <c r="A725" s="2" t="s">
        <v>4574</v>
      </c>
      <c r="B725" s="4">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f>INDEX(products!$A$1:$G$49,MATCH(orders!$D725,products!$A$1:$A$49,0),MATCH(orders!L$1,products!$A$1:$G$1,0))</f>
        <v>31.624999999999996</v>
      </c>
      <c r="M725" s="10">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4">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f>INDEX(products!$A$1:$G$49,MATCH(orders!$D726,products!$A$1:$A$49,0),MATCH(orders!L$1,products!$A$1:$G$1,0))</f>
        <v>3.375</v>
      </c>
      <c r="M726" s="10">
        <f t="shared" si="33"/>
        <v>6.75</v>
      </c>
      <c r="N726" t="str">
        <f t="shared" si="34"/>
        <v>Arabica</v>
      </c>
      <c r="O726" t="str">
        <f t="shared" si="35"/>
        <v>Medium</v>
      </c>
      <c r="P726" t="str">
        <f>_xlfn.XLOOKUP(Orders[[#This Row],[Customer ID]],customers!$A$1:$A$1001,customers!$I$1:$I$1001,,0)</f>
        <v>Yes</v>
      </c>
    </row>
    <row r="727" spans="1:16" x14ac:dyDescent="0.3">
      <c r="A727" s="2" t="s">
        <v>4585</v>
      </c>
      <c r="B727" s="4">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f>INDEX(products!$A$1:$G$49,MATCH(orders!$D727,products!$A$1:$A$49,0),MATCH(orders!L$1,products!$A$1:$G$1,0))</f>
        <v>3.8849999999999998</v>
      </c>
      <c r="M727" s="10">
        <f t="shared" si="33"/>
        <v>23.31</v>
      </c>
      <c r="N727" t="str">
        <f t="shared" si="34"/>
        <v>Arabica</v>
      </c>
      <c r="O727" t="str">
        <f t="shared" si="35"/>
        <v>Light</v>
      </c>
      <c r="P727" t="str">
        <f>_xlfn.XLOOKUP(Orders[[#This Row],[Customer ID]],customers!$A$1:$A$1001,customers!$I$1:$I$1001,,0)</f>
        <v>No</v>
      </c>
    </row>
    <row r="728" spans="1:16" x14ac:dyDescent="0.3">
      <c r="A728" s="2" t="s">
        <v>4591</v>
      </c>
      <c r="B728" s="4">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f>INDEX(products!$A$1:$G$49,MATCH(orders!$D728,products!$A$1:$A$49,0),MATCH(orders!L$1,products!$A$1:$G$1,0))</f>
        <v>36.454999999999998</v>
      </c>
      <c r="M728" s="10">
        <f t="shared" si="33"/>
        <v>145.82</v>
      </c>
      <c r="N728" t="str">
        <f t="shared" si="34"/>
        <v>Liberica</v>
      </c>
      <c r="O728" t="str">
        <f t="shared" si="35"/>
        <v>Light</v>
      </c>
      <c r="P728" t="str">
        <f>_xlfn.XLOOKUP(Orders[[#This Row],[Customer ID]],customers!$A$1:$A$1001,customers!$I$1:$I$1001,,0)</f>
        <v>No</v>
      </c>
    </row>
    <row r="729" spans="1:16" x14ac:dyDescent="0.3">
      <c r="A729" s="2" t="s">
        <v>4596</v>
      </c>
      <c r="B729" s="4">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f>INDEX(products!$A$1:$G$49,MATCH(orders!$D729,products!$A$1:$A$49,0),MATCH(orders!L$1,products!$A$1:$G$1,0))</f>
        <v>5.97</v>
      </c>
      <c r="M729" s="10">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4">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f>INDEX(products!$A$1:$G$49,MATCH(orders!$D730,products!$A$1:$A$49,0),MATCH(orders!L$1,products!$A$1:$G$1,0))</f>
        <v>7.29</v>
      </c>
      <c r="M730" s="10">
        <f t="shared" si="33"/>
        <v>21.87</v>
      </c>
      <c r="N730" t="str">
        <f t="shared" si="34"/>
        <v>Excelsa</v>
      </c>
      <c r="O730" t="str">
        <f t="shared" si="35"/>
        <v>Dark</v>
      </c>
      <c r="P730" t="str">
        <f>_xlfn.XLOOKUP(Orders[[#This Row],[Customer ID]],customers!$A$1:$A$1001,customers!$I$1:$I$1001,,0)</f>
        <v>Yes</v>
      </c>
    </row>
    <row r="731" spans="1:16" x14ac:dyDescent="0.3">
      <c r="A731" s="2" t="s">
        <v>4608</v>
      </c>
      <c r="B731" s="4">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f>INDEX(products!$A$1:$G$49,MATCH(orders!$D731,products!$A$1:$A$49,0),MATCH(orders!L$1,products!$A$1:$G$1,0))</f>
        <v>4.3650000000000002</v>
      </c>
      <c r="M731" s="10">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4">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f>INDEX(products!$A$1:$G$49,MATCH(orders!$D732,products!$A$1:$A$49,0),MATCH(orders!L$1,products!$A$1:$G$1,0))</f>
        <v>36.454999999999998</v>
      </c>
      <c r="M732" s="10">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4">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f>INDEX(products!$A$1:$G$49,MATCH(orders!$D733,products!$A$1:$A$49,0),MATCH(orders!L$1,products!$A$1:$G$1,0))</f>
        <v>3.8849999999999998</v>
      </c>
      <c r="M733" s="10">
        <f t="shared" si="33"/>
        <v>15.54</v>
      </c>
      <c r="N733" t="str">
        <f t="shared" si="34"/>
        <v>Liberica</v>
      </c>
      <c r="O733" t="str">
        <f t="shared" si="35"/>
        <v>Dark</v>
      </c>
      <c r="P733" t="str">
        <f>_xlfn.XLOOKUP(Orders[[#This Row],[Customer ID]],customers!$A$1:$A$1001,customers!$I$1:$I$1001,,0)</f>
        <v>Yes</v>
      </c>
    </row>
    <row r="734" spans="1:16" x14ac:dyDescent="0.3">
      <c r="A734" s="2" t="s">
        <v>4625</v>
      </c>
      <c r="B734" s="4">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f>INDEX(products!$A$1:$G$49,MATCH(orders!$D734,products!$A$1:$A$49,0),MATCH(orders!L$1,products!$A$1:$G$1,0))</f>
        <v>4.4550000000000001</v>
      </c>
      <c r="M734" s="10">
        <f t="shared" si="33"/>
        <v>8.91</v>
      </c>
      <c r="N734" t="str">
        <f t="shared" si="34"/>
        <v>Excelsa</v>
      </c>
      <c r="O734" t="str">
        <f t="shared" si="35"/>
        <v>Light</v>
      </c>
      <c r="P734" t="str">
        <f>_xlfn.XLOOKUP(Orders[[#This Row],[Customer ID]],customers!$A$1:$A$1001,customers!$I$1:$I$1001,,0)</f>
        <v>No</v>
      </c>
    </row>
    <row r="735" spans="1:16" x14ac:dyDescent="0.3">
      <c r="A735" s="2" t="s">
        <v>4631</v>
      </c>
      <c r="B735" s="4">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f>INDEX(products!$A$1:$G$49,MATCH(orders!$D735,products!$A$1:$A$49,0),MATCH(orders!L$1,products!$A$1:$G$1,0))</f>
        <v>33.464999999999996</v>
      </c>
      <c r="M735" s="10">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4">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f>INDEX(products!$A$1:$G$49,MATCH(orders!$D736,products!$A$1:$A$49,0),MATCH(orders!L$1,products!$A$1:$G$1,0))</f>
        <v>2.6849999999999996</v>
      </c>
      <c r="M736" s="10">
        <f t="shared" si="33"/>
        <v>13.424999999999997</v>
      </c>
      <c r="N736" t="str">
        <f t="shared" si="34"/>
        <v>Robusta</v>
      </c>
      <c r="O736" t="str">
        <f t="shared" si="35"/>
        <v>Dark</v>
      </c>
      <c r="P736" t="str">
        <f>_xlfn.XLOOKUP(Orders[[#This Row],[Customer ID]],customers!$A$1:$A$1001,customers!$I$1:$I$1001,,0)</f>
        <v>No</v>
      </c>
    </row>
    <row r="737" spans="1:16" x14ac:dyDescent="0.3">
      <c r="A737" s="2" t="s">
        <v>4642</v>
      </c>
      <c r="B737" s="4">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f>INDEX(products!$A$1:$G$49,MATCH(orders!$D737,products!$A$1:$A$49,0),MATCH(orders!L$1,products!$A$1:$G$1,0))</f>
        <v>3.645</v>
      </c>
      <c r="M737" s="10">
        <f t="shared" si="33"/>
        <v>21.87</v>
      </c>
      <c r="N737" t="str">
        <f t="shared" si="34"/>
        <v>Excelsa</v>
      </c>
      <c r="O737" t="str">
        <f t="shared" si="35"/>
        <v>Dark</v>
      </c>
      <c r="P737" t="str">
        <f>_xlfn.XLOOKUP(Orders[[#This Row],[Customer ID]],customers!$A$1:$A$1001,customers!$I$1:$I$1001,,0)</f>
        <v>No</v>
      </c>
    </row>
    <row r="738" spans="1:16" x14ac:dyDescent="0.3">
      <c r="A738" s="2" t="s">
        <v>4647</v>
      </c>
      <c r="B738" s="4">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f>INDEX(products!$A$1:$G$49,MATCH(orders!$D738,products!$A$1:$A$49,0),MATCH(orders!L$1,products!$A$1:$G$1,0))</f>
        <v>12.95</v>
      </c>
      <c r="M738" s="10">
        <f t="shared" si="33"/>
        <v>25.9</v>
      </c>
      <c r="N738" t="str">
        <f t="shared" si="34"/>
        <v>Liberica</v>
      </c>
      <c r="O738" t="str">
        <f t="shared" si="35"/>
        <v>Dark</v>
      </c>
      <c r="P738" t="str">
        <f>_xlfn.XLOOKUP(Orders[[#This Row],[Customer ID]],customers!$A$1:$A$1001,customers!$I$1:$I$1001,,0)</f>
        <v>Yes</v>
      </c>
    </row>
    <row r="739" spans="1:16" x14ac:dyDescent="0.3">
      <c r="A739" s="2" t="s">
        <v>4653</v>
      </c>
      <c r="B739" s="4">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f>INDEX(products!$A$1:$G$49,MATCH(orders!$D739,products!$A$1:$A$49,0),MATCH(orders!L$1,products!$A$1:$G$1,0))</f>
        <v>11.25</v>
      </c>
      <c r="M739" s="10">
        <f t="shared" si="33"/>
        <v>56.25</v>
      </c>
      <c r="N739" t="str">
        <f t="shared" si="34"/>
        <v>Arabica</v>
      </c>
      <c r="O739" t="str">
        <f t="shared" si="35"/>
        <v>Medium</v>
      </c>
      <c r="P739" t="str">
        <f>_xlfn.XLOOKUP(Orders[[#This Row],[Customer ID]],customers!$A$1:$A$1001,customers!$I$1:$I$1001,,0)</f>
        <v>No</v>
      </c>
    </row>
    <row r="740" spans="1:16" x14ac:dyDescent="0.3">
      <c r="A740" s="2" t="s">
        <v>4659</v>
      </c>
      <c r="B740" s="4">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f>INDEX(products!$A$1:$G$49,MATCH(orders!$D740,products!$A$1:$A$49,0),MATCH(orders!L$1,products!$A$1:$G$1,0))</f>
        <v>3.5849999999999995</v>
      </c>
      <c r="M740" s="10">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4">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f>INDEX(products!$A$1:$G$49,MATCH(orders!$D741,products!$A$1:$A$49,0),MATCH(orders!L$1,products!$A$1:$G$1,0))</f>
        <v>3.645</v>
      </c>
      <c r="M741" s="10">
        <f t="shared" si="33"/>
        <v>18.225000000000001</v>
      </c>
      <c r="N741" t="str">
        <f t="shared" si="34"/>
        <v>Excelsa</v>
      </c>
      <c r="O741" t="str">
        <f t="shared" si="35"/>
        <v>Dark</v>
      </c>
      <c r="P741" t="str">
        <f>_xlfn.XLOOKUP(Orders[[#This Row],[Customer ID]],customers!$A$1:$A$1001,customers!$I$1:$I$1001,,0)</f>
        <v>No</v>
      </c>
    </row>
    <row r="742" spans="1:16" x14ac:dyDescent="0.3">
      <c r="A742" s="2" t="s">
        <v>4670</v>
      </c>
      <c r="B742" s="4">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f>INDEX(products!$A$1:$G$49,MATCH(orders!$D742,products!$A$1:$A$49,0),MATCH(orders!L$1,products!$A$1:$G$1,0))</f>
        <v>7.169999999999999</v>
      </c>
      <c r="M742" s="10">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4">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f>INDEX(products!$A$1:$G$49,MATCH(orders!$D743,products!$A$1:$A$49,0),MATCH(orders!L$1,products!$A$1:$G$1,0))</f>
        <v>4.3650000000000002</v>
      </c>
      <c r="M743" s="10">
        <f t="shared" si="33"/>
        <v>8.73</v>
      </c>
      <c r="N743" t="str">
        <f t="shared" si="34"/>
        <v>Liberica</v>
      </c>
      <c r="O743" t="str">
        <f t="shared" si="35"/>
        <v>Medium</v>
      </c>
      <c r="P743" t="str">
        <f>_xlfn.XLOOKUP(Orders[[#This Row],[Customer ID]],customers!$A$1:$A$1001,customers!$I$1:$I$1001,,0)</f>
        <v>No</v>
      </c>
    </row>
    <row r="744" spans="1:16" x14ac:dyDescent="0.3">
      <c r="A744" s="2" t="s">
        <v>4682</v>
      </c>
      <c r="B744" s="4">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f>INDEX(products!$A$1:$G$49,MATCH(orders!$D744,products!$A$1:$A$49,0),MATCH(orders!L$1,products!$A$1:$G$1,0))</f>
        <v>14.55</v>
      </c>
      <c r="M744" s="10">
        <f t="shared" si="33"/>
        <v>58.2</v>
      </c>
      <c r="N744" t="str">
        <f t="shared" si="34"/>
        <v>Liberica</v>
      </c>
      <c r="O744" t="str">
        <f t="shared" si="35"/>
        <v>Medium</v>
      </c>
      <c r="P744" t="str">
        <f>_xlfn.XLOOKUP(Orders[[#This Row],[Customer ID]],customers!$A$1:$A$1001,customers!$I$1:$I$1001,,0)</f>
        <v>No</v>
      </c>
    </row>
    <row r="745" spans="1:16" x14ac:dyDescent="0.3">
      <c r="A745" s="2" t="s">
        <v>4688</v>
      </c>
      <c r="B745" s="4">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f>INDEX(products!$A$1:$G$49,MATCH(orders!$D745,products!$A$1:$A$49,0),MATCH(orders!L$1,products!$A$1:$G$1,0))</f>
        <v>5.97</v>
      </c>
      <c r="M745" s="10">
        <f t="shared" si="33"/>
        <v>17.91</v>
      </c>
      <c r="N745" t="str">
        <f t="shared" si="34"/>
        <v>Arabica</v>
      </c>
      <c r="O745" t="str">
        <f t="shared" si="35"/>
        <v>Dark</v>
      </c>
      <c r="P745" t="str">
        <f>_xlfn.XLOOKUP(Orders[[#This Row],[Customer ID]],customers!$A$1:$A$1001,customers!$I$1:$I$1001,,0)</f>
        <v>No</v>
      </c>
    </row>
    <row r="746" spans="1:16" x14ac:dyDescent="0.3">
      <c r="A746" s="2" t="s">
        <v>4694</v>
      </c>
      <c r="B746" s="4">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f>INDEX(products!$A$1:$G$49,MATCH(orders!$D746,products!$A$1:$A$49,0),MATCH(orders!L$1,products!$A$1:$G$1,0))</f>
        <v>2.9849999999999999</v>
      </c>
      <c r="M746" s="10">
        <f t="shared" si="33"/>
        <v>17.91</v>
      </c>
      <c r="N746" t="str">
        <f t="shared" si="34"/>
        <v>Robusta</v>
      </c>
      <c r="O746" t="str">
        <f t="shared" si="35"/>
        <v>Medium</v>
      </c>
      <c r="P746" t="str">
        <f>_xlfn.XLOOKUP(Orders[[#This Row],[Customer ID]],customers!$A$1:$A$1001,customers!$I$1:$I$1001,,0)</f>
        <v>Yes</v>
      </c>
    </row>
    <row r="747" spans="1:16" x14ac:dyDescent="0.3">
      <c r="A747" s="2" t="s">
        <v>4699</v>
      </c>
      <c r="B747" s="4">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f>INDEX(products!$A$1:$G$49,MATCH(orders!$D747,products!$A$1:$A$49,0),MATCH(orders!L$1,products!$A$1:$G$1,0))</f>
        <v>7.29</v>
      </c>
      <c r="M747" s="10">
        <f t="shared" si="33"/>
        <v>14.58</v>
      </c>
      <c r="N747" t="str">
        <f t="shared" si="34"/>
        <v>Excelsa</v>
      </c>
      <c r="O747" t="str">
        <f t="shared" si="35"/>
        <v>Dark</v>
      </c>
      <c r="P747" t="str">
        <f>_xlfn.XLOOKUP(Orders[[#This Row],[Customer ID]],customers!$A$1:$A$1001,customers!$I$1:$I$1001,,0)</f>
        <v>No</v>
      </c>
    </row>
    <row r="748" spans="1:16" x14ac:dyDescent="0.3">
      <c r="A748" s="2" t="s">
        <v>4705</v>
      </c>
      <c r="B748" s="4">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f>INDEX(products!$A$1:$G$49,MATCH(orders!$D748,products!$A$1:$A$49,0),MATCH(orders!L$1,products!$A$1:$G$1,0))</f>
        <v>11.25</v>
      </c>
      <c r="M748" s="10">
        <f t="shared" si="33"/>
        <v>33.75</v>
      </c>
      <c r="N748" t="str">
        <f t="shared" si="34"/>
        <v>Arabica</v>
      </c>
      <c r="O748" t="str">
        <f t="shared" si="35"/>
        <v>Medium</v>
      </c>
      <c r="P748" t="str">
        <f>_xlfn.XLOOKUP(Orders[[#This Row],[Customer ID]],customers!$A$1:$A$1001,customers!$I$1:$I$1001,,0)</f>
        <v>No</v>
      </c>
    </row>
    <row r="749" spans="1:16" x14ac:dyDescent="0.3">
      <c r="A749" s="2" t="s">
        <v>4711</v>
      </c>
      <c r="B749" s="4">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f>INDEX(products!$A$1:$G$49,MATCH(orders!$D749,products!$A$1:$A$49,0),MATCH(orders!L$1,products!$A$1:$G$1,0))</f>
        <v>8.73</v>
      </c>
      <c r="M749" s="10">
        <f t="shared" si="33"/>
        <v>34.92</v>
      </c>
      <c r="N749" t="str">
        <f t="shared" si="34"/>
        <v>Liberica</v>
      </c>
      <c r="O749" t="str">
        <f t="shared" si="35"/>
        <v>Medium</v>
      </c>
      <c r="P749" t="str">
        <f>_xlfn.XLOOKUP(Orders[[#This Row],[Customer ID]],customers!$A$1:$A$1001,customers!$I$1:$I$1001,,0)</f>
        <v>Yes</v>
      </c>
    </row>
    <row r="750" spans="1:16" x14ac:dyDescent="0.3">
      <c r="A750" s="2" t="s">
        <v>4717</v>
      </c>
      <c r="B750" s="4">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f>INDEX(products!$A$1:$G$49,MATCH(orders!$D750,products!$A$1:$A$49,0),MATCH(orders!L$1,products!$A$1:$G$1,0))</f>
        <v>7.29</v>
      </c>
      <c r="M750" s="10">
        <f t="shared" si="33"/>
        <v>14.58</v>
      </c>
      <c r="N750" t="str">
        <f t="shared" si="34"/>
        <v>Excelsa</v>
      </c>
      <c r="O750" t="str">
        <f t="shared" si="35"/>
        <v>Dark</v>
      </c>
      <c r="P750" t="str">
        <f>_xlfn.XLOOKUP(Orders[[#This Row],[Customer ID]],customers!$A$1:$A$1001,customers!$I$1:$I$1001,,0)</f>
        <v>No</v>
      </c>
    </row>
    <row r="751" spans="1:16" x14ac:dyDescent="0.3">
      <c r="A751" s="2" t="s">
        <v>4723</v>
      </c>
      <c r="B751" s="4">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f>INDEX(products!$A$1:$G$49,MATCH(orders!$D751,products!$A$1:$A$49,0),MATCH(orders!L$1,products!$A$1:$G$1,0))</f>
        <v>2.6849999999999996</v>
      </c>
      <c r="M751" s="10">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4">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f>INDEX(products!$A$1:$G$49,MATCH(orders!$D752,products!$A$1:$A$49,0),MATCH(orders!L$1,products!$A$1:$G$1,0))</f>
        <v>5.97</v>
      </c>
      <c r="M752" s="10">
        <f t="shared" si="33"/>
        <v>5.97</v>
      </c>
      <c r="N752" t="str">
        <f t="shared" si="34"/>
        <v>Robusta</v>
      </c>
      <c r="O752" t="str">
        <f t="shared" si="35"/>
        <v>Medium</v>
      </c>
      <c r="P752" t="str">
        <f>_xlfn.XLOOKUP(Orders[[#This Row],[Customer ID]],customers!$A$1:$A$1001,customers!$I$1:$I$1001,,0)</f>
        <v>Yes</v>
      </c>
    </row>
    <row r="753" spans="1:16" x14ac:dyDescent="0.3">
      <c r="A753" s="2" t="s">
        <v>4735</v>
      </c>
      <c r="B753" s="4">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f>INDEX(products!$A$1:$G$49,MATCH(orders!$D753,products!$A$1:$A$49,0),MATCH(orders!L$1,products!$A$1:$G$1,0))</f>
        <v>9.51</v>
      </c>
      <c r="M753" s="10">
        <f t="shared" si="33"/>
        <v>19.02</v>
      </c>
      <c r="N753" t="str">
        <f t="shared" si="34"/>
        <v>Liberica</v>
      </c>
      <c r="O753" t="str">
        <f t="shared" si="35"/>
        <v>Light</v>
      </c>
      <c r="P753" t="str">
        <f>_xlfn.XLOOKUP(Orders[[#This Row],[Customer ID]],customers!$A$1:$A$1001,customers!$I$1:$I$1001,,0)</f>
        <v>No</v>
      </c>
    </row>
    <row r="754" spans="1:16" x14ac:dyDescent="0.3">
      <c r="A754" s="2" t="s">
        <v>4741</v>
      </c>
      <c r="B754" s="4">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f>INDEX(products!$A$1:$G$49,MATCH(orders!$D754,products!$A$1:$A$49,0),MATCH(orders!L$1,products!$A$1:$G$1,0))</f>
        <v>13.75</v>
      </c>
      <c r="M754" s="10">
        <f t="shared" si="33"/>
        <v>27.5</v>
      </c>
      <c r="N754" t="str">
        <f t="shared" si="34"/>
        <v>Excelsa</v>
      </c>
      <c r="O754" t="str">
        <f t="shared" si="35"/>
        <v>Medium</v>
      </c>
      <c r="P754" t="str">
        <f>_xlfn.XLOOKUP(Orders[[#This Row],[Customer ID]],customers!$A$1:$A$1001,customers!$I$1:$I$1001,,0)</f>
        <v>Yes</v>
      </c>
    </row>
    <row r="755" spans="1:16" x14ac:dyDescent="0.3">
      <c r="A755" s="2" t="s">
        <v>4747</v>
      </c>
      <c r="B755" s="4">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f>INDEX(products!$A$1:$G$49,MATCH(orders!$D755,products!$A$1:$A$49,0),MATCH(orders!L$1,products!$A$1:$G$1,0))</f>
        <v>5.97</v>
      </c>
      <c r="M755" s="10">
        <f t="shared" si="33"/>
        <v>29.849999999999998</v>
      </c>
      <c r="N755" t="str">
        <f t="shared" si="34"/>
        <v>Arabica</v>
      </c>
      <c r="O755" t="str">
        <f t="shared" si="35"/>
        <v>Dark</v>
      </c>
      <c r="P755" t="str">
        <f>_xlfn.XLOOKUP(Orders[[#This Row],[Customer ID]],customers!$A$1:$A$1001,customers!$I$1:$I$1001,,0)</f>
        <v>No</v>
      </c>
    </row>
    <row r="756" spans="1:16" x14ac:dyDescent="0.3">
      <c r="A756" s="2" t="s">
        <v>4753</v>
      </c>
      <c r="B756" s="4">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f>INDEX(products!$A$1:$G$49,MATCH(orders!$D756,products!$A$1:$A$49,0),MATCH(orders!L$1,products!$A$1:$G$1,0))</f>
        <v>2.9849999999999999</v>
      </c>
      <c r="M756" s="10">
        <f t="shared" si="33"/>
        <v>17.91</v>
      </c>
      <c r="N756" t="str">
        <f t="shared" si="34"/>
        <v>Arabica</v>
      </c>
      <c r="O756" t="str">
        <f t="shared" si="35"/>
        <v>Dark</v>
      </c>
      <c r="P756" t="str">
        <f>_xlfn.XLOOKUP(Orders[[#This Row],[Customer ID]],customers!$A$1:$A$1001,customers!$I$1:$I$1001,,0)</f>
        <v>No</v>
      </c>
    </row>
    <row r="757" spans="1:16" x14ac:dyDescent="0.3">
      <c r="A757" s="2" t="s">
        <v>4758</v>
      </c>
      <c r="B757" s="4">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f>INDEX(products!$A$1:$G$49,MATCH(orders!$D757,products!$A$1:$A$49,0),MATCH(orders!L$1,products!$A$1:$G$1,0))</f>
        <v>4.7549999999999999</v>
      </c>
      <c r="M757" s="10">
        <f t="shared" si="33"/>
        <v>28.53</v>
      </c>
      <c r="N757" t="str">
        <f t="shared" si="34"/>
        <v>Liberica</v>
      </c>
      <c r="O757" t="str">
        <f t="shared" si="35"/>
        <v>Light</v>
      </c>
      <c r="P757" t="str">
        <f>_xlfn.XLOOKUP(Orders[[#This Row],[Customer ID]],customers!$A$1:$A$1001,customers!$I$1:$I$1001,,0)</f>
        <v>No</v>
      </c>
    </row>
    <row r="758" spans="1:16" x14ac:dyDescent="0.3">
      <c r="A758" s="2" t="s">
        <v>4764</v>
      </c>
      <c r="B758" s="4">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f>INDEX(products!$A$1:$G$49,MATCH(orders!$D758,products!$A$1:$A$49,0),MATCH(orders!L$1,products!$A$1:$G$1,0))</f>
        <v>8.9499999999999993</v>
      </c>
      <c r="M758" s="10">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4">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f>INDEX(products!$A$1:$G$49,MATCH(orders!$D759,products!$A$1:$A$49,0),MATCH(orders!L$1,products!$A$1:$G$1,0))</f>
        <v>5.97</v>
      </c>
      <c r="M759" s="10">
        <f t="shared" si="33"/>
        <v>17.91</v>
      </c>
      <c r="N759" t="str">
        <f t="shared" si="34"/>
        <v>Arabica</v>
      </c>
      <c r="O759" t="str">
        <f t="shared" si="35"/>
        <v>Dark</v>
      </c>
      <c r="P759" t="str">
        <f>_xlfn.XLOOKUP(Orders[[#This Row],[Customer ID]],customers!$A$1:$A$1001,customers!$I$1:$I$1001,,0)</f>
        <v>Yes</v>
      </c>
    </row>
    <row r="760" spans="1:16" x14ac:dyDescent="0.3">
      <c r="A760" s="2" t="s">
        <v>4776</v>
      </c>
      <c r="B760" s="4">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f>INDEX(products!$A$1:$G$49,MATCH(orders!$D760,products!$A$1:$A$49,0),MATCH(orders!L$1,products!$A$1:$G$1,0))</f>
        <v>8.9499999999999993</v>
      </c>
      <c r="M760" s="10">
        <f t="shared" si="33"/>
        <v>8.9499999999999993</v>
      </c>
      <c r="N760" t="str">
        <f t="shared" si="34"/>
        <v>Robusta</v>
      </c>
      <c r="O760" t="str">
        <f t="shared" si="35"/>
        <v>Dark</v>
      </c>
      <c r="P760" t="str">
        <f>_xlfn.XLOOKUP(Orders[[#This Row],[Customer ID]],customers!$A$1:$A$1001,customers!$I$1:$I$1001,,0)</f>
        <v>No</v>
      </c>
    </row>
    <row r="761" spans="1:16" x14ac:dyDescent="0.3">
      <c r="A761" s="2" t="s">
        <v>4781</v>
      </c>
      <c r="B761" s="4">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f>INDEX(products!$A$1:$G$49,MATCH(orders!$D761,products!$A$1:$A$49,0),MATCH(orders!L$1,products!$A$1:$G$1,0))</f>
        <v>29.784999999999997</v>
      </c>
      <c r="M761" s="10">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4">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f>INDEX(products!$A$1:$G$49,MATCH(orders!$D762,products!$A$1:$A$49,0),MATCH(orders!L$1,products!$A$1:$G$1,0))</f>
        <v>8.91</v>
      </c>
      <c r="M762" s="10">
        <f t="shared" si="33"/>
        <v>44.55</v>
      </c>
      <c r="N762" t="str">
        <f t="shared" si="34"/>
        <v>Excelsa</v>
      </c>
      <c r="O762" t="str">
        <f t="shared" si="35"/>
        <v>Light</v>
      </c>
      <c r="P762" t="str">
        <f>_xlfn.XLOOKUP(Orders[[#This Row],[Customer ID]],customers!$A$1:$A$1001,customers!$I$1:$I$1001,,0)</f>
        <v>No</v>
      </c>
    </row>
    <row r="763" spans="1:16" x14ac:dyDescent="0.3">
      <c r="A763" s="2" t="s">
        <v>4792</v>
      </c>
      <c r="B763" s="4">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f>INDEX(products!$A$1:$G$49,MATCH(orders!$D763,products!$A$1:$A$49,0),MATCH(orders!L$1,products!$A$1:$G$1,0))</f>
        <v>14.85</v>
      </c>
      <c r="M763" s="10">
        <f t="shared" si="33"/>
        <v>89.1</v>
      </c>
      <c r="N763" t="str">
        <f t="shared" si="34"/>
        <v>Excelsa</v>
      </c>
      <c r="O763" t="str">
        <f t="shared" si="35"/>
        <v>Light</v>
      </c>
      <c r="P763" t="str">
        <f>_xlfn.XLOOKUP(Orders[[#This Row],[Customer ID]],customers!$A$1:$A$1001,customers!$I$1:$I$1001,,0)</f>
        <v>Yes</v>
      </c>
    </row>
    <row r="764" spans="1:16" x14ac:dyDescent="0.3">
      <c r="A764" s="2" t="s">
        <v>4797</v>
      </c>
      <c r="B764" s="4">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f>INDEX(products!$A$1:$G$49,MATCH(orders!$D764,products!$A$1:$A$49,0),MATCH(orders!L$1,products!$A$1:$G$1,0))</f>
        <v>8.73</v>
      </c>
      <c r="M764" s="10">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4">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f>INDEX(products!$A$1:$G$49,MATCH(orders!$D765,products!$A$1:$A$49,0),MATCH(orders!L$1,products!$A$1:$G$1,0))</f>
        <v>7.77</v>
      </c>
      <c r="M765" s="10">
        <f t="shared" si="33"/>
        <v>23.31</v>
      </c>
      <c r="N765" t="str">
        <f t="shared" si="34"/>
        <v>Arabica</v>
      </c>
      <c r="O765" t="str">
        <f t="shared" si="35"/>
        <v>Light</v>
      </c>
      <c r="P765" t="str">
        <f>_xlfn.XLOOKUP(Orders[[#This Row],[Customer ID]],customers!$A$1:$A$1001,customers!$I$1:$I$1001,,0)</f>
        <v>No</v>
      </c>
    </row>
    <row r="766" spans="1:16" x14ac:dyDescent="0.3">
      <c r="A766" s="2" t="s">
        <v>4808</v>
      </c>
      <c r="B766" s="4">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f>INDEX(products!$A$1:$G$49,MATCH(orders!$D766,products!$A$1:$A$49,0),MATCH(orders!L$1,products!$A$1:$G$1,0))</f>
        <v>29.784999999999997</v>
      </c>
      <c r="M766" s="10">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4">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f>INDEX(products!$A$1:$G$49,MATCH(orders!$D767,products!$A$1:$A$49,0),MATCH(orders!L$1,products!$A$1:$G$1,0))</f>
        <v>9.9499999999999993</v>
      </c>
      <c r="M767" s="10">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4">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f>INDEX(products!$A$1:$G$49,MATCH(orders!$D768,products!$A$1:$A$49,0),MATCH(orders!L$1,products!$A$1:$G$1,0))</f>
        <v>7.77</v>
      </c>
      <c r="M768" s="10">
        <f t="shared" si="33"/>
        <v>15.54</v>
      </c>
      <c r="N768" t="str">
        <f t="shared" si="34"/>
        <v>Arabica</v>
      </c>
      <c r="O768" t="str">
        <f t="shared" si="35"/>
        <v>Light</v>
      </c>
      <c r="P768" t="str">
        <f>_xlfn.XLOOKUP(Orders[[#This Row],[Customer ID]],customers!$A$1:$A$1001,customers!$I$1:$I$1001,,0)</f>
        <v>Yes</v>
      </c>
    </row>
    <row r="769" spans="1:16" x14ac:dyDescent="0.3">
      <c r="A769" s="2" t="s">
        <v>4825</v>
      </c>
      <c r="B769" s="4">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f>INDEX(products!$A$1:$G$49,MATCH(orders!$D769,products!$A$1:$A$49,0),MATCH(orders!L$1,products!$A$1:$G$1,0))</f>
        <v>29.784999999999997</v>
      </c>
      <c r="M769" s="10">
        <f t="shared" si="33"/>
        <v>89.35499999999999</v>
      </c>
      <c r="N769" t="str">
        <f t="shared" si="34"/>
        <v>Arabica</v>
      </c>
      <c r="O769" t="str">
        <f t="shared" si="35"/>
        <v>Light</v>
      </c>
      <c r="P769" t="str">
        <f>_xlfn.XLOOKUP(Orders[[#This Row],[Customer ID]],customers!$A$1:$A$1001,customers!$I$1:$I$1001,,0)</f>
        <v>No</v>
      </c>
    </row>
    <row r="770" spans="1:16" x14ac:dyDescent="0.3">
      <c r="A770" s="2" t="s">
        <v>4831</v>
      </c>
      <c r="B770" s="4">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f>INDEX(products!$A$1:$G$49,MATCH(orders!$D770,products!$A$1:$A$49,0),MATCH(orders!L$1,products!$A$1:$G$1,0))</f>
        <v>11.95</v>
      </c>
      <c r="M770" s="10">
        <f t="shared" si="33"/>
        <v>23.9</v>
      </c>
      <c r="N770" t="str">
        <f t="shared" si="34"/>
        <v>Robusta</v>
      </c>
      <c r="O770" t="str">
        <f t="shared" si="35"/>
        <v>Light</v>
      </c>
      <c r="P770" t="str">
        <f>_xlfn.XLOOKUP(Orders[[#This Row],[Customer ID]],customers!$A$1:$A$1001,customers!$I$1:$I$1001,,0)</f>
        <v>No</v>
      </c>
    </row>
    <row r="771" spans="1:16" x14ac:dyDescent="0.3">
      <c r="A771" s="2" t="s">
        <v>4836</v>
      </c>
      <c r="B771" s="4">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f>INDEX(products!$A$1:$G$49,MATCH(orders!$D771,products!$A$1:$A$49,0),MATCH(orders!L$1,products!$A$1:$G$1,0))</f>
        <v>22.884999999999998</v>
      </c>
      <c r="M771" s="10">
        <f t="shared" ref="M771:M834" si="36">L771*E771</f>
        <v>137.31</v>
      </c>
      <c r="N771" t="str">
        <f t="shared" ref="N771:N834" si="37">IF(I771="Rob","Robusta",IF(I771="Exc","Excelsa",IF(I771="Ara","Arabica",IF(I771 ="Lib","Liberica"))))</f>
        <v>Robusta</v>
      </c>
      <c r="O771" t="str">
        <f t="shared" ref="O771:O834" si="38">IF(J771="M","Medium",IF(J771="L","Light",IF(J771="D","Dark")))</f>
        <v>Medium</v>
      </c>
      <c r="P771" t="str">
        <f>_xlfn.XLOOKUP(Orders[[#This Row],[Customer ID]],customers!$A$1:$A$1001,customers!$I$1:$I$1001,,0)</f>
        <v>No</v>
      </c>
    </row>
    <row r="772" spans="1:16" x14ac:dyDescent="0.3">
      <c r="A772" s="2" t="s">
        <v>4842</v>
      </c>
      <c r="B772" s="4">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f>INDEX(products!$A$1:$G$49,MATCH(orders!$D772,products!$A$1:$A$49,0),MATCH(orders!L$1,products!$A$1:$G$1,0))</f>
        <v>9.9499999999999993</v>
      </c>
      <c r="M772" s="10">
        <f t="shared" si="36"/>
        <v>9.9499999999999993</v>
      </c>
      <c r="N772" t="str">
        <f t="shared" si="37"/>
        <v>Arabica</v>
      </c>
      <c r="O772" t="str">
        <f t="shared" si="38"/>
        <v>Dark</v>
      </c>
      <c r="P772" t="str">
        <f>_xlfn.XLOOKUP(Orders[[#This Row],[Customer ID]],customers!$A$1:$A$1001,customers!$I$1:$I$1001,,0)</f>
        <v>No</v>
      </c>
    </row>
    <row r="773" spans="1:16" x14ac:dyDescent="0.3">
      <c r="A773" s="2" t="s">
        <v>4847</v>
      </c>
      <c r="B773" s="4">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f>INDEX(products!$A$1:$G$49,MATCH(orders!$D773,products!$A$1:$A$49,0),MATCH(orders!L$1,products!$A$1:$G$1,0))</f>
        <v>7.169999999999999</v>
      </c>
      <c r="M773" s="10">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4">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f>INDEX(products!$A$1:$G$49,MATCH(orders!$D774,products!$A$1:$A$49,0),MATCH(orders!L$1,products!$A$1:$G$1,0))</f>
        <v>13.75</v>
      </c>
      <c r="M774" s="10">
        <f t="shared" si="36"/>
        <v>82.5</v>
      </c>
      <c r="N774" t="str">
        <f t="shared" si="37"/>
        <v>Excelsa</v>
      </c>
      <c r="O774" t="str">
        <f t="shared" si="38"/>
        <v>Medium</v>
      </c>
      <c r="P774" t="str">
        <f>_xlfn.XLOOKUP(Orders[[#This Row],[Customer ID]],customers!$A$1:$A$1001,customers!$I$1:$I$1001,,0)</f>
        <v>No</v>
      </c>
    </row>
    <row r="775" spans="1:16" x14ac:dyDescent="0.3">
      <c r="A775" s="2" t="s">
        <v>4858</v>
      </c>
      <c r="B775" s="4">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f>INDEX(products!$A$1:$G$49,MATCH(orders!$D775,products!$A$1:$A$49,0),MATCH(orders!L$1,products!$A$1:$G$1,0))</f>
        <v>4.3650000000000002</v>
      </c>
      <c r="M775" s="10">
        <f t="shared" si="36"/>
        <v>8.73</v>
      </c>
      <c r="N775" t="str">
        <f t="shared" si="37"/>
        <v>Liberica</v>
      </c>
      <c r="O775" t="str">
        <f t="shared" si="38"/>
        <v>Medium</v>
      </c>
      <c r="P775" t="str">
        <f>_xlfn.XLOOKUP(Orders[[#This Row],[Customer ID]],customers!$A$1:$A$1001,customers!$I$1:$I$1001,,0)</f>
        <v>No</v>
      </c>
    </row>
    <row r="776" spans="1:16" x14ac:dyDescent="0.3">
      <c r="A776" s="2" t="s">
        <v>4864</v>
      </c>
      <c r="B776" s="4">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f>INDEX(products!$A$1:$G$49,MATCH(orders!$D776,products!$A$1:$A$49,0),MATCH(orders!L$1,products!$A$1:$G$1,0))</f>
        <v>9.9499999999999993</v>
      </c>
      <c r="M776" s="10">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4">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f>INDEX(products!$A$1:$G$49,MATCH(orders!$D777,products!$A$1:$A$49,0),MATCH(orders!L$1,products!$A$1:$G$1,0))</f>
        <v>8.91</v>
      </c>
      <c r="M777" s="10">
        <f t="shared" si="36"/>
        <v>17.82</v>
      </c>
      <c r="N777" t="str">
        <f t="shared" si="37"/>
        <v>Excelsa</v>
      </c>
      <c r="O777" t="str">
        <f t="shared" si="38"/>
        <v>Light</v>
      </c>
      <c r="P777" t="str">
        <f>_xlfn.XLOOKUP(Orders[[#This Row],[Customer ID]],customers!$A$1:$A$1001,customers!$I$1:$I$1001,,0)</f>
        <v>Yes</v>
      </c>
    </row>
    <row r="778" spans="1:16" x14ac:dyDescent="0.3">
      <c r="A778" s="2" t="s">
        <v>4875</v>
      </c>
      <c r="B778" s="4">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f>INDEX(products!$A$1:$G$49,MATCH(orders!$D778,products!$A$1:$A$49,0),MATCH(orders!L$1,products!$A$1:$G$1,0))</f>
        <v>6.75</v>
      </c>
      <c r="M778" s="10">
        <f t="shared" si="36"/>
        <v>20.25</v>
      </c>
      <c r="N778" t="str">
        <f t="shared" si="37"/>
        <v>Arabica</v>
      </c>
      <c r="O778" t="str">
        <f t="shared" si="38"/>
        <v>Medium</v>
      </c>
      <c r="P778" t="str">
        <f>_xlfn.XLOOKUP(Orders[[#This Row],[Customer ID]],customers!$A$1:$A$1001,customers!$I$1:$I$1001,,0)</f>
        <v>No</v>
      </c>
    </row>
    <row r="779" spans="1:16" x14ac:dyDescent="0.3">
      <c r="A779" s="2" t="s">
        <v>4881</v>
      </c>
      <c r="B779" s="4">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f>INDEX(products!$A$1:$G$49,MATCH(orders!$D779,products!$A$1:$A$49,0),MATCH(orders!L$1,products!$A$1:$G$1,0))</f>
        <v>29.784999999999997</v>
      </c>
      <c r="M779" s="10">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4">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f>INDEX(products!$A$1:$G$49,MATCH(orders!$D780,products!$A$1:$A$49,0),MATCH(orders!L$1,products!$A$1:$G$1,0))</f>
        <v>9.51</v>
      </c>
      <c r="M780" s="10">
        <f t="shared" si="36"/>
        <v>19.02</v>
      </c>
      <c r="N780" t="str">
        <f t="shared" si="37"/>
        <v>Liberica</v>
      </c>
      <c r="O780" t="str">
        <f t="shared" si="38"/>
        <v>Light</v>
      </c>
      <c r="P780" t="str">
        <f>_xlfn.XLOOKUP(Orders[[#This Row],[Customer ID]],customers!$A$1:$A$1001,customers!$I$1:$I$1001,,0)</f>
        <v>Yes</v>
      </c>
    </row>
    <row r="781" spans="1:16" x14ac:dyDescent="0.3">
      <c r="A781" s="2" t="s">
        <v>4892</v>
      </c>
      <c r="B781" s="4">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f>INDEX(products!$A$1:$G$49,MATCH(orders!$D781,products!$A$1:$A$49,0),MATCH(orders!L$1,products!$A$1:$G$1,0))</f>
        <v>12.95</v>
      </c>
      <c r="M781" s="10">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4">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f>INDEX(products!$A$1:$G$49,MATCH(orders!$D782,products!$A$1:$A$49,0),MATCH(orders!L$1,products!$A$1:$G$1,0))</f>
        <v>13.75</v>
      </c>
      <c r="M782" s="10">
        <f t="shared" si="36"/>
        <v>41.25</v>
      </c>
      <c r="N782" t="str">
        <f t="shared" si="37"/>
        <v>Excelsa</v>
      </c>
      <c r="O782" t="str">
        <f t="shared" si="38"/>
        <v>Medium</v>
      </c>
      <c r="P782" t="str">
        <f>_xlfn.XLOOKUP(Orders[[#This Row],[Customer ID]],customers!$A$1:$A$1001,customers!$I$1:$I$1001,,0)</f>
        <v>No</v>
      </c>
    </row>
    <row r="783" spans="1:16" x14ac:dyDescent="0.3">
      <c r="A783" s="2" t="s">
        <v>4903</v>
      </c>
      <c r="B783" s="4">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f>INDEX(products!$A$1:$G$49,MATCH(orders!$D783,products!$A$1:$A$49,0),MATCH(orders!L$1,products!$A$1:$G$1,0))</f>
        <v>36.454999999999998</v>
      </c>
      <c r="M783" s="10">
        <f t="shared" si="36"/>
        <v>145.82</v>
      </c>
      <c r="N783" t="str">
        <f t="shared" si="37"/>
        <v>Liberica</v>
      </c>
      <c r="O783" t="str">
        <f t="shared" si="38"/>
        <v>Light</v>
      </c>
      <c r="P783" t="str">
        <f>_xlfn.XLOOKUP(Orders[[#This Row],[Customer ID]],customers!$A$1:$A$1001,customers!$I$1:$I$1001,,0)</f>
        <v>No</v>
      </c>
    </row>
    <row r="784" spans="1:16" x14ac:dyDescent="0.3">
      <c r="A784" s="2" t="s">
        <v>4909</v>
      </c>
      <c r="B784" s="4">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f>INDEX(products!$A$1:$G$49,MATCH(orders!$D784,products!$A$1:$A$49,0),MATCH(orders!L$1,products!$A$1:$G$1,0))</f>
        <v>4.4550000000000001</v>
      </c>
      <c r="M784" s="10">
        <f t="shared" si="36"/>
        <v>26.73</v>
      </c>
      <c r="N784" t="str">
        <f t="shared" si="37"/>
        <v>Excelsa</v>
      </c>
      <c r="O784" t="str">
        <f t="shared" si="38"/>
        <v>Light</v>
      </c>
      <c r="P784" t="str">
        <f>_xlfn.XLOOKUP(Orders[[#This Row],[Customer ID]],customers!$A$1:$A$1001,customers!$I$1:$I$1001,,0)</f>
        <v>No</v>
      </c>
    </row>
    <row r="785" spans="1:16" x14ac:dyDescent="0.3">
      <c r="A785" s="2" t="s">
        <v>4915</v>
      </c>
      <c r="B785" s="4">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f>INDEX(products!$A$1:$G$49,MATCH(orders!$D785,products!$A$1:$A$49,0),MATCH(orders!L$1,products!$A$1:$G$1,0))</f>
        <v>8.73</v>
      </c>
      <c r="M785" s="10">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4">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f>INDEX(products!$A$1:$G$49,MATCH(orders!$D786,products!$A$1:$A$49,0),MATCH(orders!L$1,products!$A$1:$G$1,0))</f>
        <v>15.85</v>
      </c>
      <c r="M786" s="10">
        <f t="shared" si="36"/>
        <v>31.7</v>
      </c>
      <c r="N786" t="str">
        <f t="shared" si="37"/>
        <v>Liberica</v>
      </c>
      <c r="O786" t="str">
        <f t="shared" si="38"/>
        <v>Light</v>
      </c>
      <c r="P786" t="str">
        <f>_xlfn.XLOOKUP(Orders[[#This Row],[Customer ID]],customers!$A$1:$A$1001,customers!$I$1:$I$1001,,0)</f>
        <v>No</v>
      </c>
    </row>
    <row r="787" spans="1:16" x14ac:dyDescent="0.3">
      <c r="A787" s="2" t="s">
        <v>4926</v>
      </c>
      <c r="B787" s="4">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f>INDEX(products!$A$1:$G$49,MATCH(orders!$D787,products!$A$1:$A$49,0),MATCH(orders!L$1,products!$A$1:$G$1,0))</f>
        <v>22.884999999999998</v>
      </c>
      <c r="M787" s="10">
        <f t="shared" si="36"/>
        <v>22.884999999999998</v>
      </c>
      <c r="N787" t="str">
        <f t="shared" si="37"/>
        <v>Arabica</v>
      </c>
      <c r="O787" t="str">
        <f t="shared" si="38"/>
        <v>Dark</v>
      </c>
      <c r="P787" t="str">
        <f>_xlfn.XLOOKUP(Orders[[#This Row],[Customer ID]],customers!$A$1:$A$1001,customers!$I$1:$I$1001,,0)</f>
        <v>No</v>
      </c>
    </row>
    <row r="788" spans="1:16" x14ac:dyDescent="0.3">
      <c r="A788" s="2" t="s">
        <v>4932</v>
      </c>
      <c r="B788" s="4">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f>INDEX(products!$A$1:$G$49,MATCH(orders!$D788,products!$A$1:$A$49,0),MATCH(orders!L$1,products!$A$1:$G$1,0))</f>
        <v>27.945</v>
      </c>
      <c r="M788" s="10">
        <f t="shared" si="36"/>
        <v>27.945</v>
      </c>
      <c r="N788" t="str">
        <f t="shared" si="37"/>
        <v>Excelsa</v>
      </c>
      <c r="O788" t="str">
        <f t="shared" si="38"/>
        <v>Dark</v>
      </c>
      <c r="P788" t="str">
        <f>_xlfn.XLOOKUP(Orders[[#This Row],[Customer ID]],customers!$A$1:$A$1001,customers!$I$1:$I$1001,,0)</f>
        <v>Yes</v>
      </c>
    </row>
    <row r="789" spans="1:16" x14ac:dyDescent="0.3">
      <c r="A789" s="2" t="s">
        <v>4938</v>
      </c>
      <c r="B789" s="4">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f>INDEX(products!$A$1:$G$49,MATCH(orders!$D789,products!$A$1:$A$49,0),MATCH(orders!L$1,products!$A$1:$G$1,0))</f>
        <v>13.75</v>
      </c>
      <c r="M789" s="10">
        <f t="shared" si="36"/>
        <v>82.5</v>
      </c>
      <c r="N789" t="str">
        <f t="shared" si="37"/>
        <v>Excelsa</v>
      </c>
      <c r="O789" t="str">
        <f t="shared" si="38"/>
        <v>Medium</v>
      </c>
      <c r="P789" t="str">
        <f>_xlfn.XLOOKUP(Orders[[#This Row],[Customer ID]],customers!$A$1:$A$1001,customers!$I$1:$I$1001,,0)</f>
        <v>Yes</v>
      </c>
    </row>
    <row r="790" spans="1:16" x14ac:dyDescent="0.3">
      <c r="A790" s="2" t="s">
        <v>4943</v>
      </c>
      <c r="B790" s="4">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f>INDEX(products!$A$1:$G$49,MATCH(orders!$D790,products!$A$1:$A$49,0),MATCH(orders!L$1,products!$A$1:$G$1,0))</f>
        <v>22.884999999999998</v>
      </c>
      <c r="M790" s="10">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4">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f>INDEX(products!$A$1:$G$49,MATCH(orders!$D791,products!$A$1:$A$49,0),MATCH(orders!L$1,products!$A$1:$G$1,0))</f>
        <v>12.95</v>
      </c>
      <c r="M791" s="10">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4">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f>INDEX(products!$A$1:$G$49,MATCH(orders!$D792,products!$A$1:$A$49,0),MATCH(orders!L$1,products!$A$1:$G$1,0))</f>
        <v>7.77</v>
      </c>
      <c r="M792" s="10">
        <f t="shared" si="36"/>
        <v>23.31</v>
      </c>
      <c r="N792" t="str">
        <f t="shared" si="37"/>
        <v>Arabica</v>
      </c>
      <c r="O792" t="str">
        <f t="shared" si="38"/>
        <v>Light</v>
      </c>
      <c r="P792" t="str">
        <f>_xlfn.XLOOKUP(Orders[[#This Row],[Customer ID]],customers!$A$1:$A$1001,customers!$I$1:$I$1001,,0)</f>
        <v>No</v>
      </c>
    </row>
    <row r="793" spans="1:16" x14ac:dyDescent="0.3">
      <c r="A793" s="2" t="s">
        <v>4961</v>
      </c>
      <c r="B793" s="4">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f>INDEX(products!$A$1:$G$49,MATCH(orders!$D793,products!$A$1:$A$49,0),MATCH(orders!L$1,products!$A$1:$G$1,0))</f>
        <v>4.7549999999999999</v>
      </c>
      <c r="M793" s="10">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4">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f>INDEX(products!$A$1:$G$49,MATCH(orders!$D794,products!$A$1:$A$49,0),MATCH(orders!L$1,products!$A$1:$G$1,0))</f>
        <v>8.73</v>
      </c>
      <c r="M794" s="10">
        <f t="shared" si="36"/>
        <v>52.38</v>
      </c>
      <c r="N794" t="str">
        <f t="shared" si="37"/>
        <v>Liberica</v>
      </c>
      <c r="O794" t="str">
        <f t="shared" si="38"/>
        <v>Medium</v>
      </c>
      <c r="P794" t="str">
        <f>_xlfn.XLOOKUP(Orders[[#This Row],[Customer ID]],customers!$A$1:$A$1001,customers!$I$1:$I$1001,,0)</f>
        <v>Yes</v>
      </c>
    </row>
    <row r="795" spans="1:16" x14ac:dyDescent="0.3">
      <c r="A795" s="2" t="s">
        <v>4973</v>
      </c>
      <c r="B795" s="4">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f>INDEX(products!$A$1:$G$49,MATCH(orders!$D795,products!$A$1:$A$49,0),MATCH(orders!L$1,products!$A$1:$G$1,0))</f>
        <v>3.5849999999999995</v>
      </c>
      <c r="M795" s="10">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4">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f>INDEX(products!$A$1:$G$49,MATCH(orders!$D796,products!$A$1:$A$49,0),MATCH(orders!L$1,products!$A$1:$G$1,0))</f>
        <v>29.784999999999997</v>
      </c>
      <c r="M796" s="10">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4">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f>INDEX(products!$A$1:$G$49,MATCH(orders!$D797,products!$A$1:$A$49,0),MATCH(orders!L$1,products!$A$1:$G$1,0))</f>
        <v>7.169999999999999</v>
      </c>
      <c r="M797" s="10">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4">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f>INDEX(products!$A$1:$G$49,MATCH(orders!$D798,products!$A$1:$A$49,0),MATCH(orders!L$1,products!$A$1:$G$1,0))</f>
        <v>9.51</v>
      </c>
      <c r="M798" s="10">
        <f t="shared" si="36"/>
        <v>9.51</v>
      </c>
      <c r="N798" t="str">
        <f t="shared" si="37"/>
        <v>Liberica</v>
      </c>
      <c r="O798" t="str">
        <f t="shared" si="38"/>
        <v>Light</v>
      </c>
      <c r="P798" t="str">
        <f>_xlfn.XLOOKUP(Orders[[#This Row],[Customer ID]],customers!$A$1:$A$1001,customers!$I$1:$I$1001,,0)</f>
        <v>No</v>
      </c>
    </row>
    <row r="799" spans="1:16" x14ac:dyDescent="0.3">
      <c r="A799" s="2" t="s">
        <v>4996</v>
      </c>
      <c r="B799" s="4">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f>INDEX(products!$A$1:$G$49,MATCH(orders!$D799,products!$A$1:$A$49,0),MATCH(orders!L$1,products!$A$1:$G$1,0))</f>
        <v>7.77</v>
      </c>
      <c r="M799" s="10">
        <f t="shared" si="36"/>
        <v>31.08</v>
      </c>
      <c r="N799" t="str">
        <f t="shared" si="37"/>
        <v>Arabica</v>
      </c>
      <c r="O799" t="str">
        <f t="shared" si="38"/>
        <v>Light</v>
      </c>
      <c r="P799" t="str">
        <f>_xlfn.XLOOKUP(Orders[[#This Row],[Customer ID]],customers!$A$1:$A$1001,customers!$I$1:$I$1001,,0)</f>
        <v>No</v>
      </c>
    </row>
    <row r="800" spans="1:16" x14ac:dyDescent="0.3">
      <c r="A800" s="2" t="s">
        <v>5002</v>
      </c>
      <c r="B800" s="4">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f>INDEX(products!$A$1:$G$49,MATCH(orders!$D800,products!$A$1:$A$49,0),MATCH(orders!L$1,products!$A$1:$G$1,0))</f>
        <v>2.6849999999999996</v>
      </c>
      <c r="M800" s="10">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4">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f>INDEX(products!$A$1:$G$49,MATCH(orders!$D801,products!$A$1:$A$49,0),MATCH(orders!L$1,products!$A$1:$G$1,0))</f>
        <v>12.15</v>
      </c>
      <c r="M801" s="10">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4">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f>INDEX(products!$A$1:$G$49,MATCH(orders!$D802,products!$A$1:$A$49,0),MATCH(orders!L$1,products!$A$1:$G$1,0))</f>
        <v>2.6849999999999996</v>
      </c>
      <c r="M802" s="10">
        <f t="shared" si="36"/>
        <v>16.11</v>
      </c>
      <c r="N802" t="str">
        <f t="shared" si="37"/>
        <v>Robusta</v>
      </c>
      <c r="O802" t="str">
        <f t="shared" si="38"/>
        <v>Dark</v>
      </c>
      <c r="P802" t="str">
        <f>_xlfn.XLOOKUP(Orders[[#This Row],[Customer ID]],customers!$A$1:$A$1001,customers!$I$1:$I$1001,,0)</f>
        <v>No</v>
      </c>
    </row>
    <row r="803" spans="1:16" x14ac:dyDescent="0.3">
      <c r="A803" s="2" t="s">
        <v>5018</v>
      </c>
      <c r="B803" s="4">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f>INDEX(products!$A$1:$G$49,MATCH(orders!$D803,products!$A$1:$A$49,0),MATCH(orders!L$1,products!$A$1:$G$1,0))</f>
        <v>20.584999999999997</v>
      </c>
      <c r="M803" s="10">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4">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f>INDEX(products!$A$1:$G$49,MATCH(orders!$D804,products!$A$1:$A$49,0),MATCH(orders!L$1,products!$A$1:$G$1,0))</f>
        <v>2.6849999999999996</v>
      </c>
      <c r="M804" s="10">
        <f t="shared" si="36"/>
        <v>10.739999999999998</v>
      </c>
      <c r="N804" t="str">
        <f t="shared" si="37"/>
        <v>Robusta</v>
      </c>
      <c r="O804" t="str">
        <f t="shared" si="38"/>
        <v>Dark</v>
      </c>
      <c r="P804" t="str">
        <f>_xlfn.XLOOKUP(Orders[[#This Row],[Customer ID]],customers!$A$1:$A$1001,customers!$I$1:$I$1001,,0)</f>
        <v>No</v>
      </c>
    </row>
    <row r="805" spans="1:16" x14ac:dyDescent="0.3">
      <c r="A805" s="2" t="s">
        <v>5030</v>
      </c>
      <c r="B805" s="4">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f>INDEX(products!$A$1:$G$49,MATCH(orders!$D805,products!$A$1:$A$49,0),MATCH(orders!L$1,products!$A$1:$G$1,0))</f>
        <v>31.624999999999996</v>
      </c>
      <c r="M805" s="10">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4">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f>INDEX(products!$A$1:$G$49,MATCH(orders!$D806,products!$A$1:$A$49,0),MATCH(orders!L$1,products!$A$1:$G$1,0))</f>
        <v>11.95</v>
      </c>
      <c r="M806" s="10">
        <f t="shared" si="36"/>
        <v>23.9</v>
      </c>
      <c r="N806" t="str">
        <f t="shared" si="37"/>
        <v>Robusta</v>
      </c>
      <c r="O806" t="str">
        <f t="shared" si="38"/>
        <v>Light</v>
      </c>
      <c r="P806" t="str">
        <f>_xlfn.XLOOKUP(Orders[[#This Row],[Customer ID]],customers!$A$1:$A$1001,customers!$I$1:$I$1001,,0)</f>
        <v>No</v>
      </c>
    </row>
    <row r="807" spans="1:16" x14ac:dyDescent="0.3">
      <c r="A807" s="2" t="s">
        <v>5040</v>
      </c>
      <c r="B807" s="4">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f>INDEX(products!$A$1:$G$49,MATCH(orders!$D807,products!$A$1:$A$49,0),MATCH(orders!L$1,products!$A$1:$G$1,0))</f>
        <v>5.97</v>
      </c>
      <c r="M807" s="10">
        <f t="shared" si="36"/>
        <v>5.97</v>
      </c>
      <c r="N807" t="str">
        <f t="shared" si="37"/>
        <v>Robusta</v>
      </c>
      <c r="O807" t="str">
        <f t="shared" si="38"/>
        <v>Medium</v>
      </c>
      <c r="P807" t="str">
        <f>_xlfn.XLOOKUP(Orders[[#This Row],[Customer ID]],customers!$A$1:$A$1001,customers!$I$1:$I$1001,,0)</f>
        <v>No</v>
      </c>
    </row>
    <row r="808" spans="1:16" x14ac:dyDescent="0.3">
      <c r="A808" s="2" t="s">
        <v>5046</v>
      </c>
      <c r="B808" s="4">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f>INDEX(products!$A$1:$G$49,MATCH(orders!$D808,products!$A$1:$A$49,0),MATCH(orders!L$1,products!$A$1:$G$1,0))</f>
        <v>3.8849999999999998</v>
      </c>
      <c r="M808" s="10">
        <f t="shared" si="36"/>
        <v>7.77</v>
      </c>
      <c r="N808" t="str">
        <f t="shared" si="37"/>
        <v>Liberica</v>
      </c>
      <c r="O808" t="str">
        <f t="shared" si="38"/>
        <v>Dark</v>
      </c>
      <c r="P808" t="str">
        <f>_xlfn.XLOOKUP(Orders[[#This Row],[Customer ID]],customers!$A$1:$A$1001,customers!$I$1:$I$1001,,0)</f>
        <v>Yes</v>
      </c>
    </row>
    <row r="809" spans="1:16" x14ac:dyDescent="0.3">
      <c r="A809" s="2" t="s">
        <v>5050</v>
      </c>
      <c r="B809" s="4">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f>INDEX(products!$A$1:$G$49,MATCH(orders!$D809,products!$A$1:$A$49,0),MATCH(orders!L$1,products!$A$1:$G$1,0))</f>
        <v>7.77</v>
      </c>
      <c r="M809" s="10">
        <f t="shared" si="36"/>
        <v>23.31</v>
      </c>
      <c r="N809" t="str">
        <f t="shared" si="37"/>
        <v>Liberica</v>
      </c>
      <c r="O809" t="str">
        <f t="shared" si="38"/>
        <v>Dark</v>
      </c>
      <c r="P809" t="str">
        <f>_xlfn.XLOOKUP(Orders[[#This Row],[Customer ID]],customers!$A$1:$A$1001,customers!$I$1:$I$1001,,0)</f>
        <v>No</v>
      </c>
    </row>
    <row r="810" spans="1:16" x14ac:dyDescent="0.3">
      <c r="A810" s="2" t="s">
        <v>5056</v>
      </c>
      <c r="B810" s="4">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f>INDEX(products!$A$1:$G$49,MATCH(orders!$D810,products!$A$1:$A$49,0),MATCH(orders!L$1,products!$A$1:$G$1,0))</f>
        <v>27.484999999999996</v>
      </c>
      <c r="M810" s="10">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4">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f>INDEX(products!$A$1:$G$49,MATCH(orders!$D811,products!$A$1:$A$49,0),MATCH(orders!L$1,products!$A$1:$G$1,0))</f>
        <v>2.6849999999999996</v>
      </c>
      <c r="M811" s="10">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4">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f>INDEX(products!$A$1:$G$49,MATCH(orders!$D812,products!$A$1:$A$49,0),MATCH(orders!L$1,products!$A$1:$G$1,0))</f>
        <v>9.51</v>
      </c>
      <c r="M812" s="10">
        <f t="shared" si="36"/>
        <v>28.53</v>
      </c>
      <c r="N812" t="str">
        <f t="shared" si="37"/>
        <v>Liberica</v>
      </c>
      <c r="O812" t="str">
        <f t="shared" si="38"/>
        <v>Light</v>
      </c>
      <c r="P812" t="str">
        <f>_xlfn.XLOOKUP(Orders[[#This Row],[Customer ID]],customers!$A$1:$A$1001,customers!$I$1:$I$1001,,0)</f>
        <v>No</v>
      </c>
    </row>
    <row r="813" spans="1:16" x14ac:dyDescent="0.3">
      <c r="A813" s="2" t="s">
        <v>5073</v>
      </c>
      <c r="B813" s="4">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f>INDEX(products!$A$1:$G$49,MATCH(orders!$D813,products!$A$1:$A$49,0),MATCH(orders!L$1,products!$A$1:$G$1,0))</f>
        <v>11.25</v>
      </c>
      <c r="M813" s="10">
        <f t="shared" si="36"/>
        <v>67.5</v>
      </c>
      <c r="N813" t="str">
        <f t="shared" si="37"/>
        <v>Arabica</v>
      </c>
      <c r="O813" t="str">
        <f t="shared" si="38"/>
        <v>Medium</v>
      </c>
      <c r="P813" t="str">
        <f>_xlfn.XLOOKUP(Orders[[#This Row],[Customer ID]],customers!$A$1:$A$1001,customers!$I$1:$I$1001,,0)</f>
        <v>Yes</v>
      </c>
    </row>
    <row r="814" spans="1:16" x14ac:dyDescent="0.3">
      <c r="A814" s="2" t="s">
        <v>5073</v>
      </c>
      <c r="B814" s="4">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f>INDEX(products!$A$1:$G$49,MATCH(orders!$D814,products!$A$1:$A$49,0),MATCH(orders!L$1,products!$A$1:$G$1,0))</f>
        <v>29.784999999999997</v>
      </c>
      <c r="M814" s="10">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4">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f>INDEX(products!$A$1:$G$49,MATCH(orders!$D815,products!$A$1:$A$49,0),MATCH(orders!L$1,products!$A$1:$G$1,0))</f>
        <v>31.624999999999996</v>
      </c>
      <c r="M815" s="10">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4">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f>INDEX(products!$A$1:$G$49,MATCH(orders!$D816,products!$A$1:$A$49,0),MATCH(orders!L$1,products!$A$1:$G$1,0))</f>
        <v>4.4550000000000001</v>
      </c>
      <c r="M816" s="10">
        <f t="shared" si="36"/>
        <v>8.91</v>
      </c>
      <c r="N816" t="str">
        <f t="shared" si="37"/>
        <v>Excelsa</v>
      </c>
      <c r="O816" t="str">
        <f t="shared" si="38"/>
        <v>Light</v>
      </c>
      <c r="P816" t="str">
        <f>_xlfn.XLOOKUP(Orders[[#This Row],[Customer ID]],customers!$A$1:$A$1001,customers!$I$1:$I$1001,,0)</f>
        <v>No</v>
      </c>
    </row>
    <row r="817" spans="1:16" x14ac:dyDescent="0.3">
      <c r="A817" s="2" t="s">
        <v>5096</v>
      </c>
      <c r="B817" s="4">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f>INDEX(products!$A$1:$G$49,MATCH(orders!$D817,products!$A$1:$A$49,0),MATCH(orders!L$1,products!$A$1:$G$1,0))</f>
        <v>5.97</v>
      </c>
      <c r="M817" s="10">
        <f t="shared" si="36"/>
        <v>35.82</v>
      </c>
      <c r="N817" t="str">
        <f t="shared" si="37"/>
        <v>Robusta</v>
      </c>
      <c r="O817" t="str">
        <f t="shared" si="38"/>
        <v>Medium</v>
      </c>
      <c r="P817" t="str">
        <f>_xlfn.XLOOKUP(Orders[[#This Row],[Customer ID]],customers!$A$1:$A$1001,customers!$I$1:$I$1001,,0)</f>
        <v>No</v>
      </c>
    </row>
    <row r="818" spans="1:16" x14ac:dyDescent="0.3">
      <c r="A818" s="2" t="s">
        <v>5102</v>
      </c>
      <c r="B818" s="4">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f>INDEX(products!$A$1:$G$49,MATCH(orders!$D818,products!$A$1:$A$49,0),MATCH(orders!L$1,products!$A$1:$G$1,0))</f>
        <v>9.51</v>
      </c>
      <c r="M818" s="10">
        <f t="shared" si="36"/>
        <v>38.04</v>
      </c>
      <c r="N818" t="str">
        <f t="shared" si="37"/>
        <v>Liberica</v>
      </c>
      <c r="O818" t="str">
        <f t="shared" si="38"/>
        <v>Light</v>
      </c>
      <c r="P818" t="str">
        <f>_xlfn.XLOOKUP(Orders[[#This Row],[Customer ID]],customers!$A$1:$A$1001,customers!$I$1:$I$1001,,0)</f>
        <v>No</v>
      </c>
    </row>
    <row r="819" spans="1:16" x14ac:dyDescent="0.3">
      <c r="A819" s="2" t="s">
        <v>5107</v>
      </c>
      <c r="B819" s="4">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f>INDEX(products!$A$1:$G$49,MATCH(orders!$D819,products!$A$1:$A$49,0),MATCH(orders!L$1,products!$A$1:$G$1,0))</f>
        <v>7.77</v>
      </c>
      <c r="M819" s="10">
        <f t="shared" si="36"/>
        <v>15.54</v>
      </c>
      <c r="N819" t="str">
        <f t="shared" si="37"/>
        <v>Liberica</v>
      </c>
      <c r="O819" t="str">
        <f t="shared" si="38"/>
        <v>Dark</v>
      </c>
      <c r="P819" t="str">
        <f>_xlfn.XLOOKUP(Orders[[#This Row],[Customer ID]],customers!$A$1:$A$1001,customers!$I$1:$I$1001,,0)</f>
        <v>No</v>
      </c>
    </row>
    <row r="820" spans="1:16" x14ac:dyDescent="0.3">
      <c r="A820" s="2" t="s">
        <v>5112</v>
      </c>
      <c r="B820" s="4">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f>INDEX(products!$A$1:$G$49,MATCH(orders!$D820,products!$A$1:$A$49,0),MATCH(orders!L$1,products!$A$1:$G$1,0))</f>
        <v>15.85</v>
      </c>
      <c r="M820" s="10">
        <f t="shared" si="36"/>
        <v>79.25</v>
      </c>
      <c r="N820" t="str">
        <f t="shared" si="37"/>
        <v>Liberica</v>
      </c>
      <c r="O820" t="str">
        <f t="shared" si="38"/>
        <v>Light</v>
      </c>
      <c r="P820" t="str">
        <f>_xlfn.XLOOKUP(Orders[[#This Row],[Customer ID]],customers!$A$1:$A$1001,customers!$I$1:$I$1001,,0)</f>
        <v>No</v>
      </c>
    </row>
    <row r="821" spans="1:16" x14ac:dyDescent="0.3">
      <c r="A821" s="2" t="s">
        <v>5117</v>
      </c>
      <c r="B821" s="4">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f>INDEX(products!$A$1:$G$49,MATCH(orders!$D821,products!$A$1:$A$49,0),MATCH(orders!L$1,products!$A$1:$G$1,0))</f>
        <v>4.7549999999999999</v>
      </c>
      <c r="M821" s="10">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4">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f>INDEX(products!$A$1:$G$49,MATCH(orders!$D822,products!$A$1:$A$49,0),MATCH(orders!L$1,products!$A$1:$G$1,0))</f>
        <v>13.75</v>
      </c>
      <c r="M822" s="10">
        <f t="shared" si="36"/>
        <v>55</v>
      </c>
      <c r="N822" t="str">
        <f t="shared" si="37"/>
        <v>Excelsa</v>
      </c>
      <c r="O822" t="str">
        <f t="shared" si="38"/>
        <v>Medium</v>
      </c>
      <c r="P822" t="str">
        <f>_xlfn.XLOOKUP(Orders[[#This Row],[Customer ID]],customers!$A$1:$A$1001,customers!$I$1:$I$1001,,0)</f>
        <v>Yes</v>
      </c>
    </row>
    <row r="823" spans="1:16" x14ac:dyDescent="0.3">
      <c r="A823" s="2" t="s">
        <v>5129</v>
      </c>
      <c r="B823" s="4">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f>INDEX(products!$A$1:$G$49,MATCH(orders!$D823,products!$A$1:$A$49,0),MATCH(orders!L$1,products!$A$1:$G$1,0))</f>
        <v>5.3699999999999992</v>
      </c>
      <c r="M823" s="10">
        <f t="shared" si="36"/>
        <v>26.849999999999994</v>
      </c>
      <c r="N823" t="str">
        <f t="shared" si="37"/>
        <v>Robusta</v>
      </c>
      <c r="O823" t="str">
        <f t="shared" si="38"/>
        <v>Dark</v>
      </c>
      <c r="P823" t="str">
        <f>_xlfn.XLOOKUP(Orders[[#This Row],[Customer ID]],customers!$A$1:$A$1001,customers!$I$1:$I$1001,,0)</f>
        <v>No</v>
      </c>
    </row>
    <row r="824" spans="1:16" x14ac:dyDescent="0.3">
      <c r="A824" s="2" t="s">
        <v>5135</v>
      </c>
      <c r="B824" s="4">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f>INDEX(products!$A$1:$G$49,MATCH(orders!$D824,products!$A$1:$A$49,0),MATCH(orders!L$1,products!$A$1:$G$1,0))</f>
        <v>34.154999999999994</v>
      </c>
      <c r="M824" s="10">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4">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f>INDEX(products!$A$1:$G$49,MATCH(orders!$D825,products!$A$1:$A$49,0),MATCH(orders!L$1,products!$A$1:$G$1,0))</f>
        <v>15.85</v>
      </c>
      <c r="M825" s="10">
        <f t="shared" si="36"/>
        <v>47.55</v>
      </c>
      <c r="N825" t="str">
        <f t="shared" si="37"/>
        <v>Liberica</v>
      </c>
      <c r="O825" t="str">
        <f t="shared" si="38"/>
        <v>Light</v>
      </c>
      <c r="P825" t="str">
        <f>_xlfn.XLOOKUP(Orders[[#This Row],[Customer ID]],customers!$A$1:$A$1001,customers!$I$1:$I$1001,,0)</f>
        <v>Yes</v>
      </c>
    </row>
    <row r="826" spans="1:16" x14ac:dyDescent="0.3">
      <c r="A826" s="2" t="s">
        <v>5147</v>
      </c>
      <c r="B826" s="4">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f>INDEX(products!$A$1:$G$49,MATCH(orders!$D826,products!$A$1:$A$49,0),MATCH(orders!L$1,products!$A$1:$G$1,0))</f>
        <v>3.375</v>
      </c>
      <c r="M826" s="10">
        <f t="shared" si="36"/>
        <v>16.875</v>
      </c>
      <c r="N826" t="str">
        <f t="shared" si="37"/>
        <v>Arabica</v>
      </c>
      <c r="O826" t="str">
        <f t="shared" si="38"/>
        <v>Medium</v>
      </c>
      <c r="P826" t="str">
        <f>_xlfn.XLOOKUP(Orders[[#This Row],[Customer ID]],customers!$A$1:$A$1001,customers!$I$1:$I$1001,,0)</f>
        <v>Yes</v>
      </c>
    </row>
    <row r="827" spans="1:16" x14ac:dyDescent="0.3">
      <c r="A827" s="2" t="s">
        <v>5152</v>
      </c>
      <c r="B827" s="4">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f>INDEX(products!$A$1:$G$49,MATCH(orders!$D827,products!$A$1:$A$49,0),MATCH(orders!L$1,products!$A$1:$G$1,0))</f>
        <v>9.9499999999999993</v>
      </c>
      <c r="M827" s="10">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4">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f>INDEX(products!$A$1:$G$49,MATCH(orders!$D828,products!$A$1:$A$49,0),MATCH(orders!L$1,products!$A$1:$G$1,0))</f>
        <v>8.25</v>
      </c>
      <c r="M828" s="10">
        <f t="shared" si="36"/>
        <v>41.25</v>
      </c>
      <c r="N828" t="str">
        <f t="shared" si="37"/>
        <v>Excelsa</v>
      </c>
      <c r="O828" t="str">
        <f t="shared" si="38"/>
        <v>Medium</v>
      </c>
      <c r="P828" t="str">
        <f>_xlfn.XLOOKUP(Orders[[#This Row],[Customer ID]],customers!$A$1:$A$1001,customers!$I$1:$I$1001,,0)</f>
        <v>Yes</v>
      </c>
    </row>
    <row r="829" spans="1:16" x14ac:dyDescent="0.3">
      <c r="A829" s="2" t="s">
        <v>5164</v>
      </c>
      <c r="B829" s="4">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f>INDEX(products!$A$1:$G$49,MATCH(orders!$D829,products!$A$1:$A$49,0),MATCH(orders!L$1,products!$A$1:$G$1,0))</f>
        <v>4.125</v>
      </c>
      <c r="M829" s="10">
        <f t="shared" si="36"/>
        <v>20.625</v>
      </c>
      <c r="N829" t="str">
        <f t="shared" si="37"/>
        <v>Excelsa</v>
      </c>
      <c r="O829" t="str">
        <f t="shared" si="38"/>
        <v>Medium</v>
      </c>
      <c r="P829" t="str">
        <f>_xlfn.XLOOKUP(Orders[[#This Row],[Customer ID]],customers!$A$1:$A$1001,customers!$I$1:$I$1001,,0)</f>
        <v>No</v>
      </c>
    </row>
    <row r="830" spans="1:16" x14ac:dyDescent="0.3">
      <c r="A830" s="2" t="s">
        <v>5170</v>
      </c>
      <c r="B830" s="4">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f>INDEX(products!$A$1:$G$49,MATCH(orders!$D830,products!$A$1:$A$49,0),MATCH(orders!L$1,products!$A$1:$G$1,0))</f>
        <v>22.884999999999998</v>
      </c>
      <c r="M830" s="10">
        <f t="shared" si="36"/>
        <v>137.31</v>
      </c>
      <c r="N830" t="str">
        <f t="shared" si="37"/>
        <v>Arabica</v>
      </c>
      <c r="O830" t="str">
        <f t="shared" si="38"/>
        <v>Dark</v>
      </c>
      <c r="P830" t="str">
        <f>_xlfn.XLOOKUP(Orders[[#This Row],[Customer ID]],customers!$A$1:$A$1001,customers!$I$1:$I$1001,,0)</f>
        <v>Yes</v>
      </c>
    </row>
    <row r="831" spans="1:16" x14ac:dyDescent="0.3">
      <c r="A831" s="2" t="s">
        <v>5176</v>
      </c>
      <c r="B831" s="4">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f>INDEX(products!$A$1:$G$49,MATCH(orders!$D831,products!$A$1:$A$49,0),MATCH(orders!L$1,products!$A$1:$G$1,0))</f>
        <v>2.9849999999999999</v>
      </c>
      <c r="M831" s="10">
        <f t="shared" si="36"/>
        <v>2.9849999999999999</v>
      </c>
      <c r="N831" t="str">
        <f t="shared" si="37"/>
        <v>Arabica</v>
      </c>
      <c r="O831" t="str">
        <f t="shared" si="38"/>
        <v>Dark</v>
      </c>
      <c r="P831" t="str">
        <f>_xlfn.XLOOKUP(Orders[[#This Row],[Customer ID]],customers!$A$1:$A$1001,customers!$I$1:$I$1001,,0)</f>
        <v>No</v>
      </c>
    </row>
    <row r="832" spans="1:16" x14ac:dyDescent="0.3">
      <c r="A832" s="2" t="s">
        <v>5182</v>
      </c>
      <c r="B832" s="4">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f>INDEX(products!$A$1:$G$49,MATCH(orders!$D832,products!$A$1:$A$49,0),MATCH(orders!L$1,products!$A$1:$G$1,0))</f>
        <v>13.75</v>
      </c>
      <c r="M832" s="10">
        <f t="shared" si="36"/>
        <v>27.5</v>
      </c>
      <c r="N832" t="str">
        <f t="shared" si="37"/>
        <v>Excelsa</v>
      </c>
      <c r="O832" t="str">
        <f t="shared" si="38"/>
        <v>Medium</v>
      </c>
      <c r="P832" t="str">
        <f>_xlfn.XLOOKUP(Orders[[#This Row],[Customer ID]],customers!$A$1:$A$1001,customers!$I$1:$I$1001,,0)</f>
        <v>No</v>
      </c>
    </row>
    <row r="833" spans="1:16" x14ac:dyDescent="0.3">
      <c r="A833" s="2" t="s">
        <v>5182</v>
      </c>
      <c r="B833" s="4">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f>INDEX(products!$A$1:$G$49,MATCH(orders!$D833,products!$A$1:$A$49,0),MATCH(orders!L$1,products!$A$1:$G$1,0))</f>
        <v>2.9849999999999999</v>
      </c>
      <c r="M833" s="10">
        <f t="shared" si="36"/>
        <v>5.97</v>
      </c>
      <c r="N833" t="str">
        <f t="shared" si="37"/>
        <v>Arabica</v>
      </c>
      <c r="O833" t="str">
        <f t="shared" si="38"/>
        <v>Dark</v>
      </c>
      <c r="P833" t="str">
        <f>_xlfn.XLOOKUP(Orders[[#This Row],[Customer ID]],customers!$A$1:$A$1001,customers!$I$1:$I$1001,,0)</f>
        <v>No</v>
      </c>
    </row>
    <row r="834" spans="1:16" x14ac:dyDescent="0.3">
      <c r="A834" s="2" t="s">
        <v>5193</v>
      </c>
      <c r="B834" s="4">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f>INDEX(products!$A$1:$G$49,MATCH(orders!$D834,products!$A$1:$A$49,0),MATCH(orders!L$1,products!$A$1:$G$1,0))</f>
        <v>9.9499999999999993</v>
      </c>
      <c r="M834" s="10">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4">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f>INDEX(products!$A$1:$G$49,MATCH(orders!$D835,products!$A$1:$A$49,0),MATCH(orders!L$1,products!$A$1:$G$1,0))</f>
        <v>20.584999999999997</v>
      </c>
      <c r="M835" s="10">
        <f t="shared" ref="M835:M898" si="39">L835*E835</f>
        <v>82.339999999999989</v>
      </c>
      <c r="N835" t="str">
        <f t="shared" ref="N835:N898" si="40">IF(I835="Rob","Robusta",IF(I835="Exc","Excelsa",IF(I835="Ara","Arabica",IF(I835 ="Lib","Liberica"))))</f>
        <v>Robusta</v>
      </c>
      <c r="O835" t="str">
        <f t="shared" ref="O835:O898" si="41">IF(J835="M","Medium",IF(J835="L","Light",IF(J835="D","Dark")))</f>
        <v>Dark</v>
      </c>
      <c r="P835" t="str">
        <f>_xlfn.XLOOKUP(Orders[[#This Row],[Customer ID]],customers!$A$1:$A$1001,customers!$I$1:$I$1001,,0)</f>
        <v>Yes</v>
      </c>
    </row>
    <row r="836" spans="1:16" x14ac:dyDescent="0.3">
      <c r="A836" s="2" t="s">
        <v>5205</v>
      </c>
      <c r="B836" s="4">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f>INDEX(products!$A$1:$G$49,MATCH(orders!$D836,products!$A$1:$A$49,0),MATCH(orders!L$1,products!$A$1:$G$1,0))</f>
        <v>22.884999999999998</v>
      </c>
      <c r="M836" s="10">
        <f t="shared" si="39"/>
        <v>22.884999999999998</v>
      </c>
      <c r="N836" t="str">
        <f t="shared" si="40"/>
        <v>Arabica</v>
      </c>
      <c r="O836" t="str">
        <f t="shared" si="41"/>
        <v>Dark</v>
      </c>
      <c r="P836" t="str">
        <f>_xlfn.XLOOKUP(Orders[[#This Row],[Customer ID]],customers!$A$1:$A$1001,customers!$I$1:$I$1001,,0)</f>
        <v>No</v>
      </c>
    </row>
    <row r="837" spans="1:16" x14ac:dyDescent="0.3">
      <c r="A837" s="2" t="s">
        <v>5211</v>
      </c>
      <c r="B837" s="4">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f>INDEX(products!$A$1:$G$49,MATCH(orders!$D837,products!$A$1:$A$49,0),MATCH(orders!L$1,products!$A$1:$G$1,0))</f>
        <v>8.91</v>
      </c>
      <c r="M837" s="10">
        <f t="shared" si="39"/>
        <v>8.91</v>
      </c>
      <c r="N837" t="str">
        <f t="shared" si="40"/>
        <v>Excelsa</v>
      </c>
      <c r="O837" t="str">
        <f t="shared" si="41"/>
        <v>Light</v>
      </c>
      <c r="P837" t="str">
        <f>_xlfn.XLOOKUP(Orders[[#This Row],[Customer ID]],customers!$A$1:$A$1001,customers!$I$1:$I$1001,,0)</f>
        <v>Yes</v>
      </c>
    </row>
    <row r="838" spans="1:16" x14ac:dyDescent="0.3">
      <c r="A838" s="2" t="s">
        <v>5216</v>
      </c>
      <c r="B838" s="4">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f>INDEX(products!$A$1:$G$49,MATCH(orders!$D838,products!$A$1:$A$49,0),MATCH(orders!L$1,products!$A$1:$G$1,0))</f>
        <v>2.9849999999999999</v>
      </c>
      <c r="M838" s="10">
        <f t="shared" si="39"/>
        <v>11.94</v>
      </c>
      <c r="N838" t="str">
        <f t="shared" si="40"/>
        <v>Arabica</v>
      </c>
      <c r="O838" t="str">
        <f t="shared" si="41"/>
        <v>Dark</v>
      </c>
      <c r="P838" t="str">
        <f>_xlfn.XLOOKUP(Orders[[#This Row],[Customer ID]],customers!$A$1:$A$1001,customers!$I$1:$I$1001,,0)</f>
        <v>No</v>
      </c>
    </row>
    <row r="839" spans="1:16" x14ac:dyDescent="0.3">
      <c r="A839" s="2" t="s">
        <v>5222</v>
      </c>
      <c r="B839" s="4">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f>INDEX(products!$A$1:$G$49,MATCH(orders!$D839,products!$A$1:$A$49,0),MATCH(orders!L$1,products!$A$1:$G$1,0))</f>
        <v>33.464999999999996</v>
      </c>
      <c r="M839" s="10">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4">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f>INDEX(products!$A$1:$G$49,MATCH(orders!$D840,products!$A$1:$A$49,0),MATCH(orders!L$1,products!$A$1:$G$1,0))</f>
        <v>22.884999999999998</v>
      </c>
      <c r="M840" s="10">
        <f t="shared" si="39"/>
        <v>114.42499999999998</v>
      </c>
      <c r="N840" t="str">
        <f t="shared" si="40"/>
        <v>Arabica</v>
      </c>
      <c r="O840" t="str">
        <f t="shared" si="41"/>
        <v>Dark</v>
      </c>
      <c r="P840" t="str">
        <f>_xlfn.XLOOKUP(Orders[[#This Row],[Customer ID]],customers!$A$1:$A$1001,customers!$I$1:$I$1001,,0)</f>
        <v>No</v>
      </c>
    </row>
    <row r="841" spans="1:16" x14ac:dyDescent="0.3">
      <c r="A841" s="2" t="s">
        <v>5234</v>
      </c>
      <c r="B841" s="4">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f>INDEX(products!$A$1:$G$49,MATCH(orders!$D841,products!$A$1:$A$49,0),MATCH(orders!L$1,products!$A$1:$G$1,0))</f>
        <v>8.25</v>
      </c>
      <c r="M841" s="10">
        <f t="shared" si="39"/>
        <v>41.25</v>
      </c>
      <c r="N841" t="str">
        <f t="shared" si="40"/>
        <v>Excelsa</v>
      </c>
      <c r="O841" t="str">
        <f t="shared" si="41"/>
        <v>Medium</v>
      </c>
      <c r="P841" t="str">
        <f>_xlfn.XLOOKUP(Orders[[#This Row],[Customer ID]],customers!$A$1:$A$1001,customers!$I$1:$I$1001,,0)</f>
        <v>No</v>
      </c>
    </row>
    <row r="842" spans="1:16" x14ac:dyDescent="0.3">
      <c r="A842" s="2" t="s">
        <v>5240</v>
      </c>
      <c r="B842" s="4">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f>INDEX(products!$A$1:$G$49,MATCH(orders!$D842,products!$A$1:$A$49,0),MATCH(orders!L$1,products!$A$1:$G$1,0))</f>
        <v>7.169999999999999</v>
      </c>
      <c r="M842" s="10">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4">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f>INDEX(products!$A$1:$G$49,MATCH(orders!$D843,products!$A$1:$A$49,0),MATCH(orders!L$1,products!$A$1:$G$1,0))</f>
        <v>4.3650000000000002</v>
      </c>
      <c r="M843" s="10">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4">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f>INDEX(products!$A$1:$G$49,MATCH(orders!$D844,products!$A$1:$A$49,0),MATCH(orders!L$1,products!$A$1:$G$1,0))</f>
        <v>4.125</v>
      </c>
      <c r="M844" s="10">
        <f t="shared" si="39"/>
        <v>8.25</v>
      </c>
      <c r="N844" t="str">
        <f t="shared" si="40"/>
        <v>Excelsa</v>
      </c>
      <c r="O844" t="str">
        <f t="shared" si="41"/>
        <v>Medium</v>
      </c>
      <c r="P844" t="str">
        <f>_xlfn.XLOOKUP(Orders[[#This Row],[Customer ID]],customers!$A$1:$A$1001,customers!$I$1:$I$1001,,0)</f>
        <v>Yes</v>
      </c>
    </row>
    <row r="845" spans="1:16" x14ac:dyDescent="0.3">
      <c r="A845" s="2" t="s">
        <v>5256</v>
      </c>
      <c r="B845" s="4">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f>INDEX(products!$A$1:$G$49,MATCH(orders!$D845,products!$A$1:$A$49,0),MATCH(orders!L$1,products!$A$1:$G$1,0))</f>
        <v>4.125</v>
      </c>
      <c r="M845" s="10">
        <f t="shared" si="39"/>
        <v>8.25</v>
      </c>
      <c r="N845" t="str">
        <f t="shared" si="40"/>
        <v>Excelsa</v>
      </c>
      <c r="O845" t="str">
        <f t="shared" si="41"/>
        <v>Medium</v>
      </c>
      <c r="P845" t="str">
        <f>_xlfn.XLOOKUP(Orders[[#This Row],[Customer ID]],customers!$A$1:$A$1001,customers!$I$1:$I$1001,,0)</f>
        <v>Yes</v>
      </c>
    </row>
    <row r="846" spans="1:16" x14ac:dyDescent="0.3">
      <c r="A846" s="2" t="s">
        <v>5262</v>
      </c>
      <c r="B846" s="4">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f>INDEX(products!$A$1:$G$49,MATCH(orders!$D846,products!$A$1:$A$49,0),MATCH(orders!L$1,products!$A$1:$G$1,0))</f>
        <v>5.97</v>
      </c>
      <c r="M846" s="10">
        <f t="shared" si="39"/>
        <v>35.82</v>
      </c>
      <c r="N846" t="str">
        <f t="shared" si="40"/>
        <v>Arabica</v>
      </c>
      <c r="O846" t="str">
        <f t="shared" si="41"/>
        <v>Dark</v>
      </c>
      <c r="P846" t="str">
        <f>_xlfn.XLOOKUP(Orders[[#This Row],[Customer ID]],customers!$A$1:$A$1001,customers!$I$1:$I$1001,,0)</f>
        <v>Yes</v>
      </c>
    </row>
    <row r="847" spans="1:16" x14ac:dyDescent="0.3">
      <c r="A847" s="2" t="s">
        <v>5268</v>
      </c>
      <c r="B847" s="4">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f>INDEX(products!$A$1:$G$49,MATCH(orders!$D847,products!$A$1:$A$49,0),MATCH(orders!L$1,products!$A$1:$G$1,0))</f>
        <v>27.945</v>
      </c>
      <c r="M847" s="10">
        <f t="shared" si="39"/>
        <v>167.67000000000002</v>
      </c>
      <c r="N847" t="str">
        <f t="shared" si="40"/>
        <v>Excelsa</v>
      </c>
      <c r="O847" t="str">
        <f t="shared" si="41"/>
        <v>Dark</v>
      </c>
      <c r="P847" t="str">
        <f>_xlfn.XLOOKUP(Orders[[#This Row],[Customer ID]],customers!$A$1:$A$1001,customers!$I$1:$I$1001,,0)</f>
        <v>No</v>
      </c>
    </row>
    <row r="848" spans="1:16" x14ac:dyDescent="0.3">
      <c r="A848" s="2" t="s">
        <v>5273</v>
      </c>
      <c r="B848" s="4">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f>INDEX(products!$A$1:$G$49,MATCH(orders!$D848,products!$A$1:$A$49,0),MATCH(orders!L$1,products!$A$1:$G$1,0))</f>
        <v>25.874999999999996</v>
      </c>
      <c r="M848" s="10">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4">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f>INDEX(products!$A$1:$G$49,MATCH(orders!$D849,products!$A$1:$A$49,0),MATCH(orders!L$1,products!$A$1:$G$1,0))</f>
        <v>2.9849999999999999</v>
      </c>
      <c r="M849" s="10">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4">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f>INDEX(products!$A$1:$G$49,MATCH(orders!$D850,products!$A$1:$A$49,0),MATCH(orders!L$1,products!$A$1:$G$1,0))</f>
        <v>8.91</v>
      </c>
      <c r="M850" s="10">
        <f t="shared" si="39"/>
        <v>53.46</v>
      </c>
      <c r="N850" t="str">
        <f t="shared" si="40"/>
        <v>Excelsa</v>
      </c>
      <c r="O850" t="str">
        <f t="shared" si="41"/>
        <v>Light</v>
      </c>
      <c r="P850" t="str">
        <f>_xlfn.XLOOKUP(Orders[[#This Row],[Customer ID]],customers!$A$1:$A$1001,customers!$I$1:$I$1001,,0)</f>
        <v>No</v>
      </c>
    </row>
    <row r="851" spans="1:16" x14ac:dyDescent="0.3">
      <c r="A851" s="2" t="s">
        <v>5288</v>
      </c>
      <c r="B851" s="4">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f>INDEX(products!$A$1:$G$49,MATCH(orders!$D851,products!$A$1:$A$49,0),MATCH(orders!L$1,products!$A$1:$G$1,0))</f>
        <v>3.8849999999999998</v>
      </c>
      <c r="M851" s="10">
        <f t="shared" si="39"/>
        <v>23.31</v>
      </c>
      <c r="N851" t="str">
        <f t="shared" si="40"/>
        <v>Arabica</v>
      </c>
      <c r="O851" t="str">
        <f t="shared" si="41"/>
        <v>Light</v>
      </c>
      <c r="P851" t="str">
        <f>_xlfn.XLOOKUP(Orders[[#This Row],[Customer ID]],customers!$A$1:$A$1001,customers!$I$1:$I$1001,,0)</f>
        <v>Yes</v>
      </c>
    </row>
    <row r="852" spans="1:16" x14ac:dyDescent="0.3">
      <c r="A852" s="2" t="s">
        <v>5288</v>
      </c>
      <c r="B852" s="4">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f>INDEX(products!$A$1:$G$49,MATCH(orders!$D852,products!$A$1:$A$49,0),MATCH(orders!L$1,products!$A$1:$G$1,0))</f>
        <v>3.375</v>
      </c>
      <c r="M852" s="10">
        <f t="shared" si="39"/>
        <v>6.75</v>
      </c>
      <c r="N852" t="str">
        <f t="shared" si="40"/>
        <v>Arabica</v>
      </c>
      <c r="O852" t="str">
        <f t="shared" si="41"/>
        <v>Medium</v>
      </c>
      <c r="P852" t="str">
        <f>_xlfn.XLOOKUP(Orders[[#This Row],[Customer ID]],customers!$A$1:$A$1001,customers!$I$1:$I$1001,,0)</f>
        <v>Yes</v>
      </c>
    </row>
    <row r="853" spans="1:16" x14ac:dyDescent="0.3">
      <c r="A853" s="2" t="s">
        <v>5299</v>
      </c>
      <c r="B853" s="4">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f>INDEX(products!$A$1:$G$49,MATCH(orders!$D853,products!$A$1:$A$49,0),MATCH(orders!L$1,products!$A$1:$G$1,0))</f>
        <v>7.77</v>
      </c>
      <c r="M853" s="10">
        <f t="shared" si="39"/>
        <v>7.77</v>
      </c>
      <c r="N853" t="str">
        <f t="shared" si="40"/>
        <v>Liberica</v>
      </c>
      <c r="O853" t="str">
        <f t="shared" si="41"/>
        <v>Dark</v>
      </c>
      <c r="P853" t="str">
        <f>_xlfn.XLOOKUP(Orders[[#This Row],[Customer ID]],customers!$A$1:$A$1001,customers!$I$1:$I$1001,,0)</f>
        <v>Yes</v>
      </c>
    </row>
    <row r="854" spans="1:16" x14ac:dyDescent="0.3">
      <c r="A854" s="2" t="s">
        <v>5305</v>
      </c>
      <c r="B854" s="4">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f>INDEX(products!$A$1:$G$49,MATCH(orders!$D854,products!$A$1:$A$49,0),MATCH(orders!L$1,products!$A$1:$G$1,0))</f>
        <v>29.784999999999997</v>
      </c>
      <c r="M854" s="10">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4">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f>INDEX(products!$A$1:$G$49,MATCH(orders!$D855,products!$A$1:$A$49,0),MATCH(orders!L$1,products!$A$1:$G$1,0))</f>
        <v>9.9499999999999993</v>
      </c>
      <c r="M855" s="10">
        <f t="shared" si="39"/>
        <v>19.899999999999999</v>
      </c>
      <c r="N855" t="str">
        <f t="shared" si="40"/>
        <v>Arabica</v>
      </c>
      <c r="O855" t="str">
        <f t="shared" si="41"/>
        <v>Dark</v>
      </c>
      <c r="P855" t="str">
        <f>_xlfn.XLOOKUP(Orders[[#This Row],[Customer ID]],customers!$A$1:$A$1001,customers!$I$1:$I$1001,,0)</f>
        <v>No</v>
      </c>
    </row>
    <row r="856" spans="1:16" x14ac:dyDescent="0.3">
      <c r="A856" s="2" t="s">
        <v>5315</v>
      </c>
      <c r="B856" s="4">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f>INDEX(products!$A$1:$G$49,MATCH(orders!$D856,products!$A$1:$A$49,0),MATCH(orders!L$1,products!$A$1:$G$1,0))</f>
        <v>7.169999999999999</v>
      </c>
      <c r="M856" s="10">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4">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f>INDEX(products!$A$1:$G$49,MATCH(orders!$D857,products!$A$1:$A$49,0),MATCH(orders!L$1,products!$A$1:$G$1,0))</f>
        <v>29.784999999999997</v>
      </c>
      <c r="M857" s="10">
        <f t="shared" si="39"/>
        <v>89.35499999999999</v>
      </c>
      <c r="N857" t="str">
        <f t="shared" si="40"/>
        <v>Liberica</v>
      </c>
      <c r="O857" t="str">
        <f t="shared" si="41"/>
        <v>Dark</v>
      </c>
      <c r="P857" t="str">
        <f>_xlfn.XLOOKUP(Orders[[#This Row],[Customer ID]],customers!$A$1:$A$1001,customers!$I$1:$I$1001,,0)</f>
        <v>No</v>
      </c>
    </row>
    <row r="858" spans="1:16" x14ac:dyDescent="0.3">
      <c r="A858" s="2" t="s">
        <v>5327</v>
      </c>
      <c r="B858" s="4">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f>INDEX(products!$A$1:$G$49,MATCH(orders!$D858,products!$A$1:$A$49,0),MATCH(orders!L$1,products!$A$1:$G$1,0))</f>
        <v>4.3650000000000002</v>
      </c>
      <c r="M858" s="10">
        <f t="shared" si="39"/>
        <v>8.73</v>
      </c>
      <c r="N858" t="str">
        <f t="shared" si="40"/>
        <v>Liberica</v>
      </c>
      <c r="O858" t="str">
        <f t="shared" si="41"/>
        <v>Medium</v>
      </c>
      <c r="P858" t="str">
        <f>_xlfn.XLOOKUP(Orders[[#This Row],[Customer ID]],customers!$A$1:$A$1001,customers!$I$1:$I$1001,,0)</f>
        <v>Yes</v>
      </c>
    </row>
    <row r="859" spans="1:16" x14ac:dyDescent="0.3">
      <c r="A859" s="2" t="s">
        <v>5333</v>
      </c>
      <c r="B859" s="4">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f>INDEX(products!$A$1:$G$49,MATCH(orders!$D859,products!$A$1:$A$49,0),MATCH(orders!L$1,products!$A$1:$G$1,0))</f>
        <v>27.484999999999996</v>
      </c>
      <c r="M859" s="10">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4">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f>INDEX(products!$A$1:$G$49,MATCH(orders!$D860,products!$A$1:$A$49,0),MATCH(orders!L$1,products!$A$1:$G$1,0))</f>
        <v>8.73</v>
      </c>
      <c r="M860" s="10">
        <f t="shared" si="39"/>
        <v>34.92</v>
      </c>
      <c r="N860" t="str">
        <f t="shared" si="40"/>
        <v>Liberica</v>
      </c>
      <c r="O860" t="str">
        <f t="shared" si="41"/>
        <v>Medium</v>
      </c>
      <c r="P860" t="str">
        <f>_xlfn.XLOOKUP(Orders[[#This Row],[Customer ID]],customers!$A$1:$A$1001,customers!$I$1:$I$1001,,0)</f>
        <v>No</v>
      </c>
    </row>
    <row r="861" spans="1:16" x14ac:dyDescent="0.3">
      <c r="A861" s="2" t="s">
        <v>5345</v>
      </c>
      <c r="B861" s="4">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f>INDEX(products!$A$1:$G$49,MATCH(orders!$D861,products!$A$1:$A$49,0),MATCH(orders!L$1,products!$A$1:$G$1,0))</f>
        <v>29.784999999999997</v>
      </c>
      <c r="M861" s="10">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4">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f>INDEX(products!$A$1:$G$49,MATCH(orders!$D862,products!$A$1:$A$49,0),MATCH(orders!L$1,products!$A$1:$G$1,0))</f>
        <v>25.874999999999996</v>
      </c>
      <c r="M862" s="10">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4">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f>INDEX(products!$A$1:$G$49,MATCH(orders!$D863,products!$A$1:$A$49,0),MATCH(orders!L$1,products!$A$1:$G$1,0))</f>
        <v>12.95</v>
      </c>
      <c r="M863" s="10">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4">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f>INDEX(products!$A$1:$G$49,MATCH(orders!$D864,products!$A$1:$A$49,0),MATCH(orders!L$1,products!$A$1:$G$1,0))</f>
        <v>9.9499999999999993</v>
      </c>
      <c r="M864" s="10">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4">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f>INDEX(products!$A$1:$G$49,MATCH(orders!$D865,products!$A$1:$A$49,0),MATCH(orders!L$1,products!$A$1:$G$1,0))</f>
        <v>14.55</v>
      </c>
      <c r="M865" s="10">
        <f t="shared" si="39"/>
        <v>29.1</v>
      </c>
      <c r="N865" t="str">
        <f t="shared" si="40"/>
        <v>Liberica</v>
      </c>
      <c r="O865" t="str">
        <f t="shared" si="41"/>
        <v>Medium</v>
      </c>
      <c r="P865" t="str">
        <f>_xlfn.XLOOKUP(Orders[[#This Row],[Customer ID]],customers!$A$1:$A$1001,customers!$I$1:$I$1001,,0)</f>
        <v>Yes</v>
      </c>
    </row>
    <row r="866" spans="1:16" x14ac:dyDescent="0.3">
      <c r="A866" s="2" t="s">
        <v>5374</v>
      </c>
      <c r="B866" s="4">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f>INDEX(products!$A$1:$G$49,MATCH(orders!$D866,products!$A$1:$A$49,0),MATCH(orders!L$1,products!$A$1:$G$1,0))</f>
        <v>3.5849999999999995</v>
      </c>
      <c r="M866" s="10">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4">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f>INDEX(products!$A$1:$G$49,MATCH(orders!$D867,products!$A$1:$A$49,0),MATCH(orders!L$1,products!$A$1:$G$1,0))</f>
        <v>6.75</v>
      </c>
      <c r="M867" s="10">
        <f t="shared" si="39"/>
        <v>6.75</v>
      </c>
      <c r="N867" t="str">
        <f t="shared" si="40"/>
        <v>Arabica</v>
      </c>
      <c r="O867" t="str">
        <f t="shared" si="41"/>
        <v>Medium</v>
      </c>
      <c r="P867" t="str">
        <f>_xlfn.XLOOKUP(Orders[[#This Row],[Customer ID]],customers!$A$1:$A$1001,customers!$I$1:$I$1001,,0)</f>
        <v>Yes</v>
      </c>
    </row>
    <row r="868" spans="1:16" x14ac:dyDescent="0.3">
      <c r="A868" s="2" t="s">
        <v>5385</v>
      </c>
      <c r="B868" s="4">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f>INDEX(products!$A$1:$G$49,MATCH(orders!$D868,products!$A$1:$A$49,0),MATCH(orders!L$1,products!$A$1:$G$1,0))</f>
        <v>5.97</v>
      </c>
      <c r="M868" s="10">
        <f t="shared" si="39"/>
        <v>17.91</v>
      </c>
      <c r="N868" t="str">
        <f t="shared" si="40"/>
        <v>Arabica</v>
      </c>
      <c r="O868" t="str">
        <f t="shared" si="41"/>
        <v>Dark</v>
      </c>
      <c r="P868" t="str">
        <f>_xlfn.XLOOKUP(Orders[[#This Row],[Customer ID]],customers!$A$1:$A$1001,customers!$I$1:$I$1001,,0)</f>
        <v>No</v>
      </c>
    </row>
    <row r="869" spans="1:16" x14ac:dyDescent="0.3">
      <c r="A869" s="2" t="s">
        <v>5391</v>
      </c>
      <c r="B869" s="4">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f>INDEX(products!$A$1:$G$49,MATCH(orders!$D869,products!$A$1:$A$49,0),MATCH(orders!L$1,products!$A$1:$G$1,0))</f>
        <v>29.784999999999997</v>
      </c>
      <c r="M869" s="10">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4">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f>INDEX(products!$A$1:$G$49,MATCH(orders!$D870,products!$A$1:$A$49,0),MATCH(orders!L$1,products!$A$1:$G$1,0))</f>
        <v>8.25</v>
      </c>
      <c r="M870" s="10">
        <f t="shared" si="39"/>
        <v>41.25</v>
      </c>
      <c r="N870" t="str">
        <f t="shared" si="40"/>
        <v>Excelsa</v>
      </c>
      <c r="O870" t="str">
        <f t="shared" si="41"/>
        <v>Medium</v>
      </c>
      <c r="P870" t="str">
        <f>_xlfn.XLOOKUP(Orders[[#This Row],[Customer ID]],customers!$A$1:$A$1001,customers!$I$1:$I$1001,,0)</f>
        <v>Yes</v>
      </c>
    </row>
    <row r="871" spans="1:16" x14ac:dyDescent="0.3">
      <c r="A871" s="2" t="s">
        <v>5402</v>
      </c>
      <c r="B871" s="4">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f>INDEX(products!$A$1:$G$49,MATCH(orders!$D871,products!$A$1:$A$49,0),MATCH(orders!L$1,products!$A$1:$G$1,0))</f>
        <v>5.97</v>
      </c>
      <c r="M871" s="10">
        <f t="shared" si="39"/>
        <v>17.91</v>
      </c>
      <c r="N871" t="str">
        <f t="shared" si="40"/>
        <v>Robusta</v>
      </c>
      <c r="O871" t="str">
        <f t="shared" si="41"/>
        <v>Medium</v>
      </c>
      <c r="P871" t="str">
        <f>_xlfn.XLOOKUP(Orders[[#This Row],[Customer ID]],customers!$A$1:$A$1001,customers!$I$1:$I$1001,,0)</f>
        <v>Yes</v>
      </c>
    </row>
    <row r="872" spans="1:16" x14ac:dyDescent="0.3">
      <c r="A872" s="2" t="s">
        <v>5407</v>
      </c>
      <c r="B872" s="4">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f>INDEX(products!$A$1:$G$49,MATCH(orders!$D872,products!$A$1:$A$49,0),MATCH(orders!L$1,products!$A$1:$G$1,0))</f>
        <v>7.29</v>
      </c>
      <c r="M872" s="10">
        <f t="shared" si="39"/>
        <v>7.29</v>
      </c>
      <c r="N872" t="str">
        <f t="shared" si="40"/>
        <v>Excelsa</v>
      </c>
      <c r="O872" t="str">
        <f t="shared" si="41"/>
        <v>Dark</v>
      </c>
      <c r="P872" t="str">
        <f>_xlfn.XLOOKUP(Orders[[#This Row],[Customer ID]],customers!$A$1:$A$1001,customers!$I$1:$I$1001,,0)</f>
        <v>Yes</v>
      </c>
    </row>
    <row r="873" spans="1:16" x14ac:dyDescent="0.3">
      <c r="A873" s="2" t="s">
        <v>5413</v>
      </c>
      <c r="B873" s="4">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f>INDEX(products!$A$1:$G$49,MATCH(orders!$D873,products!$A$1:$A$49,0),MATCH(orders!L$1,products!$A$1:$G$1,0))</f>
        <v>14.85</v>
      </c>
      <c r="M873" s="10">
        <f t="shared" si="39"/>
        <v>29.7</v>
      </c>
      <c r="N873" t="str">
        <f t="shared" si="40"/>
        <v>Excelsa</v>
      </c>
      <c r="O873" t="str">
        <f t="shared" si="41"/>
        <v>Light</v>
      </c>
      <c r="P873" t="str">
        <f>_xlfn.XLOOKUP(Orders[[#This Row],[Customer ID]],customers!$A$1:$A$1001,customers!$I$1:$I$1001,,0)</f>
        <v>Yes</v>
      </c>
    </row>
    <row r="874" spans="1:16" x14ac:dyDescent="0.3">
      <c r="A874" s="2" t="s">
        <v>5421</v>
      </c>
      <c r="B874" s="4">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f>INDEX(products!$A$1:$G$49,MATCH(orders!$D874,products!$A$1:$A$49,0),MATCH(orders!L$1,products!$A$1:$G$1,0))</f>
        <v>11.25</v>
      </c>
      <c r="M874" s="10">
        <f t="shared" si="39"/>
        <v>22.5</v>
      </c>
      <c r="N874" t="str">
        <f t="shared" si="40"/>
        <v>Arabica</v>
      </c>
      <c r="O874" t="str">
        <f t="shared" si="41"/>
        <v>Medium</v>
      </c>
      <c r="P874" t="str">
        <f>_xlfn.XLOOKUP(Orders[[#This Row],[Customer ID]],customers!$A$1:$A$1001,customers!$I$1:$I$1001,,0)</f>
        <v>No</v>
      </c>
    </row>
    <row r="875" spans="1:16" x14ac:dyDescent="0.3">
      <c r="A875" s="2" t="s">
        <v>5427</v>
      </c>
      <c r="B875" s="4">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f>INDEX(products!$A$1:$G$49,MATCH(orders!$D875,products!$A$1:$A$49,0),MATCH(orders!L$1,products!$A$1:$G$1,0))</f>
        <v>2.9849999999999999</v>
      </c>
      <c r="M875" s="10">
        <f t="shared" si="39"/>
        <v>11.94</v>
      </c>
      <c r="N875" t="str">
        <f t="shared" si="40"/>
        <v>Robusta</v>
      </c>
      <c r="O875" t="str">
        <f t="shared" si="41"/>
        <v>Medium</v>
      </c>
      <c r="P875" t="str">
        <f>_xlfn.XLOOKUP(Orders[[#This Row],[Customer ID]],customers!$A$1:$A$1001,customers!$I$1:$I$1001,,0)</f>
        <v>Yes</v>
      </c>
    </row>
    <row r="876" spans="1:16" x14ac:dyDescent="0.3">
      <c r="A876" s="2" t="s">
        <v>5433</v>
      </c>
      <c r="B876" s="4">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f>INDEX(products!$A$1:$G$49,MATCH(orders!$D876,products!$A$1:$A$49,0),MATCH(orders!L$1,products!$A$1:$G$1,0))</f>
        <v>12.95</v>
      </c>
      <c r="M876" s="10">
        <f t="shared" si="39"/>
        <v>25.9</v>
      </c>
      <c r="N876" t="str">
        <f t="shared" si="40"/>
        <v>Arabica</v>
      </c>
      <c r="O876" t="str">
        <f t="shared" si="41"/>
        <v>Light</v>
      </c>
      <c r="P876" t="str">
        <f>_xlfn.XLOOKUP(Orders[[#This Row],[Customer ID]],customers!$A$1:$A$1001,customers!$I$1:$I$1001,,0)</f>
        <v>No</v>
      </c>
    </row>
    <row r="877" spans="1:16" x14ac:dyDescent="0.3">
      <c r="A877" s="2" t="s">
        <v>5439</v>
      </c>
      <c r="B877" s="4">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f>INDEX(products!$A$1:$G$49,MATCH(orders!$D877,products!$A$1:$A$49,0),MATCH(orders!L$1,products!$A$1:$G$1,0))</f>
        <v>8.73</v>
      </c>
      <c r="M877" s="10">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4">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f>INDEX(products!$A$1:$G$49,MATCH(orders!$D878,products!$A$1:$A$49,0),MATCH(orders!L$1,products!$A$1:$G$1,0))</f>
        <v>7.77</v>
      </c>
      <c r="M878" s="10">
        <f t="shared" si="39"/>
        <v>46.62</v>
      </c>
      <c r="N878" t="str">
        <f t="shared" si="40"/>
        <v>Arabica</v>
      </c>
      <c r="O878" t="str">
        <f t="shared" si="41"/>
        <v>Light</v>
      </c>
      <c r="P878" t="str">
        <f>_xlfn.XLOOKUP(Orders[[#This Row],[Customer ID]],customers!$A$1:$A$1001,customers!$I$1:$I$1001,,0)</f>
        <v>No</v>
      </c>
    </row>
    <row r="879" spans="1:16" x14ac:dyDescent="0.3">
      <c r="A879" s="2" t="s">
        <v>5450</v>
      </c>
      <c r="B879" s="4">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f>INDEX(products!$A$1:$G$49,MATCH(orders!$D879,products!$A$1:$A$49,0),MATCH(orders!L$1,products!$A$1:$G$1,0))</f>
        <v>9.51</v>
      </c>
      <c r="M879" s="10">
        <f t="shared" si="39"/>
        <v>28.53</v>
      </c>
      <c r="N879" t="str">
        <f t="shared" si="40"/>
        <v>Liberica</v>
      </c>
      <c r="O879" t="str">
        <f t="shared" si="41"/>
        <v>Light</v>
      </c>
      <c r="P879" t="str">
        <f>_xlfn.XLOOKUP(Orders[[#This Row],[Customer ID]],customers!$A$1:$A$1001,customers!$I$1:$I$1001,,0)</f>
        <v>No</v>
      </c>
    </row>
    <row r="880" spans="1:16" x14ac:dyDescent="0.3">
      <c r="A880" s="2" t="s">
        <v>5456</v>
      </c>
      <c r="B880" s="4">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f>INDEX(products!$A$1:$G$49,MATCH(orders!$D880,products!$A$1:$A$49,0),MATCH(orders!L$1,products!$A$1:$G$1,0))</f>
        <v>27.484999999999996</v>
      </c>
      <c r="M880" s="10">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4">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f>INDEX(products!$A$1:$G$49,MATCH(orders!$D881,products!$A$1:$A$49,0),MATCH(orders!L$1,products!$A$1:$G$1,0))</f>
        <v>3.645</v>
      </c>
      <c r="M881" s="10">
        <f t="shared" si="39"/>
        <v>10.935</v>
      </c>
      <c r="N881" t="str">
        <f t="shared" si="40"/>
        <v>Excelsa</v>
      </c>
      <c r="O881" t="str">
        <f t="shared" si="41"/>
        <v>Dark</v>
      </c>
      <c r="P881" t="str">
        <f>_xlfn.XLOOKUP(Orders[[#This Row],[Customer ID]],customers!$A$1:$A$1001,customers!$I$1:$I$1001,,0)</f>
        <v>No</v>
      </c>
    </row>
    <row r="882" spans="1:16" x14ac:dyDescent="0.3">
      <c r="A882" s="2" t="s">
        <v>5466</v>
      </c>
      <c r="B882" s="4">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f>INDEX(products!$A$1:$G$49,MATCH(orders!$D882,products!$A$1:$A$49,0),MATCH(orders!L$1,products!$A$1:$G$1,0))</f>
        <v>3.5849999999999995</v>
      </c>
      <c r="M882" s="10">
        <f t="shared" si="39"/>
        <v>7.169999999999999</v>
      </c>
      <c r="N882" t="str">
        <f t="shared" si="40"/>
        <v>Robusta</v>
      </c>
      <c r="O882" t="str">
        <f t="shared" si="41"/>
        <v>Light</v>
      </c>
      <c r="P882" t="str">
        <f>_xlfn.XLOOKUP(Orders[[#This Row],[Customer ID]],customers!$A$1:$A$1001,customers!$I$1:$I$1001,,0)</f>
        <v>No</v>
      </c>
    </row>
    <row r="883" spans="1:16" x14ac:dyDescent="0.3">
      <c r="A883" s="2" t="s">
        <v>5472</v>
      </c>
      <c r="B883" s="4">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f>INDEX(products!$A$1:$G$49,MATCH(orders!$D883,products!$A$1:$A$49,0),MATCH(orders!L$1,products!$A$1:$G$1,0))</f>
        <v>3.8849999999999998</v>
      </c>
      <c r="M883" s="10">
        <f t="shared" si="39"/>
        <v>23.31</v>
      </c>
      <c r="N883" t="str">
        <f t="shared" si="40"/>
        <v>Arabica</v>
      </c>
      <c r="O883" t="str">
        <f t="shared" si="41"/>
        <v>Light</v>
      </c>
      <c r="P883" t="str">
        <f>_xlfn.XLOOKUP(Orders[[#This Row],[Customer ID]],customers!$A$1:$A$1001,customers!$I$1:$I$1001,,0)</f>
        <v>Yes</v>
      </c>
    </row>
    <row r="884" spans="1:16" x14ac:dyDescent="0.3">
      <c r="A884" s="2" t="s">
        <v>5477</v>
      </c>
      <c r="B884" s="4">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f>INDEX(products!$A$1:$G$49,MATCH(orders!$D884,products!$A$1:$A$49,0),MATCH(orders!L$1,products!$A$1:$G$1,0))</f>
        <v>22.884999999999998</v>
      </c>
      <c r="M884" s="10">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4">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f>INDEX(products!$A$1:$G$49,MATCH(orders!$D885,products!$A$1:$A$49,0),MATCH(orders!L$1,products!$A$1:$G$1,0))</f>
        <v>25.874999999999996</v>
      </c>
      <c r="M885" s="10">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4">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f>INDEX(products!$A$1:$G$49,MATCH(orders!$D886,products!$A$1:$A$49,0),MATCH(orders!L$1,products!$A$1:$G$1,0))</f>
        <v>5.3699999999999992</v>
      </c>
      <c r="M886" s="10">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4">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f>INDEX(products!$A$1:$G$49,MATCH(orders!$D887,products!$A$1:$A$49,0),MATCH(orders!L$1,products!$A$1:$G$1,0))</f>
        <v>20.584999999999997</v>
      </c>
      <c r="M887" s="10">
        <f t="shared" si="39"/>
        <v>123.50999999999999</v>
      </c>
      <c r="N887" t="str">
        <f t="shared" si="40"/>
        <v>Robusta</v>
      </c>
      <c r="O887" t="str">
        <f t="shared" si="41"/>
        <v>Dark</v>
      </c>
      <c r="P887" t="str">
        <f>_xlfn.XLOOKUP(Orders[[#This Row],[Customer ID]],customers!$A$1:$A$1001,customers!$I$1:$I$1001,,0)</f>
        <v>No</v>
      </c>
    </row>
    <row r="888" spans="1:16" x14ac:dyDescent="0.3">
      <c r="A888" s="2" t="s">
        <v>5501</v>
      </c>
      <c r="B888" s="4">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f>INDEX(products!$A$1:$G$49,MATCH(orders!$D888,products!$A$1:$A$49,0),MATCH(orders!L$1,products!$A$1:$G$1,0))</f>
        <v>8.73</v>
      </c>
      <c r="M888" s="10">
        <f t="shared" si="39"/>
        <v>17.46</v>
      </c>
      <c r="N888" t="str">
        <f t="shared" si="40"/>
        <v>Liberica</v>
      </c>
      <c r="O888" t="str">
        <f t="shared" si="41"/>
        <v>Medium</v>
      </c>
      <c r="P888" t="str">
        <f>_xlfn.XLOOKUP(Orders[[#This Row],[Customer ID]],customers!$A$1:$A$1001,customers!$I$1:$I$1001,,0)</f>
        <v>No</v>
      </c>
    </row>
    <row r="889" spans="1:16" x14ac:dyDescent="0.3">
      <c r="A889" s="2" t="s">
        <v>5507</v>
      </c>
      <c r="B889" s="4">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f>INDEX(products!$A$1:$G$49,MATCH(orders!$D889,products!$A$1:$A$49,0),MATCH(orders!L$1,products!$A$1:$G$1,0))</f>
        <v>4.4550000000000001</v>
      </c>
      <c r="M889" s="10">
        <f t="shared" si="39"/>
        <v>13.365</v>
      </c>
      <c r="N889" t="str">
        <f t="shared" si="40"/>
        <v>Excelsa</v>
      </c>
      <c r="O889" t="str">
        <f t="shared" si="41"/>
        <v>Light</v>
      </c>
      <c r="P889" t="str">
        <f>_xlfn.XLOOKUP(Orders[[#This Row],[Customer ID]],customers!$A$1:$A$1001,customers!$I$1:$I$1001,,0)</f>
        <v>No</v>
      </c>
    </row>
    <row r="890" spans="1:16" x14ac:dyDescent="0.3">
      <c r="A890" s="2" t="s">
        <v>5513</v>
      </c>
      <c r="B890" s="4">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f>INDEX(products!$A$1:$G$49,MATCH(orders!$D890,products!$A$1:$A$49,0),MATCH(orders!L$1,products!$A$1:$G$1,0))</f>
        <v>3.8849999999999998</v>
      </c>
      <c r="M890" s="10">
        <f t="shared" si="39"/>
        <v>7.77</v>
      </c>
      <c r="N890" t="str">
        <f t="shared" si="40"/>
        <v>Arabica</v>
      </c>
      <c r="O890" t="str">
        <f t="shared" si="41"/>
        <v>Light</v>
      </c>
      <c r="P890" t="str">
        <f>_xlfn.XLOOKUP(Orders[[#This Row],[Customer ID]],customers!$A$1:$A$1001,customers!$I$1:$I$1001,,0)</f>
        <v>Yes</v>
      </c>
    </row>
    <row r="891" spans="1:16" x14ac:dyDescent="0.3">
      <c r="A891" s="2" t="s">
        <v>5519</v>
      </c>
      <c r="B891" s="4">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f>INDEX(products!$A$1:$G$49,MATCH(orders!$D891,products!$A$1:$A$49,0),MATCH(orders!L$1,products!$A$1:$G$1,0))</f>
        <v>2.6849999999999996</v>
      </c>
      <c r="M891" s="10">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4">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f>INDEX(products!$A$1:$G$49,MATCH(orders!$D892,products!$A$1:$A$49,0),MATCH(orders!L$1,products!$A$1:$G$1,0))</f>
        <v>20.584999999999997</v>
      </c>
      <c r="M892" s="10">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4">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f>INDEX(products!$A$1:$G$49,MATCH(orders!$D893,products!$A$1:$A$49,0),MATCH(orders!L$1,products!$A$1:$G$1,0))</f>
        <v>22.884999999999998</v>
      </c>
      <c r="M893" s="10">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4">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f>INDEX(products!$A$1:$G$49,MATCH(orders!$D894,products!$A$1:$A$49,0),MATCH(orders!L$1,products!$A$1:$G$1,0))</f>
        <v>4.125</v>
      </c>
      <c r="M894" s="10">
        <f t="shared" si="39"/>
        <v>20.625</v>
      </c>
      <c r="N894" t="str">
        <f t="shared" si="40"/>
        <v>Excelsa</v>
      </c>
      <c r="O894" t="str">
        <f t="shared" si="41"/>
        <v>Medium</v>
      </c>
      <c r="P894" t="str">
        <f>_xlfn.XLOOKUP(Orders[[#This Row],[Customer ID]],customers!$A$1:$A$1001,customers!$I$1:$I$1001,,0)</f>
        <v>No</v>
      </c>
    </row>
    <row r="895" spans="1:16" x14ac:dyDescent="0.3">
      <c r="A895" s="2" t="s">
        <v>5543</v>
      </c>
      <c r="B895" s="4">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f>INDEX(products!$A$1:$G$49,MATCH(orders!$D895,products!$A$1:$A$49,0),MATCH(orders!L$1,products!$A$1:$G$1,0))</f>
        <v>9.51</v>
      </c>
      <c r="M895" s="10">
        <f t="shared" si="39"/>
        <v>57.06</v>
      </c>
      <c r="N895" t="str">
        <f t="shared" si="40"/>
        <v>Liberica</v>
      </c>
      <c r="O895" t="str">
        <f t="shared" si="41"/>
        <v>Light</v>
      </c>
      <c r="P895" t="str">
        <f>_xlfn.XLOOKUP(Orders[[#This Row],[Customer ID]],customers!$A$1:$A$1001,customers!$I$1:$I$1001,,0)</f>
        <v>Yes</v>
      </c>
    </row>
    <row r="896" spans="1:16" x14ac:dyDescent="0.3">
      <c r="A896" s="2" t="s">
        <v>5548</v>
      </c>
      <c r="B896" s="4">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f>INDEX(products!$A$1:$G$49,MATCH(orders!$D896,products!$A$1:$A$49,0),MATCH(orders!L$1,products!$A$1:$G$1,0))</f>
        <v>20.584999999999997</v>
      </c>
      <c r="M896" s="10">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4">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f>INDEX(products!$A$1:$G$49,MATCH(orders!$D897,products!$A$1:$A$49,0),MATCH(orders!L$1,products!$A$1:$G$1,0))</f>
        <v>31.624999999999996</v>
      </c>
      <c r="M897" s="10">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4">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f>INDEX(products!$A$1:$G$49,MATCH(orders!$D898,products!$A$1:$A$49,0),MATCH(orders!L$1,products!$A$1:$G$1,0))</f>
        <v>5.3699999999999992</v>
      </c>
      <c r="M898" s="10">
        <f t="shared" si="39"/>
        <v>32.22</v>
      </c>
      <c r="N898" t="str">
        <f t="shared" si="40"/>
        <v>Robusta</v>
      </c>
      <c r="O898" t="str">
        <f t="shared" si="41"/>
        <v>Dark</v>
      </c>
      <c r="P898" t="str">
        <f>_xlfn.XLOOKUP(Orders[[#This Row],[Customer ID]],customers!$A$1:$A$1001,customers!$I$1:$I$1001,,0)</f>
        <v>Yes</v>
      </c>
    </row>
    <row r="899" spans="1:16" x14ac:dyDescent="0.3">
      <c r="A899" s="2" t="s">
        <v>5564</v>
      </c>
      <c r="B899" s="4">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f>INDEX(products!$A$1:$G$49,MATCH(orders!$D899,products!$A$1:$A$49,0),MATCH(orders!L$1,products!$A$1:$G$1,0))</f>
        <v>12.15</v>
      </c>
      <c r="M899" s="10">
        <f t="shared" ref="M899:M962" si="42">L899*E899</f>
        <v>24.3</v>
      </c>
      <c r="N899" t="str">
        <f t="shared" ref="N899:N962" si="43">IF(I899="Rob","Robusta",IF(I899="Exc","Excelsa",IF(I899="Ara","Arabica",IF(I899 ="Lib","Liberica"))))</f>
        <v>Excelsa</v>
      </c>
      <c r="O899" t="str">
        <f t="shared" ref="O899:O962" si="44">IF(J899="M","Medium",IF(J899="L","Light",IF(J899="D","Dark")))</f>
        <v>Dark</v>
      </c>
      <c r="P899" t="str">
        <f>_xlfn.XLOOKUP(Orders[[#This Row],[Customer ID]],customers!$A$1:$A$1001,customers!$I$1:$I$1001,,0)</f>
        <v>No</v>
      </c>
    </row>
    <row r="900" spans="1:16" x14ac:dyDescent="0.3">
      <c r="A900" s="2" t="s">
        <v>5570</v>
      </c>
      <c r="B900" s="4">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f>INDEX(products!$A$1:$G$49,MATCH(orders!$D900,products!$A$1:$A$49,0),MATCH(orders!L$1,products!$A$1:$G$1,0))</f>
        <v>7.169999999999999</v>
      </c>
      <c r="M900" s="10">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4">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f>INDEX(products!$A$1:$G$49,MATCH(orders!$D901,products!$A$1:$A$49,0),MATCH(orders!L$1,products!$A$1:$G$1,0))</f>
        <v>14.55</v>
      </c>
      <c r="M901" s="10">
        <f t="shared" si="42"/>
        <v>72.75</v>
      </c>
      <c r="N901" t="str">
        <f t="shared" si="43"/>
        <v>Liberica</v>
      </c>
      <c r="O901" t="str">
        <f t="shared" si="44"/>
        <v>Medium</v>
      </c>
      <c r="P901" t="str">
        <f>_xlfn.XLOOKUP(Orders[[#This Row],[Customer ID]],customers!$A$1:$A$1001,customers!$I$1:$I$1001,,0)</f>
        <v>No</v>
      </c>
    </row>
    <row r="902" spans="1:16" x14ac:dyDescent="0.3">
      <c r="A902" s="2" t="s">
        <v>5580</v>
      </c>
      <c r="B902" s="4">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f>INDEX(products!$A$1:$G$49,MATCH(orders!$D902,products!$A$1:$A$49,0),MATCH(orders!L$1,products!$A$1:$G$1,0))</f>
        <v>15.85</v>
      </c>
      <c r="M902" s="10">
        <f t="shared" si="42"/>
        <v>47.55</v>
      </c>
      <c r="N902" t="str">
        <f t="shared" si="43"/>
        <v>Liberica</v>
      </c>
      <c r="O902" t="str">
        <f t="shared" si="44"/>
        <v>Light</v>
      </c>
      <c r="P902" t="str">
        <f>_xlfn.XLOOKUP(Orders[[#This Row],[Customer ID]],customers!$A$1:$A$1001,customers!$I$1:$I$1001,,0)</f>
        <v>No</v>
      </c>
    </row>
    <row r="903" spans="1:16" x14ac:dyDescent="0.3">
      <c r="A903" s="2" t="s">
        <v>5585</v>
      </c>
      <c r="B903" s="4">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f>INDEX(products!$A$1:$G$49,MATCH(orders!$D903,products!$A$1:$A$49,0),MATCH(orders!L$1,products!$A$1:$G$1,0))</f>
        <v>3.5849999999999995</v>
      </c>
      <c r="M903" s="10">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4">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f>INDEX(products!$A$1:$G$49,MATCH(orders!$D904,products!$A$1:$A$49,0),MATCH(orders!L$1,products!$A$1:$G$1,0))</f>
        <v>31.624999999999996</v>
      </c>
      <c r="M904" s="10">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4">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f>INDEX(products!$A$1:$G$49,MATCH(orders!$D905,products!$A$1:$A$49,0),MATCH(orders!L$1,products!$A$1:$G$1,0))</f>
        <v>8.73</v>
      </c>
      <c r="M905" s="10">
        <f t="shared" si="42"/>
        <v>17.46</v>
      </c>
      <c r="N905" t="str">
        <f t="shared" si="43"/>
        <v>Liberica</v>
      </c>
      <c r="O905" t="str">
        <f t="shared" si="44"/>
        <v>Medium</v>
      </c>
      <c r="P905" t="str">
        <f>_xlfn.XLOOKUP(Orders[[#This Row],[Customer ID]],customers!$A$1:$A$1001,customers!$I$1:$I$1001,,0)</f>
        <v>No</v>
      </c>
    </row>
    <row r="906" spans="1:16" x14ac:dyDescent="0.3">
      <c r="A906" s="2" t="s">
        <v>5603</v>
      </c>
      <c r="B906" s="4">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f>INDEX(products!$A$1:$G$49,MATCH(orders!$D906,products!$A$1:$A$49,0),MATCH(orders!L$1,products!$A$1:$G$1,0))</f>
        <v>29.784999999999997</v>
      </c>
      <c r="M906" s="10">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4">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f>INDEX(products!$A$1:$G$49,MATCH(orders!$D907,products!$A$1:$A$49,0),MATCH(orders!L$1,products!$A$1:$G$1,0))</f>
        <v>6.75</v>
      </c>
      <c r="M907" s="10">
        <f t="shared" si="42"/>
        <v>40.5</v>
      </c>
      <c r="N907" t="str">
        <f t="shared" si="43"/>
        <v>Arabica</v>
      </c>
      <c r="O907" t="str">
        <f t="shared" si="44"/>
        <v>Medium</v>
      </c>
      <c r="P907" t="str">
        <f>_xlfn.XLOOKUP(Orders[[#This Row],[Customer ID]],customers!$A$1:$A$1001,customers!$I$1:$I$1001,,0)</f>
        <v>Yes</v>
      </c>
    </row>
    <row r="908" spans="1:16" x14ac:dyDescent="0.3">
      <c r="A908" s="2" t="s">
        <v>5614</v>
      </c>
      <c r="B908" s="4">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f>INDEX(products!$A$1:$G$49,MATCH(orders!$D908,products!$A$1:$A$49,0),MATCH(orders!L$1,products!$A$1:$G$1,0))</f>
        <v>6.75</v>
      </c>
      <c r="M908" s="10">
        <f t="shared" si="42"/>
        <v>27</v>
      </c>
      <c r="N908" t="str">
        <f t="shared" si="43"/>
        <v>Arabica</v>
      </c>
      <c r="O908" t="str">
        <f t="shared" si="44"/>
        <v>Medium</v>
      </c>
      <c r="P908" t="str">
        <f>_xlfn.XLOOKUP(Orders[[#This Row],[Customer ID]],customers!$A$1:$A$1001,customers!$I$1:$I$1001,,0)</f>
        <v>Yes</v>
      </c>
    </row>
    <row r="909" spans="1:16" x14ac:dyDescent="0.3">
      <c r="A909" s="2" t="s">
        <v>5620</v>
      </c>
      <c r="B909" s="4">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f>INDEX(products!$A$1:$G$49,MATCH(orders!$D909,products!$A$1:$A$49,0),MATCH(orders!L$1,products!$A$1:$G$1,0))</f>
        <v>12.95</v>
      </c>
      <c r="M909" s="10">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4">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f>INDEX(products!$A$1:$G$49,MATCH(orders!$D910,products!$A$1:$A$49,0),MATCH(orders!L$1,products!$A$1:$G$1,0))</f>
        <v>11.95</v>
      </c>
      <c r="M910" s="10">
        <f t="shared" si="42"/>
        <v>59.75</v>
      </c>
      <c r="N910" t="str">
        <f t="shared" si="43"/>
        <v>Robusta</v>
      </c>
      <c r="O910" t="str">
        <f t="shared" si="44"/>
        <v>Light</v>
      </c>
      <c r="P910" t="str">
        <f>_xlfn.XLOOKUP(Orders[[#This Row],[Customer ID]],customers!$A$1:$A$1001,customers!$I$1:$I$1001,,0)</f>
        <v>No</v>
      </c>
    </row>
    <row r="911" spans="1:16" x14ac:dyDescent="0.3">
      <c r="A911" s="2" t="s">
        <v>5632</v>
      </c>
      <c r="B911" s="4">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f>INDEX(products!$A$1:$G$49,MATCH(orders!$D911,products!$A$1:$A$49,0),MATCH(orders!L$1,products!$A$1:$G$1,0))</f>
        <v>3.5849999999999995</v>
      </c>
      <c r="M911" s="10">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4">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f>INDEX(products!$A$1:$G$49,MATCH(orders!$D912,products!$A$1:$A$49,0),MATCH(orders!L$1,products!$A$1:$G$1,0))</f>
        <v>22.884999999999998</v>
      </c>
      <c r="M912" s="10">
        <f t="shared" si="42"/>
        <v>91.539999999999992</v>
      </c>
      <c r="N912" t="str">
        <f t="shared" si="43"/>
        <v>Arabica</v>
      </c>
      <c r="O912" t="str">
        <f t="shared" si="44"/>
        <v>Dark</v>
      </c>
      <c r="P912" t="str">
        <f>_xlfn.XLOOKUP(Orders[[#This Row],[Customer ID]],customers!$A$1:$A$1001,customers!$I$1:$I$1001,,0)</f>
        <v>No</v>
      </c>
    </row>
    <row r="913" spans="1:16" x14ac:dyDescent="0.3">
      <c r="A913" s="2" t="s">
        <v>5643</v>
      </c>
      <c r="B913" s="4">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f>INDEX(products!$A$1:$G$49,MATCH(orders!$D913,products!$A$1:$A$49,0),MATCH(orders!L$1,products!$A$1:$G$1,0))</f>
        <v>11.25</v>
      </c>
      <c r="M913" s="10">
        <f t="shared" si="42"/>
        <v>45</v>
      </c>
      <c r="N913" t="str">
        <f t="shared" si="43"/>
        <v>Arabica</v>
      </c>
      <c r="O913" t="str">
        <f t="shared" si="44"/>
        <v>Medium</v>
      </c>
      <c r="P913" t="str">
        <f>_xlfn.XLOOKUP(Orders[[#This Row],[Customer ID]],customers!$A$1:$A$1001,customers!$I$1:$I$1001,,0)</f>
        <v>Yes</v>
      </c>
    </row>
    <row r="914" spans="1:16" x14ac:dyDescent="0.3">
      <c r="A914" s="2" t="s">
        <v>5649</v>
      </c>
      <c r="B914" s="4">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f>INDEX(products!$A$1:$G$49,MATCH(orders!$D914,products!$A$1:$A$49,0),MATCH(orders!L$1,products!$A$1:$G$1,0))</f>
        <v>22.884999999999998</v>
      </c>
      <c r="M914" s="10">
        <f t="shared" si="42"/>
        <v>137.31</v>
      </c>
      <c r="N914" t="str">
        <f t="shared" si="43"/>
        <v>Robusta</v>
      </c>
      <c r="O914" t="str">
        <f t="shared" si="44"/>
        <v>Medium</v>
      </c>
      <c r="P914" t="str">
        <f>_xlfn.XLOOKUP(Orders[[#This Row],[Customer ID]],customers!$A$1:$A$1001,customers!$I$1:$I$1001,,0)</f>
        <v>Yes</v>
      </c>
    </row>
    <row r="915" spans="1:16" x14ac:dyDescent="0.3">
      <c r="A915" s="2" t="s">
        <v>5654</v>
      </c>
      <c r="B915" s="4">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f>INDEX(products!$A$1:$G$49,MATCH(orders!$D915,products!$A$1:$A$49,0),MATCH(orders!L$1,products!$A$1:$G$1,0))</f>
        <v>6.75</v>
      </c>
      <c r="M915" s="10">
        <f t="shared" si="42"/>
        <v>6.75</v>
      </c>
      <c r="N915" t="str">
        <f t="shared" si="43"/>
        <v>Arabica</v>
      </c>
      <c r="O915" t="str">
        <f t="shared" si="44"/>
        <v>Medium</v>
      </c>
      <c r="P915" t="str">
        <f>_xlfn.XLOOKUP(Orders[[#This Row],[Customer ID]],customers!$A$1:$A$1001,customers!$I$1:$I$1001,,0)</f>
        <v>No</v>
      </c>
    </row>
    <row r="916" spans="1:16" x14ac:dyDescent="0.3">
      <c r="A916" s="2" t="s">
        <v>5660</v>
      </c>
      <c r="B916" s="4">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f>INDEX(products!$A$1:$G$49,MATCH(orders!$D916,products!$A$1:$A$49,0),MATCH(orders!L$1,products!$A$1:$G$1,0))</f>
        <v>11.25</v>
      </c>
      <c r="M916" s="10">
        <f t="shared" si="42"/>
        <v>45</v>
      </c>
      <c r="N916" t="str">
        <f t="shared" si="43"/>
        <v>Arabica</v>
      </c>
      <c r="O916" t="str">
        <f t="shared" si="44"/>
        <v>Medium</v>
      </c>
      <c r="P916" t="str">
        <f>_xlfn.XLOOKUP(Orders[[#This Row],[Customer ID]],customers!$A$1:$A$1001,customers!$I$1:$I$1001,,0)</f>
        <v>No</v>
      </c>
    </row>
    <row r="917" spans="1:16" x14ac:dyDescent="0.3">
      <c r="A917" s="2" t="s">
        <v>5666</v>
      </c>
      <c r="B917" s="4">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f>INDEX(products!$A$1:$G$49,MATCH(orders!$D917,products!$A$1:$A$49,0),MATCH(orders!L$1,products!$A$1:$G$1,0))</f>
        <v>27.945</v>
      </c>
      <c r="M917" s="10">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4">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f>INDEX(products!$A$1:$G$49,MATCH(orders!$D918,products!$A$1:$A$49,0),MATCH(orders!L$1,products!$A$1:$G$1,0))</f>
        <v>3.645</v>
      </c>
      <c r="M918" s="10">
        <f t="shared" si="42"/>
        <v>3.645</v>
      </c>
      <c r="N918" t="str">
        <f t="shared" si="43"/>
        <v>Excelsa</v>
      </c>
      <c r="O918" t="str">
        <f t="shared" si="44"/>
        <v>Dark</v>
      </c>
      <c r="P918" t="str">
        <f>_xlfn.XLOOKUP(Orders[[#This Row],[Customer ID]],customers!$A$1:$A$1001,customers!$I$1:$I$1001,,0)</f>
        <v>Yes</v>
      </c>
    </row>
    <row r="919" spans="1:16" x14ac:dyDescent="0.3">
      <c r="A919" s="2" t="s">
        <v>5676</v>
      </c>
      <c r="B919" s="4">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f>INDEX(products!$A$1:$G$49,MATCH(orders!$D919,products!$A$1:$A$49,0),MATCH(orders!L$1,products!$A$1:$G$1,0))</f>
        <v>6.75</v>
      </c>
      <c r="M919" s="10">
        <f t="shared" si="42"/>
        <v>6.75</v>
      </c>
      <c r="N919" t="str">
        <f t="shared" si="43"/>
        <v>Arabica</v>
      </c>
      <c r="O919" t="str">
        <f t="shared" si="44"/>
        <v>Medium</v>
      </c>
      <c r="P919" t="str">
        <f>_xlfn.XLOOKUP(Orders[[#This Row],[Customer ID]],customers!$A$1:$A$1001,customers!$I$1:$I$1001,,0)</f>
        <v>No</v>
      </c>
    </row>
    <row r="920" spans="1:16" x14ac:dyDescent="0.3">
      <c r="A920" s="2" t="s">
        <v>5676</v>
      </c>
      <c r="B920" s="4">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f>INDEX(products!$A$1:$G$49,MATCH(orders!$D920,products!$A$1:$A$49,0),MATCH(orders!L$1,products!$A$1:$G$1,0))</f>
        <v>7.29</v>
      </c>
      <c r="M920" s="10">
        <f t="shared" si="42"/>
        <v>21.87</v>
      </c>
      <c r="N920" t="str">
        <f t="shared" si="43"/>
        <v>Excelsa</v>
      </c>
      <c r="O920" t="str">
        <f t="shared" si="44"/>
        <v>Dark</v>
      </c>
      <c r="P920" t="str">
        <f>_xlfn.XLOOKUP(Orders[[#This Row],[Customer ID]],customers!$A$1:$A$1001,customers!$I$1:$I$1001,,0)</f>
        <v>No</v>
      </c>
    </row>
    <row r="921" spans="1:16" x14ac:dyDescent="0.3">
      <c r="A921" s="2" t="s">
        <v>5687</v>
      </c>
      <c r="B921" s="4">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f>INDEX(products!$A$1:$G$49,MATCH(orders!$D921,products!$A$1:$A$49,0),MATCH(orders!L$1,products!$A$1:$G$1,0))</f>
        <v>2.6849999999999996</v>
      </c>
      <c r="M921" s="10">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4">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f>INDEX(products!$A$1:$G$49,MATCH(orders!$D922,products!$A$1:$A$49,0),MATCH(orders!L$1,products!$A$1:$G$1,0))</f>
        <v>20.584999999999997</v>
      </c>
      <c r="M922" s="10">
        <f t="shared" si="42"/>
        <v>123.50999999999999</v>
      </c>
      <c r="N922" t="str">
        <f t="shared" si="43"/>
        <v>Robusta</v>
      </c>
      <c r="O922" t="str">
        <f t="shared" si="44"/>
        <v>Dark</v>
      </c>
      <c r="P922" t="str">
        <f>_xlfn.XLOOKUP(Orders[[#This Row],[Customer ID]],customers!$A$1:$A$1001,customers!$I$1:$I$1001,,0)</f>
        <v>No</v>
      </c>
    </row>
    <row r="923" spans="1:16" x14ac:dyDescent="0.3">
      <c r="A923" s="2" t="s">
        <v>5699</v>
      </c>
      <c r="B923" s="4">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f>INDEX(products!$A$1:$G$49,MATCH(orders!$D923,products!$A$1:$A$49,0),MATCH(orders!L$1,products!$A$1:$G$1,0))</f>
        <v>3.8849999999999998</v>
      </c>
      <c r="M923" s="10">
        <f t="shared" si="42"/>
        <v>7.77</v>
      </c>
      <c r="N923" t="str">
        <f t="shared" si="43"/>
        <v>Liberica</v>
      </c>
      <c r="O923" t="str">
        <f t="shared" si="44"/>
        <v>Dark</v>
      </c>
      <c r="P923" t="str">
        <f>_xlfn.XLOOKUP(Orders[[#This Row],[Customer ID]],customers!$A$1:$A$1001,customers!$I$1:$I$1001,,0)</f>
        <v>No</v>
      </c>
    </row>
    <row r="924" spans="1:16" x14ac:dyDescent="0.3">
      <c r="A924" s="2" t="s">
        <v>5705</v>
      </c>
      <c r="B924" s="4">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f>INDEX(products!$A$1:$G$49,MATCH(orders!$D924,products!$A$1:$A$49,0),MATCH(orders!L$1,products!$A$1:$G$1,0))</f>
        <v>11.25</v>
      </c>
      <c r="M924" s="10">
        <f t="shared" si="42"/>
        <v>67.5</v>
      </c>
      <c r="N924" t="str">
        <f t="shared" si="43"/>
        <v>Arabica</v>
      </c>
      <c r="O924" t="str">
        <f t="shared" si="44"/>
        <v>Medium</v>
      </c>
      <c r="P924" t="str">
        <f>_xlfn.XLOOKUP(Orders[[#This Row],[Customer ID]],customers!$A$1:$A$1001,customers!$I$1:$I$1001,,0)</f>
        <v>Yes</v>
      </c>
    </row>
    <row r="925" spans="1:16" x14ac:dyDescent="0.3">
      <c r="A925" s="2" t="s">
        <v>5709</v>
      </c>
      <c r="B925" s="4">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f>INDEX(products!$A$1:$G$49,MATCH(orders!$D925,products!$A$1:$A$49,0),MATCH(orders!L$1,products!$A$1:$G$1,0))</f>
        <v>27.945</v>
      </c>
      <c r="M925" s="10">
        <f t="shared" si="42"/>
        <v>27.945</v>
      </c>
      <c r="N925" t="str">
        <f t="shared" si="43"/>
        <v>Excelsa</v>
      </c>
      <c r="O925" t="str">
        <f t="shared" si="44"/>
        <v>Dark</v>
      </c>
      <c r="P925" t="str">
        <f>_xlfn.XLOOKUP(Orders[[#This Row],[Customer ID]],customers!$A$1:$A$1001,customers!$I$1:$I$1001,,0)</f>
        <v>No</v>
      </c>
    </row>
    <row r="926" spans="1:16" x14ac:dyDescent="0.3">
      <c r="A926" s="2" t="s">
        <v>5715</v>
      </c>
      <c r="B926" s="4">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f>INDEX(products!$A$1:$G$49,MATCH(orders!$D926,products!$A$1:$A$49,0),MATCH(orders!L$1,products!$A$1:$G$1,0))</f>
        <v>29.784999999999997</v>
      </c>
      <c r="M926" s="10">
        <f t="shared" si="42"/>
        <v>89.35499999999999</v>
      </c>
      <c r="N926" t="str">
        <f t="shared" si="43"/>
        <v>Arabica</v>
      </c>
      <c r="O926" t="str">
        <f t="shared" si="44"/>
        <v>Light</v>
      </c>
      <c r="P926" t="str">
        <f>_xlfn.XLOOKUP(Orders[[#This Row],[Customer ID]],customers!$A$1:$A$1001,customers!$I$1:$I$1001,,0)</f>
        <v>No</v>
      </c>
    </row>
    <row r="927" spans="1:16" x14ac:dyDescent="0.3">
      <c r="A927" s="2" t="s">
        <v>5720</v>
      </c>
      <c r="B927" s="4">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f>INDEX(products!$A$1:$G$49,MATCH(orders!$D927,products!$A$1:$A$49,0),MATCH(orders!L$1,products!$A$1:$G$1,0))</f>
        <v>6.75</v>
      </c>
      <c r="M927" s="10">
        <f t="shared" si="42"/>
        <v>20.25</v>
      </c>
      <c r="N927" t="str">
        <f t="shared" si="43"/>
        <v>Arabica</v>
      </c>
      <c r="O927" t="str">
        <f t="shared" si="44"/>
        <v>Medium</v>
      </c>
      <c r="P927" t="str">
        <f>_xlfn.XLOOKUP(Orders[[#This Row],[Customer ID]],customers!$A$1:$A$1001,customers!$I$1:$I$1001,,0)</f>
        <v>No</v>
      </c>
    </row>
    <row r="928" spans="1:16" x14ac:dyDescent="0.3">
      <c r="A928" s="2" t="s">
        <v>5725</v>
      </c>
      <c r="B928" s="4">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f>INDEX(products!$A$1:$G$49,MATCH(orders!$D928,products!$A$1:$A$49,0),MATCH(orders!L$1,products!$A$1:$G$1,0))</f>
        <v>6.75</v>
      </c>
      <c r="M928" s="10">
        <f t="shared" si="42"/>
        <v>33.75</v>
      </c>
      <c r="N928" t="str">
        <f t="shared" si="43"/>
        <v>Arabica</v>
      </c>
      <c r="O928" t="str">
        <f t="shared" si="44"/>
        <v>Medium</v>
      </c>
      <c r="P928" t="str">
        <f>_xlfn.XLOOKUP(Orders[[#This Row],[Customer ID]],customers!$A$1:$A$1001,customers!$I$1:$I$1001,,0)</f>
        <v>Yes</v>
      </c>
    </row>
    <row r="929" spans="1:16" x14ac:dyDescent="0.3">
      <c r="A929" s="2" t="s">
        <v>5731</v>
      </c>
      <c r="B929" s="4">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f>INDEX(products!$A$1:$G$49,MATCH(orders!$D929,products!$A$1:$A$49,0),MATCH(orders!L$1,products!$A$1:$G$1,0))</f>
        <v>27.945</v>
      </c>
      <c r="M929" s="10">
        <f t="shared" si="42"/>
        <v>111.78</v>
      </c>
      <c r="N929" t="str">
        <f t="shared" si="43"/>
        <v>Excelsa</v>
      </c>
      <c r="O929" t="str">
        <f t="shared" si="44"/>
        <v>Dark</v>
      </c>
      <c r="P929" t="str">
        <f>_xlfn.XLOOKUP(Orders[[#This Row],[Customer ID]],customers!$A$1:$A$1001,customers!$I$1:$I$1001,,0)</f>
        <v>No</v>
      </c>
    </row>
    <row r="930" spans="1:16" x14ac:dyDescent="0.3">
      <c r="A930" s="2" t="s">
        <v>5737</v>
      </c>
      <c r="B930" s="4">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f>INDEX(products!$A$1:$G$49,MATCH(orders!$D930,products!$A$1:$A$49,0),MATCH(orders!L$1,products!$A$1:$G$1,0))</f>
        <v>31.624999999999996</v>
      </c>
      <c r="M930" s="10">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4">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f>INDEX(products!$A$1:$G$49,MATCH(orders!$D931,products!$A$1:$A$49,0),MATCH(orders!L$1,products!$A$1:$G$1,0))</f>
        <v>4.4550000000000001</v>
      </c>
      <c r="M931" s="10">
        <f t="shared" si="42"/>
        <v>8.91</v>
      </c>
      <c r="N931" t="str">
        <f t="shared" si="43"/>
        <v>Excelsa</v>
      </c>
      <c r="O931" t="str">
        <f t="shared" si="44"/>
        <v>Light</v>
      </c>
      <c r="P931" t="str">
        <f>_xlfn.XLOOKUP(Orders[[#This Row],[Customer ID]],customers!$A$1:$A$1001,customers!$I$1:$I$1001,,0)</f>
        <v>Yes</v>
      </c>
    </row>
    <row r="932" spans="1:16" x14ac:dyDescent="0.3">
      <c r="A932" s="2" t="s">
        <v>5748</v>
      </c>
      <c r="B932" s="4">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f>INDEX(products!$A$1:$G$49,MATCH(orders!$D932,products!$A$1:$A$49,0),MATCH(orders!L$1,products!$A$1:$G$1,0))</f>
        <v>12.15</v>
      </c>
      <c r="M932" s="10">
        <f t="shared" si="42"/>
        <v>12.15</v>
      </c>
      <c r="N932" t="str">
        <f t="shared" si="43"/>
        <v>Excelsa</v>
      </c>
      <c r="O932" t="str">
        <f t="shared" si="44"/>
        <v>Dark</v>
      </c>
      <c r="P932" t="str">
        <f>_xlfn.XLOOKUP(Orders[[#This Row],[Customer ID]],customers!$A$1:$A$1001,customers!$I$1:$I$1001,,0)</f>
        <v>Yes</v>
      </c>
    </row>
    <row r="933" spans="1:16" x14ac:dyDescent="0.3">
      <c r="A933" s="2" t="s">
        <v>5753</v>
      </c>
      <c r="B933" s="4">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f>INDEX(products!$A$1:$G$49,MATCH(orders!$D933,products!$A$1:$A$49,0),MATCH(orders!L$1,products!$A$1:$G$1,0))</f>
        <v>5.97</v>
      </c>
      <c r="M933" s="10">
        <f t="shared" si="42"/>
        <v>23.88</v>
      </c>
      <c r="N933" t="str">
        <f t="shared" si="43"/>
        <v>Arabica</v>
      </c>
      <c r="O933" t="str">
        <f t="shared" si="44"/>
        <v>Dark</v>
      </c>
      <c r="P933" t="str">
        <f>_xlfn.XLOOKUP(Orders[[#This Row],[Customer ID]],customers!$A$1:$A$1001,customers!$I$1:$I$1001,,0)</f>
        <v>Yes</v>
      </c>
    </row>
    <row r="934" spans="1:16" x14ac:dyDescent="0.3">
      <c r="A934" s="2" t="s">
        <v>5757</v>
      </c>
      <c r="B934" s="4">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f>INDEX(products!$A$1:$G$49,MATCH(orders!$D934,products!$A$1:$A$49,0),MATCH(orders!L$1,products!$A$1:$G$1,0))</f>
        <v>13.75</v>
      </c>
      <c r="M934" s="10">
        <f t="shared" si="42"/>
        <v>55</v>
      </c>
      <c r="N934" t="str">
        <f t="shared" si="43"/>
        <v>Excelsa</v>
      </c>
      <c r="O934" t="str">
        <f t="shared" si="44"/>
        <v>Medium</v>
      </c>
      <c r="P934" t="str">
        <f>_xlfn.XLOOKUP(Orders[[#This Row],[Customer ID]],customers!$A$1:$A$1001,customers!$I$1:$I$1001,,0)</f>
        <v>No</v>
      </c>
    </row>
    <row r="935" spans="1:16" x14ac:dyDescent="0.3">
      <c r="A935" s="2" t="s">
        <v>5763</v>
      </c>
      <c r="B935" s="4">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f>INDEX(products!$A$1:$G$49,MATCH(orders!$D935,products!$A$1:$A$49,0),MATCH(orders!L$1,products!$A$1:$G$1,0))</f>
        <v>8.9499999999999993</v>
      </c>
      <c r="M935" s="10">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4">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f>INDEX(products!$A$1:$G$49,MATCH(orders!$D936,products!$A$1:$A$49,0),MATCH(orders!L$1,products!$A$1:$G$1,0))</f>
        <v>22.884999999999998</v>
      </c>
      <c r="M936" s="10">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4">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f>INDEX(products!$A$1:$G$49,MATCH(orders!$D937,products!$A$1:$A$49,0),MATCH(orders!L$1,products!$A$1:$G$1,0))</f>
        <v>25.874999999999996</v>
      </c>
      <c r="M937" s="10">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4">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f>INDEX(products!$A$1:$G$49,MATCH(orders!$D938,products!$A$1:$A$49,0),MATCH(orders!L$1,products!$A$1:$G$1,0))</f>
        <v>7.77</v>
      </c>
      <c r="M938" s="10">
        <f t="shared" si="42"/>
        <v>23.31</v>
      </c>
      <c r="N938" t="str">
        <f t="shared" si="43"/>
        <v>Liberica</v>
      </c>
      <c r="O938" t="str">
        <f t="shared" si="44"/>
        <v>Dark</v>
      </c>
      <c r="P938" t="str">
        <f>_xlfn.XLOOKUP(Orders[[#This Row],[Customer ID]],customers!$A$1:$A$1001,customers!$I$1:$I$1001,,0)</f>
        <v>Yes</v>
      </c>
    </row>
    <row r="939" spans="1:16" x14ac:dyDescent="0.3">
      <c r="A939" s="2" t="s">
        <v>5780</v>
      </c>
      <c r="B939" s="4">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f>INDEX(products!$A$1:$G$49,MATCH(orders!$D939,products!$A$1:$A$49,0),MATCH(orders!L$1,products!$A$1:$G$1,0))</f>
        <v>22.884999999999998</v>
      </c>
      <c r="M939" s="10">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4">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f>INDEX(products!$A$1:$G$49,MATCH(orders!$D940,products!$A$1:$A$49,0),MATCH(orders!L$1,products!$A$1:$G$1,0))</f>
        <v>14.85</v>
      </c>
      <c r="M940" s="10">
        <f t="shared" si="42"/>
        <v>74.25</v>
      </c>
      <c r="N940" t="str">
        <f t="shared" si="43"/>
        <v>Excelsa</v>
      </c>
      <c r="O940" t="str">
        <f t="shared" si="44"/>
        <v>Light</v>
      </c>
      <c r="P940" t="str">
        <f>_xlfn.XLOOKUP(Orders[[#This Row],[Customer ID]],customers!$A$1:$A$1001,customers!$I$1:$I$1001,,0)</f>
        <v>Yes</v>
      </c>
    </row>
    <row r="941" spans="1:16" x14ac:dyDescent="0.3">
      <c r="A941" s="2" t="s">
        <v>5797</v>
      </c>
      <c r="B941" s="4">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f>INDEX(products!$A$1:$G$49,MATCH(orders!$D941,products!$A$1:$A$49,0),MATCH(orders!L$1,products!$A$1:$G$1,0))</f>
        <v>4.7549999999999999</v>
      </c>
      <c r="M941" s="10">
        <f t="shared" si="42"/>
        <v>28.53</v>
      </c>
      <c r="N941" t="str">
        <f t="shared" si="43"/>
        <v>Liberica</v>
      </c>
      <c r="O941" t="str">
        <f t="shared" si="44"/>
        <v>Light</v>
      </c>
      <c r="P941" t="str">
        <f>_xlfn.XLOOKUP(Orders[[#This Row],[Customer ID]],customers!$A$1:$A$1001,customers!$I$1:$I$1001,,0)</f>
        <v>No</v>
      </c>
    </row>
    <row r="942" spans="1:16" x14ac:dyDescent="0.3">
      <c r="A942" s="2" t="s">
        <v>5803</v>
      </c>
      <c r="B942" s="4">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f>INDEX(products!$A$1:$G$49,MATCH(orders!$D942,products!$A$1:$A$49,0),MATCH(orders!L$1,products!$A$1:$G$1,0))</f>
        <v>7.169999999999999</v>
      </c>
      <c r="M942" s="10">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4">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f>INDEX(products!$A$1:$G$49,MATCH(orders!$D943,products!$A$1:$A$49,0),MATCH(orders!L$1,products!$A$1:$G$1,0))</f>
        <v>7.77</v>
      </c>
      <c r="M943" s="10">
        <f t="shared" si="42"/>
        <v>15.54</v>
      </c>
      <c r="N943" t="str">
        <f t="shared" si="43"/>
        <v>Arabica</v>
      </c>
      <c r="O943" t="str">
        <f t="shared" si="44"/>
        <v>Light</v>
      </c>
      <c r="P943" t="str">
        <f>_xlfn.XLOOKUP(Orders[[#This Row],[Customer ID]],customers!$A$1:$A$1001,customers!$I$1:$I$1001,,0)</f>
        <v>Yes</v>
      </c>
    </row>
    <row r="944" spans="1:16" x14ac:dyDescent="0.3">
      <c r="A944" s="2" t="s">
        <v>5816</v>
      </c>
      <c r="B944" s="4">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f>INDEX(products!$A$1:$G$49,MATCH(orders!$D944,products!$A$1:$A$49,0),MATCH(orders!L$1,products!$A$1:$G$1,0))</f>
        <v>11.95</v>
      </c>
      <c r="M944" s="10">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4">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f>INDEX(products!$A$1:$G$49,MATCH(orders!$D945,products!$A$1:$A$49,0),MATCH(orders!L$1,products!$A$1:$G$1,0))</f>
        <v>7.77</v>
      </c>
      <c r="M945" s="10">
        <f t="shared" si="42"/>
        <v>46.62</v>
      </c>
      <c r="N945" t="str">
        <f t="shared" si="43"/>
        <v>Arabica</v>
      </c>
      <c r="O945" t="str">
        <f t="shared" si="44"/>
        <v>Light</v>
      </c>
      <c r="P945" t="str">
        <f>_xlfn.XLOOKUP(Orders[[#This Row],[Customer ID]],customers!$A$1:$A$1001,customers!$I$1:$I$1001,,0)</f>
        <v>No</v>
      </c>
    </row>
    <row r="946" spans="1:16" x14ac:dyDescent="0.3">
      <c r="A946" s="2" t="s">
        <v>5828</v>
      </c>
      <c r="B946" s="4">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f>INDEX(products!$A$1:$G$49,MATCH(orders!$D946,products!$A$1:$A$49,0),MATCH(orders!L$1,products!$A$1:$G$1,0))</f>
        <v>7.169999999999999</v>
      </c>
      <c r="M946" s="10">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4">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f>INDEX(products!$A$1:$G$49,MATCH(orders!$D947,products!$A$1:$A$49,0),MATCH(orders!L$1,products!$A$1:$G$1,0))</f>
        <v>29.784999999999997</v>
      </c>
      <c r="M947" s="10">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4">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f>INDEX(products!$A$1:$G$49,MATCH(orders!$D948,products!$A$1:$A$49,0),MATCH(orders!L$1,products!$A$1:$G$1,0))</f>
        <v>7.77</v>
      </c>
      <c r="M948" s="10">
        <f t="shared" si="42"/>
        <v>23.31</v>
      </c>
      <c r="N948" t="str">
        <f t="shared" si="43"/>
        <v>Liberica</v>
      </c>
      <c r="O948" t="str">
        <f t="shared" si="44"/>
        <v>Dark</v>
      </c>
      <c r="P948" t="str">
        <f>_xlfn.XLOOKUP(Orders[[#This Row],[Customer ID]],customers!$A$1:$A$1001,customers!$I$1:$I$1001,,0)</f>
        <v>No</v>
      </c>
    </row>
    <row r="949" spans="1:16" x14ac:dyDescent="0.3">
      <c r="A949" s="2" t="s">
        <v>5844</v>
      </c>
      <c r="B949" s="4">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f>INDEX(products!$A$1:$G$49,MATCH(orders!$D949,products!$A$1:$A$49,0),MATCH(orders!L$1,products!$A$1:$G$1,0))</f>
        <v>11.25</v>
      </c>
      <c r="M949" s="10">
        <f t="shared" si="42"/>
        <v>11.25</v>
      </c>
      <c r="N949" t="str">
        <f t="shared" si="43"/>
        <v>Arabica</v>
      </c>
      <c r="O949" t="str">
        <f t="shared" si="44"/>
        <v>Medium</v>
      </c>
      <c r="P949" t="str">
        <f>_xlfn.XLOOKUP(Orders[[#This Row],[Customer ID]],customers!$A$1:$A$1001,customers!$I$1:$I$1001,,0)</f>
        <v>No</v>
      </c>
    </row>
    <row r="950" spans="1:16" x14ac:dyDescent="0.3">
      <c r="A950" s="2" t="s">
        <v>5849</v>
      </c>
      <c r="B950" s="4">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f>INDEX(products!$A$1:$G$49,MATCH(orders!$D950,products!$A$1:$A$49,0),MATCH(orders!L$1,products!$A$1:$G$1,0))</f>
        <v>27.945</v>
      </c>
      <c r="M950" s="10">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4">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f>INDEX(products!$A$1:$G$49,MATCH(orders!$D951,products!$A$1:$A$49,0),MATCH(orders!L$1,products!$A$1:$G$1,0))</f>
        <v>27.484999999999996</v>
      </c>
      <c r="M951" s="10">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4">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f>INDEX(products!$A$1:$G$49,MATCH(orders!$D952,products!$A$1:$A$49,0),MATCH(orders!L$1,products!$A$1:$G$1,0))</f>
        <v>3.5849999999999995</v>
      </c>
      <c r="M952" s="10">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4">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f>INDEX(products!$A$1:$G$49,MATCH(orders!$D953,products!$A$1:$A$49,0),MATCH(orders!L$1,products!$A$1:$G$1,0))</f>
        <v>3.5849999999999995</v>
      </c>
      <c r="M953" s="10">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4">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f>INDEX(products!$A$1:$G$49,MATCH(orders!$D954,products!$A$1:$A$49,0),MATCH(orders!L$1,products!$A$1:$G$1,0))</f>
        <v>11.25</v>
      </c>
      <c r="M954" s="10">
        <f t="shared" si="42"/>
        <v>22.5</v>
      </c>
      <c r="N954" t="str">
        <f t="shared" si="43"/>
        <v>Arabica</v>
      </c>
      <c r="O954" t="str">
        <f t="shared" si="44"/>
        <v>Medium</v>
      </c>
      <c r="P954" t="str">
        <f>_xlfn.XLOOKUP(Orders[[#This Row],[Customer ID]],customers!$A$1:$A$1001,customers!$I$1:$I$1001,,0)</f>
        <v>Yes</v>
      </c>
    </row>
    <row r="955" spans="1:16" x14ac:dyDescent="0.3">
      <c r="A955" s="2" t="s">
        <v>5878</v>
      </c>
      <c r="B955" s="4">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f>INDEX(products!$A$1:$G$49,MATCH(orders!$D955,products!$A$1:$A$49,0),MATCH(orders!L$1,products!$A$1:$G$1,0))</f>
        <v>3.8849999999999998</v>
      </c>
      <c r="M955" s="10">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4">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f>INDEX(products!$A$1:$G$49,MATCH(orders!$D956,products!$A$1:$A$49,0),MATCH(orders!L$1,products!$A$1:$G$1,0))</f>
        <v>27.945</v>
      </c>
      <c r="M956" s="10">
        <f t="shared" si="42"/>
        <v>27.945</v>
      </c>
      <c r="N956" t="str">
        <f t="shared" si="43"/>
        <v>Excelsa</v>
      </c>
      <c r="O956" t="str">
        <f t="shared" si="44"/>
        <v>Dark</v>
      </c>
      <c r="P956" t="str">
        <f>_xlfn.XLOOKUP(Orders[[#This Row],[Customer ID]],customers!$A$1:$A$1001,customers!$I$1:$I$1001,,0)</f>
        <v>Yes</v>
      </c>
    </row>
    <row r="957" spans="1:16" x14ac:dyDescent="0.3">
      <c r="A957" s="2" t="s">
        <v>5890</v>
      </c>
      <c r="B957" s="4">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f>INDEX(products!$A$1:$G$49,MATCH(orders!$D957,products!$A$1:$A$49,0),MATCH(orders!L$1,products!$A$1:$G$1,0))</f>
        <v>34.154999999999994</v>
      </c>
      <c r="M957" s="10">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4">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f>INDEX(products!$A$1:$G$49,MATCH(orders!$D958,products!$A$1:$A$49,0),MATCH(orders!L$1,products!$A$1:$G$1,0))</f>
        <v>27.484999999999996</v>
      </c>
      <c r="M958" s="10">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4">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f>INDEX(products!$A$1:$G$49,MATCH(orders!$D959,products!$A$1:$A$49,0),MATCH(orders!L$1,products!$A$1:$G$1,0))</f>
        <v>14.85</v>
      </c>
      <c r="M959" s="10">
        <f t="shared" si="42"/>
        <v>14.85</v>
      </c>
      <c r="N959" t="str">
        <f t="shared" si="43"/>
        <v>Excelsa</v>
      </c>
      <c r="O959" t="str">
        <f t="shared" si="44"/>
        <v>Light</v>
      </c>
      <c r="P959" t="str">
        <f>_xlfn.XLOOKUP(Orders[[#This Row],[Customer ID]],customers!$A$1:$A$1001,customers!$I$1:$I$1001,,0)</f>
        <v>Yes</v>
      </c>
    </row>
    <row r="960" spans="1:16" x14ac:dyDescent="0.3">
      <c r="A960" s="2" t="s">
        <v>5890</v>
      </c>
      <c r="B960" s="4">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f>INDEX(products!$A$1:$G$49,MATCH(orders!$D960,products!$A$1:$A$49,0),MATCH(orders!L$1,products!$A$1:$G$1,0))</f>
        <v>3.8849999999999998</v>
      </c>
      <c r="M960" s="10">
        <f t="shared" si="42"/>
        <v>7.77</v>
      </c>
      <c r="N960" t="str">
        <f t="shared" si="43"/>
        <v>Arabica</v>
      </c>
      <c r="O960" t="str">
        <f t="shared" si="44"/>
        <v>Light</v>
      </c>
      <c r="P960" t="str">
        <f>_xlfn.XLOOKUP(Orders[[#This Row],[Customer ID]],customers!$A$1:$A$1001,customers!$I$1:$I$1001,,0)</f>
        <v>Yes</v>
      </c>
    </row>
    <row r="961" spans="1:16" x14ac:dyDescent="0.3">
      <c r="A961" s="2" t="s">
        <v>5910</v>
      </c>
      <c r="B961" s="4">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f>INDEX(products!$A$1:$G$49,MATCH(orders!$D961,products!$A$1:$A$49,0),MATCH(orders!L$1,products!$A$1:$G$1,0))</f>
        <v>4.7549999999999999</v>
      </c>
      <c r="M961" s="10">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4">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f>INDEX(products!$A$1:$G$49,MATCH(orders!$D962,products!$A$1:$A$49,0),MATCH(orders!L$1,products!$A$1:$G$1,0))</f>
        <v>15.85</v>
      </c>
      <c r="M962" s="10">
        <f t="shared" si="42"/>
        <v>79.25</v>
      </c>
      <c r="N962" t="str">
        <f t="shared" si="43"/>
        <v>Liberica</v>
      </c>
      <c r="O962" t="str">
        <f t="shared" si="44"/>
        <v>Light</v>
      </c>
      <c r="P962" t="str">
        <f>_xlfn.XLOOKUP(Orders[[#This Row],[Customer ID]],customers!$A$1:$A$1001,customers!$I$1:$I$1001,,0)</f>
        <v>Yes</v>
      </c>
    </row>
    <row r="963" spans="1:16" x14ac:dyDescent="0.3">
      <c r="A963" s="2" t="s">
        <v>5921</v>
      </c>
      <c r="B963" s="4">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f>INDEX(products!$A$1:$G$49,MATCH(orders!$D963,products!$A$1:$A$49,0),MATCH(orders!L$1,products!$A$1:$G$1,0))</f>
        <v>22.884999999999998</v>
      </c>
      <c r="M963" s="10">
        <f t="shared" ref="M963:M1001" si="45">L963*E963</f>
        <v>45.769999999999996</v>
      </c>
      <c r="N963" t="str">
        <f t="shared" ref="N963:N1001" si="46">IF(I963="Rob","Robusta",IF(I963="Exc","Excelsa",IF(I963="Ara","Arabica",IF(I963 ="Lib","Liberica"))))</f>
        <v>Arabica</v>
      </c>
      <c r="O963" t="str">
        <f t="shared" ref="O963:O1001" si="47">IF(J963="M","Medium",IF(J963="L","Light",IF(J963="D","Dark")))</f>
        <v>Dark</v>
      </c>
      <c r="P963" t="str">
        <f>_xlfn.XLOOKUP(Orders[[#This Row],[Customer ID]],customers!$A$1:$A$1001,customers!$I$1:$I$1001,,0)</f>
        <v>Yes</v>
      </c>
    </row>
    <row r="964" spans="1:16" x14ac:dyDescent="0.3">
      <c r="A964" s="2" t="s">
        <v>5926</v>
      </c>
      <c r="B964" s="4">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f>INDEX(products!$A$1:$G$49,MATCH(orders!$D964,products!$A$1:$A$49,0),MATCH(orders!L$1,products!$A$1:$G$1,0))</f>
        <v>8.9499999999999993</v>
      </c>
      <c r="M964" s="10">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4">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f>INDEX(products!$A$1:$G$49,MATCH(orders!$D965,products!$A$1:$A$49,0),MATCH(orders!L$1,products!$A$1:$G$1,0))</f>
        <v>5.97</v>
      </c>
      <c r="M965" s="10">
        <f t="shared" si="45"/>
        <v>23.88</v>
      </c>
      <c r="N965" t="str">
        <f t="shared" si="46"/>
        <v>Robusta</v>
      </c>
      <c r="O965" t="str">
        <f t="shared" si="47"/>
        <v>Medium</v>
      </c>
      <c r="P965" t="str">
        <f>_xlfn.XLOOKUP(Orders[[#This Row],[Customer ID]],customers!$A$1:$A$1001,customers!$I$1:$I$1001,,0)</f>
        <v>Yes</v>
      </c>
    </row>
    <row r="966" spans="1:16" x14ac:dyDescent="0.3">
      <c r="A966" s="2" t="s">
        <v>5938</v>
      </c>
      <c r="B966" s="4">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f>INDEX(products!$A$1:$G$49,MATCH(orders!$D966,products!$A$1:$A$49,0),MATCH(orders!L$1,products!$A$1:$G$1,0))</f>
        <v>4.4550000000000001</v>
      </c>
      <c r="M966" s="10">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4">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f>INDEX(products!$A$1:$G$49,MATCH(orders!$D967,products!$A$1:$A$49,0),MATCH(orders!L$1,products!$A$1:$G$1,0))</f>
        <v>9.9499999999999993</v>
      </c>
      <c r="M967" s="10">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4">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f>INDEX(products!$A$1:$G$49,MATCH(orders!$D968,products!$A$1:$A$49,0),MATCH(orders!L$1,products!$A$1:$G$1,0))</f>
        <v>8.91</v>
      </c>
      <c r="M968" s="10">
        <f t="shared" si="45"/>
        <v>53.46</v>
      </c>
      <c r="N968" t="str">
        <f t="shared" si="46"/>
        <v>Excelsa</v>
      </c>
      <c r="O968" t="str">
        <f t="shared" si="47"/>
        <v>Light</v>
      </c>
      <c r="P968" t="str">
        <f>_xlfn.XLOOKUP(Orders[[#This Row],[Customer ID]],customers!$A$1:$A$1001,customers!$I$1:$I$1001,,0)</f>
        <v>Yes</v>
      </c>
    </row>
    <row r="969" spans="1:16" x14ac:dyDescent="0.3">
      <c r="A969" s="2" t="s">
        <v>5955</v>
      </c>
      <c r="B969" s="4">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f>INDEX(products!$A$1:$G$49,MATCH(orders!$D969,products!$A$1:$A$49,0),MATCH(orders!L$1,products!$A$1:$G$1,0))</f>
        <v>2.6849999999999996</v>
      </c>
      <c r="M969" s="10">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4">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f>INDEX(products!$A$1:$G$49,MATCH(orders!$D970,products!$A$1:$A$49,0),MATCH(orders!L$1,products!$A$1:$G$1,0))</f>
        <v>2.9849999999999999</v>
      </c>
      <c r="M970" s="10">
        <f t="shared" si="45"/>
        <v>5.97</v>
      </c>
      <c r="N970" t="str">
        <f t="shared" si="46"/>
        <v>Robusta</v>
      </c>
      <c r="O970" t="str">
        <f t="shared" si="47"/>
        <v>Medium</v>
      </c>
      <c r="P970" t="str">
        <f>_xlfn.XLOOKUP(Orders[[#This Row],[Customer ID]],customers!$A$1:$A$1001,customers!$I$1:$I$1001,,0)</f>
        <v>No</v>
      </c>
    </row>
    <row r="971" spans="1:16" x14ac:dyDescent="0.3">
      <c r="A971" s="2" t="s">
        <v>5967</v>
      </c>
      <c r="B971" s="4">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f>INDEX(products!$A$1:$G$49,MATCH(orders!$D971,products!$A$1:$A$49,0),MATCH(orders!L$1,products!$A$1:$G$1,0))</f>
        <v>12.95</v>
      </c>
      <c r="M971" s="10">
        <f t="shared" si="45"/>
        <v>12.95</v>
      </c>
      <c r="N971" t="str">
        <f t="shared" si="46"/>
        <v>Liberica</v>
      </c>
      <c r="O971" t="str">
        <f t="shared" si="47"/>
        <v>Dark</v>
      </c>
      <c r="P971" t="str">
        <f>_xlfn.XLOOKUP(Orders[[#This Row],[Customer ID]],customers!$A$1:$A$1001,customers!$I$1:$I$1001,,0)</f>
        <v>Yes</v>
      </c>
    </row>
    <row r="972" spans="1:16" x14ac:dyDescent="0.3">
      <c r="A972" s="2" t="s">
        <v>5973</v>
      </c>
      <c r="B972" s="4">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f>INDEX(products!$A$1:$G$49,MATCH(orders!$D972,products!$A$1:$A$49,0),MATCH(orders!L$1,products!$A$1:$G$1,0))</f>
        <v>8.25</v>
      </c>
      <c r="M972" s="10">
        <f t="shared" si="45"/>
        <v>8.25</v>
      </c>
      <c r="N972" t="str">
        <f t="shared" si="46"/>
        <v>Excelsa</v>
      </c>
      <c r="O972" t="str">
        <f t="shared" si="47"/>
        <v>Medium</v>
      </c>
      <c r="P972" t="str">
        <f>_xlfn.XLOOKUP(Orders[[#This Row],[Customer ID]],customers!$A$1:$A$1001,customers!$I$1:$I$1001,,0)</f>
        <v>No</v>
      </c>
    </row>
    <row r="973" spans="1:16" x14ac:dyDescent="0.3">
      <c r="A973" s="2" t="s">
        <v>5978</v>
      </c>
      <c r="B973" s="4">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f>INDEX(products!$A$1:$G$49,MATCH(orders!$D973,products!$A$1:$A$49,0),MATCH(orders!L$1,products!$A$1:$G$1,0))</f>
        <v>29.784999999999997</v>
      </c>
      <c r="M973" s="10">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4">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f>INDEX(products!$A$1:$G$49,MATCH(orders!$D974,products!$A$1:$A$49,0),MATCH(orders!L$1,products!$A$1:$G$1,0))</f>
        <v>29.784999999999997</v>
      </c>
      <c r="M974" s="10">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4">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f>INDEX(products!$A$1:$G$49,MATCH(orders!$D975,products!$A$1:$A$49,0),MATCH(orders!L$1,products!$A$1:$G$1,0))</f>
        <v>14.55</v>
      </c>
      <c r="M975" s="10">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4">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f>INDEX(products!$A$1:$G$49,MATCH(orders!$D976,products!$A$1:$A$49,0),MATCH(orders!L$1,products!$A$1:$G$1,0))</f>
        <v>5.3699999999999992</v>
      </c>
      <c r="M976" s="10">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4">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f>INDEX(products!$A$1:$G$49,MATCH(orders!$D977,products!$A$1:$A$49,0),MATCH(orders!L$1,products!$A$1:$G$1,0))</f>
        <v>2.9849999999999999</v>
      </c>
      <c r="M977" s="10">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4">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f>INDEX(products!$A$1:$G$49,MATCH(orders!$D978,products!$A$1:$A$49,0),MATCH(orders!L$1,products!$A$1:$G$1,0))</f>
        <v>27.484999999999996</v>
      </c>
      <c r="M978" s="10">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f>INDEX(products!$A$1:$G$49,MATCH(orders!$D979,products!$A$1:$A$49,0),MATCH(orders!L$1,products!$A$1:$G$1,0))</f>
        <v>11.95</v>
      </c>
      <c r="M979" s="10">
        <f t="shared" si="45"/>
        <v>59.75</v>
      </c>
      <c r="N979" t="str">
        <f t="shared" si="46"/>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f>INDEX(products!$A$1:$G$49,MATCH(orders!$D980,products!$A$1:$A$49,0),MATCH(orders!L$1,products!$A$1:$G$1,0))</f>
        <v>7.77</v>
      </c>
      <c r="M980" s="10">
        <f t="shared" si="45"/>
        <v>23.31</v>
      </c>
      <c r="N980" t="str">
        <f t="shared" si="46"/>
        <v>Arabica</v>
      </c>
      <c r="O980" t="str">
        <f t="shared" si="47"/>
        <v>Light</v>
      </c>
      <c r="P980" t="str">
        <f>_xlfn.XLOOKUP(Orders[[#This Row],[Customer ID]],customers!$A$1:$A$1001,customers!$I$1:$I$1001,,0)</f>
        <v>No</v>
      </c>
    </row>
    <row r="981" spans="1:16" x14ac:dyDescent="0.3">
      <c r="A981" s="2" t="s">
        <v>6025</v>
      </c>
      <c r="B981" s="4">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f>INDEX(products!$A$1:$G$49,MATCH(orders!$D981,products!$A$1:$A$49,0),MATCH(orders!L$1,products!$A$1:$G$1,0))</f>
        <v>5.3699999999999992</v>
      </c>
      <c r="M981" s="10">
        <f t="shared" si="45"/>
        <v>10.739999999999998</v>
      </c>
      <c r="N981" t="str">
        <f t="shared" si="46"/>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f>INDEX(products!$A$1:$G$49,MATCH(orders!$D982,products!$A$1:$A$49,0),MATCH(orders!L$1,products!$A$1:$G$1,0))</f>
        <v>27.945</v>
      </c>
      <c r="M982" s="10">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f>INDEX(products!$A$1:$G$49,MATCH(orders!$D983,products!$A$1:$A$49,0),MATCH(orders!L$1,products!$A$1:$G$1,0))</f>
        <v>3.645</v>
      </c>
      <c r="M983" s="10">
        <f t="shared" si="45"/>
        <v>21.87</v>
      </c>
      <c r="N983" t="str">
        <f t="shared" si="46"/>
        <v>Excelsa</v>
      </c>
      <c r="O983" t="str">
        <f t="shared" si="47"/>
        <v>Dark</v>
      </c>
      <c r="P983" t="str">
        <f>_xlfn.XLOOKUP(Orders[[#This Row],[Customer ID]],customers!$A$1:$A$1001,customers!$I$1:$I$1001,,0)</f>
        <v>Yes</v>
      </c>
    </row>
    <row r="984" spans="1:16" x14ac:dyDescent="0.3">
      <c r="A984" s="2" t="s">
        <v>6041</v>
      </c>
      <c r="B984" s="4">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f>INDEX(products!$A$1:$G$49,MATCH(orders!$D984,products!$A$1:$A$49,0),MATCH(orders!L$1,products!$A$1:$G$1,0))</f>
        <v>11.95</v>
      </c>
      <c r="M984" s="10">
        <f t="shared" si="45"/>
        <v>23.9</v>
      </c>
      <c r="N984" t="str">
        <f t="shared" si="46"/>
        <v>Robusta</v>
      </c>
      <c r="O984" t="str">
        <f t="shared" si="47"/>
        <v>Light</v>
      </c>
      <c r="P984" t="str">
        <f>_xlfn.XLOOKUP(Orders[[#This Row],[Customer ID]],customers!$A$1:$A$1001,customers!$I$1:$I$1001,,0)</f>
        <v>Yes</v>
      </c>
    </row>
    <row r="985" spans="1:16" x14ac:dyDescent="0.3">
      <c r="A985" s="2" t="s">
        <v>6047</v>
      </c>
      <c r="B985" s="4">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f>INDEX(products!$A$1:$G$49,MATCH(orders!$D985,products!$A$1:$A$49,0),MATCH(orders!L$1,products!$A$1:$G$1,0))</f>
        <v>3.375</v>
      </c>
      <c r="M985" s="10">
        <f t="shared" si="45"/>
        <v>6.75</v>
      </c>
      <c r="N985" t="str">
        <f t="shared" si="46"/>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f>INDEX(products!$A$1:$G$49,MATCH(orders!$D986,products!$A$1:$A$49,0),MATCH(orders!L$1,products!$A$1:$G$1,0))</f>
        <v>31.624999999999996</v>
      </c>
      <c r="M986" s="10">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4">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f>INDEX(products!$A$1:$G$49,MATCH(orders!$D987,products!$A$1:$A$49,0),MATCH(orders!L$1,products!$A$1:$G$1,0))</f>
        <v>11.95</v>
      </c>
      <c r="M987" s="10">
        <f t="shared" si="45"/>
        <v>47.8</v>
      </c>
      <c r="N987" t="str">
        <f t="shared" si="46"/>
        <v>Robusta</v>
      </c>
      <c r="O987" t="str">
        <f t="shared" si="47"/>
        <v>Light</v>
      </c>
      <c r="P987" t="str">
        <f>_xlfn.XLOOKUP(Orders[[#This Row],[Customer ID]],customers!$A$1:$A$1001,customers!$I$1:$I$1001,,0)</f>
        <v>No</v>
      </c>
    </row>
    <row r="988" spans="1:16" x14ac:dyDescent="0.3">
      <c r="A988" s="2" t="s">
        <v>6064</v>
      </c>
      <c r="B988" s="4">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f>INDEX(products!$A$1:$G$49,MATCH(orders!$D988,products!$A$1:$A$49,0),MATCH(orders!L$1,products!$A$1:$G$1,0))</f>
        <v>33.464999999999996</v>
      </c>
      <c r="M988" s="10">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4">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f>INDEX(products!$A$1:$G$49,MATCH(orders!$D989,products!$A$1:$A$49,0),MATCH(orders!L$1,products!$A$1:$G$1,0))</f>
        <v>5.97</v>
      </c>
      <c r="M989" s="10">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4">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f>INDEX(products!$A$1:$G$49,MATCH(orders!$D990,products!$A$1:$A$49,0),MATCH(orders!L$1,products!$A$1:$G$1,0))</f>
        <v>9.9499999999999993</v>
      </c>
      <c r="M990" s="10">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f>INDEX(products!$A$1:$G$49,MATCH(orders!$D991,products!$A$1:$A$49,0),MATCH(orders!L$1,products!$A$1:$G$1,0))</f>
        <v>25.874999999999996</v>
      </c>
      <c r="M991" s="10">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4">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f>INDEX(products!$A$1:$G$49,MATCH(orders!$D992,products!$A$1:$A$49,0),MATCH(orders!L$1,products!$A$1:$G$1,0))</f>
        <v>3.645</v>
      </c>
      <c r="M992" s="10">
        <f t="shared" si="45"/>
        <v>18.225000000000001</v>
      </c>
      <c r="N992" t="str">
        <f t="shared" si="46"/>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f>INDEX(products!$A$1:$G$49,MATCH(orders!$D993,products!$A$1:$A$49,0),MATCH(orders!L$1,products!$A$1:$G$1,0))</f>
        <v>7.77</v>
      </c>
      <c r="M993" s="10">
        <f t="shared" si="45"/>
        <v>15.54</v>
      </c>
      <c r="N993" t="str">
        <f t="shared" si="46"/>
        <v>Liberica</v>
      </c>
      <c r="O993" t="str">
        <f t="shared" si="47"/>
        <v>Dark</v>
      </c>
      <c r="P993" t="str">
        <f>_xlfn.XLOOKUP(Orders[[#This Row],[Customer ID]],customers!$A$1:$A$1001,customers!$I$1:$I$1001,,0)</f>
        <v>No</v>
      </c>
    </row>
    <row r="994" spans="1:16" x14ac:dyDescent="0.3">
      <c r="A994" s="2" t="s">
        <v>6096</v>
      </c>
      <c r="B994" s="4">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f>INDEX(products!$A$1:$G$49,MATCH(orders!$D994,products!$A$1:$A$49,0),MATCH(orders!L$1,products!$A$1:$G$1,0))</f>
        <v>36.454999999999998</v>
      </c>
      <c r="M994" s="10">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f>INDEX(products!$A$1:$G$49,MATCH(orders!$D995,products!$A$1:$A$49,0),MATCH(orders!L$1,products!$A$1:$G$1,0))</f>
        <v>12.95</v>
      </c>
      <c r="M995" s="10">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4">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f>INDEX(products!$A$1:$G$49,MATCH(orders!$D996,products!$A$1:$A$49,0),MATCH(orders!L$1,products!$A$1:$G$1,0))</f>
        <v>2.9849999999999999</v>
      </c>
      <c r="M996" s="10">
        <f t="shared" si="45"/>
        <v>8.9550000000000001</v>
      </c>
      <c r="N996" t="str">
        <f t="shared" si="46"/>
        <v>Arabica</v>
      </c>
      <c r="O996" t="str">
        <f t="shared" si="47"/>
        <v>Dark</v>
      </c>
      <c r="P996" t="str">
        <f>_xlfn.XLOOKUP(Orders[[#This Row],[Customer ID]],customers!$A$1:$A$1001,customers!$I$1:$I$1001,,0)</f>
        <v>No</v>
      </c>
    </row>
    <row r="997" spans="1:16" x14ac:dyDescent="0.3">
      <c r="A997" s="2" t="s">
        <v>6111</v>
      </c>
      <c r="B997" s="4">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f>INDEX(products!$A$1:$G$49,MATCH(orders!$D997,products!$A$1:$A$49,0),MATCH(orders!L$1,products!$A$1:$G$1,0))</f>
        <v>27.484999999999996</v>
      </c>
      <c r="M997" s="10">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4">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f>INDEX(products!$A$1:$G$49,MATCH(orders!$D998,products!$A$1:$A$49,0),MATCH(orders!L$1,products!$A$1:$G$1,0))</f>
        <v>5.97</v>
      </c>
      <c r="M998" s="10">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f>INDEX(products!$A$1:$G$49,MATCH(orders!$D999,products!$A$1:$A$49,0),MATCH(orders!L$1,products!$A$1:$G$1,0))</f>
        <v>6.75</v>
      </c>
      <c r="M999" s="10">
        <f t="shared" si="45"/>
        <v>27</v>
      </c>
      <c r="N999" t="str">
        <f t="shared" si="46"/>
        <v>Arabica</v>
      </c>
      <c r="O999"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f>INDEX(products!$A$1:$G$49,MATCH(orders!$D1000,products!$A$1:$A$49,0),MATCH(orders!L$1,products!$A$1:$G$1,0))</f>
        <v>9.9499999999999993</v>
      </c>
      <c r="M1000" s="10">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f>INDEX(products!$A$1:$G$49,MATCH(orders!$D1001,products!$A$1:$A$49,0),MATCH(orders!L$1,products!$A$1:$G$1,0))</f>
        <v>4.125</v>
      </c>
      <c r="M1001" s="10">
        <f t="shared" si="45"/>
        <v>12.375</v>
      </c>
      <c r="N1001" t="str">
        <f t="shared" si="46"/>
        <v>Excelsa</v>
      </c>
      <c r="O1001" t="str">
        <f t="shared" si="47"/>
        <v>Medium</v>
      </c>
      <c r="P1001" t="str">
        <f>_xlfn.XLOOKUP(Orders[[#This Row],[Customer ID]],customers!$A$1:$A$1001,customers!$I$1:$I$1001,,0)</f>
        <v>Yes</v>
      </c>
    </row>
    <row r="1002" spans="1:16" x14ac:dyDescent="0.3">
      <c r="F1002" s="2"/>
    </row>
    <row r="1003" spans="1:16" x14ac:dyDescent="0.3">
      <c r="F1003" s="2"/>
    </row>
    <row r="1004" spans="1:16" x14ac:dyDescent="0.3">
      <c r="F1004" s="2"/>
    </row>
    <row r="1005" spans="1:16" x14ac:dyDescent="0.3">
      <c r="F1005" s="2"/>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8" sqref="C2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D83ED-9A84-420C-BCE6-22AE95D3177B}">
  <dimension ref="A1"/>
  <sheetViews>
    <sheetView showGridLines="0" tabSelected="1" zoomScale="74" zoomScaleNormal="74" workbookViewId="0">
      <selection activeCell="AD40" sqref="AD4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vt:lpstr>
      <vt:lpstr>Sales (2)</vt:lpstr>
      <vt:lpstr>Sales (3)</vt:lpstr>
      <vt:lpstr>orders</vt:lpstr>
      <vt:lpstr>customers</vt:lpstr>
      <vt:lpstr>products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DJALLAL BOUTELDJA</cp:lastModifiedBy>
  <cp:revision/>
  <dcterms:created xsi:type="dcterms:W3CDTF">2022-11-26T09:51:45Z</dcterms:created>
  <dcterms:modified xsi:type="dcterms:W3CDTF">2025-07-16T16:46:41Z</dcterms:modified>
  <cp:category/>
  <cp:contentStatus/>
</cp:coreProperties>
</file>