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15. GEOTEKNIK\Proyek Karawang\01. Design Parameter\"/>
    </mc:Choice>
  </mc:AlternateContent>
  <xr:revisionPtr revIDLastSave="0" documentId="13_ncr:1_{B6E29EA4-5BED-421F-8B77-FC09C12D65CC}" xr6:coauthVersionLast="47" xr6:coauthVersionMax="47" xr10:uidLastSave="{00000000-0000-0000-0000-000000000000}"/>
  <bookViews>
    <workbookView xWindow="-120" yWindow="-120" windowWidth="21840" windowHeight="13140" activeTab="1" xr2:uid="{AB06DA87-749D-42B7-8E7E-3189EF5CDB83}"/>
  </bookViews>
  <sheets>
    <sheet name="Soil Parameter (BH-02)" sheetId="4" r:id="rId1"/>
    <sheet name="BH-02 (H=2 m) - Replacement" sheetId="6" r:id="rId2"/>
  </sheets>
  <externalReferences>
    <externalReference r:id="rId3"/>
    <externalReference r:id="rId4"/>
  </externalReferences>
  <definedNames>
    <definedName name="_xlnm._FilterDatabase" localSheetId="0" hidden="1">'Soil Parameter (BH-02)'!$B$2:$K$2</definedName>
    <definedName name="a" localSheetId="1" hidden="1">[1]Spacings!#REF!</definedName>
    <definedName name="a" hidden="1">[2]Spacings!#REF!</definedName>
    <definedName name="b" localSheetId="1" hidden="1">[1]Reinforcement!#REF!</definedName>
    <definedName name="b" hidden="1">[2]Reinforcement!#REF!</definedName>
    <definedName name="d" localSheetId="1" hidden="1">[1]Spacings!#REF!</definedName>
    <definedName name="d" hidden="1">[2]Spacings!#REF!</definedName>
    <definedName name="dia.col" localSheetId="1" hidden="1">[1]Reinforcement!#REF!</definedName>
    <definedName name="dia.col" hidden="1">[2]Reinforcement!#REF!</definedName>
    <definedName name="Excel_BuiltIn_Print_Area_1" localSheetId="1">#REF!</definedName>
    <definedName name="Excel_BuiltIn_Print_Area_1">#REF!</definedName>
    <definedName name="Excel_BuiltIn_Print_Area_3" localSheetId="1">#REF!</definedName>
    <definedName name="Excel_BuiltIn_Print_Area_3">#REF!</definedName>
    <definedName name="Excel_BuiltIn_Print_Titles_1" localSheetId="1">#REF!</definedName>
    <definedName name="Excel_BuiltIn_Print_Titles_1">#REF!</definedName>
    <definedName name="fs_factor" localSheetId="1" hidden="1">IF(steel_factor=1.15,5/8,2/3)</definedName>
    <definedName name="fs_factor" hidden="1">IF(steel_factor=1.15,5/8,2/3)</definedName>
    <definedName name="percent" localSheetId="1" hidden="1">IF([1]Spacings!$N$9&lt;0.3,0.3,IF([1]Spacings!$N$9&gt;1,1,[1]Spacings!$N$9))</definedName>
    <definedName name="percent" hidden="1">IF([2]Spacings!$N$9&lt;0.3,0.3,IF([2]Spacings!$N$9&gt;1,1,[2]Spacings!$N$9))</definedName>
    <definedName name="Pile0" localSheetId="1">#REF!</definedName>
    <definedName name="Pile0">#REF!</definedName>
    <definedName name="Pile9" localSheetId="1">#REF!</definedName>
    <definedName name="Pile9">#REF!</definedName>
    <definedName name="_xlnm.Print_Area" localSheetId="1">'BH-02 (H=2 m) - Replacement'!$B$2:$AF$528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<sst xmlns="http://schemas.openxmlformats.org/spreadsheetml/2006/main" count="716" uniqueCount="434">
  <si>
    <t>SHEET :</t>
  </si>
  <si>
    <t>Df =</t>
  </si>
  <si>
    <t>m</t>
  </si>
  <si>
    <r>
      <rPr>
        <sz val="10.5"/>
        <color indexed="8"/>
        <rFont val="Symbol"/>
        <family val="1"/>
        <charset val="2"/>
      </rPr>
      <t>g</t>
    </r>
    <r>
      <rPr>
        <vertAlign val="subscript"/>
        <sz val="10.5"/>
        <color indexed="8"/>
        <rFont val="Proxima Nova Lt"/>
        <family val="3"/>
      </rPr>
      <t>w</t>
    </r>
    <r>
      <rPr>
        <sz val="10.5"/>
        <color indexed="8"/>
        <rFont val="Proxima Nova Lt"/>
        <family val="3"/>
      </rPr>
      <t xml:space="preserve"> =</t>
    </r>
  </si>
  <si>
    <r>
      <t>kN/m</t>
    </r>
    <r>
      <rPr>
        <vertAlign val="superscript"/>
        <sz val="10.5"/>
        <color indexed="8"/>
        <rFont val="Proxima Nova Lt"/>
        <family val="3"/>
      </rPr>
      <t>3</t>
    </r>
  </si>
  <si>
    <r>
      <rPr>
        <sz val="10.5"/>
        <color indexed="8"/>
        <rFont val="Symbol"/>
        <family val="1"/>
        <charset val="2"/>
      </rPr>
      <t>g</t>
    </r>
    <r>
      <rPr>
        <vertAlign val="subscript"/>
        <sz val="10.5"/>
        <color indexed="8"/>
        <rFont val="Proxima Nova Lt"/>
        <family val="3"/>
      </rPr>
      <t>c1</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</si>
  <si>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c2</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</si>
  <si>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g</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</si>
  <si>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 xml:space="preserve">1 </t>
    </r>
    <r>
      <rPr>
        <sz val="10.5"/>
        <color indexed="8"/>
        <rFont val="Proxima Nova Lt"/>
        <family val="3"/>
      </rPr>
      <t>=</t>
    </r>
  </si>
  <si>
    <r>
      <t>kN/m</t>
    </r>
    <r>
      <rPr>
        <vertAlign val="superscript"/>
        <sz val="10.5"/>
        <color indexed="8"/>
        <rFont val="Proxima Nova Lt"/>
        <family val="3"/>
      </rPr>
      <t>2</t>
    </r>
  </si>
  <si>
    <t>°</t>
  </si>
  <si>
    <t>Layer</t>
  </si>
  <si>
    <r>
      <t>N</t>
    </r>
    <r>
      <rPr>
        <b/>
        <vertAlign val="subscript"/>
        <sz val="10.5"/>
        <color indexed="8"/>
        <rFont val="Proxima Nova Lt"/>
        <family val="3"/>
      </rPr>
      <t>SPT</t>
    </r>
  </si>
  <si>
    <r>
      <rPr>
        <b/>
        <sz val="10.5"/>
        <color indexed="8"/>
        <rFont val="Symbol"/>
        <family val="1"/>
        <charset val="2"/>
      </rPr>
      <t>g</t>
    </r>
    <r>
      <rPr>
        <b/>
        <vertAlign val="subscript"/>
        <sz val="10.5"/>
        <color indexed="8"/>
        <rFont val="Proxima Nova Lt"/>
        <family val="3"/>
      </rPr>
      <t>2</t>
    </r>
  </si>
  <si>
    <r>
      <rPr>
        <b/>
        <sz val="10.5"/>
        <color indexed="8"/>
        <rFont val="Symbol"/>
        <family val="1"/>
        <charset val="2"/>
      </rPr>
      <t>g</t>
    </r>
    <r>
      <rPr>
        <b/>
        <vertAlign val="subscript"/>
        <sz val="10.5"/>
        <color indexed="8"/>
        <rFont val="Proxima Nova Lt"/>
        <family val="3"/>
      </rPr>
      <t>2 eff</t>
    </r>
  </si>
  <si>
    <t>Cu</t>
  </si>
  <si>
    <r>
      <t>t</t>
    </r>
    <r>
      <rPr>
        <b/>
        <vertAlign val="subscript"/>
        <sz val="10.5"/>
        <color indexed="8"/>
        <rFont val="Proxima Nova Lt"/>
        <family val="3"/>
      </rPr>
      <t>i</t>
    </r>
    <r>
      <rPr>
        <b/>
        <sz val="10.5"/>
        <color indexed="8"/>
        <rFont val="Proxima Nova Lt"/>
        <family val="3"/>
      </rPr>
      <t xml:space="preserve"> (m)</t>
    </r>
  </si>
  <si>
    <r>
      <t>z</t>
    </r>
    <r>
      <rPr>
        <b/>
        <vertAlign val="subscript"/>
        <sz val="10.5"/>
        <color indexed="8"/>
        <rFont val="Proxima Nova Lt"/>
        <family val="3"/>
      </rPr>
      <t>i</t>
    </r>
    <r>
      <rPr>
        <b/>
        <sz val="10.5"/>
        <color indexed="8"/>
        <rFont val="Proxima Nova Lt"/>
        <family val="3"/>
      </rPr>
      <t xml:space="preserve"> (m)</t>
    </r>
  </si>
  <si>
    <r>
      <t>(kN/m</t>
    </r>
    <r>
      <rPr>
        <b/>
        <vertAlign val="superscript"/>
        <sz val="10.5"/>
        <color indexed="8"/>
        <rFont val="Proxima Nova Lt"/>
        <family val="3"/>
      </rPr>
      <t>3</t>
    </r>
    <r>
      <rPr>
        <b/>
        <sz val="10.5"/>
        <color indexed="8"/>
        <rFont val="Proxima Nova Lt"/>
        <family val="3"/>
      </rPr>
      <t>)</t>
    </r>
  </si>
  <si>
    <r>
      <t>(kN/m</t>
    </r>
    <r>
      <rPr>
        <b/>
        <vertAlign val="superscript"/>
        <sz val="10.5"/>
        <color indexed="8"/>
        <rFont val="Proxima Nova Lt"/>
        <family val="3"/>
      </rPr>
      <t>2</t>
    </r>
    <r>
      <rPr>
        <b/>
        <sz val="10.5"/>
        <color indexed="8"/>
        <rFont val="Proxima Nova Lt"/>
        <family val="3"/>
      </rPr>
      <t>)</t>
    </r>
  </si>
  <si>
    <t>Nc =</t>
  </si>
  <si>
    <t>Nq =</t>
  </si>
  <si>
    <r>
      <t>N</t>
    </r>
    <r>
      <rPr>
        <sz val="10.5"/>
        <color indexed="8"/>
        <rFont val="Symbol"/>
        <family val="1"/>
        <charset val="2"/>
      </rPr>
      <t>g</t>
    </r>
    <r>
      <rPr>
        <sz val="10.5"/>
        <color indexed="8"/>
        <rFont val="Proxima Nova Lt"/>
        <family val="3"/>
      </rPr>
      <t xml:space="preserve"> =</t>
    </r>
  </si>
  <si>
    <t>SF =</t>
  </si>
  <si>
    <t>qu =</t>
  </si>
  <si>
    <t>qall = qu / SF</t>
  </si>
  <si>
    <t>qall =</t>
  </si>
  <si>
    <t>H =</t>
  </si>
  <si>
    <t>P1 =</t>
  </si>
  <si>
    <t>h1 =</t>
  </si>
  <si>
    <t>h2 =</t>
  </si>
  <si>
    <t>h3 =</t>
  </si>
  <si>
    <t>P2 =</t>
  </si>
  <si>
    <t>P3 =</t>
  </si>
  <si>
    <t>P =</t>
  </si>
  <si>
    <t>Elev.</t>
  </si>
  <si>
    <t>NSPT</t>
  </si>
  <si>
    <t>Soil type</t>
  </si>
  <si>
    <r>
      <rPr>
        <b/>
        <sz val="10.5"/>
        <color indexed="8"/>
        <rFont val="Symbol"/>
        <family val="1"/>
        <charset val="2"/>
      </rPr>
      <t>g</t>
    </r>
    <r>
      <rPr>
        <b/>
        <sz val="10.5"/>
        <color indexed="8"/>
        <rFont val="Proxima Nova Lt"/>
        <family val="3"/>
      </rPr>
      <t>eff</t>
    </r>
  </si>
  <si>
    <t>e0</t>
  </si>
  <si>
    <t>Cc</t>
  </si>
  <si>
    <t>Cs</t>
  </si>
  <si>
    <r>
      <rPr>
        <b/>
        <sz val="11"/>
        <color indexed="8"/>
        <rFont val="Symbol"/>
        <family val="1"/>
        <charset val="2"/>
      </rPr>
      <t>Ds</t>
    </r>
    <r>
      <rPr>
        <b/>
        <sz val="11"/>
        <color indexed="8"/>
        <rFont val="Calibri"/>
        <family val="2"/>
        <charset val="1"/>
      </rPr>
      <t>'</t>
    </r>
    <r>
      <rPr>
        <b/>
        <vertAlign val="subscript"/>
        <sz val="11"/>
        <color indexed="8"/>
        <rFont val="Calibri"/>
        <family val="2"/>
      </rPr>
      <t>av</t>
    </r>
  </si>
  <si>
    <r>
      <rPr>
        <b/>
        <sz val="11"/>
        <color indexed="8"/>
        <rFont val="Symbol"/>
        <family val="1"/>
        <charset val="2"/>
      </rPr>
      <t>s</t>
    </r>
    <r>
      <rPr>
        <b/>
        <sz val="11"/>
        <color indexed="8"/>
        <rFont val="Calibri"/>
        <family val="2"/>
        <charset val="1"/>
      </rPr>
      <t>'</t>
    </r>
    <r>
      <rPr>
        <b/>
        <vertAlign val="subscript"/>
        <sz val="11"/>
        <color indexed="8"/>
        <rFont val="Calibri"/>
        <family val="2"/>
      </rPr>
      <t>0</t>
    </r>
  </si>
  <si>
    <r>
      <rPr>
        <b/>
        <sz val="11"/>
        <color indexed="8"/>
        <rFont val="Symbol"/>
        <family val="1"/>
        <charset val="2"/>
      </rPr>
      <t>s</t>
    </r>
    <r>
      <rPr>
        <b/>
        <sz val="11"/>
        <color indexed="8"/>
        <rFont val="Calibri"/>
        <family val="2"/>
        <charset val="1"/>
      </rPr>
      <t>'</t>
    </r>
    <r>
      <rPr>
        <b/>
        <vertAlign val="subscript"/>
        <sz val="11"/>
        <color indexed="8"/>
        <rFont val="Calibri"/>
        <family val="2"/>
      </rPr>
      <t>c</t>
    </r>
  </si>
  <si>
    <r>
      <t>Nc / Oc</t>
    </r>
    <r>
      <rPr>
        <b/>
        <vertAlign val="subscript"/>
        <sz val="10"/>
        <color indexed="8"/>
        <rFont val="Calibri"/>
        <family val="2"/>
        <charset val="1"/>
      </rPr>
      <t>1</t>
    </r>
    <r>
      <rPr>
        <b/>
        <sz val="10"/>
        <color indexed="8"/>
        <rFont val="Calibri"/>
        <family val="2"/>
        <charset val="1"/>
      </rPr>
      <t xml:space="preserve"> / Oc</t>
    </r>
    <r>
      <rPr>
        <b/>
        <vertAlign val="subscript"/>
        <sz val="10"/>
        <color indexed="8"/>
        <rFont val="Calibri"/>
        <family val="2"/>
        <charset val="1"/>
      </rPr>
      <t>2</t>
    </r>
  </si>
  <si>
    <t>Sc</t>
  </si>
  <si>
    <r>
      <rPr>
        <b/>
        <sz val="11"/>
        <color indexed="8"/>
        <rFont val="Symbol"/>
        <family val="1"/>
        <charset val="2"/>
      </rPr>
      <t>D</t>
    </r>
    <r>
      <rPr>
        <b/>
        <sz val="11"/>
        <color indexed="8"/>
        <rFont val="Calibri"/>
        <family val="2"/>
      </rPr>
      <t>Sc</t>
    </r>
  </si>
  <si>
    <t>LI</t>
  </si>
  <si>
    <t>No.</t>
  </si>
  <si>
    <t>(m)</t>
  </si>
  <si>
    <r>
      <t>kN/m</t>
    </r>
    <r>
      <rPr>
        <b/>
        <vertAlign val="superscript"/>
        <sz val="10.5"/>
        <color indexed="8"/>
        <rFont val="Proxima Nova Lt"/>
        <family val="3"/>
      </rPr>
      <t>3</t>
    </r>
  </si>
  <si>
    <r>
      <t>kN/m</t>
    </r>
    <r>
      <rPr>
        <b/>
        <vertAlign val="superscript"/>
        <sz val="10.5"/>
        <color indexed="8"/>
        <rFont val="Proxima Nova Lt"/>
        <family val="3"/>
      </rPr>
      <t>2</t>
    </r>
  </si>
  <si>
    <t>CLAY</t>
  </si>
  <si>
    <t>SILT</t>
  </si>
  <si>
    <r>
      <t>h</t>
    </r>
    <r>
      <rPr>
        <vertAlign val="subscript"/>
        <sz val="10.5"/>
        <color indexed="8"/>
        <rFont val="Proxima Nova Lt"/>
        <family val="3"/>
      </rPr>
      <t>c</t>
    </r>
    <r>
      <rPr>
        <sz val="10.5"/>
        <color indexed="8"/>
        <rFont val="Proxima Nova Lt"/>
        <family val="3"/>
      </rPr>
      <t xml:space="preserve"> =</t>
    </r>
  </si>
  <si>
    <t>Sc =</t>
  </si>
  <si>
    <t>Single drainage</t>
  </si>
  <si>
    <t>Double drainage</t>
  </si>
  <si>
    <t>Cv =</t>
  </si>
  <si>
    <r>
      <t>cm</t>
    </r>
    <r>
      <rPr>
        <vertAlign val="superscript"/>
        <sz val="10"/>
        <color indexed="8"/>
        <rFont val="Proxima Nova Lt"/>
        <family val="3"/>
      </rPr>
      <t>2</t>
    </r>
    <r>
      <rPr>
        <sz val="10"/>
        <color indexed="8"/>
        <rFont val="Proxima Nova Lt"/>
        <family val="3"/>
      </rPr>
      <t>/detik</t>
    </r>
  </si>
  <si>
    <r>
      <t>m</t>
    </r>
    <r>
      <rPr>
        <vertAlign val="superscript"/>
        <sz val="10"/>
        <color indexed="8"/>
        <rFont val="Proxima Nova Lt"/>
        <family val="3"/>
      </rPr>
      <t>2</t>
    </r>
    <r>
      <rPr>
        <sz val="10"/>
        <color indexed="8"/>
        <rFont val="Proxima Nova Lt"/>
        <family val="3"/>
      </rPr>
      <t>/tahun</t>
    </r>
  </si>
  <si>
    <t>Tv =</t>
  </si>
  <si>
    <r>
      <rPr>
        <sz val="10.5"/>
        <color indexed="60"/>
        <rFont val="Proxima Nova Lt"/>
        <family val="3"/>
      </rPr>
      <t>t</t>
    </r>
    <r>
      <rPr>
        <i/>
        <sz val="10.5"/>
        <color indexed="60"/>
        <rFont val="Proxima Nova Lt"/>
        <family val="3"/>
      </rPr>
      <t xml:space="preserve"> = (Tv * H^2) / Cv</t>
    </r>
  </si>
  <si>
    <t>t =</t>
  </si>
  <si>
    <t>tahun</t>
  </si>
  <si>
    <t>Uv</t>
  </si>
  <si>
    <t>Tv</t>
  </si>
  <si>
    <t>Cv</t>
  </si>
  <si>
    <t>Hdr</t>
  </si>
  <si>
    <t>t</t>
  </si>
  <si>
    <t>( % )</t>
  </si>
  <si>
    <r>
      <t>( m</t>
    </r>
    <r>
      <rPr>
        <vertAlign val="superscript"/>
        <sz val="10.5"/>
        <color indexed="8"/>
        <rFont val="Proxima Nova Lt"/>
        <family val="3"/>
      </rPr>
      <t>2</t>
    </r>
    <r>
      <rPr>
        <sz val="10.5"/>
        <color indexed="8"/>
        <rFont val="Proxima Nova Lt"/>
        <family val="3"/>
      </rPr>
      <t>/yr )</t>
    </r>
  </si>
  <si>
    <t>( m )</t>
  </si>
  <si>
    <t>year</t>
  </si>
  <si>
    <t>month</t>
  </si>
  <si>
    <t>U 90% Sc =</t>
  </si>
  <si>
    <t>BH-04</t>
  </si>
  <si>
    <t>PROJECT :</t>
  </si>
  <si>
    <t>Prepared by :</t>
  </si>
  <si>
    <t>Date</t>
  </si>
  <si>
    <t>CLIENTS :</t>
  </si>
  <si>
    <t>LOCATION :</t>
  </si>
  <si>
    <t>Verified by :</t>
  </si>
  <si>
    <t>BEARING CAPACITY AND SLOPE STABILITY ANALYSIS</t>
  </si>
  <si>
    <t>BC</t>
  </si>
  <si>
    <t>1. ANALYSIS OF BEARING CAPACITY OF EMBANKMENT FOUNDATION</t>
  </si>
  <si>
    <t xml:space="preserve">The following presents the bearing capacity analysis of the subgrade at the proposed embankment location. </t>
  </si>
  <si>
    <t>This assessment evaluates whether the subgrade soil is adequate to meet the planned bearing capacity requirements based on</t>
  </si>
  <si>
    <t>the considered working loads. (ref: Perencanaan Jalan Pendekat Jembatan Pdt-11-2003)</t>
  </si>
  <si>
    <t>Parameters in the soil bearing capacity analysis</t>
  </si>
  <si>
    <r>
      <t>Figure</t>
    </r>
    <r>
      <rPr>
        <sz val="10.5"/>
        <color theme="1"/>
        <rFont val="Proxima Nova Lt"/>
        <family val="3"/>
      </rPr>
      <t xml:space="preserve"> Illustration of embankment bearing capacity</t>
    </r>
  </si>
  <si>
    <t>1.1. PARAMETER</t>
  </si>
  <si>
    <t>Unit weight parameters</t>
  </si>
  <si>
    <t>Unit weight of ground water,</t>
  </si>
  <si>
    <t>Unit weight of reinforced concrete,</t>
  </si>
  <si>
    <t>Unit weight of concrete</t>
  </si>
  <si>
    <t xml:space="preserve"> </t>
  </si>
  <si>
    <t>Embankment parameters</t>
  </si>
  <si>
    <t>Unit weight of embankment,</t>
  </si>
  <si>
    <t>Effective shear cohesion of embankment,</t>
  </si>
  <si>
    <r>
      <t>c</t>
    </r>
    <r>
      <rPr>
        <vertAlign val="subscript"/>
        <sz val="10.5"/>
        <color indexed="8"/>
        <rFont val="Proxima Nova Lt"/>
        <family val="3"/>
      </rPr>
      <t>1</t>
    </r>
    <r>
      <rPr>
        <sz val="10.5"/>
        <color indexed="8"/>
        <rFont val="Proxima Nova Lt"/>
        <family val="3"/>
      </rPr>
      <t>' =</t>
    </r>
  </si>
  <si>
    <t>Effective internal friction of embankment,</t>
  </si>
  <si>
    <r>
      <rPr>
        <sz val="10.5"/>
        <color indexed="8"/>
        <rFont val="Calibri"/>
        <family val="2"/>
      </rPr>
      <t>ϕ</t>
    </r>
    <r>
      <rPr>
        <vertAlign val="subscript"/>
        <sz val="10.5"/>
        <color indexed="8"/>
        <rFont val="Proxima Nova Lt"/>
        <family val="3"/>
      </rPr>
      <t>1</t>
    </r>
    <r>
      <rPr>
        <sz val="10.5"/>
        <color indexed="8"/>
        <rFont val="Proxima Nova Lt"/>
        <family val="3"/>
      </rPr>
      <t>' =</t>
    </r>
  </si>
  <si>
    <t>Depth of replacement,</t>
  </si>
  <si>
    <t>Soil parameters</t>
  </si>
  <si>
    <t>Borehole initial</t>
  </si>
  <si>
    <t>BH =</t>
  </si>
  <si>
    <t>CPT initial</t>
  </si>
  <si>
    <t>S =</t>
  </si>
  <si>
    <t>-</t>
  </si>
  <si>
    <t>Station investigations</t>
  </si>
  <si>
    <t>STA =</t>
  </si>
  <si>
    <t>Ground water level</t>
  </si>
  <si>
    <t>GWL =</t>
  </si>
  <si>
    <t>Table 1. Soil parameters</t>
  </si>
  <si>
    <t>Depth</t>
  </si>
  <si>
    <r>
      <t xml:space="preserve">qc
</t>
    </r>
    <r>
      <rPr>
        <b/>
        <sz val="10"/>
        <color indexed="8"/>
        <rFont val="Proxima Nova Lt"/>
        <family val="3"/>
      </rPr>
      <t>kg/cm</t>
    </r>
    <r>
      <rPr>
        <b/>
        <vertAlign val="superscript"/>
        <sz val="10"/>
        <color indexed="8"/>
        <rFont val="Proxima Nova Lt"/>
        <family val="3"/>
      </rPr>
      <t>2</t>
    </r>
  </si>
  <si>
    <t>PI
(%)</t>
  </si>
  <si>
    <t>Soil Desc.</t>
  </si>
  <si>
    <r>
      <t>c</t>
    </r>
    <r>
      <rPr>
        <b/>
        <vertAlign val="subscript"/>
        <sz val="10.5"/>
        <color indexed="8"/>
        <rFont val="Proxima Nova Lt"/>
        <family val="3"/>
      </rPr>
      <t>u</t>
    </r>
  </si>
  <si>
    <r>
      <t>c</t>
    </r>
    <r>
      <rPr>
        <b/>
        <sz val="10.5"/>
        <color indexed="8"/>
        <rFont val="Proxima Nova Lt"/>
        <family val="3"/>
      </rPr>
      <t>'</t>
    </r>
  </si>
  <si>
    <r>
      <rPr>
        <b/>
        <sz val="10.5"/>
        <color indexed="8"/>
        <rFont val="Calibri"/>
        <family val="2"/>
      </rPr>
      <t>ϕ</t>
    </r>
    <r>
      <rPr>
        <b/>
        <sz val="10.5"/>
        <color indexed="8"/>
        <rFont val="Proxima Nova Lt"/>
        <family val="3"/>
      </rPr>
      <t>'</t>
    </r>
  </si>
  <si>
    <r>
      <t xml:space="preserve">( </t>
    </r>
    <r>
      <rPr>
        <b/>
        <sz val="10.5"/>
        <color theme="1"/>
        <rFont val="Symbol"/>
        <family val="1"/>
        <charset val="2"/>
      </rPr>
      <t>°</t>
    </r>
    <r>
      <rPr>
        <b/>
        <sz val="12.1"/>
        <color theme="1"/>
        <rFont val="Proxima Nova Lt"/>
        <family val="3"/>
      </rPr>
      <t xml:space="preserve"> </t>
    </r>
    <r>
      <rPr>
        <b/>
        <sz val="10.5"/>
        <color indexed="8"/>
        <rFont val="Proxima Nova Lt"/>
        <family val="3"/>
      </rPr>
      <t>)</t>
    </r>
  </si>
  <si>
    <t>Clay</t>
  </si>
  <si>
    <t>Sand</t>
  </si>
  <si>
    <t>Silt</t>
  </si>
  <si>
    <t>Sheet :</t>
  </si>
  <si>
    <t>1.2. SOIL BEARING CAPACITY</t>
  </si>
  <si>
    <t>Where,</t>
  </si>
  <si>
    <t>c =</t>
  </si>
  <si>
    <t>effective cohesion of foundation soil</t>
  </si>
  <si>
    <t>bearing capacity factor</t>
  </si>
  <si>
    <t>Undrained shear strength</t>
  </si>
  <si>
    <t>cu =</t>
  </si>
  <si>
    <t>Effective cohesion,</t>
  </si>
  <si>
    <t>c' =</t>
  </si>
  <si>
    <t>Effective internal friction,</t>
  </si>
  <si>
    <r>
      <rPr>
        <sz val="10.5"/>
        <color indexed="8"/>
        <rFont val="Symbol"/>
        <family val="1"/>
        <charset val="2"/>
      </rPr>
      <t xml:space="preserve"> f</t>
    </r>
    <r>
      <rPr>
        <sz val="10.5"/>
        <color indexed="8"/>
        <rFont val="Arial"/>
        <family val="2"/>
      </rPr>
      <t>'</t>
    </r>
    <r>
      <rPr>
        <sz val="10.5"/>
        <color indexed="8"/>
        <rFont val="Proxima Nova Lt"/>
        <family val="3"/>
      </rPr>
      <t xml:space="preserve"> =</t>
    </r>
  </si>
  <si>
    <r>
      <rPr>
        <sz val="10.5"/>
        <color indexed="8"/>
        <rFont val="Symbol"/>
        <family val="1"/>
        <charset val="2"/>
      </rPr>
      <t>c</t>
    </r>
    <r>
      <rPr>
        <sz val="10.5"/>
        <color indexed="8"/>
        <rFont val="Proxima Nova Lt"/>
        <family val="3"/>
      </rPr>
      <t xml:space="preserve"> =</t>
    </r>
  </si>
  <si>
    <r>
      <t>Nq</t>
    </r>
    <r>
      <rPr>
        <sz val="10.5"/>
        <color indexed="8"/>
        <rFont val="Symbol"/>
        <family val="1"/>
        <charset val="2"/>
      </rPr>
      <t>,</t>
    </r>
  </si>
  <si>
    <t xml:space="preserve">Nc, </t>
  </si>
  <si>
    <r>
      <t>N</t>
    </r>
    <r>
      <rPr>
        <sz val="10.5"/>
        <color indexed="8"/>
        <rFont val="Symbol"/>
        <family val="1"/>
        <charset val="2"/>
      </rPr>
      <t xml:space="preserve">g, </t>
    </r>
  </si>
  <si>
    <t>Soil unit weight</t>
  </si>
  <si>
    <r>
      <rPr>
        <sz val="10.5"/>
        <color indexed="8"/>
        <rFont val="Symbol"/>
        <family val="1"/>
        <charset val="2"/>
      </rPr>
      <t>g</t>
    </r>
    <r>
      <rPr>
        <sz val="10.5"/>
        <color indexed="8"/>
        <rFont val="Proxima Nova Lt"/>
        <family val="3"/>
      </rPr>
      <t xml:space="preserve"> =</t>
    </r>
  </si>
  <si>
    <t>Safety factor of bearing capacity</t>
  </si>
  <si>
    <t>Ultimate bearing capacity,</t>
  </si>
  <si>
    <t>Qu =</t>
  </si>
  <si>
    <t>Qall =</t>
  </si>
  <si>
    <t>A. Total of embankment weight :</t>
  </si>
  <si>
    <t>1. Height of embankment,</t>
  </si>
  <si>
    <t>H1 =</t>
  </si>
  <si>
    <r>
      <t>2. Self weight every m</t>
    </r>
    <r>
      <rPr>
        <vertAlign val="superscript"/>
        <sz val="10.5"/>
        <color indexed="8"/>
        <rFont val="Proxima Nova Lt"/>
        <family val="3"/>
      </rPr>
      <t>2</t>
    </r>
    <r>
      <rPr>
        <sz val="10.5"/>
        <color indexed="8"/>
        <rFont val="Proxima Nova Lt"/>
        <family val="3"/>
      </rPr>
      <t xml:space="preserve"> area of embankment height,</t>
    </r>
  </si>
  <si>
    <r>
      <t xml:space="preserve">P1 = (H * </t>
    </r>
    <r>
      <rPr>
        <i/>
        <sz val="10.5"/>
        <color indexed="9"/>
        <rFont val="Symbol"/>
        <family val="1"/>
        <charset val="2"/>
      </rPr>
      <t>g</t>
    </r>
    <r>
      <rPr>
        <i/>
        <vertAlign val="subscript"/>
        <sz val="10.5"/>
        <color indexed="9"/>
        <rFont val="Proxima Nova Lt"/>
        <family val="3"/>
      </rPr>
      <t>1</t>
    </r>
    <r>
      <rPr>
        <i/>
        <sz val="10.5"/>
        <color indexed="9"/>
        <rFont val="Proxima Nova Lt"/>
        <family val="3"/>
      </rPr>
      <t>)</t>
    </r>
  </si>
  <si>
    <t>B. Pavement load,</t>
  </si>
  <si>
    <t>1. Rigid pavement layer thickness</t>
  </si>
  <si>
    <t>2. Lean concrete thickness</t>
  </si>
  <si>
    <t>3. Aggregate layer thickness</t>
  </si>
  <si>
    <r>
      <t>Self weight of every m</t>
    </r>
    <r>
      <rPr>
        <vertAlign val="superscript"/>
        <sz val="10.5"/>
        <color indexed="8"/>
        <rFont val="Proxima Nova Lt"/>
        <family val="3"/>
      </rPr>
      <t>2</t>
    </r>
    <r>
      <rPr>
        <sz val="10.5"/>
        <color indexed="8"/>
        <rFont val="Proxima Nova Lt"/>
        <family val="3"/>
      </rPr>
      <t xml:space="preserve"> pavement area,</t>
    </r>
  </si>
  <si>
    <r>
      <t xml:space="preserve">P2 = (h1 * </t>
    </r>
    <r>
      <rPr>
        <i/>
        <sz val="10.5"/>
        <color indexed="9"/>
        <rFont val="Symbol"/>
        <family val="1"/>
        <charset val="2"/>
      </rPr>
      <t>g</t>
    </r>
    <r>
      <rPr>
        <i/>
        <vertAlign val="subscript"/>
        <sz val="10.5"/>
        <color indexed="9"/>
        <rFont val="Proxima Nova Lt"/>
        <family val="3"/>
      </rPr>
      <t>c1</t>
    </r>
    <r>
      <rPr>
        <i/>
        <sz val="10.5"/>
        <color indexed="9"/>
        <rFont val="Proxima Nova Lt"/>
        <family val="3"/>
      </rPr>
      <t xml:space="preserve">) + (h2 * </t>
    </r>
    <r>
      <rPr>
        <i/>
        <sz val="10.5"/>
        <color indexed="9"/>
        <rFont val="Symbol"/>
        <family val="1"/>
        <charset val="2"/>
      </rPr>
      <t>g</t>
    </r>
    <r>
      <rPr>
        <i/>
        <vertAlign val="subscript"/>
        <sz val="10.5"/>
        <color indexed="9"/>
        <rFont val="Proxima Nova Lt"/>
        <family val="3"/>
      </rPr>
      <t>c2</t>
    </r>
    <r>
      <rPr>
        <i/>
        <sz val="10.5"/>
        <color indexed="9"/>
        <rFont val="Proxima Nova Lt"/>
        <family val="3"/>
      </rPr>
      <t xml:space="preserve">) + (h3 * </t>
    </r>
    <r>
      <rPr>
        <i/>
        <sz val="10.5"/>
        <color indexed="9"/>
        <rFont val="Symbol"/>
        <family val="1"/>
        <charset val="2"/>
      </rPr>
      <t>g</t>
    </r>
    <r>
      <rPr>
        <i/>
        <vertAlign val="subscript"/>
        <sz val="10.5"/>
        <color indexed="9"/>
        <rFont val="Proxima Nova Lt"/>
        <family val="3"/>
      </rPr>
      <t>g</t>
    </r>
    <r>
      <rPr>
        <i/>
        <sz val="10.5"/>
        <color indexed="9"/>
        <rFont val="Proxima Nova Lt"/>
        <family val="3"/>
      </rPr>
      <t>)</t>
    </r>
  </si>
  <si>
    <t>C. Traffic load,</t>
  </si>
  <si>
    <t>D. Total of soil foundation load,</t>
  </si>
  <si>
    <t>P = P1 + P2 + P3</t>
  </si>
  <si>
    <t>Control of bearing capacity,</t>
  </si>
  <si>
    <r>
      <t xml:space="preserve">Allowable bearing capacity </t>
    </r>
    <r>
      <rPr>
        <sz val="10.5"/>
        <color indexed="8"/>
        <rFont val="Symbol"/>
        <family val="1"/>
        <charset val="2"/>
      </rPr>
      <t>³</t>
    </r>
    <r>
      <rPr>
        <sz val="10.5"/>
        <color indexed="8"/>
        <rFont val="Proxima Nova Lt"/>
        <family val="3"/>
      </rPr>
      <t xml:space="preserve">  Total of working load</t>
    </r>
  </si>
  <si>
    <t>1.3. ALLOWABLE HEIGHT OF EMBANKMENT</t>
  </si>
  <si>
    <r>
      <rPr>
        <sz val="10.5"/>
        <color rgb="FF000000"/>
        <rFont val="Proxima Nova Lt"/>
        <family val="3"/>
      </rPr>
      <t>H</t>
    </r>
    <r>
      <rPr>
        <vertAlign val="subscript"/>
        <sz val="10.5"/>
        <color rgb="FF000000"/>
        <rFont val="Proxima Nova Lt"/>
        <family val="3"/>
      </rPr>
      <t>all</t>
    </r>
    <r>
      <rPr>
        <sz val="10.5"/>
        <color indexed="8"/>
        <rFont val="Proxima Nova Lt"/>
        <family val="3"/>
      </rPr>
      <t xml:space="preserve"> =</t>
    </r>
  </si>
  <si>
    <t>The allowable embankment height in meters,</t>
  </si>
  <si>
    <r>
      <rPr>
        <sz val="10.5"/>
        <color rgb="FF000000"/>
        <rFont val="Proxima Nova Lt"/>
        <family val="3"/>
      </rPr>
      <t>Qul</t>
    </r>
    <r>
      <rPr>
        <sz val="10.5"/>
        <color indexed="8"/>
        <rFont val="Proxima Nova Lt"/>
        <family val="3"/>
      </rPr>
      <t>t =</t>
    </r>
  </si>
  <si>
    <r>
      <rPr>
        <sz val="10.5"/>
        <color rgb="FF000000"/>
        <rFont val="Symbol"/>
        <family val="1"/>
        <charset val="2"/>
      </rPr>
      <t>g</t>
    </r>
    <r>
      <rPr>
        <vertAlign val="subscript"/>
        <sz val="10.5"/>
        <color rgb="FF000000"/>
        <rFont val="Proxima Nova Lt"/>
        <family val="3"/>
      </rPr>
      <t>fill</t>
    </r>
    <r>
      <rPr>
        <sz val="10.5"/>
        <color indexed="8"/>
        <rFont val="Proxima Nova Lt"/>
        <family val="3"/>
      </rPr>
      <t xml:space="preserve"> =</t>
    </r>
  </si>
  <si>
    <t>Allowable height of the embankment is calculated using these following variables</t>
  </si>
  <si>
    <t>Safety factor</t>
  </si>
  <si>
    <t>Ultimate soil bearing capacity,</t>
  </si>
  <si>
    <t>qu = (c' x Nc) + (q x Nq)</t>
  </si>
  <si>
    <t>Allowable soil bearing capacity,</t>
  </si>
  <si>
    <t>Allowable height of embankment,</t>
  </si>
  <si>
    <r>
      <t>H</t>
    </r>
    <r>
      <rPr>
        <i/>
        <vertAlign val="subscript"/>
        <sz val="10.5"/>
        <color indexed="9"/>
        <rFont val="Proxima Nova Lt"/>
        <family val="3"/>
      </rPr>
      <t>ijin</t>
    </r>
    <r>
      <rPr>
        <i/>
        <sz val="10.5"/>
        <color indexed="9"/>
        <rFont val="Proxima Nova Lt"/>
        <family val="3"/>
      </rPr>
      <t xml:space="preserve"> = qall / </t>
    </r>
    <r>
      <rPr>
        <i/>
        <sz val="10.5"/>
        <color indexed="9"/>
        <rFont val="Symbol"/>
        <family val="1"/>
        <charset val="2"/>
      </rPr>
      <t>g</t>
    </r>
    <r>
      <rPr>
        <i/>
        <vertAlign val="subscript"/>
        <sz val="10.5"/>
        <color indexed="9"/>
        <rFont val="Proxima Nova Lt"/>
        <family val="3"/>
      </rPr>
      <t>1</t>
    </r>
  </si>
  <si>
    <r>
      <t>H</t>
    </r>
    <r>
      <rPr>
        <vertAlign val="subscript"/>
        <sz val="10.5"/>
        <color indexed="8"/>
        <rFont val="Proxima Nova Lt"/>
        <family val="3"/>
      </rPr>
      <t>all</t>
    </r>
    <r>
      <rPr>
        <sz val="10.5"/>
        <color indexed="8"/>
        <rFont val="Proxima Nova Lt"/>
        <family val="3"/>
      </rPr>
      <t xml:space="preserve"> =</t>
    </r>
  </si>
  <si>
    <t>cu</t>
  </si>
  <si>
    <t>avrg</t>
  </si>
  <si>
    <t>N</t>
  </si>
  <si>
    <t>Soil Type</t>
  </si>
  <si>
    <t>Yes</t>
  </si>
  <si>
    <t>No</t>
  </si>
  <si>
    <t>H</t>
  </si>
  <si>
    <t>Embankment height</t>
  </si>
  <si>
    <t>EA =</t>
  </si>
  <si>
    <t>The following section is an analysis of the embankment slope stability using the PLAXIS 2D program.</t>
  </si>
  <si>
    <t>Figure 3. Embankment modelling in PLAXIS 2D</t>
  </si>
  <si>
    <t>Vertical slope of embankment,</t>
  </si>
  <si>
    <t>V =</t>
  </si>
  <si>
    <t>Horizontal embankment slope,</t>
  </si>
  <si>
    <t>The number of existing soil layers,</t>
  </si>
  <si>
    <t>Soil layer =</t>
  </si>
  <si>
    <t>Embankment material,</t>
  </si>
  <si>
    <t>Embankment =</t>
  </si>
  <si>
    <t>6.2. GEOSYNTETIC CHARACTERISTICS IN EMBANKMENT</t>
  </si>
  <si>
    <t>Geosynthetic =</t>
  </si>
  <si>
    <t>Ultimate tensile strength</t>
  </si>
  <si>
    <r>
      <t>T</t>
    </r>
    <r>
      <rPr>
        <vertAlign val="subscript"/>
        <sz val="10.5"/>
        <color indexed="8"/>
        <rFont val="Proxima Nova Lt"/>
        <family val="3"/>
      </rPr>
      <t>ult</t>
    </r>
    <r>
      <rPr>
        <sz val="10.5"/>
        <color indexed="8"/>
        <rFont val="Proxima Nova Lt"/>
        <family val="3"/>
      </rPr>
      <t xml:space="preserve"> =</t>
    </r>
  </si>
  <si>
    <t>Determine allowable tensile strength of geosynthetic</t>
  </si>
  <si>
    <t>Table 3. Recommended elongation values and reduction factors for determining the allowable strength of geosynthetics (kN/m)</t>
  </si>
  <si>
    <t>Material application</t>
  </si>
  <si>
    <t>Elongation (%)</t>
  </si>
  <si>
    <r>
      <t xml:space="preserve">RF </t>
    </r>
    <r>
      <rPr>
        <b/>
        <vertAlign val="subscript"/>
        <sz val="9"/>
        <color indexed="8"/>
        <rFont val="Proxima Nova Lt"/>
        <family val="3"/>
      </rPr>
      <t>creep</t>
    </r>
  </si>
  <si>
    <r>
      <t xml:space="preserve">RF </t>
    </r>
    <r>
      <rPr>
        <b/>
        <vertAlign val="subscript"/>
        <sz val="9"/>
        <color indexed="8"/>
        <rFont val="Proxima Nova Lt"/>
        <family val="3"/>
      </rPr>
      <t>id</t>
    </r>
  </si>
  <si>
    <r>
      <t xml:space="preserve">RF </t>
    </r>
    <r>
      <rPr>
        <b/>
        <vertAlign val="subscript"/>
        <sz val="9"/>
        <color indexed="8"/>
        <rFont val="Proxima Nova Lt"/>
        <family val="3"/>
      </rPr>
      <t>cbd</t>
    </r>
  </si>
  <si>
    <t>Embankment reinforcement</t>
  </si>
  <si>
    <t>Elongation</t>
  </si>
  <si>
    <r>
      <rPr>
        <sz val="10.5"/>
        <color indexed="8"/>
        <rFont val="Calibri"/>
        <family val="2"/>
      </rPr>
      <t>Ɛ</t>
    </r>
    <r>
      <rPr>
        <sz val="10.5"/>
        <color indexed="8"/>
        <rFont val="Proxima Nova Lt"/>
        <family val="3"/>
      </rPr>
      <t xml:space="preserve"> =</t>
    </r>
  </si>
  <si>
    <t>%</t>
  </si>
  <si>
    <t>Creep reduction factor,</t>
  </si>
  <si>
    <r>
      <t xml:space="preserve">RF </t>
    </r>
    <r>
      <rPr>
        <vertAlign val="subscript"/>
        <sz val="10.5"/>
        <color indexed="8"/>
        <rFont val="Proxima Nova Lt"/>
        <family val="3"/>
      </rPr>
      <t>creep</t>
    </r>
    <r>
      <rPr>
        <sz val="10.5"/>
        <color indexed="8"/>
        <rFont val="Proxima Nova Lt"/>
        <family val="3"/>
      </rPr>
      <t xml:space="preserve"> =</t>
    </r>
  </si>
  <si>
    <t xml:space="preserve">Installation reduction factor, </t>
  </si>
  <si>
    <r>
      <t xml:space="preserve">RF </t>
    </r>
    <r>
      <rPr>
        <vertAlign val="subscript"/>
        <sz val="10.5"/>
        <color indexed="8"/>
        <rFont val="Proxima Nova Lt"/>
        <family val="3"/>
      </rPr>
      <t>id</t>
    </r>
    <r>
      <rPr>
        <sz val="10.5"/>
        <color indexed="8"/>
        <rFont val="Proxima Nova Lt"/>
        <family val="3"/>
      </rPr>
      <t xml:space="preserve"> =</t>
    </r>
  </si>
  <si>
    <t>Reduction factors due to chemical and biological damage,</t>
  </si>
  <si>
    <r>
      <t xml:space="preserve">RF </t>
    </r>
    <r>
      <rPr>
        <vertAlign val="subscript"/>
        <sz val="10.5"/>
        <color indexed="8"/>
        <rFont val="Proxima Nova Lt"/>
        <family val="3"/>
      </rPr>
      <t>cbd</t>
    </r>
    <r>
      <rPr>
        <sz val="10.5"/>
        <color indexed="8"/>
        <rFont val="Proxima Nova Lt"/>
        <family val="3"/>
      </rPr>
      <t xml:space="preserve"> =</t>
    </r>
  </si>
  <si>
    <t xml:space="preserve">Geosynthetic allowable tensile strength, </t>
  </si>
  <si>
    <r>
      <t>T</t>
    </r>
    <r>
      <rPr>
        <i/>
        <vertAlign val="subscript"/>
        <sz val="10.5"/>
        <color indexed="9"/>
        <rFont val="Proxima Nova Lt"/>
        <family val="3"/>
      </rPr>
      <t>ijin</t>
    </r>
    <r>
      <rPr>
        <i/>
        <sz val="10.5"/>
        <color indexed="9"/>
        <rFont val="Proxima Nova Lt"/>
        <family val="3"/>
      </rPr>
      <t xml:space="preserve"> = T</t>
    </r>
    <r>
      <rPr>
        <i/>
        <vertAlign val="subscript"/>
        <sz val="10.5"/>
        <color indexed="9"/>
        <rFont val="Proxima Nova Lt"/>
        <family val="3"/>
      </rPr>
      <t xml:space="preserve">ult </t>
    </r>
    <r>
      <rPr>
        <i/>
        <sz val="10.5"/>
        <color indexed="9"/>
        <rFont val="Proxima Nova Lt"/>
        <family val="3"/>
      </rPr>
      <t>/</t>
    </r>
    <r>
      <rPr>
        <i/>
        <vertAlign val="subscript"/>
        <sz val="10.5"/>
        <color indexed="9"/>
        <rFont val="Proxima Nova Lt"/>
        <family val="3"/>
      </rPr>
      <t xml:space="preserve"> </t>
    </r>
    <r>
      <rPr>
        <i/>
        <sz val="10.5"/>
        <color indexed="9"/>
        <rFont val="Proxima Nova Lt"/>
        <family val="3"/>
      </rPr>
      <t>(RF</t>
    </r>
    <r>
      <rPr>
        <i/>
        <vertAlign val="subscript"/>
        <sz val="10.5"/>
        <color indexed="9"/>
        <rFont val="Proxima Nova Lt"/>
        <family val="3"/>
      </rPr>
      <t xml:space="preserve"> creep </t>
    </r>
    <r>
      <rPr>
        <i/>
        <sz val="10.5"/>
        <color indexed="9"/>
        <rFont val="Proxima Nova Lt"/>
        <family val="3"/>
      </rPr>
      <t>* RF</t>
    </r>
    <r>
      <rPr>
        <i/>
        <vertAlign val="subscript"/>
        <sz val="10.5"/>
        <color indexed="9"/>
        <rFont val="Proxima Nova Lt"/>
        <family val="3"/>
      </rPr>
      <t xml:space="preserve"> id </t>
    </r>
    <r>
      <rPr>
        <i/>
        <sz val="10.5"/>
        <color indexed="9"/>
        <rFont val="Proxima Nova Lt"/>
        <family val="3"/>
      </rPr>
      <t>* RF</t>
    </r>
    <r>
      <rPr>
        <i/>
        <vertAlign val="subscript"/>
        <sz val="10.5"/>
        <color indexed="9"/>
        <rFont val="Proxima Nova Lt"/>
        <family val="3"/>
      </rPr>
      <t xml:space="preserve"> cbd</t>
    </r>
    <r>
      <rPr>
        <i/>
        <sz val="10.5"/>
        <color indexed="9"/>
        <rFont val="Proxima Nova Lt"/>
        <family val="3"/>
      </rPr>
      <t>),</t>
    </r>
  </si>
  <si>
    <r>
      <t>T</t>
    </r>
    <r>
      <rPr>
        <vertAlign val="subscript"/>
        <sz val="10.5"/>
        <color indexed="8"/>
        <rFont val="Proxima Nova Lt"/>
        <family val="3"/>
      </rPr>
      <t>all</t>
    </r>
    <r>
      <rPr>
        <sz val="10.5"/>
        <color indexed="8"/>
        <rFont val="Proxima Nova Lt"/>
        <family val="3"/>
      </rPr>
      <t xml:space="preserve"> =</t>
    </r>
  </si>
  <si>
    <t>Stiffness of geosynthetic,</t>
  </si>
  <si>
    <r>
      <t>EA = T</t>
    </r>
    <r>
      <rPr>
        <i/>
        <vertAlign val="subscript"/>
        <sz val="10.5"/>
        <color indexed="9"/>
        <rFont val="Proxima Nova Lt"/>
        <family val="3"/>
      </rPr>
      <t>ijin</t>
    </r>
    <r>
      <rPr>
        <i/>
        <sz val="10.5"/>
        <color indexed="9"/>
        <rFont val="Calibri Light"/>
        <family val="2"/>
      </rPr>
      <t xml:space="preserve"> / </t>
    </r>
    <r>
      <rPr>
        <sz val="10.5"/>
        <color indexed="9"/>
        <rFont val="Calibri Light"/>
        <family val="2"/>
      </rPr>
      <t>Ɛ</t>
    </r>
    <r>
      <rPr>
        <i/>
        <sz val="10.5"/>
        <color indexed="9"/>
        <rFont val="Calibri Light"/>
        <family val="2"/>
      </rPr>
      <t>,</t>
    </r>
  </si>
  <si>
    <t>Lapisan tanah No.</t>
  </si>
  <si>
    <t>Jenis Tanah</t>
  </si>
  <si>
    <r>
      <t>g</t>
    </r>
    <r>
      <rPr>
        <b/>
        <vertAlign val="subscript"/>
        <sz val="11"/>
        <rFont val="Proxima Nova Lt"/>
        <family val="3"/>
      </rPr>
      <t>unsat</t>
    </r>
  </si>
  <si>
    <r>
      <t>g</t>
    </r>
    <r>
      <rPr>
        <b/>
        <vertAlign val="subscript"/>
        <sz val="11"/>
        <rFont val="Proxima Nova Lt"/>
        <family val="3"/>
      </rPr>
      <t>sat</t>
    </r>
  </si>
  <si>
    <r>
      <t>E</t>
    </r>
    <r>
      <rPr>
        <b/>
        <vertAlign val="subscript"/>
        <sz val="11"/>
        <rFont val="Proxima Nova Lt"/>
        <family val="3"/>
      </rPr>
      <t>50</t>
    </r>
    <r>
      <rPr>
        <b/>
        <sz val="11"/>
        <rFont val="Proxima Nova Lt"/>
        <family val="3"/>
      </rPr>
      <t>'</t>
    </r>
  </si>
  <si>
    <r>
      <t>E</t>
    </r>
    <r>
      <rPr>
        <b/>
        <vertAlign val="subscript"/>
        <sz val="11"/>
        <rFont val="Proxima Nova Lt"/>
        <family val="3"/>
      </rPr>
      <t>eod</t>
    </r>
  </si>
  <si>
    <r>
      <t>E</t>
    </r>
    <r>
      <rPr>
        <b/>
        <vertAlign val="subscript"/>
        <sz val="11"/>
        <rFont val="Proxima Nova Lt"/>
        <family val="3"/>
      </rPr>
      <t>ur</t>
    </r>
  </si>
  <si>
    <t>n'</t>
  </si>
  <si>
    <t>c '</t>
  </si>
  <si>
    <t>Phi '</t>
  </si>
  <si>
    <t>k xy</t>
  </si>
  <si>
    <t>INPUT...!!!</t>
  </si>
  <si>
    <t>SOIL   TYPE</t>
  </si>
  <si>
    <r>
      <t>kN/m</t>
    </r>
    <r>
      <rPr>
        <b/>
        <vertAlign val="superscript"/>
        <sz val="11"/>
        <color indexed="8"/>
        <rFont val="Proxima Nova Lt"/>
        <family val="3"/>
      </rPr>
      <t>3</t>
    </r>
  </si>
  <si>
    <r>
      <t>kN/m</t>
    </r>
    <r>
      <rPr>
        <b/>
        <vertAlign val="superscript"/>
        <sz val="11"/>
        <color indexed="8"/>
        <rFont val="Proxima Nova Lt"/>
        <family val="3"/>
      </rPr>
      <t>2</t>
    </r>
  </si>
  <si>
    <t>( ° )</t>
  </si>
  <si>
    <t>m/day</t>
  </si>
  <si>
    <t>Fill</t>
  </si>
  <si>
    <t>cs</t>
  </si>
  <si>
    <t>Lap. 1</t>
  </si>
  <si>
    <t>clay</t>
  </si>
  <si>
    <t>Lap. 2</t>
  </si>
  <si>
    <t>Lap. 3</t>
  </si>
  <si>
    <t>Lap. 4</t>
  </si>
  <si>
    <t>Static stability calculations in the end of construction (Short-term analysis)</t>
  </si>
  <si>
    <t>Calculated safety factor,</t>
  </si>
  <si>
    <t>Safety factor required,</t>
  </si>
  <si>
    <t>SFmin =</t>
  </si>
  <si>
    <t>Static stability calculations in the final stages of construction (Long-term analysis)</t>
  </si>
  <si>
    <t>Figure 7. Geotextile reaction under loading condition (T &lt; Tall)</t>
  </si>
  <si>
    <t>T =</t>
  </si>
  <si>
    <t>Tall =</t>
  </si>
  <si>
    <t>PGA value,</t>
  </si>
  <si>
    <t>PGA =</t>
  </si>
  <si>
    <r>
      <t>F</t>
    </r>
    <r>
      <rPr>
        <vertAlign val="subscript"/>
        <sz val="10.5"/>
        <color indexed="8"/>
        <rFont val="Proxima Nova Lt"/>
        <family val="3"/>
      </rPr>
      <t>PGA</t>
    </r>
    <r>
      <rPr>
        <sz val="10.5"/>
        <color indexed="8"/>
        <rFont val="Proxima Nova Lt"/>
        <family val="3"/>
      </rPr>
      <t xml:space="preserve"> value,</t>
    </r>
  </si>
  <si>
    <r>
      <t>F</t>
    </r>
    <r>
      <rPr>
        <i/>
        <vertAlign val="subscript"/>
        <sz val="10.5"/>
        <color indexed="8"/>
        <rFont val="Proxima Nova Lt"/>
        <family val="3"/>
      </rPr>
      <t>PGA</t>
    </r>
    <r>
      <rPr>
        <i/>
        <sz val="10.5"/>
        <color indexed="8"/>
        <rFont val="Proxima Nova Lt"/>
        <family val="3"/>
      </rPr>
      <t xml:space="preserve"> =</t>
    </r>
  </si>
  <si>
    <t>PSA value,</t>
  </si>
  <si>
    <t>PSA =</t>
  </si>
  <si>
    <r>
      <t>k</t>
    </r>
    <r>
      <rPr>
        <vertAlign val="subscript"/>
        <sz val="10.5"/>
        <color indexed="8"/>
        <rFont val="Proxima Nova Lt"/>
        <family val="3"/>
      </rPr>
      <t>h</t>
    </r>
    <r>
      <rPr>
        <sz val="10.5"/>
        <color indexed="8"/>
        <rFont val="Proxima Nova Lt"/>
        <family val="3"/>
      </rPr>
      <t>,</t>
    </r>
  </si>
  <si>
    <r>
      <t>k</t>
    </r>
    <r>
      <rPr>
        <i/>
        <vertAlign val="subscript"/>
        <sz val="10.5"/>
        <color indexed="8"/>
        <rFont val="Proxima Nova Lt"/>
        <family val="3"/>
      </rPr>
      <t>h</t>
    </r>
    <r>
      <rPr>
        <i/>
        <sz val="10.5"/>
        <color indexed="8"/>
        <rFont val="Proxima Nova Lt"/>
        <family val="3"/>
      </rPr>
      <t xml:space="preserve"> =</t>
    </r>
  </si>
  <si>
    <t>Based on the horizontal maximum ground acceleration,</t>
  </si>
  <si>
    <r>
      <t xml:space="preserve">a </t>
    </r>
    <r>
      <rPr>
        <i/>
        <vertAlign val="subscript"/>
        <sz val="10.5"/>
        <color indexed="60"/>
        <rFont val="Proxima Nova Lt"/>
        <family val="3"/>
      </rPr>
      <t>max</t>
    </r>
    <r>
      <rPr>
        <i/>
        <sz val="10.5"/>
        <color indexed="60"/>
        <rFont val="Proxima Nova Lt"/>
        <family val="3"/>
      </rPr>
      <t xml:space="preserve"> = k</t>
    </r>
    <r>
      <rPr>
        <i/>
        <vertAlign val="subscript"/>
        <sz val="10.5"/>
        <color indexed="60"/>
        <rFont val="Proxima Nova Lt"/>
        <family val="3"/>
      </rPr>
      <t>h</t>
    </r>
    <r>
      <rPr>
        <i/>
        <sz val="10.5"/>
        <color indexed="60"/>
        <rFont val="Proxima Nova Lt"/>
        <family val="3"/>
      </rPr>
      <t xml:space="preserve"> * PSA</t>
    </r>
  </si>
  <si>
    <r>
      <t xml:space="preserve">a </t>
    </r>
    <r>
      <rPr>
        <i/>
        <vertAlign val="subscript"/>
        <sz val="10.5"/>
        <color indexed="8"/>
        <rFont val="Proxima Nova Lt"/>
        <family val="3"/>
      </rPr>
      <t>max</t>
    </r>
    <r>
      <rPr>
        <i/>
        <sz val="10.5"/>
        <color indexed="8"/>
        <rFont val="Proxima Nova Lt"/>
        <family val="3"/>
      </rPr>
      <t xml:space="preserve"> =</t>
    </r>
  </si>
  <si>
    <t>SLOPE STABILITY ANALYSIS IN DYNAMIC CONDITION (PSEUDOSTATIC)</t>
  </si>
  <si>
    <t>Stability analysis using earthquake ground acceleration on return period of 500 years</t>
  </si>
  <si>
    <t xml:space="preserve">The stability analysis results for each implementation stage of the modeling in the Plaxis program </t>
  </si>
  <si>
    <t>are presented in the following table:</t>
  </si>
  <si>
    <t xml:space="preserve">Table 5. Stability analysis result </t>
  </si>
  <si>
    <t>Stage Construction</t>
  </si>
  <si>
    <t>SF min</t>
  </si>
  <si>
    <t>CEK</t>
  </si>
  <si>
    <t>Short term static analysis</t>
  </si>
  <si>
    <t>Long term static analysis</t>
  </si>
  <si>
    <t>Dynamic pseudostatic</t>
  </si>
  <si>
    <t xml:space="preserve">Consolidation settlement analysis is carried out based on the numerical analysis. </t>
  </si>
  <si>
    <t>Figure 9. Time - settlement in consolidation analysis</t>
  </si>
  <si>
    <t>Table 6. Construction stage</t>
  </si>
  <si>
    <t>Stage</t>
  </si>
  <si>
    <t>Consolidation time</t>
  </si>
  <si>
    <t>day</t>
  </si>
  <si>
    <t xml:space="preserve">The following is a summary of the subgrade soil consolidation settlement during the operational </t>
  </si>
  <si>
    <t>phase (service condition):</t>
  </si>
  <si>
    <t>Table 9. Result of consolidation settlement</t>
  </si>
  <si>
    <t>Construction stage</t>
  </si>
  <si>
    <t>Settlement (cm)</t>
  </si>
  <si>
    <t>Res. Settle max (cm)</t>
  </si>
  <si>
    <t>Summary</t>
  </si>
  <si>
    <t>Immediate</t>
  </si>
  <si>
    <t>Consolidation</t>
  </si>
  <si>
    <t>End of construction</t>
  </si>
  <si>
    <t>1 year (service condition)</t>
  </si>
  <si>
    <t>10 years (service condition)</t>
  </si>
  <si>
    <t>Borehole</t>
  </si>
  <si>
    <t>Cr</t>
  </si>
  <si>
    <t>Pc (kg/cm²)</t>
  </si>
  <si>
    <t>mv (cm²/kg)</t>
  </si>
  <si>
    <t>Cv (cm²/s)</t>
  </si>
  <si>
    <t>B-2</t>
  </si>
  <si>
    <t>B-5</t>
  </si>
  <si>
    <t>B-6</t>
  </si>
  <si>
    <t>B-8</t>
  </si>
  <si>
    <t>B-9</t>
  </si>
  <si>
    <t>B-10</t>
  </si>
  <si>
    <t>B-4</t>
  </si>
  <si>
    <t>B-7</t>
  </si>
  <si>
    <t>Depth GWL</t>
  </si>
  <si>
    <t>Top</t>
  </si>
  <si>
    <t>Middle</t>
  </si>
  <si>
    <t>Bottom</t>
  </si>
  <si>
    <t xml:space="preserve">γ sat </t>
  </si>
  <si>
    <t>Gs</t>
  </si>
  <si>
    <t>Wn</t>
  </si>
  <si>
    <t>Sr</t>
  </si>
  <si>
    <t>n</t>
  </si>
  <si>
    <t>LL</t>
  </si>
  <si>
    <t>PL</t>
  </si>
  <si>
    <t>PI</t>
  </si>
  <si>
    <t>Strength</t>
  </si>
  <si>
    <t>σ</t>
  </si>
  <si>
    <t>u</t>
  </si>
  <si>
    <t>Po'</t>
  </si>
  <si>
    <t>Pc</t>
  </si>
  <si>
    <t>OCR</t>
  </si>
  <si>
    <t>mv</t>
  </si>
  <si>
    <r>
      <t>(kN/m</t>
    </r>
    <r>
      <rPr>
        <b/>
        <vertAlign val="superscript"/>
        <sz val="11"/>
        <color theme="1"/>
        <rFont val="Aptos Narrow"/>
        <family val="2"/>
        <scheme val="minor"/>
      </rPr>
      <t>3</t>
    </r>
    <r>
      <rPr>
        <b/>
        <sz val="11"/>
        <color theme="1"/>
        <rFont val="Aptos Narrow"/>
        <family val="2"/>
        <scheme val="minor"/>
      </rPr>
      <t>)</t>
    </r>
  </si>
  <si>
    <t>(kPa)</t>
  </si>
  <si>
    <t>c' (kPa)</t>
  </si>
  <si>
    <t>ø' (°)</t>
  </si>
  <si>
    <t>(kN/m2)</t>
  </si>
  <si>
    <t>(cm2/kg)</t>
  </si>
  <si>
    <t>(cm2/s)</t>
  </si>
  <si>
    <t>Layer 1</t>
  </si>
  <si>
    <t>Layer 2</t>
  </si>
  <si>
    <t>Layer 3</t>
  </si>
  <si>
    <t>Layer 4</t>
  </si>
  <si>
    <t>Layer 5</t>
  </si>
  <si>
    <t>NC-OC</t>
  </si>
  <si>
    <t>Layer 6</t>
  </si>
  <si>
    <t>Layer 7</t>
  </si>
  <si>
    <t>Layer 8</t>
  </si>
  <si>
    <t>Layer 9</t>
  </si>
  <si>
    <t>Layer 10</t>
  </si>
  <si>
    <t>Layer 11</t>
  </si>
  <si>
    <t>Layer 12</t>
  </si>
  <si>
    <t>Rencana Beban Timbunan</t>
  </si>
  <si>
    <t>kN/m2</t>
  </si>
  <si>
    <r>
      <t>Q</t>
    </r>
    <r>
      <rPr>
        <vertAlign val="subscript"/>
        <sz val="10.5"/>
        <color indexed="8"/>
        <rFont val="Proxima Nova Lt"/>
        <family val="3"/>
      </rPr>
      <t>u</t>
    </r>
    <r>
      <rPr>
        <sz val="10.5"/>
        <color indexed="8"/>
        <rFont val="Proxima Nova Lt"/>
        <family val="3"/>
      </rPr>
      <t xml:space="preserve"> = (Cu x Nc) + (</t>
    </r>
    <r>
      <rPr>
        <sz val="10.5"/>
        <color indexed="8"/>
        <rFont val="Symbol"/>
        <family val="1"/>
        <charset val="2"/>
      </rPr>
      <t>g</t>
    </r>
    <r>
      <rPr>
        <sz val="10.5"/>
        <color indexed="8"/>
        <rFont val="Proxima Nova Lt"/>
        <family val="3"/>
      </rPr>
      <t xml:space="preserve"> x D x (Nq - 1))</t>
    </r>
  </si>
  <si>
    <t xml:space="preserve">Ultimate bearing capacity (Undrained Condition), </t>
  </si>
  <si>
    <t xml:space="preserve">Allowable bearing capacity (Undrained Condition), </t>
  </si>
  <si>
    <t>Qu = (Cu x Nc),</t>
  </si>
  <si>
    <t>Qall = Qu/SF,</t>
  </si>
  <si>
    <r>
      <rPr>
        <b/>
        <sz val="11"/>
        <color indexed="8"/>
        <rFont val="Symbol"/>
        <family val="1"/>
        <charset val="2"/>
      </rPr>
      <t>s</t>
    </r>
    <r>
      <rPr>
        <b/>
        <sz val="11"/>
        <color indexed="8"/>
        <rFont val="Calibri"/>
        <family val="2"/>
        <charset val="1"/>
      </rPr>
      <t>'</t>
    </r>
    <r>
      <rPr>
        <b/>
        <vertAlign val="subscript"/>
        <sz val="11"/>
        <color indexed="8"/>
        <rFont val="Calibri"/>
        <family val="2"/>
      </rPr>
      <t>c</t>
    </r>
    <r>
      <rPr>
        <b/>
        <sz val="11"/>
        <color indexed="8"/>
        <rFont val="Calibri"/>
        <family val="2"/>
      </rPr>
      <t xml:space="preserve"> /Pc</t>
    </r>
  </si>
  <si>
    <t>NC</t>
  </si>
  <si>
    <t>OC1</t>
  </si>
  <si>
    <t>OC2</t>
  </si>
  <si>
    <r>
      <t>s</t>
    </r>
    <r>
      <rPr>
        <b/>
        <sz val="10.5"/>
        <color indexed="8"/>
        <rFont val="Proxima Nova Lt"/>
        <family val="3"/>
      </rPr>
      <t>'</t>
    </r>
    <r>
      <rPr>
        <b/>
        <vertAlign val="subscript"/>
        <sz val="10.5"/>
        <color indexed="8"/>
        <rFont val="Proxima Nova Lt"/>
        <family val="3"/>
      </rPr>
      <t>0</t>
    </r>
    <r>
      <rPr>
        <b/>
        <sz val="10.5"/>
        <color indexed="8"/>
        <rFont val="Symbol"/>
        <family val="1"/>
        <charset val="2"/>
      </rPr>
      <t xml:space="preserve"> / s</t>
    </r>
    <r>
      <rPr>
        <b/>
        <sz val="10.5"/>
        <color indexed="8"/>
        <rFont val="Proxima Nova Lt"/>
        <family val="3"/>
      </rPr>
      <t>'</t>
    </r>
    <r>
      <rPr>
        <b/>
        <vertAlign val="subscript"/>
        <sz val="10.5"/>
        <color indexed="8"/>
        <rFont val="Proxima Nova Lt"/>
        <family val="3"/>
      </rPr>
      <t>c</t>
    </r>
    <r>
      <rPr>
        <b/>
        <sz val="10.5"/>
        <color indexed="8"/>
        <rFont val="Symbol"/>
        <family val="1"/>
        <charset val="2"/>
      </rPr>
      <t xml:space="preserve"> </t>
    </r>
  </si>
  <si>
    <t>Figure. Graph Settlement vs Time</t>
  </si>
  <si>
    <t>Calculation of primary consolidation settlement based on the reference by Braja M. Das (Principles of Foundation Engineering, SI);</t>
  </si>
  <si>
    <t>1.4.1. CONSOLIDATION SETTLEMENT ANALYSIS</t>
  </si>
  <si>
    <t>Table. Primer Settlement Consolidation Analysis</t>
  </si>
  <si>
    <t>Consolidation Settlement,</t>
  </si>
  <si>
    <t>1.4.2. TIME RATE CONSOLIDATION</t>
  </si>
  <si>
    <t>Incompressible Stratum Elevation,</t>
  </si>
  <si>
    <t>Calculation of consolidation settlement time using the Casagrande (1938) and Taylor (1948) methods;</t>
  </si>
  <si>
    <t>Single drainage or double drainage,</t>
  </si>
  <si>
    <t>Thickness of the compressible layer</t>
  </si>
  <si>
    <t>Coefficient of consolidation,</t>
  </si>
  <si>
    <t>Time Factor fo Uv 90 %</t>
  </si>
  <si>
    <t>Average time for consolidation settlement,</t>
  </si>
  <si>
    <t>Table. Time Rate Consolidation</t>
  </si>
  <si>
    <t>1.4. SOIL IMPROVEMENT WITH REPLACEMENT</t>
  </si>
  <si>
    <t>The following is a calculation of the soil bearing capacity after soil replacement.</t>
  </si>
  <si>
    <t>The base of the embankment is planned to be replaced / excavated</t>
  </si>
  <si>
    <t>gamma</t>
  </si>
  <si>
    <t>c'</t>
  </si>
  <si>
    <t>Granular</t>
  </si>
  <si>
    <t>Material Parameter Replacement</t>
  </si>
  <si>
    <t>Rockfill</t>
  </si>
  <si>
    <t>Type of Material</t>
  </si>
  <si>
    <t>Timbunan</t>
  </si>
  <si>
    <t>Unit Weight of Replacement Material</t>
  </si>
  <si>
    <t>Selected Fill</t>
  </si>
  <si>
    <t>Effective Cohession of Replacement Material</t>
  </si>
  <si>
    <t>Internal Friction Angle of Replacement Material</t>
  </si>
  <si>
    <r>
      <rPr>
        <sz val="10.5"/>
        <color indexed="8"/>
        <rFont val="Symbol"/>
        <family val="1"/>
        <charset val="2"/>
      </rPr>
      <t xml:space="preserve"> f</t>
    </r>
    <r>
      <rPr>
        <sz val="10.5"/>
        <color indexed="8"/>
        <rFont val="Proxima Nova Lt"/>
        <family val="3"/>
      </rPr>
      <t>' =</t>
    </r>
  </si>
  <si>
    <t>INPUT MATERIAL REPLACEMENT PADA SOIL DESC !!!</t>
  </si>
  <si>
    <t>Soil Desc</t>
  </si>
  <si>
    <r>
      <rPr>
        <b/>
        <sz val="10.5"/>
        <color indexed="8"/>
        <rFont val="Symbol"/>
        <family val="1"/>
        <charset val="2"/>
      </rPr>
      <t>f</t>
    </r>
    <r>
      <rPr>
        <b/>
        <sz val="10.5"/>
        <color indexed="8"/>
        <rFont val="Proxima Nova Lt"/>
        <family val="3"/>
      </rPr>
      <t>'</t>
    </r>
  </si>
  <si>
    <r>
      <t xml:space="preserve">( </t>
    </r>
    <r>
      <rPr>
        <b/>
        <sz val="10.5"/>
        <color theme="1"/>
        <rFont val="Calibri"/>
        <family val="2"/>
      </rPr>
      <t xml:space="preserve">˚ </t>
    </r>
    <r>
      <rPr>
        <b/>
        <sz val="10.5"/>
        <color indexed="8"/>
        <rFont val="Proxima Nova Lt"/>
        <family val="3"/>
      </rPr>
      <t>)</t>
    </r>
  </si>
  <si>
    <r>
      <t>Nq</t>
    </r>
    <r>
      <rPr>
        <sz val="10.5"/>
        <color indexed="8"/>
        <rFont val="Symbol"/>
        <family val="1"/>
        <charset val="2"/>
      </rPr>
      <t xml:space="preserve">, </t>
    </r>
    <r>
      <rPr>
        <sz val="10.5"/>
        <color indexed="8"/>
        <rFont val="Proxima Nova Lt"/>
        <family val="3"/>
      </rPr>
      <t>bearing capacity factor</t>
    </r>
  </si>
  <si>
    <t>Nc, bearing capacity factor</t>
  </si>
  <si>
    <r>
      <t>N</t>
    </r>
    <r>
      <rPr>
        <sz val="10.5"/>
        <color indexed="8"/>
        <rFont val="Symbol"/>
        <family val="1"/>
        <charset val="2"/>
      </rPr>
      <t xml:space="preserve">g, </t>
    </r>
    <r>
      <rPr>
        <sz val="10.5"/>
        <color indexed="8"/>
        <rFont val="Proxima Nova Lt"/>
        <family val="3"/>
      </rPr>
      <t>bearing capacity factor</t>
    </r>
  </si>
  <si>
    <t>Allowable bearing capacity,</t>
  </si>
  <si>
    <t>The bearing capacity of the subgrade is evaluated using the shallow foundation theory proposed by Terzaghi (1943). For cohesive soils (clay), the analysis focuses on the undrained condition, as it typically represents the most critical state for stability 
(Principle of Foundation Engineering, Braja M. Das, 2007)</t>
  </si>
  <si>
    <r>
      <rPr>
        <b/>
        <sz val="11"/>
        <color indexed="8"/>
        <rFont val="Symbol"/>
        <family val="1"/>
        <charset val="2"/>
      </rPr>
      <t>s</t>
    </r>
    <r>
      <rPr>
        <b/>
        <sz val="11"/>
        <color indexed="8"/>
        <rFont val="Calibri"/>
        <family val="2"/>
        <charset val="1"/>
      </rPr>
      <t>'c</t>
    </r>
  </si>
  <si>
    <t>Table. Soil parameters after subgrade replacement</t>
  </si>
  <si>
    <t>Table. Soil parameters</t>
  </si>
  <si>
    <t>Lap. 7</t>
  </si>
  <si>
    <t>Lap. 8</t>
  </si>
  <si>
    <t>Lap. 9</t>
  </si>
  <si>
    <t>Lap. 10</t>
  </si>
  <si>
    <t>Lap. 5</t>
  </si>
  <si>
    <t>Lap. 6</t>
  </si>
  <si>
    <t>Lap. 11</t>
  </si>
  <si>
    <t>Lap. 12</t>
  </si>
  <si>
    <t>silt</t>
  </si>
  <si>
    <t>2.1. PLAXIS 2D MODELLING</t>
  </si>
  <si>
    <t>2.2. STABILITY ANALYSIS RESULT</t>
  </si>
  <si>
    <t>2.2.1. STATIC STABILITY ANALYSIS</t>
  </si>
  <si>
    <t>2.2.2. DYNAMIC ANALYSIS</t>
  </si>
  <si>
    <t>2.3. RESULT OF EMBANKMENT STABILITY ANALYSIS</t>
  </si>
  <si>
    <t>2.4. CALCULATION OF CONSOLIDATION SETTLEMENT</t>
  </si>
  <si>
    <t>2.4.1. RESULT OF CONSOLIDATION SETTLEMENT</t>
  </si>
  <si>
    <t>Selec. Fill</t>
  </si>
  <si>
    <t>Slope 1V : 2H</t>
  </si>
  <si>
    <t>Slope 1V : 1.5H</t>
  </si>
  <si>
    <t>Slope 1V : 1H</t>
  </si>
  <si>
    <t>SF  1V:2H =</t>
  </si>
  <si>
    <t>SF  1V:1.5H =</t>
  </si>
  <si>
    <t>SF  1V:1H =</t>
  </si>
  <si>
    <t xml:space="preserve">Settlement calculations are performed at nodes located along the planned road axis after construction. </t>
  </si>
  <si>
    <t>SF 1V:2H</t>
  </si>
  <si>
    <t>SF 1V:1.5H</t>
  </si>
  <si>
    <t>SF 1V:1H</t>
  </si>
  <si>
    <t>2. NUMERICAL SLOPE STABILITY ANALYSIS</t>
  </si>
  <si>
    <t>S. Fill</t>
  </si>
  <si>
    <t>OK</t>
  </si>
  <si>
    <t>PT HARAPAN INDAH GENERAL KONTRAKTOR</t>
  </si>
  <si>
    <t>JKT2 KARAWANG</t>
  </si>
  <si>
    <t>Based on the 2017 Indonesian Earthquake Map, the peak ground acceleration (PGA) is as follows:</t>
  </si>
  <si>
    <t>Unit weight of selected fill material</t>
  </si>
  <si>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</sst>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
    <numFmt numFmtId="165" formatCode="0.00000"/>
    <numFmt numFmtId="166" formatCode="0.0"/>
    <numFmt numFmtId="167" formatCode="&quot;Lay.&quot;\ 0"/>
    <numFmt numFmtId="168" formatCode="&quot;Layer&quot;\ 0"/>
    <numFmt numFmtId="169" formatCode="#,##0.00\ ;&quot; (&quot;#,##0.00\);&quot; -&quot;#\ ;@\ "/>
    <numFmt numFmtId="170" formatCode="#,###.00;&quot;&quot;;0.00"/>
  </numFmts>
  <fonts count="102">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5"/>
      <name val="Proxima Nova Lt"/>
      <family val="3"/>
    </font>
    <font>
      <sz val="9"/>
      <color theme="1"/>
      <name val="Proxima Nova Lt"/>
      <family val="2"/>
    </font>
    <font>
      <sz val="10.5"/>
      <color theme="1"/>
      <name val="Proxima Nova Lt"/>
      <family val="3"/>
    </font>
    <font>
      <b/>
      <sz val="10.5"/>
      <name val="Proxima Nova Lt"/>
      <family val="3"/>
    </font>
    <font>
      <b/>
      <sz val="10.5"/>
      <color theme="1"/>
      <name val="Proxima Nova Lt"/>
      <family val="3"/>
    </font>
    <font>
      <i/>
      <sz val="8"/>
      <name val="MathSoftText"/>
    </font>
    <font>
      <sz val="10.5"/>
      <color indexed="8"/>
      <name val="Symbol"/>
      <family val="1"/>
      <charset val="2"/>
    </font>
    <font>
      <vertAlign val="subscript"/>
      <sz val="10.5"/>
      <color indexed="8"/>
      <name val="Proxima Nova Lt"/>
      <family val="3"/>
    </font>
    <font>
      <sz val="10.5"/>
      <color indexed="8"/>
      <name val="Proxima Nova Lt"/>
      <family val="3"/>
    </font>
    <font>
      <vertAlign val="superscript"/>
      <sz val="10.5"/>
      <color indexed="8"/>
      <name val="Proxima Nova Lt"/>
      <family val="3"/>
    </font>
    <font>
      <sz val="10.5"/>
      <color theme="1"/>
      <name val="Arial"/>
      <family val="2"/>
    </font>
    <font>
      <b/>
      <vertAlign val="subscript"/>
      <sz val="10.5"/>
      <color indexed="8"/>
      <name val="Proxima Nova Lt"/>
      <family val="3"/>
    </font>
    <font>
      <b/>
      <sz val="10.5"/>
      <color indexed="8"/>
      <name val="Symbol"/>
      <family val="1"/>
      <charset val="2"/>
    </font>
    <font>
      <b/>
      <sz val="10.5"/>
      <color indexed="8"/>
      <name val="Proxima Nova Lt"/>
      <family val="3"/>
    </font>
    <font>
      <b/>
      <vertAlign val="superscript"/>
      <sz val="10.5"/>
      <color indexed="8"/>
      <name val="Proxima Nova Lt"/>
      <family val="3"/>
    </font>
    <font>
      <sz val="10.5"/>
      <color theme="0"/>
      <name val="Proxima Nova Lt"/>
      <family val="3"/>
    </font>
    <font>
      <i/>
      <sz val="10.5"/>
      <color theme="9" tint="-0.499984740745262"/>
      <name val="Proxima Nova Lt"/>
      <family val="3"/>
    </font>
    <font>
      <i/>
      <sz val="10.5"/>
      <color indexed="60"/>
      <name val="Proxima Nova Lt"/>
      <family val="3"/>
    </font>
    <font>
      <i/>
      <vertAlign val="subscript"/>
      <sz val="10.5"/>
      <color indexed="60"/>
      <name val="Proxima Nova Lt"/>
      <family val="3"/>
    </font>
    <font>
      <i/>
      <sz val="10.5"/>
      <color theme="1"/>
      <name val="Proxima Nova Lt"/>
      <family val="3"/>
    </font>
    <font>
      <b/>
      <sz val="10.5"/>
      <color rgb="FF0000FF"/>
      <name val="Proxima Nova Lt"/>
      <family val="3"/>
    </font>
    <font>
      <sz val="10.5"/>
      <color theme="1"/>
      <name val="Proxima Nova Lt"/>
      <family val="2"/>
    </font>
    <font>
      <b/>
      <sz val="9"/>
      <color theme="1"/>
      <name val="Proxima Nova Lt"/>
      <family val="3"/>
    </font>
    <font>
      <b/>
      <sz val="11"/>
      <color indexed="8"/>
      <name val="Calibri"/>
      <family val="2"/>
      <charset val="1"/>
    </font>
    <font>
      <b/>
      <sz val="11"/>
      <color indexed="8"/>
      <name val="Symbol"/>
      <family val="1"/>
      <charset val="2"/>
    </font>
    <font>
      <b/>
      <vertAlign val="subscript"/>
      <sz val="11"/>
      <color indexed="8"/>
      <name val="Calibri"/>
      <family val="2"/>
    </font>
    <font>
      <b/>
      <sz val="9"/>
      <color theme="1"/>
      <name val="Proxima Nova Lt"/>
      <family val="2"/>
    </font>
    <font>
      <b/>
      <sz val="11"/>
      <color theme="1"/>
      <name val="Calibri"/>
      <family val="2"/>
      <charset val="1"/>
    </font>
    <font>
      <b/>
      <sz val="10"/>
      <color indexed="8"/>
      <name val="Calibri"/>
      <family val="2"/>
      <charset val="1"/>
    </font>
    <font>
      <b/>
      <vertAlign val="subscript"/>
      <sz val="10"/>
      <color indexed="8"/>
      <name val="Calibri"/>
      <family val="2"/>
      <charset val="1"/>
    </font>
    <font>
      <b/>
      <sz val="11"/>
      <color indexed="8"/>
      <name val="Calibri"/>
      <family val="2"/>
    </font>
    <font>
      <sz val="10"/>
      <color theme="1"/>
      <name val="Proxima Nova Lt"/>
      <family val="3"/>
    </font>
    <font>
      <vertAlign val="superscript"/>
      <sz val="10"/>
      <color indexed="8"/>
      <name val="Proxima Nova Lt"/>
      <family val="3"/>
    </font>
    <font>
      <sz val="10"/>
      <color indexed="8"/>
      <name val="Proxima Nova Lt"/>
      <family val="3"/>
    </font>
    <font>
      <sz val="10.5"/>
      <color indexed="60"/>
      <name val="Proxima Nova Lt"/>
      <family val="3"/>
    </font>
    <font>
      <sz val="10.5"/>
      <color indexed="8"/>
      <name val="Proxima Nova Lt"/>
      <family val="1"/>
      <charset val="2"/>
    </font>
    <font>
      <b/>
      <sz val="10"/>
      <color theme="1"/>
      <name val="Proxima Nova Lt"/>
      <family val="3"/>
    </font>
    <font>
      <b/>
      <sz val="10"/>
      <color indexed="8"/>
      <name val="Proxima Nova Lt"/>
      <family val="3"/>
    </font>
    <font>
      <b/>
      <vertAlign val="superscript"/>
      <sz val="10"/>
      <color indexed="8"/>
      <name val="Proxima Nova Lt"/>
      <family val="3"/>
    </font>
    <font>
      <sz val="10.5"/>
      <color indexed="8"/>
      <name val="Proxima Nova Lt"/>
      <family val="2"/>
    </font>
    <font>
      <sz val="10.5"/>
      <color indexed="8"/>
      <name val="Calibri"/>
      <family val="2"/>
    </font>
    <font>
      <b/>
      <sz val="10.5"/>
      <color indexed="8"/>
      <name val="Proxima Nova Lt"/>
      <family val="2"/>
      <charset val="2"/>
    </font>
    <font>
      <b/>
      <sz val="10.5"/>
      <color indexed="8"/>
      <name val="Calibri"/>
      <family val="2"/>
    </font>
    <font>
      <sz val="10.5"/>
      <color indexed="8"/>
      <name val="Arial"/>
      <family val="2"/>
    </font>
    <font>
      <sz val="10.5"/>
      <color theme="1"/>
      <name val="Proxima Nova Lt"/>
      <family val="1"/>
      <charset val="2"/>
    </font>
    <font>
      <i/>
      <sz val="10.5"/>
      <color theme="0"/>
      <name val="Proxima Nova Lt"/>
      <family val="3"/>
    </font>
    <font>
      <i/>
      <sz val="10.5"/>
      <color indexed="9"/>
      <name val="Symbol"/>
      <family val="1"/>
      <charset val="2"/>
    </font>
    <font>
      <i/>
      <vertAlign val="subscript"/>
      <sz val="10.5"/>
      <color indexed="9"/>
      <name val="Proxima Nova Lt"/>
      <family val="3"/>
    </font>
    <font>
      <i/>
      <sz val="10.5"/>
      <color indexed="9"/>
      <name val="Proxima Nova Lt"/>
      <family val="3"/>
    </font>
    <font>
      <b/>
      <vertAlign val="subscript"/>
      <sz val="9"/>
      <color indexed="8"/>
      <name val="Proxima Nova Lt"/>
      <family val="3"/>
    </font>
    <font>
      <sz val="9"/>
      <color theme="1"/>
      <name val="Proxima Nova Lt"/>
      <family val="3"/>
    </font>
    <font>
      <i/>
      <sz val="10.5"/>
      <color indexed="9"/>
      <name val="Calibri Light"/>
      <family val="2"/>
    </font>
    <font>
      <sz val="10.5"/>
      <color indexed="9"/>
      <name val="Calibri Light"/>
      <family val="2"/>
    </font>
    <font>
      <sz val="9"/>
      <name val="Proxima Nova Lt"/>
      <family val="2"/>
    </font>
    <font>
      <sz val="9"/>
      <color theme="1"/>
      <name val="Aptos Narrow"/>
      <family val="2"/>
      <charset val="1"/>
      <scheme val="minor"/>
    </font>
    <font>
      <sz val="9"/>
      <color theme="0"/>
      <name val="Proxima Nova Lt"/>
      <family val="2"/>
    </font>
    <font>
      <i/>
      <vertAlign val="subscript"/>
      <sz val="10.5"/>
      <color indexed="8"/>
      <name val="Proxima Nova Lt"/>
      <family val="3"/>
    </font>
    <font>
      <i/>
      <sz val="10.5"/>
      <color indexed="8"/>
      <name val="Proxima Nova Lt"/>
      <family val="3"/>
    </font>
    <font>
      <sz val="10.5"/>
      <color theme="5" tint="-0.249977111117893"/>
      <name val="Proxima Nova Lt"/>
      <family val="3"/>
    </font>
    <font>
      <sz val="10.5"/>
      <name val="Proxima Nova Lt"/>
      <family val="2"/>
    </font>
    <font>
      <sz val="10.5"/>
      <color rgb="FF000000"/>
      <name val="Symbol"/>
      <family val="1"/>
      <charset val="2"/>
    </font>
    <font>
      <vertAlign val="subscript"/>
      <sz val="10.5"/>
      <color rgb="FF000000"/>
      <name val="Proxima Nova Lt"/>
      <family val="3"/>
    </font>
    <font>
      <sz val="10.5"/>
      <color rgb="FF000000"/>
      <name val="Proxima Nova Lt"/>
      <family val="3"/>
    </font>
    <font>
      <b/>
      <sz val="11"/>
      <color theme="1"/>
      <name val="Proxima Nova Lt"/>
      <family val="3"/>
    </font>
    <font>
      <sz val="11"/>
      <color theme="1"/>
      <name val="Proxima Nova Lt"/>
      <family val="3"/>
    </font>
    <font>
      <b/>
      <sz val="11"/>
      <name val="Proxima Nova Lt"/>
      <family val="3"/>
    </font>
    <font>
      <b/>
      <vertAlign val="subscript"/>
      <sz val="11"/>
      <name val="Proxima Nova Lt"/>
      <family val="3"/>
    </font>
    <font>
      <b/>
      <vertAlign val="superscript"/>
      <sz val="11"/>
      <color indexed="8"/>
      <name val="Proxima Nova Lt"/>
      <family val="3"/>
    </font>
    <font>
      <sz val="11"/>
      <name val="Proxima Nova Lt"/>
      <family val="3"/>
    </font>
    <font>
      <b/>
      <sz val="10.5"/>
      <color theme="1"/>
      <name val="Symbol"/>
      <family val="1"/>
      <charset val="2"/>
    </font>
    <font>
      <b/>
      <sz val="12.1"/>
      <color theme="1"/>
      <name val="Proxima Nova Lt"/>
      <family val="3"/>
    </font>
    <font>
      <b/>
      <sz val="18"/>
      <color indexed="56"/>
      <name val="Cambri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1"/>
      <color theme="1"/>
      <name val="Aptos Narrow"/>
      <family val="2"/>
      <charset val="1"/>
      <scheme val="minor"/>
    </font>
    <font>
      <b/>
      <sz val="10.5"/>
      <color rgb="FF002060"/>
      <name val="Proxima Nova Lt"/>
      <family val="3"/>
    </font>
    <font>
      <b/>
      <vertAlign val="superscript"/>
      <sz val="11"/>
      <color theme="1"/>
      <name val="Aptos Narrow"/>
      <family val="2"/>
      <scheme val="minor"/>
    </font>
    <font>
      <b/>
      <sz val="11"/>
      <color theme="1"/>
      <name val="Calibri"/>
      <family val="2"/>
    </font>
    <font>
      <sz val="10"/>
      <color rgb="FF000000"/>
      <name val="Arial"/>
      <family val="2"/>
    </font>
    <font>
      <i/>
      <sz val="9"/>
      <color theme="1"/>
      <name val="Proxima Nova Lt"/>
      <family val="3"/>
    </font>
    <font>
      <sz val="10.5"/>
      <color theme="1"/>
      <name val="Symbol"/>
      <family val="1"/>
      <charset val="2"/>
    </font>
    <font>
      <b/>
      <sz val="10.5"/>
      <color indexed="8"/>
      <name val="Proxima Nova Lt"/>
      <family val="1"/>
      <charset val="2"/>
    </font>
    <font>
      <b/>
      <sz val="10.5"/>
      <color theme="1"/>
      <name val="Calibri"/>
      <family val="2"/>
    </font>
    <font>
      <b/>
      <sz val="11"/>
      <color indexed="8"/>
      <name val="Calibri"/>
      <family val="1"/>
      <charset val="2"/>
    </font>
  </fonts>
  <fills count="31">
    <fill>
      <patternFill patternType="none"/>
    </fill>
    <fill>
      <patternFill patternType="gray125"/>
    </fill>
    <fill>
      <patternFill patternType="solid">
        <fgColor rgb="FFCCFFFF"/>
        <bgColor indexed="64"/>
      </patternFill>
    </fill>
    <fill>
      <patternFill patternType="solid">
        <fgColor rgb="FFFFFFCC"/>
        <bgColor indexed="64"/>
      </patternFill>
    </fill>
    <fill>
      <patternFill patternType="solid">
        <fgColor rgb="FFFFFF00"/>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B5E6A2"/>
        <bgColor indexed="64"/>
      </patternFill>
    </fill>
    <fill>
      <patternFill patternType="solid">
        <fgColor theme="5" tint="0.79998168889431442"/>
        <bgColor indexed="64"/>
      </patternFill>
    </fill>
    <fill>
      <patternFill patternType="solid">
        <fgColor theme="6" tint="0.79998168889431442"/>
        <bgColor indexed="64"/>
      </patternFill>
    </fill>
  </fills>
  <borders count="96">
    <border>
      <left/>
      <right/>
      <top/>
      <bottom/>
      <diagonal/>
    </border>
    <border>
      <left/>
      <right/>
      <top/>
      <bottom style="hair">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hair">
        <color indexed="64"/>
      </bottom>
      <diagonal/>
    </border>
    <border>
      <left style="medium">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bottom style="hair">
        <color indexed="64"/>
      </bottom>
      <diagonal/>
    </border>
  </borders>
  <cellStyleXfs count="190">
    <xf numFmtId="0" fontId="0" fillId="0" borderId="0"/>
    <xf numFmtId="0" fontId="3" fillId="0" borderId="0"/>
    <xf numFmtId="0" fontId="5" fillId="0" borderId="0"/>
    <xf numFmtId="0" fontId="3" fillId="0" borderId="0"/>
    <xf numFmtId="3" fontId="9" fillId="0" borderId="1"/>
    <xf numFmtId="0" fontId="5" fillId="0" borderId="0"/>
    <xf numFmtId="0" fontId="76" fillId="6" borderId="0" applyNumberFormat="0" applyBorder="0" applyAlignment="0" applyProtection="0"/>
    <xf numFmtId="0" fontId="76" fillId="7" borderId="0" applyNumberFormat="0" applyBorder="0" applyAlignment="0" applyProtection="0"/>
    <xf numFmtId="0" fontId="76" fillId="8" borderId="0" applyNumberFormat="0" applyBorder="0" applyAlignment="0" applyProtection="0"/>
    <xf numFmtId="0" fontId="76" fillId="9" borderId="0" applyNumberFormat="0" applyBorder="0" applyAlignment="0" applyProtection="0"/>
    <xf numFmtId="0" fontId="76" fillId="10" borderId="0" applyNumberFormat="0" applyBorder="0" applyAlignment="0" applyProtection="0"/>
    <xf numFmtId="0" fontId="76" fillId="11" borderId="0" applyNumberFormat="0" applyBorder="0" applyAlignment="0" applyProtection="0"/>
    <xf numFmtId="0" fontId="76" fillId="12" borderId="0" applyNumberFormat="0" applyBorder="0" applyAlignment="0" applyProtection="0"/>
    <xf numFmtId="0" fontId="76" fillId="13" borderId="0" applyNumberFormat="0" applyBorder="0" applyAlignment="0" applyProtection="0"/>
    <xf numFmtId="0" fontId="76" fillId="14" borderId="0" applyNumberFormat="0" applyBorder="0" applyAlignment="0" applyProtection="0"/>
    <xf numFmtId="0" fontId="76" fillId="9" borderId="0" applyNumberFormat="0" applyBorder="0" applyAlignment="0" applyProtection="0"/>
    <xf numFmtId="0" fontId="76" fillId="12" borderId="0" applyNumberFormat="0" applyBorder="0" applyAlignment="0" applyProtection="0"/>
    <xf numFmtId="0" fontId="76" fillId="15" borderId="0" applyNumberFormat="0" applyBorder="0" applyAlignment="0" applyProtection="0"/>
    <xf numFmtId="0" fontId="77" fillId="16" borderId="0" applyNumberFormat="0" applyBorder="0" applyAlignment="0" applyProtection="0"/>
    <xf numFmtId="0" fontId="77" fillId="13" borderId="0" applyNumberFormat="0" applyBorder="0" applyAlignment="0" applyProtection="0"/>
    <xf numFmtId="0" fontId="77" fillId="14"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19" borderId="0" applyNumberFormat="0" applyBorder="0" applyAlignment="0" applyProtection="0"/>
    <xf numFmtId="0" fontId="77" fillId="20" borderId="0" applyNumberFormat="0" applyBorder="0" applyAlignment="0" applyProtection="0"/>
    <xf numFmtId="0" fontId="77" fillId="21" borderId="0" applyNumberFormat="0" applyBorder="0" applyAlignment="0" applyProtection="0"/>
    <xf numFmtId="0" fontId="77" fillId="22"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23" borderId="0" applyNumberFormat="0" applyBorder="0" applyAlignment="0" applyProtection="0"/>
    <xf numFmtId="0" fontId="78" fillId="7" borderId="0" applyNumberFormat="0" applyBorder="0" applyAlignment="0" applyProtection="0"/>
    <xf numFmtId="0" fontId="79" fillId="24" borderId="60" applyNumberFormat="0" applyAlignment="0" applyProtection="0"/>
    <xf numFmtId="0" fontId="80" fillId="25" borderId="61"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3" fontId="3" fillId="0" borderId="0"/>
    <xf numFmtId="169" fontId="81" fillId="0" borderId="0" applyFill="0" applyBorder="0" applyAlignment="0" applyProtection="0"/>
    <xf numFmtId="0" fontId="82" fillId="0" borderId="0" applyNumberFormat="0" applyFill="0" applyBorder="0" applyAlignment="0" applyProtection="0"/>
    <xf numFmtId="0" fontId="83" fillId="8" borderId="0" applyNumberFormat="0" applyBorder="0" applyAlignment="0" applyProtection="0"/>
    <xf numFmtId="0" fontId="84" fillId="0" borderId="62" applyNumberFormat="0" applyFill="0" applyAlignment="0" applyProtection="0"/>
    <xf numFmtId="0" fontId="85" fillId="0" borderId="63" applyNumberFormat="0" applyFill="0" applyAlignment="0" applyProtection="0"/>
    <xf numFmtId="0" fontId="86" fillId="0" borderId="64" applyNumberFormat="0" applyFill="0" applyAlignment="0" applyProtection="0"/>
    <xf numFmtId="0" fontId="86" fillId="0" borderId="0" applyNumberFormat="0" applyFill="0" applyBorder="0" applyAlignment="0" applyProtection="0"/>
    <xf numFmtId="0" fontId="87" fillId="11" borderId="60" applyNumberFormat="0" applyAlignment="0" applyProtection="0"/>
    <xf numFmtId="0" fontId="88" fillId="0" borderId="65" applyNumberFormat="0" applyFill="0" applyAlignment="0" applyProtection="0"/>
    <xf numFmtId="0" fontId="89" fillId="26" borderId="0" applyNumberFormat="0" applyBorder="0" applyAlignment="0" applyProtection="0"/>
    <xf numFmtId="0" fontId="3" fillId="0" borderId="0"/>
    <xf numFmtId="0" fontId="3" fillId="0" borderId="0"/>
    <xf numFmtId="0" fontId="1" fillId="0" borderId="0"/>
    <xf numFmtId="0" fontId="92" fillId="0" borderId="0"/>
    <xf numFmtId="0" fontId="5" fillId="0" borderId="0"/>
    <xf numFmtId="0" fontId="81" fillId="27" borderId="66" applyNumberFormat="0" applyAlignment="0" applyProtection="0"/>
    <xf numFmtId="0" fontId="90" fillId="24" borderId="67" applyNumberFormat="0" applyAlignment="0" applyProtection="0"/>
    <xf numFmtId="9" fontId="3" fillId="0" borderId="0" applyFont="0" applyFill="0" applyBorder="0" applyAlignment="0" applyProtection="0"/>
    <xf numFmtId="9" fontId="1" fillId="0" borderId="0" applyFont="0" applyFill="0" applyBorder="0" applyAlignment="0" applyProtection="0"/>
    <xf numFmtId="0" fontId="75" fillId="0" borderId="0" applyNumberFormat="0" applyFill="0" applyBorder="0" applyAlignment="0" applyProtection="0"/>
    <xf numFmtId="0" fontId="34" fillId="0" borderId="68" applyNumberFormat="0" applyFill="0" applyAlignment="0" applyProtection="0"/>
    <xf numFmtId="0" fontId="91" fillId="0" borderId="0" applyNumberFormat="0" applyFill="0" applyBorder="0" applyAlignment="0" applyProtection="0"/>
    <xf numFmtId="0" fontId="1" fillId="0" borderId="0"/>
    <xf numFmtId="0" fontId="90" fillId="24" borderId="84" applyNumberFormat="0" applyAlignment="0" applyProtection="0"/>
    <xf numFmtId="0" fontId="81" fillId="27" borderId="83" applyNumberFormat="0" applyAlignment="0" applyProtection="0"/>
    <xf numFmtId="0" fontId="79" fillId="24"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81" fillId="27" borderId="83" applyNumberFormat="0" applyAlignment="0" applyProtection="0"/>
    <xf numFmtId="0" fontId="79" fillId="24" borderId="82"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79" fillId="24" borderId="82" applyNumberFormat="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86" fillId="0" borderId="64" applyNumberFormat="0" applyFill="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87" fillId="11" borderId="82"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3" fillId="0" borderId="0"/>
  </cellStyleXfs>
  <cellXfs count="577">
    <xf numFmtId="0" fontId="0" fillId="0" borderId="0" xfId="0"/>
    <xf numFmtId="0" fontId="6" fillId="0" borderId="0" xfId="2" applyFont="1" applyAlignment="1">
      <alignment vertical="center"/>
    </xf>
    <xf numFmtId="0" fontId="7" fillId="0" borderId="0" xfId="3" applyFont="1" applyAlignment="1">
      <alignment horizontal="right" vertical="center"/>
    </xf>
    <xf numFmtId="0" fontId="8" fillId="0" borderId="0" xfId="2" applyFont="1" applyAlignment="1">
      <alignment vertical="center"/>
    </xf>
    <xf numFmtId="0" fontId="6" fillId="0" borderId="0" xfId="2" applyFont="1" applyAlignment="1">
      <alignment horizontal="center" vertical="center"/>
    </xf>
    <xf numFmtId="0" fontId="14" fillId="0" borderId="0" xfId="2" applyFont="1" applyAlignment="1">
      <alignment vertical="center"/>
    </xf>
    <xf numFmtId="0" fontId="6" fillId="0" borderId="0" xfId="2" applyFont="1" applyAlignment="1">
      <alignment horizontal="left" vertical="center"/>
    </xf>
    <xf numFmtId="0" fontId="12" fillId="0" borderId="0" xfId="2" applyFont="1" applyAlignment="1">
      <alignment horizontal="center" vertical="center"/>
    </xf>
    <xf numFmtId="0" fontId="12" fillId="0" borderId="0" xfId="2" applyFont="1" applyAlignment="1">
      <alignment horizontal="left" vertical="center"/>
    </xf>
    <xf numFmtId="0" fontId="12" fillId="0" borderId="0" xfId="2" applyFont="1" applyAlignment="1">
      <alignment vertical="center"/>
    </xf>
    <xf numFmtId="0" fontId="20" fillId="0" borderId="0" xfId="2" applyFont="1" applyAlignment="1">
      <alignment horizontal="right" vertical="center"/>
    </xf>
    <xf numFmtId="0" fontId="23" fillId="0" borderId="0" xfId="2" applyFont="1" applyAlignment="1">
      <alignment horizontal="center" vertical="center"/>
    </xf>
    <xf numFmtId="0" fontId="24" fillId="0" borderId="0" xfId="2" applyFont="1" applyAlignment="1">
      <alignment horizontal="center" vertical="center"/>
    </xf>
    <xf numFmtId="0" fontId="6" fillId="0" borderId="0" xfId="2" applyFont="1" applyAlignment="1">
      <alignment horizontal="left" vertical="center" wrapText="1"/>
    </xf>
    <xf numFmtId="0" fontId="6" fillId="0" borderId="0" xfId="2" applyFont="1"/>
    <xf numFmtId="0" fontId="5" fillId="0" borderId="0" xfId="2"/>
    <xf numFmtId="164" fontId="6" fillId="0" borderId="0" xfId="2" applyNumberFormat="1" applyFont="1" applyAlignment="1">
      <alignment horizontal="center" vertical="center"/>
    </xf>
    <xf numFmtId="0" fontId="35" fillId="0" borderId="0" xfId="2" applyFont="1" applyAlignment="1">
      <alignment vertical="center"/>
    </xf>
    <xf numFmtId="0" fontId="35" fillId="0" borderId="0" xfId="2" applyFont="1"/>
    <xf numFmtId="0" fontId="6" fillId="0" borderId="0" xfId="0" applyFont="1" applyAlignment="1">
      <alignment vertical="center"/>
    </xf>
    <xf numFmtId="0" fontId="7" fillId="0" borderId="24" xfId="3" applyFont="1" applyBorder="1" applyAlignment="1">
      <alignment vertical="center"/>
    </xf>
    <xf numFmtId="0" fontId="7" fillId="0" borderId="25" xfId="3" applyFont="1" applyBorder="1" applyAlignment="1">
      <alignment vertical="center"/>
    </xf>
    <xf numFmtId="0" fontId="8" fillId="0" borderId="25" xfId="0" applyFont="1" applyBorder="1" applyAlignment="1">
      <alignment vertical="center"/>
    </xf>
    <xf numFmtId="0" fontId="6" fillId="0" borderId="25" xfId="0" applyFont="1" applyBorder="1" applyAlignment="1">
      <alignment vertical="center"/>
    </xf>
    <xf numFmtId="0" fontId="7" fillId="0" borderId="31" xfId="3" applyFont="1" applyBorder="1" applyAlignment="1">
      <alignment horizontal="right" vertical="center"/>
    </xf>
    <xf numFmtId="0" fontId="6" fillId="0" borderId="0" xfId="0" applyFont="1" applyAlignment="1">
      <alignment horizontal="right" vertical="center"/>
    </xf>
    <xf numFmtId="0" fontId="8" fillId="0" borderId="0" xfId="0" applyFont="1" applyAlignment="1">
      <alignment vertical="center"/>
    </xf>
    <xf numFmtId="0" fontId="7" fillId="0" borderId="31" xfId="3" applyFont="1" applyBorder="1" applyAlignment="1">
      <alignment vertical="center"/>
    </xf>
    <xf numFmtId="0" fontId="7" fillId="0" borderId="0" xfId="3" applyFont="1" applyAlignment="1">
      <alignment vertical="center"/>
    </xf>
    <xf numFmtId="0" fontId="7" fillId="0" borderId="33" xfId="3" applyFont="1" applyBorder="1" applyAlignment="1">
      <alignment vertical="center"/>
    </xf>
    <xf numFmtId="0" fontId="7" fillId="0" borderId="2" xfId="3" applyFont="1" applyBorder="1" applyAlignment="1">
      <alignment vertical="center"/>
    </xf>
    <xf numFmtId="0" fontId="8" fillId="0" borderId="2" xfId="0" applyFont="1" applyBorder="1" applyAlignment="1">
      <alignment vertical="center"/>
    </xf>
    <xf numFmtId="0" fontId="6" fillId="0" borderId="2" xfId="0" applyFont="1" applyBorder="1" applyAlignment="1">
      <alignment vertical="center"/>
    </xf>
    <xf numFmtId="0" fontId="4" fillId="0" borderId="31" xfId="1" applyFont="1" applyBorder="1" applyAlignment="1">
      <alignment vertical="center"/>
    </xf>
    <xf numFmtId="0" fontId="4" fillId="0" borderId="0" xfId="3" applyFont="1" applyAlignment="1" applyProtection="1">
      <alignment horizontal="center" vertical="center"/>
      <protection locked="0"/>
    </xf>
    <xf numFmtId="0" fontId="6" fillId="0" borderId="3" xfId="0" applyFont="1" applyBorder="1" applyAlignment="1">
      <alignment horizontal="center" vertical="center"/>
    </xf>
    <xf numFmtId="0" fontId="5" fillId="0" borderId="0" xfId="2" applyAlignment="1">
      <alignment horizontal="center" vertical="center"/>
    </xf>
    <xf numFmtId="0" fontId="54" fillId="0" borderId="0" xfId="2" applyFont="1" applyAlignment="1">
      <alignment horizontal="left" vertical="center"/>
    </xf>
    <xf numFmtId="0" fontId="5" fillId="0" borderId="0" xfId="2" applyAlignment="1">
      <alignment horizontal="left" vertical="center"/>
    </xf>
    <xf numFmtId="164" fontId="6" fillId="0" borderId="0" xfId="2" applyNumberFormat="1" applyFont="1" applyAlignment="1">
      <alignment vertical="center"/>
    </xf>
    <xf numFmtId="0" fontId="25" fillId="0" borderId="12" xfId="2" applyFont="1" applyBorder="1" applyAlignment="1">
      <alignment vertical="center"/>
    </xf>
    <xf numFmtId="0" fontId="25" fillId="0" borderId="16" xfId="2" applyFont="1" applyBorder="1" applyAlignment="1">
      <alignment vertical="center"/>
    </xf>
    <xf numFmtId="0" fontId="25" fillId="0" borderId="16" xfId="2" applyFont="1" applyBorder="1"/>
    <xf numFmtId="0" fontId="25" fillId="0" borderId="20" xfId="2" applyFont="1" applyBorder="1" applyAlignment="1">
      <alignment vertical="center"/>
    </xf>
    <xf numFmtId="0" fontId="25" fillId="0" borderId="20" xfId="2" applyFont="1" applyBorder="1"/>
    <xf numFmtId="0" fontId="6" fillId="0" borderId="9" xfId="2" applyFont="1" applyBorder="1" applyAlignment="1">
      <alignment vertical="center"/>
    </xf>
    <xf numFmtId="0" fontId="6" fillId="0" borderId="9" xfId="2" applyFont="1" applyBorder="1" applyAlignment="1">
      <alignment horizontal="center" vertical="center"/>
    </xf>
    <xf numFmtId="0" fontId="6" fillId="0" borderId="37" xfId="2" applyFont="1" applyBorder="1" applyAlignment="1">
      <alignment vertical="center"/>
    </xf>
    <xf numFmtId="0" fontId="8" fillId="0" borderId="31" xfId="2" applyFont="1" applyBorder="1" applyAlignment="1">
      <alignment vertical="center"/>
    </xf>
    <xf numFmtId="0" fontId="6" fillId="0" borderId="31" xfId="2" applyFont="1" applyBorder="1" applyAlignment="1">
      <alignment vertical="center"/>
    </xf>
    <xf numFmtId="0" fontId="5" fillId="0" borderId="0" xfId="2" quotePrefix="1" applyAlignment="1">
      <alignment vertical="center"/>
    </xf>
    <xf numFmtId="0" fontId="12" fillId="0" borderId="31" xfId="2" applyFont="1" applyBorder="1" applyAlignment="1">
      <alignment vertical="center"/>
    </xf>
    <xf numFmtId="0" fontId="6" fillId="0" borderId="0" xfId="2" quotePrefix="1" applyFont="1" applyAlignment="1">
      <alignment horizontal="center" vertical="center"/>
    </xf>
    <xf numFmtId="0" fontId="6" fillId="0" borderId="31" xfId="2" applyFont="1" applyBorder="1" applyAlignment="1">
      <alignment horizontal="center" vertical="center"/>
    </xf>
    <xf numFmtId="0" fontId="12" fillId="0" borderId="43" xfId="2" applyFont="1" applyBorder="1" applyAlignment="1">
      <alignment horizontal="center" vertical="center"/>
    </xf>
    <xf numFmtId="0" fontId="6" fillId="0" borderId="44" xfId="2" applyFont="1" applyBorder="1" applyAlignment="1">
      <alignment horizontal="center" vertical="center"/>
    </xf>
    <xf numFmtId="0" fontId="6" fillId="0" borderId="44" xfId="2" applyFont="1" applyBorder="1" applyAlignment="1">
      <alignment vertical="center"/>
    </xf>
    <xf numFmtId="0" fontId="12" fillId="0" borderId="31" xfId="2" applyFont="1" applyBorder="1" applyAlignment="1">
      <alignment horizontal="center" vertical="center"/>
    </xf>
    <xf numFmtId="0" fontId="6" fillId="0" borderId="31" xfId="2" applyFont="1" applyBorder="1" applyAlignment="1">
      <alignment horizontal="left" vertical="center"/>
    </xf>
    <xf numFmtId="0" fontId="7" fillId="0" borderId="0" xfId="3" applyFont="1" applyAlignment="1">
      <alignment horizontal="center" vertical="center"/>
    </xf>
    <xf numFmtId="0" fontId="8" fillId="0" borderId="0" xfId="0" applyFont="1" applyAlignment="1">
      <alignment horizontal="center" vertical="center"/>
    </xf>
    <xf numFmtId="0" fontId="6" fillId="0" borderId="25" xfId="2" applyFont="1" applyBorder="1" applyAlignment="1">
      <alignment vertical="center"/>
    </xf>
    <xf numFmtId="0" fontId="7" fillId="0" borderId="25" xfId="3" applyFont="1" applyBorder="1" applyAlignment="1">
      <alignment horizontal="center" vertical="center"/>
    </xf>
    <xf numFmtId="0" fontId="8" fillId="0" borderId="25" xfId="0" applyFont="1" applyBorder="1" applyAlignment="1">
      <alignment horizontal="center" vertical="center"/>
    </xf>
    <xf numFmtId="0" fontId="12" fillId="0" borderId="24" xfId="2" applyFont="1" applyBorder="1" applyAlignment="1">
      <alignment horizontal="center" vertical="center"/>
    </xf>
    <xf numFmtId="0" fontId="6" fillId="0" borderId="25" xfId="2" applyFont="1" applyBorder="1" applyAlignment="1">
      <alignment horizontal="center" vertical="center"/>
    </xf>
    <xf numFmtId="0" fontId="8" fillId="0" borderId="52" xfId="0" applyFont="1" applyBorder="1" applyAlignment="1">
      <alignment horizontal="center" vertical="center"/>
    </xf>
    <xf numFmtId="0" fontId="12" fillId="0" borderId="31" xfId="2" applyFont="1" applyBorder="1" applyAlignment="1">
      <alignment horizontal="left" vertical="center"/>
    </xf>
    <xf numFmtId="0" fontId="49" fillId="0" borderId="0" xfId="2" applyFont="1" applyAlignment="1">
      <alignment horizontal="right" vertical="center"/>
    </xf>
    <xf numFmtId="0" fontId="19" fillId="0" borderId="0" xfId="2" applyFont="1" applyAlignment="1">
      <alignment vertical="center"/>
    </xf>
    <xf numFmtId="2" fontId="6" fillId="0" borderId="0" xfId="2" applyNumberFormat="1" applyFont="1" applyAlignment="1">
      <alignment horizontal="center" vertical="center"/>
    </xf>
    <xf numFmtId="0" fontId="6" fillId="0" borderId="43" xfId="2" applyFont="1" applyBorder="1" applyAlignment="1">
      <alignment vertical="center"/>
    </xf>
    <xf numFmtId="0" fontId="8" fillId="0" borderId="37" xfId="0" applyFont="1" applyBorder="1" applyAlignment="1">
      <alignment horizontal="center" vertical="center"/>
    </xf>
    <xf numFmtId="0" fontId="6" fillId="0" borderId="24" xfId="2" applyFont="1" applyBorder="1" applyAlignment="1">
      <alignment vertical="center"/>
    </xf>
    <xf numFmtId="0" fontId="6" fillId="0" borderId="52" xfId="2" applyFont="1" applyBorder="1" applyAlignment="1">
      <alignment vertical="center"/>
    </xf>
    <xf numFmtId="167" fontId="5" fillId="0" borderId="0" xfId="2" applyNumberFormat="1" applyAlignment="1">
      <alignment horizontal="center"/>
    </xf>
    <xf numFmtId="2" fontId="57" fillId="0" borderId="0" xfId="2" applyNumberFormat="1" applyFont="1" applyAlignment="1">
      <alignment horizontal="center"/>
    </xf>
    <xf numFmtId="166" fontId="5" fillId="0" borderId="0" xfId="2" applyNumberFormat="1" applyAlignment="1">
      <alignment horizontal="center"/>
    </xf>
    <xf numFmtId="3" fontId="5" fillId="0" borderId="0" xfId="2" applyNumberFormat="1" applyAlignment="1">
      <alignment horizontal="center"/>
    </xf>
    <xf numFmtId="3" fontId="5" fillId="0" borderId="0" xfId="2" applyNumberFormat="1" applyAlignment="1">
      <alignment horizontal="center" vertical="center"/>
    </xf>
    <xf numFmtId="0" fontId="68" fillId="0" borderId="10" xfId="0" applyFont="1" applyBorder="1" applyAlignment="1">
      <alignment horizontal="center" vertical="center" wrapText="1"/>
    </xf>
    <xf numFmtId="0" fontId="68" fillId="0" borderId="14" xfId="0" applyFont="1" applyBorder="1" applyAlignment="1">
      <alignment horizontal="center" vertical="center"/>
    </xf>
    <xf numFmtId="0" fontId="68" fillId="0" borderId="14" xfId="0" applyFont="1" applyBorder="1" applyAlignment="1">
      <alignment horizontal="center" vertical="center" wrapText="1"/>
    </xf>
    <xf numFmtId="0" fontId="68" fillId="0" borderId="18" xfId="0" applyFont="1" applyBorder="1" applyAlignment="1">
      <alignment horizontal="center" vertical="center"/>
    </xf>
    <xf numFmtId="0" fontId="68" fillId="0" borderId="17" xfId="0" applyFont="1" applyBorder="1" applyAlignment="1">
      <alignment horizontal="center" vertical="center"/>
    </xf>
    <xf numFmtId="0" fontId="68" fillId="0" borderId="21" xfId="0" applyFont="1" applyBorder="1" applyAlignment="1">
      <alignment horizontal="center" vertical="center"/>
    </xf>
    <xf numFmtId="0" fontId="4" fillId="0" borderId="0" xfId="2" applyFont="1" applyAlignment="1">
      <alignment vertical="center"/>
    </xf>
    <xf numFmtId="167" fontId="5" fillId="0" borderId="31" xfId="2" applyNumberFormat="1" applyBorder="1" applyAlignment="1">
      <alignment horizontal="center"/>
    </xf>
    <xf numFmtId="1" fontId="5" fillId="0" borderId="0" xfId="2" applyNumberFormat="1" applyAlignment="1">
      <alignment horizontal="center" vertical="center"/>
    </xf>
    <xf numFmtId="11" fontId="5" fillId="0" borderId="0" xfId="2" applyNumberFormat="1"/>
    <xf numFmtId="168" fontId="58" fillId="0" borderId="43" xfId="2" applyNumberFormat="1" applyFont="1" applyBorder="1" applyAlignment="1">
      <alignment horizontal="left" vertical="top"/>
    </xf>
    <xf numFmtId="168" fontId="5" fillId="0" borderId="44" xfId="2" applyNumberFormat="1" applyBorder="1" applyAlignment="1">
      <alignment horizontal="center"/>
    </xf>
    <xf numFmtId="0" fontId="59" fillId="0" borderId="44" xfId="2" applyFont="1" applyBorder="1" applyAlignment="1">
      <alignment horizontal="center"/>
    </xf>
    <xf numFmtId="0" fontId="5" fillId="0" borderId="44" xfId="2" applyBorder="1" applyAlignment="1">
      <alignment horizontal="center"/>
    </xf>
    <xf numFmtId="168" fontId="58" fillId="0" borderId="24" xfId="2" applyNumberFormat="1" applyFont="1" applyBorder="1" applyAlignment="1">
      <alignment horizontal="left" vertical="top"/>
    </xf>
    <xf numFmtId="168" fontId="5" fillId="0" borderId="25" xfId="2" applyNumberFormat="1" applyBorder="1" applyAlignment="1">
      <alignment horizontal="center"/>
    </xf>
    <xf numFmtId="0" fontId="59" fillId="0" borderId="25" xfId="2" applyFont="1" applyBorder="1" applyAlignment="1">
      <alignment horizontal="center"/>
    </xf>
    <xf numFmtId="0" fontId="5" fillId="0" borderId="25" xfId="2" applyBorder="1" applyAlignment="1">
      <alignment horizontal="center"/>
    </xf>
    <xf numFmtId="0" fontId="12" fillId="0" borderId="43" xfId="2" applyFont="1" applyBorder="1" applyAlignment="1">
      <alignment vertical="center"/>
    </xf>
    <xf numFmtId="0" fontId="12" fillId="0" borderId="24" xfId="2" applyFont="1" applyBorder="1" applyAlignment="1">
      <alignment vertical="center"/>
    </xf>
    <xf numFmtId="0" fontId="62" fillId="0" borderId="0" xfId="2" applyFont="1" applyAlignment="1">
      <alignment vertical="center"/>
    </xf>
    <xf numFmtId="0" fontId="21" fillId="0" borderId="0" xfId="2" applyFont="1" applyAlignment="1">
      <alignment horizontal="right" vertical="center"/>
    </xf>
    <xf numFmtId="0" fontId="62" fillId="0" borderId="0" xfId="2" applyFont="1" applyAlignment="1">
      <alignment horizontal="right" vertical="center"/>
    </xf>
    <xf numFmtId="0" fontId="6" fillId="0" borderId="31" xfId="2" applyFont="1" applyBorder="1"/>
    <xf numFmtId="2" fontId="6" fillId="0" borderId="0" xfId="2" applyNumberFormat="1" applyFont="1" applyAlignment="1">
      <alignment horizontal="center"/>
    </xf>
    <xf numFmtId="0" fontId="6" fillId="0" borderId="0" xfId="2" applyFont="1" applyAlignment="1">
      <alignment horizontal="center"/>
    </xf>
    <xf numFmtId="2" fontId="4" fillId="0" borderId="0" xfId="2" applyNumberFormat="1" applyFont="1" applyAlignment="1">
      <alignment horizontal="center"/>
    </xf>
    <xf numFmtId="0" fontId="4" fillId="0" borderId="0" xfId="2" applyFont="1" applyAlignment="1">
      <alignment horizontal="center"/>
    </xf>
    <xf numFmtId="0" fontId="8" fillId="0" borderId="25" xfId="2" applyFont="1" applyBorder="1" applyAlignment="1">
      <alignment vertical="center"/>
    </xf>
    <xf numFmtId="0" fontId="54" fillId="0" borderId="0" xfId="0" applyFont="1"/>
    <xf numFmtId="0" fontId="68" fillId="0" borderId="24" xfId="0" applyFont="1" applyBorder="1"/>
    <xf numFmtId="0" fontId="68" fillId="0" borderId="25" xfId="0" applyFont="1" applyBorder="1"/>
    <xf numFmtId="0" fontId="68" fillId="0" borderId="52" xfId="0" applyFont="1" applyBorder="1"/>
    <xf numFmtId="0" fontId="12" fillId="0" borderId="3" xfId="2" applyFont="1" applyBorder="1" applyAlignment="1">
      <alignment vertical="center"/>
    </xf>
    <xf numFmtId="0" fontId="68" fillId="0" borderId="13" xfId="0" applyFont="1" applyBorder="1" applyAlignment="1">
      <alignment horizontal="center" vertical="center"/>
    </xf>
    <xf numFmtId="0" fontId="25" fillId="0" borderId="16" xfId="2" applyFont="1" applyBorder="1" applyAlignment="1">
      <alignment horizontal="left" vertical="center"/>
    </xf>
    <xf numFmtId="0" fontId="25" fillId="0" borderId="20" xfId="2" applyFont="1" applyBorder="1" applyAlignment="1">
      <alignment horizontal="left" vertical="center"/>
    </xf>
    <xf numFmtId="0" fontId="5" fillId="0" borderId="37" xfId="2" applyBorder="1"/>
    <xf numFmtId="0" fontId="26" fillId="3" borderId="74" xfId="2" applyFont="1" applyFill="1" applyBorder="1" applyAlignment="1">
      <alignment horizontal="center" vertical="center"/>
    </xf>
    <xf numFmtId="0" fontId="54" fillId="0" borderId="74" xfId="2" applyFont="1" applyBorder="1" applyAlignment="1">
      <alignment horizontal="center" vertical="center"/>
    </xf>
    <xf numFmtId="0" fontId="25" fillId="0" borderId="74" xfId="5" applyFont="1" applyBorder="1" applyAlignment="1">
      <alignment horizontal="center" vertical="center"/>
    </xf>
    <xf numFmtId="0" fontId="67" fillId="0" borderId="0" xfId="0" applyFont="1" applyAlignment="1">
      <alignment horizontal="center" vertical="center"/>
    </xf>
    <xf numFmtId="1" fontId="68" fillId="0" borderId="0" xfId="0" applyNumberFormat="1" applyFont="1" applyAlignment="1">
      <alignment horizontal="center" vertical="center"/>
    </xf>
    <xf numFmtId="0" fontId="68" fillId="0" borderId="0" xfId="0" applyFont="1" applyAlignment="1">
      <alignment horizontal="center" vertical="center"/>
    </xf>
    <xf numFmtId="0" fontId="7" fillId="0" borderId="25" xfId="3" applyFont="1" applyBorder="1" applyAlignment="1">
      <alignment horizontal="right" vertical="center"/>
    </xf>
    <xf numFmtId="0" fontId="4" fillId="0" borderId="24" xfId="1" applyFont="1" applyBorder="1" applyAlignment="1">
      <alignment vertical="center"/>
    </xf>
    <xf numFmtId="0" fontId="4" fillId="0" borderId="25" xfId="3" applyFont="1" applyBorder="1" applyAlignment="1" applyProtection="1">
      <alignment horizontal="center" vertical="center"/>
      <protection locked="0"/>
    </xf>
    <xf numFmtId="0" fontId="6" fillId="0" borderId="76" xfId="2" applyFont="1" applyBorder="1" applyAlignment="1">
      <alignment horizontal="center" vertical="center"/>
    </xf>
    <xf numFmtId="0" fontId="6" fillId="0" borderId="77" xfId="2" applyFont="1" applyBorder="1" applyAlignment="1">
      <alignment vertical="center"/>
    </xf>
    <xf numFmtId="0" fontId="6" fillId="0" borderId="76" xfId="2" applyFont="1" applyBorder="1" applyAlignment="1">
      <alignment vertical="center"/>
    </xf>
    <xf numFmtId="0" fontId="2" fillId="5" borderId="3" xfId="0" applyFont="1" applyFill="1" applyBorder="1" applyAlignment="1">
      <alignment horizontal="center" vertical="center"/>
    </xf>
    <xf numFmtId="0" fontId="2" fillId="5" borderId="0" xfId="0" applyFont="1" applyFill="1" applyAlignment="1">
      <alignment horizontal="center" vertical="center"/>
    </xf>
    <xf numFmtId="0" fontId="0" fillId="5" borderId="0" xfId="0" applyFill="1" applyAlignment="1">
      <alignment horizontal="center" vertical="center"/>
    </xf>
    <xf numFmtId="0" fontId="0" fillId="5" borderId="3" xfId="0" applyFill="1" applyBorder="1" applyAlignment="1">
      <alignment horizontal="center" vertical="center"/>
    </xf>
    <xf numFmtId="0" fontId="0" fillId="5" borderId="0" xfId="0" applyFill="1"/>
    <xf numFmtId="0" fontId="2" fillId="5" borderId="3" xfId="0" applyFont="1" applyFill="1" applyBorder="1" applyAlignment="1">
      <alignment horizontal="center" vertical="center" wrapText="1"/>
    </xf>
    <xf numFmtId="0" fontId="2" fillId="5" borderId="80" xfId="0" applyFont="1" applyFill="1" applyBorder="1" applyAlignment="1">
      <alignment horizontal="center" vertical="center"/>
    </xf>
    <xf numFmtId="0" fontId="95" fillId="5" borderId="3" xfId="0" applyFont="1" applyFill="1" applyBorder="1" applyAlignment="1">
      <alignment horizontal="center" vertical="center"/>
    </xf>
    <xf numFmtId="0" fontId="2" fillId="5" borderId="23" xfId="0" applyFont="1" applyFill="1" applyBorder="1" applyAlignment="1">
      <alignment horizontal="center" vertical="center"/>
    </xf>
    <xf numFmtId="2" fontId="0" fillId="5" borderId="3" xfId="0" applyNumberFormat="1" applyFill="1" applyBorder="1" applyAlignment="1">
      <alignment horizontal="center" vertical="center"/>
    </xf>
    <xf numFmtId="0" fontId="96" fillId="5" borderId="3" xfId="0" applyFont="1" applyFill="1" applyBorder="1" applyAlignment="1">
      <alignment horizontal="center" vertical="center" shrinkToFit="1"/>
    </xf>
    <xf numFmtId="170" fontId="96" fillId="5" borderId="3" xfId="0" applyNumberFormat="1" applyFont="1" applyFill="1" applyBorder="1" applyAlignment="1">
      <alignment horizontal="center" vertical="center" shrinkToFit="1"/>
    </xf>
    <xf numFmtId="0" fontId="2" fillId="5" borderId="0" xfId="0" applyFont="1" applyFill="1" applyAlignment="1">
      <alignment horizontal="left" vertical="center" wrapText="1"/>
    </xf>
    <xf numFmtId="0" fontId="6" fillId="0" borderId="44" xfId="2" applyFont="1" applyBorder="1"/>
    <xf numFmtId="0" fontId="5" fillId="0" borderId="44" xfId="2" applyBorder="1"/>
    <xf numFmtId="0" fontId="27" fillId="3" borderId="3" xfId="0" applyFont="1" applyFill="1" applyBorder="1" applyAlignment="1">
      <alignment horizontal="center" vertical="center"/>
    </xf>
    <xf numFmtId="0" fontId="8" fillId="0" borderId="80" xfId="0" applyFont="1" applyBorder="1" applyAlignment="1">
      <alignment horizontal="center" vertical="center"/>
    </xf>
    <xf numFmtId="0" fontId="8" fillId="3" borderId="3" xfId="0" applyFont="1" applyFill="1" applyBorder="1" applyAlignment="1">
      <alignment horizontal="center" vertical="center"/>
    </xf>
    <xf numFmtId="0" fontId="73" fillId="0" borderId="23" xfId="0" applyFont="1" applyBorder="1" applyAlignment="1">
      <alignment horizontal="center" vertical="center"/>
    </xf>
    <xf numFmtId="1" fontId="6" fillId="0" borderId="3" xfId="0" applyNumberFormat="1" applyFont="1" applyBorder="1" applyAlignment="1">
      <alignment vertical="center"/>
    </xf>
    <xf numFmtId="2" fontId="6" fillId="0" borderId="3" xfId="0" applyNumberFormat="1" applyFont="1" applyBorder="1" applyAlignment="1">
      <alignment horizontal="center" vertical="center"/>
    </xf>
    <xf numFmtId="1" fontId="6" fillId="2" borderId="3" xfId="0" applyNumberFormat="1" applyFont="1" applyFill="1" applyBorder="1" applyAlignment="1">
      <alignment vertical="center"/>
    </xf>
    <xf numFmtId="164" fontId="6" fillId="0" borderId="3" xfId="0" applyNumberFormat="1" applyFont="1" applyBorder="1" applyAlignment="1">
      <alignment horizontal="center" vertical="center"/>
    </xf>
    <xf numFmtId="0" fontId="6" fillId="0" borderId="9" xfId="2" applyFont="1" applyBorder="1"/>
    <xf numFmtId="164" fontId="6" fillId="0" borderId="38" xfId="2" applyNumberFormat="1" applyFont="1" applyBorder="1" applyAlignment="1">
      <alignment horizontal="center" vertical="center"/>
    </xf>
    <xf numFmtId="0" fontId="6" fillId="0" borderId="43" xfId="2" applyFont="1" applyBorder="1" applyAlignment="1">
      <alignment horizontal="center" vertical="center"/>
    </xf>
    <xf numFmtId="0" fontId="6" fillId="0" borderId="31" xfId="2" applyFont="1" applyBorder="1" applyAlignment="1">
      <alignment horizontal="left" vertical="center" wrapText="1"/>
    </xf>
    <xf numFmtId="0" fontId="6" fillId="0" borderId="37" xfId="2" applyFont="1" applyBorder="1" applyAlignment="1">
      <alignment horizontal="left" vertical="center" wrapText="1"/>
    </xf>
    <xf numFmtId="0" fontId="6" fillId="0" borderId="0" xfId="1" applyFont="1" applyAlignment="1">
      <alignment vertical="center"/>
    </xf>
    <xf numFmtId="0" fontId="6" fillId="0" borderId="3" xfId="1" applyFont="1" applyBorder="1" applyAlignment="1">
      <alignment horizontal="center" vertical="center"/>
    </xf>
    <xf numFmtId="2" fontId="6" fillId="0" borderId="0" xfId="1" applyNumberFormat="1" applyFont="1" applyAlignment="1">
      <alignment vertical="center"/>
    </xf>
    <xf numFmtId="0" fontId="8" fillId="0" borderId="31" xfId="1" applyFont="1" applyBorder="1" applyAlignment="1">
      <alignment vertical="center"/>
    </xf>
    <xf numFmtId="0" fontId="6" fillId="0" borderId="0" xfId="1" applyFont="1" applyAlignment="1">
      <alignment horizontal="center" vertical="center"/>
    </xf>
    <xf numFmtId="0" fontId="6" fillId="0" borderId="37" xfId="1" applyFont="1" applyBorder="1" applyAlignment="1">
      <alignment vertical="center"/>
    </xf>
    <xf numFmtId="0" fontId="6" fillId="0" borderId="31" xfId="1" applyFont="1" applyBorder="1" applyAlignment="1">
      <alignment vertical="center"/>
    </xf>
    <xf numFmtId="0" fontId="4" fillId="0" borderId="31" xfId="189" applyFont="1" applyBorder="1" applyAlignment="1">
      <alignment vertical="center"/>
    </xf>
    <xf numFmtId="0" fontId="8" fillId="0" borderId="0" xfId="1" applyFont="1" applyAlignment="1">
      <alignment vertical="center"/>
    </xf>
    <xf numFmtId="0" fontId="98" fillId="0" borderId="0" xfId="1" applyFont="1" applyAlignment="1">
      <alignment vertical="center"/>
    </xf>
    <xf numFmtId="0" fontId="6" fillId="0" borderId="0" xfId="1" applyFont="1" applyAlignment="1">
      <alignment horizontal="right" vertical="center"/>
    </xf>
    <xf numFmtId="0" fontId="8" fillId="3" borderId="22" xfId="1" applyFont="1" applyFill="1" applyBorder="1" applyAlignment="1">
      <alignment horizontal="center" vertical="center"/>
    </xf>
    <xf numFmtId="0" fontId="8" fillId="3" borderId="23" xfId="1" applyFont="1" applyFill="1" applyBorder="1" applyAlignment="1">
      <alignment horizontal="center" vertical="center"/>
    </xf>
    <xf numFmtId="0" fontId="6" fillId="0" borderId="3" xfId="1" applyFont="1" applyBorder="1" applyAlignment="1">
      <alignment vertical="center"/>
    </xf>
    <xf numFmtId="0" fontId="6" fillId="5" borderId="22" xfId="1" applyFont="1" applyFill="1" applyBorder="1" applyAlignment="1">
      <alignment vertical="center"/>
    </xf>
    <xf numFmtId="0" fontId="6" fillId="2" borderId="3" xfId="1" applyFont="1" applyFill="1" applyBorder="1" applyAlignment="1">
      <alignment horizontal="center" vertical="center"/>
    </xf>
    <xf numFmtId="0" fontId="6" fillId="5" borderId="3" xfId="1" applyFont="1" applyFill="1" applyBorder="1" applyAlignment="1">
      <alignment horizontal="center" vertical="center"/>
    </xf>
    <xf numFmtId="0" fontId="6" fillId="0" borderId="23" xfId="1" applyFont="1" applyBorder="1" applyAlignment="1">
      <alignment horizontal="center" vertical="center"/>
    </xf>
    <xf numFmtId="0" fontId="6" fillId="0" borderId="5" xfId="2" applyFont="1" applyBorder="1" applyAlignment="1">
      <alignment horizontal="center" vertical="center"/>
    </xf>
    <xf numFmtId="2" fontId="6" fillId="0" borderId="5" xfId="2" applyNumberFormat="1" applyFont="1" applyBorder="1" applyAlignment="1">
      <alignment horizontal="center" vertical="center"/>
    </xf>
    <xf numFmtId="0" fontId="39" fillId="0" borderId="5" xfId="2" applyFont="1" applyBorder="1" applyAlignment="1">
      <alignment horizontal="center" vertical="center"/>
    </xf>
    <xf numFmtId="0" fontId="68" fillId="0" borderId="93" xfId="0" applyFont="1" applyBorder="1" applyAlignment="1">
      <alignment horizontal="center" vertical="center"/>
    </xf>
    <xf numFmtId="0" fontId="68" fillId="0" borderId="94" xfId="0" applyFont="1" applyBorder="1" applyAlignment="1">
      <alignment horizontal="center" vertical="center"/>
    </xf>
    <xf numFmtId="0" fontId="67" fillId="3" borderId="55" xfId="2" applyFont="1" applyFill="1" applyBorder="1" applyAlignment="1">
      <alignment horizontal="center" vertical="center"/>
    </xf>
    <xf numFmtId="0" fontId="25" fillId="0" borderId="40" xfId="2" applyFont="1" applyBorder="1" applyAlignment="1">
      <alignment horizontal="center" vertical="center"/>
    </xf>
    <xf numFmtId="0" fontId="25" fillId="0" borderId="41" xfId="2" applyFont="1" applyBorder="1" applyAlignment="1">
      <alignment horizontal="center" vertical="center"/>
    </xf>
    <xf numFmtId="0" fontId="25" fillId="0" borderId="42" xfId="2" applyFont="1" applyBorder="1" applyAlignment="1">
      <alignment horizontal="center" vertical="center"/>
    </xf>
    <xf numFmtId="0" fontId="67" fillId="3" borderId="5" xfId="2" applyFont="1" applyFill="1" applyBorder="1" applyAlignment="1">
      <alignment vertical="center"/>
    </xf>
    <xf numFmtId="0" fontId="68" fillId="0" borderId="95" xfId="0" applyFont="1" applyBorder="1" applyAlignment="1">
      <alignment horizontal="center" vertical="center"/>
    </xf>
    <xf numFmtId="0" fontId="68" fillId="0" borderId="50" xfId="0" applyFont="1" applyBorder="1" applyAlignment="1">
      <alignment horizontal="center" vertical="center" wrapText="1"/>
    </xf>
    <xf numFmtId="166" fontId="12" fillId="0" borderId="79" xfId="5" applyNumberFormat="1" applyFont="1" applyBorder="1" applyAlignment="1">
      <alignment vertical="center"/>
    </xf>
    <xf numFmtId="166" fontId="12" fillId="0" borderId="77" xfId="5" applyNumberFormat="1" applyFont="1" applyBorder="1" applyAlignment="1">
      <alignment vertical="center"/>
    </xf>
    <xf numFmtId="166" fontId="12" fillId="0" borderId="78" xfId="5" applyNumberFormat="1" applyFont="1" applyBorder="1" applyAlignment="1">
      <alignment vertical="center"/>
    </xf>
    <xf numFmtId="166" fontId="12" fillId="0" borderId="87" xfId="5" applyNumberFormat="1" applyFont="1" applyBorder="1" applyAlignment="1">
      <alignment vertical="center"/>
    </xf>
    <xf numFmtId="0" fontId="0" fillId="0" borderId="31" xfId="0" applyBorder="1"/>
    <xf numFmtId="0" fontId="7" fillId="0" borderId="38" xfId="3" applyFont="1" applyBorder="1" applyAlignment="1">
      <alignment horizontal="right" vertical="center"/>
    </xf>
    <xf numFmtId="0" fontId="7" fillId="0" borderId="0" xfId="3" applyFont="1" applyAlignment="1">
      <alignment horizontal="right" vertical="center"/>
    </xf>
    <xf numFmtId="0" fontId="7" fillId="0" borderId="4" xfId="3" applyFont="1" applyBorder="1" applyAlignment="1">
      <alignment horizontal="center" vertical="center"/>
    </xf>
    <xf numFmtId="0" fontId="7" fillId="0" borderId="76" xfId="3" applyFont="1" applyBorder="1" applyAlignment="1">
      <alignment horizontal="center" vertical="center"/>
    </xf>
    <xf numFmtId="0" fontId="7" fillId="0" borderId="6" xfId="3" applyFont="1" applyBorder="1" applyAlignment="1">
      <alignment horizontal="center" vertical="center"/>
    </xf>
    <xf numFmtId="0" fontId="8" fillId="0" borderId="3" xfId="0" applyFont="1" applyBorder="1" applyAlignment="1">
      <alignment horizontal="center" vertical="center"/>
    </xf>
    <xf numFmtId="0" fontId="8" fillId="0" borderId="32" xfId="0" applyFont="1" applyBorder="1" applyAlignment="1">
      <alignment horizontal="center" vertical="center"/>
    </xf>
    <xf numFmtId="0" fontId="7" fillId="0" borderId="54" xfId="3" applyFont="1" applyBorder="1" applyAlignment="1">
      <alignment horizontal="right" vertical="center"/>
    </xf>
    <xf numFmtId="0" fontId="7" fillId="0" borderId="2" xfId="3" applyFont="1" applyBorder="1" applyAlignment="1">
      <alignment horizontal="right"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14" fontId="35" fillId="0" borderId="34" xfId="0" applyNumberFormat="1" applyFont="1" applyBorder="1" applyAlignment="1">
      <alignment horizontal="center" vertical="center"/>
    </xf>
    <xf numFmtId="0" fontId="35" fillId="0" borderId="35" xfId="0" applyFont="1" applyBorder="1" applyAlignment="1">
      <alignment horizontal="center" vertical="center"/>
    </xf>
    <xf numFmtId="0" fontId="35" fillId="0" borderId="75" xfId="0" applyFont="1" applyBorder="1" applyAlignment="1">
      <alignment horizontal="center" vertical="center"/>
    </xf>
    <xf numFmtId="0" fontId="7" fillId="0" borderId="53" xfId="3" applyFont="1" applyBorder="1" applyAlignment="1">
      <alignment horizontal="right" vertical="center"/>
    </xf>
    <xf numFmtId="0" fontId="7" fillId="0" borderId="25" xfId="3" applyFont="1" applyBorder="1" applyAlignment="1">
      <alignment horizontal="right" vertical="center"/>
    </xf>
    <xf numFmtId="0" fontId="7" fillId="0" borderId="26" xfId="3" applyFont="1" applyBorder="1" applyAlignment="1">
      <alignment horizontal="center" vertical="center"/>
    </xf>
    <xf numFmtId="0" fontId="7" fillId="0" borderId="27" xfId="3" applyFont="1" applyBorder="1" applyAlignment="1">
      <alignment horizontal="center" vertical="center"/>
    </xf>
    <xf numFmtId="0" fontId="7" fillId="0" borderId="28" xfId="3"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6" fillId="0" borderId="79"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14" fontId="35" fillId="0" borderId="3" xfId="0" applyNumberFormat="1" applyFont="1" applyBorder="1" applyAlignment="1">
      <alignment horizontal="center" vertical="center"/>
    </xf>
    <xf numFmtId="14" fontId="35" fillId="0" borderId="32" xfId="0" applyNumberFormat="1" applyFont="1" applyBorder="1" applyAlignment="1">
      <alignment horizontal="center" vertical="center"/>
    </xf>
    <xf numFmtId="0" fontId="43" fillId="0" borderId="3" xfId="2" applyFont="1" applyBorder="1" applyAlignment="1">
      <alignment horizontal="center" vertical="center"/>
    </xf>
    <xf numFmtId="0" fontId="6" fillId="0" borderId="3" xfId="2" applyFont="1" applyBorder="1" applyAlignment="1">
      <alignment horizontal="center" vertical="center"/>
    </xf>
    <xf numFmtId="0" fontId="6" fillId="2" borderId="3" xfId="2" applyFont="1" applyFill="1" applyBorder="1" applyAlignment="1">
      <alignment horizontal="center" vertical="center"/>
    </xf>
    <xf numFmtId="0" fontId="6" fillId="2" borderId="4" xfId="2" applyFont="1" applyFill="1" applyBorder="1" applyAlignment="1">
      <alignment horizontal="center" vertical="center"/>
    </xf>
    <xf numFmtId="0" fontId="6" fillId="2" borderId="76" xfId="2" applyFont="1" applyFill="1" applyBorder="1" applyAlignment="1">
      <alignment horizontal="center" vertical="center"/>
    </xf>
    <xf numFmtId="0" fontId="6" fillId="2" borderId="6" xfId="2" applyFont="1" applyFill="1" applyBorder="1" applyAlignment="1">
      <alignment horizontal="center" vertical="center"/>
    </xf>
    <xf numFmtId="0" fontId="12" fillId="0" borderId="3" xfId="2" applyFont="1" applyBorder="1" applyAlignment="1">
      <alignment horizontal="center" vertical="center"/>
    </xf>
    <xf numFmtId="0" fontId="6" fillId="0" borderId="4" xfId="2" applyFont="1" applyBorder="1" applyAlignment="1">
      <alignment horizontal="center" vertical="center"/>
    </xf>
    <xf numFmtId="0" fontId="6" fillId="0" borderId="76" xfId="2" applyFont="1" applyBorder="1" applyAlignment="1">
      <alignment horizontal="center" vertical="center"/>
    </xf>
    <xf numFmtId="0" fontId="6" fillId="0" borderId="6" xfId="2" applyFont="1" applyBorder="1" applyAlignment="1">
      <alignment horizontal="center" vertical="center"/>
    </xf>
    <xf numFmtId="0" fontId="8" fillId="3" borderId="79" xfId="2" applyFont="1" applyFill="1" applyBorder="1" applyAlignment="1">
      <alignment horizontal="center" vertical="center"/>
    </xf>
    <xf numFmtId="0" fontId="8" fillId="3" borderId="77" xfId="2" applyFont="1" applyFill="1" applyBorder="1" applyAlignment="1">
      <alignment horizontal="center" vertical="center"/>
    </xf>
    <xf numFmtId="0" fontId="8" fillId="3" borderId="78" xfId="2" applyFont="1" applyFill="1" applyBorder="1" applyAlignment="1">
      <alignment horizontal="center" vertical="center"/>
    </xf>
    <xf numFmtId="0" fontId="45" fillId="3" borderId="79"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6" xfId="2" applyFont="1" applyFill="1" applyBorder="1" applyAlignment="1">
      <alignment horizontal="center" vertical="center"/>
    </xf>
    <xf numFmtId="0" fontId="8" fillId="3" borderId="7" xfId="2" applyFont="1" applyFill="1" applyBorder="1" applyAlignment="1">
      <alignment horizontal="center" vertical="center"/>
    </xf>
    <xf numFmtId="0" fontId="8" fillId="3" borderId="9" xfId="2" applyFont="1" applyFill="1" applyBorder="1" applyAlignment="1">
      <alignment horizontal="center" vertical="center"/>
    </xf>
    <xf numFmtId="0" fontId="8" fillId="3" borderId="8" xfId="2" applyFont="1" applyFill="1" applyBorder="1" applyAlignment="1">
      <alignment horizontal="center" vertical="center"/>
    </xf>
    <xf numFmtId="0" fontId="8" fillId="3" borderId="81" xfId="2" applyFont="1" applyFill="1" applyBorder="1" applyAlignment="1">
      <alignment horizontal="center" vertical="center"/>
    </xf>
    <xf numFmtId="0" fontId="8" fillId="3" borderId="31" xfId="2" applyFont="1" applyFill="1" applyBorder="1" applyAlignment="1">
      <alignment horizontal="center" vertical="center"/>
    </xf>
    <xf numFmtId="0" fontId="8" fillId="3" borderId="39" xfId="2" applyFont="1" applyFill="1" applyBorder="1" applyAlignment="1">
      <alignment horizontal="center" vertical="center"/>
    </xf>
    <xf numFmtId="0" fontId="8" fillId="3" borderId="76" xfId="2" applyFont="1" applyFill="1" applyBorder="1" applyAlignment="1">
      <alignment horizontal="center" vertical="center"/>
    </xf>
    <xf numFmtId="0" fontId="40" fillId="3" borderId="79" xfId="2" applyFont="1" applyFill="1" applyBorder="1" applyAlignment="1">
      <alignment horizontal="center" vertical="center" wrapText="1"/>
    </xf>
    <xf numFmtId="0" fontId="40" fillId="3" borderId="77" xfId="2" applyFont="1" applyFill="1" applyBorder="1" applyAlignment="1">
      <alignment horizontal="center" vertical="center"/>
    </xf>
    <xf numFmtId="0" fontId="40" fillId="3" borderId="7" xfId="2" applyFont="1" applyFill="1" applyBorder="1" applyAlignment="1">
      <alignment horizontal="center" vertical="center"/>
    </xf>
    <xf numFmtId="0" fontId="40" fillId="3" borderId="9" xfId="2" applyFont="1" applyFill="1" applyBorder="1" applyAlignment="1">
      <alignment horizontal="center" vertical="center"/>
    </xf>
    <xf numFmtId="0" fontId="8" fillId="3" borderId="79" xfId="2" applyFont="1" applyFill="1" applyBorder="1" applyAlignment="1">
      <alignment horizontal="center" vertical="center" wrapText="1"/>
    </xf>
    <xf numFmtId="0" fontId="8" fillId="3" borderId="79" xfId="0" applyFont="1" applyFill="1" applyBorder="1" applyAlignment="1">
      <alignment horizontal="center" vertical="center"/>
    </xf>
    <xf numFmtId="0" fontId="8" fillId="3" borderId="77" xfId="0" applyFont="1" applyFill="1" applyBorder="1" applyAlignment="1">
      <alignment horizontal="center" vertical="center"/>
    </xf>
    <xf numFmtId="0" fontId="8" fillId="3" borderId="78"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8" xfId="0" applyFont="1" applyFill="1" applyBorder="1" applyAlignment="1">
      <alignment horizontal="center" vertical="center"/>
    </xf>
    <xf numFmtId="0" fontId="6" fillId="2" borderId="23" xfId="2" quotePrefix="1" applyFont="1" applyFill="1" applyBorder="1" applyAlignment="1">
      <alignment horizontal="center" vertical="center"/>
    </xf>
    <xf numFmtId="0" fontId="6" fillId="2" borderId="23" xfId="2" applyFont="1" applyFill="1" applyBorder="1" applyAlignment="1">
      <alignment horizontal="center" vertical="center"/>
    </xf>
    <xf numFmtId="0" fontId="6" fillId="5" borderId="11" xfId="2" applyFont="1" applyFill="1" applyBorder="1" applyAlignment="1">
      <alignment horizontal="center" vertical="center"/>
    </xf>
    <xf numFmtId="0" fontId="6" fillId="5" borderId="12" xfId="2" applyFont="1" applyFill="1" applyBorder="1" applyAlignment="1">
      <alignment horizontal="center" vertical="center"/>
    </xf>
    <xf numFmtId="0" fontId="6" fillId="5" borderId="13" xfId="2" applyFont="1" applyFill="1" applyBorder="1" applyAlignment="1">
      <alignment horizontal="center" vertical="center"/>
    </xf>
    <xf numFmtId="0" fontId="6" fillId="0" borderId="41" xfId="2" applyFont="1" applyBorder="1" applyAlignment="1">
      <alignment horizontal="center" vertical="center"/>
    </xf>
    <xf numFmtId="0" fontId="6" fillId="0" borderId="14" xfId="2" applyFont="1" applyBorder="1" applyAlignment="1">
      <alignment horizontal="center" vertical="center"/>
    </xf>
    <xf numFmtId="0" fontId="6" fillId="0" borderId="15" xfId="2" applyFont="1" applyBorder="1" applyAlignment="1">
      <alignment horizontal="center" vertical="center"/>
    </xf>
    <xf numFmtId="0" fontId="6" fillId="0" borderId="17" xfId="2" applyFont="1" applyBorder="1" applyAlignment="1">
      <alignment horizontal="center" vertical="center"/>
    </xf>
    <xf numFmtId="0" fontId="6" fillId="2" borderId="15" xfId="2" applyFont="1" applyFill="1" applyBorder="1" applyAlignment="1">
      <alignment horizontal="center" vertical="center"/>
    </xf>
    <xf numFmtId="0" fontId="6" fillId="2" borderId="17" xfId="2" applyFont="1" applyFill="1" applyBorder="1" applyAlignment="1">
      <alignment horizontal="center" vertical="center"/>
    </xf>
    <xf numFmtId="0" fontId="6" fillId="0" borderId="40" xfId="2" applyFont="1" applyBorder="1" applyAlignment="1">
      <alignment horizontal="center" vertical="center"/>
    </xf>
    <xf numFmtId="0" fontId="6" fillId="0" borderId="10" xfId="2" applyFont="1" applyBorder="1" applyAlignment="1">
      <alignment horizontal="center" vertical="center"/>
    </xf>
    <xf numFmtId="0" fontId="6" fillId="0" borderId="11" xfId="2" applyFont="1" applyBorder="1" applyAlignment="1">
      <alignment horizontal="center" vertical="center"/>
    </xf>
    <xf numFmtId="0" fontId="6" fillId="0" borderId="13" xfId="2" applyFont="1" applyBorder="1" applyAlignment="1">
      <alignment horizontal="center" vertical="center"/>
    </xf>
    <xf numFmtId="0" fontId="6" fillId="2" borderId="16" xfId="2" applyFont="1" applyFill="1" applyBorder="1" applyAlignment="1">
      <alignment horizontal="center" vertical="center"/>
    </xf>
    <xf numFmtId="0" fontId="6" fillId="0" borderId="16" xfId="2" applyFont="1" applyBorder="1" applyAlignment="1">
      <alignment horizontal="center" vertical="center"/>
    </xf>
    <xf numFmtId="1" fontId="6" fillId="0" borderId="15" xfId="2" applyNumberFormat="1" applyFont="1" applyBorder="1" applyAlignment="1">
      <alignment horizontal="center" vertical="center"/>
    </xf>
    <xf numFmtId="1" fontId="6" fillId="0" borderId="16" xfId="2" applyNumberFormat="1" applyFont="1" applyBorder="1" applyAlignment="1">
      <alignment horizontal="center" vertical="center"/>
    </xf>
    <xf numFmtId="1" fontId="6" fillId="0" borderId="17" xfId="2" applyNumberFormat="1" applyFont="1" applyBorder="1" applyAlignment="1">
      <alignment horizontal="center" vertical="center"/>
    </xf>
    <xf numFmtId="0" fontId="4" fillId="0" borderId="41" xfId="2" applyFont="1" applyBorder="1" applyAlignment="1">
      <alignment horizontal="center" vertical="center"/>
    </xf>
    <xf numFmtId="0" fontId="4" fillId="0" borderId="14" xfId="2" applyFont="1" applyBorder="1" applyAlignment="1">
      <alignment horizontal="center" vertical="center"/>
    </xf>
    <xf numFmtId="0" fontId="6" fillId="0" borderId="19" xfId="2" applyFont="1" applyBorder="1" applyAlignment="1">
      <alignment horizontal="center" vertical="center"/>
    </xf>
    <xf numFmtId="0" fontId="6" fillId="0" borderId="20" xfId="2" applyFont="1" applyBorder="1" applyAlignment="1">
      <alignment horizontal="center" vertical="center"/>
    </xf>
    <xf numFmtId="0" fontId="6" fillId="0" borderId="21" xfId="2" applyFont="1" applyBorder="1" applyAlignment="1">
      <alignment horizontal="center" vertical="center"/>
    </xf>
    <xf numFmtId="0" fontId="6" fillId="0" borderId="42" xfId="2" applyFont="1" applyBorder="1" applyAlignment="1">
      <alignment horizontal="center" vertical="center"/>
    </xf>
    <xf numFmtId="0" fontId="6" fillId="0" borderId="18" xfId="2" applyFont="1" applyBorder="1" applyAlignment="1">
      <alignment horizontal="center" vertical="center"/>
    </xf>
    <xf numFmtId="0" fontId="4" fillId="0" borderId="51" xfId="2" applyFont="1" applyBorder="1" applyAlignment="1">
      <alignment horizontal="center" vertical="center"/>
    </xf>
    <xf numFmtId="0" fontId="4" fillId="0" borderId="17" xfId="2" applyFont="1" applyBorder="1" applyAlignment="1">
      <alignment horizontal="center" vertical="center"/>
    </xf>
    <xf numFmtId="0" fontId="12" fillId="0" borderId="31" xfId="2" applyFont="1" applyBorder="1" applyAlignment="1">
      <alignment horizontal="right" vertical="center"/>
    </xf>
    <xf numFmtId="0" fontId="12" fillId="0" borderId="0" xfId="2" applyFont="1" applyAlignment="1">
      <alignment horizontal="right" vertical="center"/>
    </xf>
    <xf numFmtId="1" fontId="6" fillId="0" borderId="3" xfId="2" applyNumberFormat="1" applyFont="1" applyBorder="1" applyAlignment="1">
      <alignment horizontal="center" vertical="center"/>
    </xf>
    <xf numFmtId="1" fontId="6" fillId="0" borderId="4" xfId="2" applyNumberFormat="1" applyFont="1" applyBorder="1" applyAlignment="1">
      <alignment horizontal="center" vertical="center"/>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6" fillId="0" borderId="31" xfId="1" applyFont="1" applyBorder="1" applyAlignment="1">
      <alignment horizontal="left" vertical="center" wrapText="1"/>
    </xf>
    <xf numFmtId="0" fontId="6" fillId="0" borderId="0" xfId="1" applyFont="1" applyAlignment="1">
      <alignment horizontal="left" vertical="center" wrapText="1"/>
    </xf>
    <xf numFmtId="0" fontId="6" fillId="0" borderId="37" xfId="1" applyFont="1" applyBorder="1" applyAlignment="1">
      <alignment horizontal="left" vertical="center" wrapText="1"/>
    </xf>
    <xf numFmtId="0" fontId="7" fillId="0" borderId="45" xfId="3" applyFont="1" applyBorder="1" applyAlignment="1">
      <alignment horizontal="center" vertical="center"/>
    </xf>
    <xf numFmtId="0" fontId="7" fillId="0" borderId="46" xfId="3" applyFont="1" applyBorder="1" applyAlignment="1">
      <alignment horizontal="center" vertical="center"/>
    </xf>
    <xf numFmtId="0" fontId="7" fillId="0" borderId="47" xfId="3" applyFont="1" applyBorder="1" applyAlignment="1">
      <alignment horizontal="center" vertical="center"/>
    </xf>
    <xf numFmtId="0" fontId="97" fillId="0" borderId="0" xfId="2" applyFont="1" applyAlignment="1">
      <alignment horizontal="center" vertical="center"/>
    </xf>
    <xf numFmtId="0" fontId="97" fillId="0" borderId="39" xfId="2" applyFont="1" applyBorder="1" applyAlignment="1">
      <alignment horizontal="center" vertical="center"/>
    </xf>
    <xf numFmtId="2" fontId="6" fillId="0" borderId="4" xfId="2" applyNumberFormat="1" applyFont="1" applyBorder="1" applyAlignment="1">
      <alignment horizontal="center" vertical="center"/>
    </xf>
    <xf numFmtId="2" fontId="6" fillId="0" borderId="76" xfId="2" applyNumberFormat="1" applyFont="1" applyBorder="1" applyAlignment="1">
      <alignment horizontal="center" vertical="center"/>
    </xf>
    <xf numFmtId="2" fontId="6" fillId="0" borderId="6" xfId="2" applyNumberFormat="1" applyFont="1" applyBorder="1" applyAlignment="1">
      <alignment horizontal="center" vertical="center"/>
    </xf>
    <xf numFmtId="0" fontId="39" fillId="0" borderId="3" xfId="2" applyFont="1" applyBorder="1" applyAlignment="1">
      <alignment horizontal="center" vertical="center"/>
    </xf>
    <xf numFmtId="0" fontId="48" fillId="0" borderId="3" xfId="2" applyFont="1" applyBorder="1" applyAlignment="1">
      <alignment horizontal="center" vertical="center"/>
    </xf>
    <xf numFmtId="0" fontId="6" fillId="0" borderId="0" xfId="2" applyFont="1" applyAlignment="1">
      <alignment horizontal="center" vertical="center"/>
    </xf>
    <xf numFmtId="0" fontId="6" fillId="0" borderId="39" xfId="2" applyFont="1" applyBorder="1" applyAlignment="1">
      <alignment horizontal="center" vertical="center"/>
    </xf>
    <xf numFmtId="0" fontId="93" fillId="0" borderId="3" xfId="2" applyFont="1" applyBorder="1" applyAlignment="1">
      <alignment horizontal="center" vertical="center"/>
    </xf>
    <xf numFmtId="0" fontId="6" fillId="0" borderId="31" xfId="2" applyFont="1" applyBorder="1" applyAlignment="1">
      <alignment horizontal="left" vertical="center" wrapText="1"/>
    </xf>
    <xf numFmtId="0" fontId="6" fillId="0" borderId="0" xfId="2" applyFont="1" applyAlignment="1">
      <alignment horizontal="left" vertical="center" wrapText="1"/>
    </xf>
    <xf numFmtId="0" fontId="6" fillId="0" borderId="37" xfId="2" applyFont="1" applyBorder="1" applyAlignment="1">
      <alignment horizontal="left" vertical="center" wrapText="1"/>
    </xf>
    <xf numFmtId="2" fontId="6" fillId="2" borderId="4" xfId="2" applyNumberFormat="1" applyFont="1" applyFill="1" applyBorder="1" applyAlignment="1">
      <alignment horizontal="center" vertical="center"/>
    </xf>
    <xf numFmtId="0" fontId="31" fillId="3" borderId="79" xfId="2" applyFont="1" applyFill="1" applyBorder="1" applyAlignment="1">
      <alignment horizontal="center"/>
    </xf>
    <xf numFmtId="0" fontId="30" fillId="3" borderId="77" xfId="2" applyFont="1" applyFill="1" applyBorder="1" applyAlignment="1">
      <alignment horizontal="center"/>
    </xf>
    <xf numFmtId="0" fontId="101" fillId="3" borderId="79" xfId="2" applyFont="1" applyFill="1" applyBorder="1" applyAlignment="1">
      <alignment horizontal="center"/>
    </xf>
    <xf numFmtId="0" fontId="8" fillId="3" borderId="86" xfId="2" applyFont="1" applyFill="1" applyBorder="1" applyAlignment="1">
      <alignment horizontal="center" vertical="center"/>
    </xf>
    <xf numFmtId="0" fontId="8" fillId="3" borderId="80" xfId="2" applyFont="1" applyFill="1" applyBorder="1" applyAlignment="1">
      <alignment horizontal="center" vertical="center"/>
    </xf>
    <xf numFmtId="0" fontId="26" fillId="3" borderId="79" xfId="2" applyFont="1" applyFill="1" applyBorder="1" applyAlignment="1">
      <alignment horizontal="center" vertical="center" wrapText="1"/>
    </xf>
    <xf numFmtId="0" fontId="26" fillId="3" borderId="78" xfId="2" applyFont="1" applyFill="1" applyBorder="1" applyAlignment="1">
      <alignment horizontal="center" vertical="center" wrapText="1"/>
    </xf>
    <xf numFmtId="0" fontId="26" fillId="3" borderId="7" xfId="2" applyFont="1" applyFill="1" applyBorder="1" applyAlignment="1">
      <alignment horizontal="center" vertical="center" wrapText="1"/>
    </xf>
    <xf numFmtId="0" fontId="26" fillId="3" borderId="8" xfId="2" applyFont="1" applyFill="1" applyBorder="1" applyAlignment="1">
      <alignment horizontal="center" vertical="center" wrapText="1"/>
    </xf>
    <xf numFmtId="0" fontId="17" fillId="3" borderId="79" xfId="2" applyFont="1" applyFill="1" applyBorder="1" applyAlignment="1">
      <alignment horizontal="center" vertical="center"/>
    </xf>
    <xf numFmtId="0" fontId="8" fillId="3" borderId="3" xfId="2" applyFont="1" applyFill="1" applyBorder="1" applyAlignment="1">
      <alignment horizontal="center" vertical="center"/>
    </xf>
    <xf numFmtId="0" fontId="39" fillId="0" borderId="31" xfId="2" applyFont="1" applyBorder="1" applyAlignment="1">
      <alignment horizontal="right" vertical="center"/>
    </xf>
    <xf numFmtId="0" fontId="6" fillId="0" borderId="74" xfId="2" applyFont="1" applyBorder="1" applyAlignment="1">
      <alignment horizontal="center" vertical="center"/>
    </xf>
    <xf numFmtId="0" fontId="6" fillId="2" borderId="4" xfId="2" applyFont="1" applyFill="1" applyBorder="1" applyAlignment="1">
      <alignment horizontal="left" vertical="center" wrapText="1"/>
    </xf>
    <xf numFmtId="0" fontId="6" fillId="2" borderId="6" xfId="2" applyFont="1" applyFill="1" applyBorder="1" applyAlignment="1">
      <alignment horizontal="left" vertical="center" wrapText="1"/>
    </xf>
    <xf numFmtId="2" fontId="6" fillId="2" borderId="6" xfId="2" applyNumberFormat="1" applyFont="1" applyFill="1" applyBorder="1" applyAlignment="1">
      <alignment horizontal="center" vertical="center"/>
    </xf>
    <xf numFmtId="166" fontId="6" fillId="2" borderId="4" xfId="2" applyNumberFormat="1" applyFont="1" applyFill="1" applyBorder="1" applyAlignment="1">
      <alignment horizontal="center" vertical="center"/>
    </xf>
    <xf numFmtId="166" fontId="6" fillId="2" borderId="6" xfId="2" applyNumberFormat="1" applyFont="1" applyFill="1" applyBorder="1" applyAlignment="1">
      <alignment horizontal="center" vertical="center"/>
    </xf>
    <xf numFmtId="0" fontId="8" fillId="0" borderId="80" xfId="0" applyFont="1" applyBorder="1" applyAlignment="1">
      <alignment horizontal="center" vertical="center"/>
    </xf>
    <xf numFmtId="0" fontId="8" fillId="0" borderId="23" xfId="0" applyFont="1" applyBorder="1" applyAlignment="1">
      <alignment horizontal="center" vertical="center"/>
    </xf>
    <xf numFmtId="0" fontId="27" fillId="3" borderId="79" xfId="2" applyFont="1" applyFill="1" applyBorder="1" applyAlignment="1">
      <alignment horizontal="center"/>
    </xf>
    <xf numFmtId="0" fontId="30" fillId="3" borderId="78" xfId="2" applyFont="1" applyFill="1" applyBorder="1" applyAlignment="1">
      <alignment horizontal="center"/>
    </xf>
    <xf numFmtId="0" fontId="8" fillId="3" borderId="56" xfId="2" applyFont="1" applyFill="1" applyBorder="1" applyAlignment="1">
      <alignment horizontal="center" vertical="center"/>
    </xf>
    <xf numFmtId="0" fontId="8" fillId="3" borderId="23" xfId="2" applyFont="1" applyFill="1" applyBorder="1" applyAlignment="1">
      <alignment horizontal="center" vertical="center"/>
    </xf>
    <xf numFmtId="0" fontId="32" fillId="3" borderId="79" xfId="2" applyFont="1" applyFill="1" applyBorder="1" applyAlignment="1">
      <alignment horizontal="center" wrapText="1"/>
    </xf>
    <xf numFmtId="0" fontId="32" fillId="3" borderId="78" xfId="2" applyFont="1" applyFill="1" applyBorder="1" applyAlignment="1">
      <alignment horizontal="center" wrapText="1"/>
    </xf>
    <xf numFmtId="0" fontId="32" fillId="3" borderId="7" xfId="2" applyFont="1" applyFill="1" applyBorder="1" applyAlignment="1">
      <alignment horizontal="center" wrapText="1"/>
    </xf>
    <xf numFmtId="0" fontId="32" fillId="3" borderId="8" xfId="2" applyFont="1" applyFill="1" applyBorder="1" applyAlignment="1">
      <alignment horizontal="center" wrapText="1"/>
    </xf>
    <xf numFmtId="0" fontId="2" fillId="3" borderId="79" xfId="2" applyFont="1" applyFill="1" applyBorder="1" applyAlignment="1">
      <alignment horizontal="center"/>
    </xf>
    <xf numFmtId="0" fontId="8" fillId="3" borderId="59" xfId="2" applyFont="1" applyFill="1" applyBorder="1" applyAlignment="1">
      <alignment horizontal="center" vertical="center"/>
    </xf>
    <xf numFmtId="0" fontId="8" fillId="3" borderId="80" xfId="0" applyFont="1" applyFill="1" applyBorder="1" applyAlignment="1">
      <alignment horizontal="center" vertical="center"/>
    </xf>
    <xf numFmtId="0" fontId="8" fillId="3" borderId="23" xfId="0" applyFont="1" applyFill="1" applyBorder="1" applyAlignment="1">
      <alignment horizontal="center" vertical="center"/>
    </xf>
    <xf numFmtId="0" fontId="30" fillId="3" borderId="7" xfId="2" applyFont="1" applyFill="1" applyBorder="1" applyAlignment="1">
      <alignment horizontal="center" vertical="center"/>
    </xf>
    <xf numFmtId="0" fontId="30" fillId="3" borderId="8" xfId="2" applyFont="1" applyFill="1" applyBorder="1" applyAlignment="1">
      <alignment horizontal="center" vertical="center"/>
    </xf>
    <xf numFmtId="164" fontId="6" fillId="0" borderId="3" xfId="2" applyNumberFormat="1" applyFont="1" applyBorder="1" applyAlignment="1">
      <alignment horizontal="center" vertical="center"/>
    </xf>
    <xf numFmtId="164" fontId="96" fillId="5" borderId="4" xfId="0" applyNumberFormat="1" applyFont="1" applyFill="1" applyBorder="1" applyAlignment="1">
      <alignment horizontal="center" vertical="center" shrinkToFit="1"/>
    </xf>
    <xf numFmtId="164" fontId="96" fillId="5" borderId="6" xfId="0" applyNumberFormat="1" applyFont="1" applyFill="1" applyBorder="1" applyAlignment="1">
      <alignment horizontal="center" vertical="center" shrinkToFit="1"/>
    </xf>
    <xf numFmtId="0" fontId="6" fillId="0" borderId="55" xfId="2" applyFont="1" applyBorder="1" applyAlignment="1">
      <alignment horizontal="center"/>
    </xf>
    <xf numFmtId="0" fontId="6" fillId="0" borderId="3" xfId="2" applyFont="1" applyBorder="1" applyAlignment="1">
      <alignment horizontal="center"/>
    </xf>
    <xf numFmtId="1" fontId="6" fillId="0" borderId="6" xfId="2" applyNumberFormat="1" applyFont="1" applyBorder="1" applyAlignment="1">
      <alignment horizontal="center" vertical="center"/>
    </xf>
    <xf numFmtId="2" fontId="6" fillId="2" borderId="3" xfId="2" applyNumberFormat="1" applyFont="1" applyFill="1" applyBorder="1" applyAlignment="1">
      <alignment horizontal="center" vertical="center"/>
    </xf>
    <xf numFmtId="2" fontId="6" fillId="0" borderId="3" xfId="2" applyNumberFormat="1" applyFont="1" applyBorder="1" applyAlignment="1">
      <alignment horizontal="center" vertical="center"/>
    </xf>
    <xf numFmtId="164" fontId="6" fillId="0" borderId="74" xfId="2" applyNumberFormat="1" applyFont="1" applyBorder="1" applyAlignment="1">
      <alignment horizontal="center" vertical="center"/>
    </xf>
    <xf numFmtId="164" fontId="6" fillId="0" borderId="6" xfId="2" applyNumberFormat="1" applyFont="1" applyBorder="1" applyAlignment="1">
      <alignment horizontal="center" vertical="center"/>
    </xf>
    <xf numFmtId="164" fontId="6" fillId="2" borderId="3" xfId="2" applyNumberFormat="1" applyFont="1" applyFill="1" applyBorder="1" applyAlignment="1">
      <alignment horizontal="center" vertical="center"/>
    </xf>
    <xf numFmtId="164" fontId="6" fillId="2" borderId="76" xfId="2" applyNumberFormat="1" applyFont="1" applyFill="1" applyBorder="1" applyAlignment="1">
      <alignment horizontal="center" vertical="center"/>
    </xf>
    <xf numFmtId="164" fontId="6" fillId="2" borderId="6" xfId="2" applyNumberFormat="1" applyFont="1" applyFill="1" applyBorder="1" applyAlignment="1">
      <alignment horizontal="center" vertical="center"/>
    </xf>
    <xf numFmtId="164" fontId="6" fillId="2" borderId="4" xfId="2" applyNumberFormat="1" applyFont="1" applyFill="1" applyBorder="1" applyAlignment="1">
      <alignment horizontal="center" vertical="center"/>
    </xf>
    <xf numFmtId="0" fontId="12" fillId="0" borderId="4" xfId="2" applyFont="1" applyBorder="1" applyAlignment="1">
      <alignment horizontal="center" vertical="center"/>
    </xf>
    <xf numFmtId="164" fontId="6" fillId="0" borderId="4" xfId="2" applyNumberFormat="1" applyFont="1" applyBorder="1" applyAlignment="1">
      <alignment horizontal="center" vertical="center"/>
    </xf>
    <xf numFmtId="164" fontId="6" fillId="0" borderId="76" xfId="2" applyNumberFormat="1" applyFont="1" applyBorder="1" applyAlignment="1">
      <alignment horizontal="center" vertical="center"/>
    </xf>
    <xf numFmtId="0" fontId="6" fillId="0" borderId="88" xfId="2" applyFont="1" applyBorder="1" applyAlignment="1">
      <alignment horizontal="center" vertical="center"/>
    </xf>
    <xf numFmtId="0" fontId="6" fillId="0" borderId="22" xfId="2" applyFont="1" applyBorder="1" applyAlignment="1">
      <alignment horizontal="center" vertical="center"/>
    </xf>
    <xf numFmtId="0" fontId="6" fillId="0" borderId="79" xfId="2" applyFont="1" applyBorder="1" applyAlignment="1">
      <alignment horizontal="center" vertical="center"/>
    </xf>
    <xf numFmtId="0" fontId="6" fillId="0" borderId="78"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79" xfId="2" applyFont="1" applyBorder="1" applyAlignment="1">
      <alignment horizontal="center"/>
    </xf>
    <xf numFmtId="0" fontId="6" fillId="0" borderId="78" xfId="2" applyFont="1" applyBorder="1" applyAlignment="1">
      <alignment horizontal="center"/>
    </xf>
    <xf numFmtId="0" fontId="6" fillId="0" borderId="23" xfId="2" applyFont="1" applyBorder="1" applyAlignment="1">
      <alignment horizontal="center" vertical="center"/>
    </xf>
    <xf numFmtId="165" fontId="6" fillId="2" borderId="4" xfId="2" applyNumberFormat="1" applyFont="1" applyFill="1" applyBorder="1" applyAlignment="1">
      <alignment horizontal="center" vertical="center"/>
    </xf>
    <xf numFmtId="165" fontId="6" fillId="2" borderId="76" xfId="2" applyNumberFormat="1" applyFont="1" applyFill="1" applyBorder="1" applyAlignment="1">
      <alignment horizontal="center" vertical="center"/>
    </xf>
    <xf numFmtId="165" fontId="6" fillId="2" borderId="6" xfId="2" applyNumberFormat="1" applyFont="1" applyFill="1" applyBorder="1" applyAlignment="1">
      <alignment horizontal="center" vertical="center"/>
    </xf>
    <xf numFmtId="0" fontId="12" fillId="0" borderId="5" xfId="2" applyFont="1" applyBorder="1" applyAlignment="1">
      <alignment horizontal="center" vertical="center"/>
    </xf>
    <xf numFmtId="0" fontId="12" fillId="0" borderId="6" xfId="2" applyFont="1" applyBorder="1" applyAlignment="1">
      <alignment horizontal="center" vertical="center"/>
    </xf>
    <xf numFmtId="164" fontId="6" fillId="4" borderId="4" xfId="2" applyNumberFormat="1" applyFont="1" applyFill="1" applyBorder="1" applyAlignment="1">
      <alignment horizontal="center" vertical="center"/>
    </xf>
    <xf numFmtId="164" fontId="6" fillId="4" borderId="76" xfId="2" applyNumberFormat="1" applyFont="1" applyFill="1" applyBorder="1" applyAlignment="1">
      <alignment horizontal="center" vertical="center"/>
    </xf>
    <xf numFmtId="164" fontId="6" fillId="4" borderId="6" xfId="2" applyNumberFormat="1" applyFont="1" applyFill="1" applyBorder="1" applyAlignment="1">
      <alignment horizontal="center" vertical="center"/>
    </xf>
    <xf numFmtId="0" fontId="17" fillId="2" borderId="3" xfId="2" applyFont="1" applyFill="1" applyBorder="1" applyAlignment="1">
      <alignment horizontal="center" vertical="center"/>
    </xf>
    <xf numFmtId="0" fontId="35" fillId="0" borderId="3" xfId="2" applyFont="1" applyBorder="1" applyAlignment="1">
      <alignment horizontal="center" vertical="center"/>
    </xf>
    <xf numFmtId="164" fontId="35" fillId="0" borderId="3" xfId="2" applyNumberFormat="1" applyFont="1" applyBorder="1" applyAlignment="1">
      <alignment horizontal="center" vertical="center"/>
    </xf>
    <xf numFmtId="2" fontId="35" fillId="0" borderId="3" xfId="2" applyNumberFormat="1" applyFont="1" applyBorder="1" applyAlignment="1">
      <alignment horizontal="center" vertical="center"/>
    </xf>
    <xf numFmtId="164" fontId="35" fillId="0" borderId="4" xfId="2" applyNumberFormat="1" applyFont="1" applyBorder="1" applyAlignment="1">
      <alignment horizontal="center" vertical="center"/>
    </xf>
    <xf numFmtId="164" fontId="35" fillId="0" borderId="6" xfId="2" applyNumberFormat="1" applyFont="1" applyBorder="1" applyAlignment="1">
      <alignment horizontal="center" vertical="center"/>
    </xf>
    <xf numFmtId="2" fontId="35" fillId="0" borderId="23" xfId="2" applyNumberFormat="1" applyFont="1" applyBorder="1" applyAlignment="1">
      <alignment horizontal="center" vertical="center"/>
    </xf>
    <xf numFmtId="0" fontId="35" fillId="0" borderId="4" xfId="2" applyFont="1" applyBorder="1" applyAlignment="1">
      <alignment horizontal="center" vertical="center"/>
    </xf>
    <xf numFmtId="0" fontId="35" fillId="0" borderId="76" xfId="2" applyFont="1" applyBorder="1" applyAlignment="1">
      <alignment horizontal="center" vertical="center"/>
    </xf>
    <xf numFmtId="0" fontId="35" fillId="0" borderId="6" xfId="2" applyFont="1" applyBorder="1" applyAlignment="1">
      <alignment horizontal="center" vertical="center"/>
    </xf>
    <xf numFmtId="0" fontId="8" fillId="2" borderId="4" xfId="2" applyFont="1" applyFill="1" applyBorder="1" applyAlignment="1">
      <alignment horizontal="center" vertical="center"/>
    </xf>
    <xf numFmtId="0" fontId="8" fillId="2" borderId="76" xfId="2" applyFont="1" applyFill="1" applyBorder="1" applyAlignment="1">
      <alignment horizontal="center" vertical="center"/>
    </xf>
    <xf numFmtId="0" fontId="8" fillId="2" borderId="6" xfId="2" applyFont="1" applyFill="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72" xfId="0" applyFont="1" applyBorder="1" applyAlignment="1">
      <alignment horizontal="center" vertical="center"/>
    </xf>
    <xf numFmtId="164" fontId="35" fillId="28" borderId="3" xfId="2" applyNumberFormat="1" applyFont="1" applyFill="1" applyBorder="1" applyAlignment="1">
      <alignment horizontal="center" vertical="center"/>
    </xf>
    <xf numFmtId="2" fontId="35" fillId="28" borderId="3" xfId="2" applyNumberFormat="1" applyFont="1" applyFill="1" applyBorder="1" applyAlignment="1">
      <alignment horizontal="center" vertical="center"/>
    </xf>
    <xf numFmtId="164" fontId="35" fillId="28" borderId="4" xfId="2" applyNumberFormat="1" applyFont="1" applyFill="1" applyBorder="1" applyAlignment="1">
      <alignment horizontal="center" vertical="center"/>
    </xf>
    <xf numFmtId="164" fontId="35" fillId="28" borderId="6" xfId="2" applyNumberFormat="1" applyFont="1" applyFill="1" applyBorder="1" applyAlignment="1">
      <alignment horizontal="center" vertical="center"/>
    </xf>
    <xf numFmtId="0" fontId="35" fillId="28" borderId="3" xfId="2" applyFont="1" applyFill="1" applyBorder="1" applyAlignment="1">
      <alignment horizontal="center" vertical="center"/>
    </xf>
    <xf numFmtId="0" fontId="54" fillId="0" borderId="4" xfId="2" applyFont="1" applyBorder="1" applyAlignment="1">
      <alignment horizontal="left" vertical="center"/>
    </xf>
    <xf numFmtId="0" fontId="54" fillId="0" borderId="76" xfId="2" applyFont="1" applyBorder="1" applyAlignment="1">
      <alignment horizontal="left" vertical="center"/>
    </xf>
    <xf numFmtId="0" fontId="54" fillId="0" borderId="6" xfId="2" applyFont="1" applyBorder="1" applyAlignment="1">
      <alignment horizontal="left" vertical="center"/>
    </xf>
    <xf numFmtId="0" fontId="54" fillId="0" borderId="4" xfId="2" applyFont="1" applyBorder="1" applyAlignment="1">
      <alignment horizontal="center" vertical="center"/>
    </xf>
    <xf numFmtId="0" fontId="54" fillId="0" borderId="76" xfId="2" applyFont="1" applyBorder="1" applyAlignment="1">
      <alignment horizontal="center" vertical="center"/>
    </xf>
    <xf numFmtId="0" fontId="54" fillId="0" borderId="6" xfId="2" applyFont="1" applyBorder="1" applyAlignment="1">
      <alignment horizontal="center" vertical="center"/>
    </xf>
    <xf numFmtId="0" fontId="6" fillId="0" borderId="9" xfId="2" applyFont="1" applyBorder="1" applyAlignment="1">
      <alignment horizontal="center" vertical="center"/>
    </xf>
    <xf numFmtId="0" fontId="26" fillId="3" borderId="4" xfId="2" applyFont="1" applyFill="1" applyBorder="1" applyAlignment="1">
      <alignment horizontal="center" vertical="center"/>
    </xf>
    <xf numFmtId="0" fontId="26" fillId="3" borderId="76" xfId="2" applyFont="1" applyFill="1" applyBorder="1" applyAlignment="1">
      <alignment horizontal="center" vertical="center"/>
    </xf>
    <xf numFmtId="0" fontId="26" fillId="3" borderId="6" xfId="2" applyFont="1" applyFill="1" applyBorder="1" applyAlignment="1">
      <alignment horizontal="center" vertical="center"/>
    </xf>
    <xf numFmtId="0" fontId="69" fillId="3" borderId="79" xfId="0" applyFont="1" applyFill="1" applyBorder="1" applyAlignment="1">
      <alignment horizontal="center" vertical="center" wrapText="1"/>
    </xf>
    <xf numFmtId="0" fontId="69" fillId="3" borderId="78" xfId="0" applyFont="1" applyFill="1" applyBorder="1" applyAlignment="1">
      <alignment horizontal="center" vertical="center" wrapText="1"/>
    </xf>
    <xf numFmtId="0" fontId="69" fillId="3" borderId="38" xfId="0" applyFont="1" applyFill="1" applyBorder="1" applyAlignment="1">
      <alignment horizontal="center" vertical="center" wrapText="1"/>
    </xf>
    <xf numFmtId="0" fontId="69" fillId="3" borderId="39" xfId="0" applyFont="1" applyFill="1" applyBorder="1" applyAlignment="1">
      <alignment horizontal="center" vertical="center" wrapText="1"/>
    </xf>
    <xf numFmtId="0" fontId="69" fillId="3" borderId="77" xfId="0" applyFont="1" applyFill="1" applyBorder="1" applyAlignment="1">
      <alignment horizontal="center" vertical="center" wrapText="1"/>
    </xf>
    <xf numFmtId="0" fontId="69" fillId="3" borderId="87" xfId="0" applyFont="1" applyFill="1" applyBorder="1" applyAlignment="1">
      <alignment horizontal="center" vertical="center" wrapText="1"/>
    </xf>
    <xf numFmtId="0" fontId="69" fillId="3" borderId="0" xfId="0" applyFont="1" applyFill="1" applyAlignment="1">
      <alignment horizontal="center" vertical="center" wrapText="1"/>
    </xf>
    <xf numFmtId="0" fontId="69" fillId="3" borderId="37" xfId="0" applyFont="1" applyFill="1" applyBorder="1" applyAlignment="1">
      <alignment horizontal="center" vertical="center" wrapText="1"/>
    </xf>
    <xf numFmtId="0" fontId="67" fillId="0" borderId="76" xfId="0" applyFont="1" applyBorder="1" applyAlignment="1">
      <alignment horizontal="center" vertical="center"/>
    </xf>
    <xf numFmtId="0" fontId="67" fillId="0" borderId="6" xfId="0" applyFont="1" applyBorder="1" applyAlignment="1">
      <alignment horizontal="center" vertical="center"/>
    </xf>
    <xf numFmtId="0" fontId="67" fillId="0" borderId="78" xfId="0" applyFont="1" applyBorder="1" applyAlignment="1">
      <alignment horizontal="center" vertical="center"/>
    </xf>
    <xf numFmtId="0" fontId="67" fillId="0" borderId="8" xfId="0" applyFont="1" applyBorder="1" applyAlignment="1">
      <alignment horizontal="center" vertical="center"/>
    </xf>
    <xf numFmtId="0" fontId="67" fillId="0" borderId="80" xfId="0" applyFont="1" applyBorder="1" applyAlignment="1">
      <alignment horizontal="center" vertical="center" wrapText="1"/>
    </xf>
    <xf numFmtId="0" fontId="67" fillId="0" borderId="23" xfId="0" applyFont="1" applyBorder="1" applyAlignment="1">
      <alignment horizontal="center" vertical="center" wrapText="1"/>
    </xf>
    <xf numFmtId="0" fontId="67" fillId="3" borderId="7" xfId="0" applyFont="1" applyFill="1" applyBorder="1" applyAlignment="1">
      <alignment horizontal="center"/>
    </xf>
    <xf numFmtId="0" fontId="67" fillId="3" borderId="9" xfId="0" applyFont="1" applyFill="1" applyBorder="1" applyAlignment="1">
      <alignment horizontal="center"/>
    </xf>
    <xf numFmtId="0" fontId="67" fillId="3" borderId="57" xfId="0" applyFont="1" applyFill="1" applyBorder="1" applyAlignment="1">
      <alignment horizontal="center"/>
    </xf>
    <xf numFmtId="166" fontId="6" fillId="0" borderId="4" xfId="2" applyNumberFormat="1" applyFont="1" applyBorder="1" applyAlignment="1">
      <alignment horizontal="center" vertical="center"/>
    </xf>
    <xf numFmtId="166" fontId="6" fillId="0" borderId="76" xfId="2" applyNumberFormat="1" applyFont="1" applyBorder="1" applyAlignment="1">
      <alignment horizontal="center" vertical="center"/>
    </xf>
    <xf numFmtId="166" fontId="6" fillId="0" borderId="6" xfId="2" applyNumberFormat="1" applyFont="1" applyBorder="1" applyAlignment="1">
      <alignment horizontal="center" vertical="center"/>
    </xf>
    <xf numFmtId="0" fontId="72" fillId="0" borderId="58" xfId="0" applyFont="1" applyBorder="1" applyAlignment="1">
      <alignment horizontal="center" wrapText="1"/>
    </xf>
    <xf numFmtId="0" fontId="72" fillId="0" borderId="13" xfId="0" applyFont="1" applyBorder="1" applyAlignment="1">
      <alignment horizontal="center" wrapText="1"/>
    </xf>
    <xf numFmtId="166" fontId="68" fillId="0" borderId="11" xfId="0" applyNumberFormat="1" applyFont="1" applyBorder="1" applyAlignment="1">
      <alignment horizontal="center"/>
    </xf>
    <xf numFmtId="166" fontId="68" fillId="0" borderId="13" xfId="0" applyNumberFormat="1" applyFont="1" applyBorder="1" applyAlignment="1">
      <alignment horizontal="center"/>
    </xf>
    <xf numFmtId="166" fontId="35" fillId="2" borderId="11" xfId="0" applyNumberFormat="1" applyFont="1" applyFill="1" applyBorder="1" applyAlignment="1">
      <alignment horizontal="center"/>
    </xf>
    <xf numFmtId="166" fontId="35" fillId="2" borderId="13" xfId="0" applyNumberFormat="1" applyFont="1" applyFill="1" applyBorder="1" applyAlignment="1">
      <alignment horizontal="center"/>
    </xf>
    <xf numFmtId="0" fontId="67" fillId="3" borderId="8" xfId="0" applyFont="1" applyFill="1" applyBorder="1" applyAlignment="1">
      <alignment horizontal="center"/>
    </xf>
    <xf numFmtId="0" fontId="69" fillId="3" borderId="81" xfId="0" applyFont="1" applyFill="1" applyBorder="1" applyAlignment="1">
      <alignment horizontal="center" vertical="center" wrapText="1"/>
    </xf>
    <xf numFmtId="0" fontId="69" fillId="3" borderId="31" xfId="0" applyFont="1" applyFill="1" applyBorder="1" applyAlignment="1">
      <alignment horizontal="center" vertical="center" wrapText="1"/>
    </xf>
    <xf numFmtId="0" fontId="69" fillId="3" borderId="59" xfId="0" applyFont="1" applyFill="1" applyBorder="1" applyAlignment="1">
      <alignment horizontal="center" vertical="center" wrapText="1"/>
    </xf>
    <xf numFmtId="0" fontId="69" fillId="3" borderId="8" xfId="0" applyFont="1" applyFill="1" applyBorder="1" applyAlignment="1">
      <alignment horizontal="center" vertical="center" wrapText="1"/>
    </xf>
    <xf numFmtId="0" fontId="69" fillId="3" borderId="7" xfId="0" applyFont="1" applyFill="1" applyBorder="1" applyAlignment="1">
      <alignment horizontal="center" vertical="center" wrapText="1"/>
    </xf>
    <xf numFmtId="166" fontId="35" fillId="2" borderId="14" xfId="0" applyNumberFormat="1" applyFont="1" applyFill="1" applyBorder="1" applyAlignment="1">
      <alignment horizontal="center"/>
    </xf>
    <xf numFmtId="11" fontId="35" fillId="2" borderId="15" xfId="0" applyNumberFormat="1" applyFont="1" applyFill="1" applyBorder="1" applyAlignment="1">
      <alignment horizontal="center"/>
    </xf>
    <xf numFmtId="11" fontId="35" fillId="2" borderId="16" xfId="0" applyNumberFormat="1" applyFont="1" applyFill="1" applyBorder="1" applyAlignment="1">
      <alignment horizontal="center"/>
    </xf>
    <xf numFmtId="11" fontId="35" fillId="2" borderId="70" xfId="0" applyNumberFormat="1" applyFont="1" applyFill="1" applyBorder="1" applyAlignment="1">
      <alignment horizontal="center"/>
    </xf>
    <xf numFmtId="167" fontId="68" fillId="0" borderId="51" xfId="0" applyNumberFormat="1" applyFont="1" applyBorder="1" applyAlignment="1">
      <alignment horizontal="center"/>
    </xf>
    <xf numFmtId="167" fontId="68" fillId="0" borderId="17" xfId="0" applyNumberFormat="1" applyFont="1" applyBorder="1" applyAlignment="1">
      <alignment horizontal="center"/>
    </xf>
    <xf numFmtId="166" fontId="68" fillId="0" borderId="15" xfId="0" applyNumberFormat="1" applyFont="1" applyBorder="1" applyAlignment="1">
      <alignment horizontal="center"/>
    </xf>
    <xf numFmtId="166" fontId="68" fillId="0" borderId="17" xfId="0" applyNumberFormat="1" applyFont="1" applyBorder="1" applyAlignment="1">
      <alignment horizontal="center"/>
    </xf>
    <xf numFmtId="3" fontId="35" fillId="2" borderId="14" xfId="0" applyNumberFormat="1" applyFont="1" applyFill="1" applyBorder="1" applyAlignment="1">
      <alignment horizontal="center"/>
    </xf>
    <xf numFmtId="2" fontId="35" fillId="2" borderId="14" xfId="0" applyNumberFormat="1" applyFont="1" applyFill="1" applyBorder="1" applyAlignment="1">
      <alignment horizontal="center"/>
    </xf>
    <xf numFmtId="1" fontId="35" fillId="2" borderId="11" xfId="0" applyNumberFormat="1" applyFont="1" applyFill="1" applyBorder="1" applyAlignment="1">
      <alignment horizontal="center"/>
    </xf>
    <xf numFmtId="1" fontId="35" fillId="2" borderId="13" xfId="0" applyNumberFormat="1" applyFont="1" applyFill="1" applyBorder="1" applyAlignment="1">
      <alignment horizontal="center"/>
    </xf>
    <xf numFmtId="11" fontId="35" fillId="2" borderId="11" xfId="0" applyNumberFormat="1" applyFont="1" applyFill="1" applyBorder="1" applyAlignment="1">
      <alignment horizontal="center"/>
    </xf>
    <xf numFmtId="11" fontId="35" fillId="2" borderId="12" xfId="0" applyNumberFormat="1" applyFont="1" applyFill="1" applyBorder="1" applyAlignment="1">
      <alignment horizontal="center"/>
    </xf>
    <xf numFmtId="11" fontId="35" fillId="2" borderId="69" xfId="0" applyNumberFormat="1" applyFont="1" applyFill="1" applyBorder="1" applyAlignment="1">
      <alignment horizontal="center"/>
    </xf>
    <xf numFmtId="0" fontId="72" fillId="0" borderId="51" xfId="0" applyFont="1" applyBorder="1" applyAlignment="1">
      <alignment horizontal="center" wrapText="1"/>
    </xf>
    <xf numFmtId="0" fontId="72" fillId="0" borderId="17" xfId="0" applyFont="1" applyBorder="1" applyAlignment="1">
      <alignment horizontal="center" wrapText="1"/>
    </xf>
    <xf numFmtId="3" fontId="35" fillId="2" borderId="11" xfId="0" applyNumberFormat="1" applyFont="1" applyFill="1" applyBorder="1" applyAlignment="1">
      <alignment horizontal="center"/>
    </xf>
    <xf numFmtId="3" fontId="35" fillId="2" borderId="13" xfId="0" applyNumberFormat="1" applyFont="1" applyFill="1" applyBorder="1" applyAlignment="1">
      <alignment horizontal="center"/>
    </xf>
    <xf numFmtId="2" fontId="35" fillId="2" borderId="11" xfId="0" applyNumberFormat="1" applyFont="1" applyFill="1" applyBorder="1" applyAlignment="1">
      <alignment horizontal="center"/>
    </xf>
    <xf numFmtId="2" fontId="35" fillId="2" borderId="13" xfId="0" applyNumberFormat="1" applyFont="1" applyFill="1" applyBorder="1" applyAlignment="1">
      <alignment horizontal="center"/>
    </xf>
    <xf numFmtId="167" fontId="68" fillId="0" borderId="15" xfId="0" applyNumberFormat="1" applyFont="1" applyBorder="1" applyAlignment="1">
      <alignment horizontal="center"/>
    </xf>
    <xf numFmtId="3" fontId="35" fillId="2" borderId="15" xfId="0" applyNumberFormat="1" applyFont="1" applyFill="1" applyBorder="1" applyAlignment="1">
      <alignment horizontal="center"/>
    </xf>
    <xf numFmtId="3" fontId="35" fillId="2" borderId="17" xfId="0" applyNumberFormat="1" applyFont="1" applyFill="1" applyBorder="1" applyAlignment="1">
      <alignment horizontal="center"/>
    </xf>
    <xf numFmtId="2" fontId="35" fillId="2" borderId="15" xfId="0" applyNumberFormat="1" applyFont="1" applyFill="1" applyBorder="1" applyAlignment="1">
      <alignment horizontal="center"/>
    </xf>
    <xf numFmtId="2" fontId="35" fillId="2" borderId="17" xfId="0" applyNumberFormat="1" applyFont="1" applyFill="1" applyBorder="1" applyAlignment="1">
      <alignment horizontal="center"/>
    </xf>
    <xf numFmtId="166" fontId="35" fillId="2" borderId="15" xfId="0" applyNumberFormat="1" applyFont="1" applyFill="1" applyBorder="1" applyAlignment="1">
      <alignment horizontal="center"/>
    </xf>
    <xf numFmtId="166" fontId="35" fillId="2" borderId="17" xfId="0" applyNumberFormat="1" applyFont="1" applyFill="1" applyBorder="1" applyAlignment="1">
      <alignment horizontal="center"/>
    </xf>
    <xf numFmtId="1" fontId="35" fillId="2" borderId="15" xfId="0" applyNumberFormat="1" applyFont="1" applyFill="1" applyBorder="1" applyAlignment="1">
      <alignment horizontal="center"/>
    </xf>
    <xf numFmtId="1" fontId="35" fillId="2" borderId="17" xfId="0" applyNumberFormat="1" applyFont="1" applyFill="1" applyBorder="1" applyAlignment="1">
      <alignment horizontal="center"/>
    </xf>
    <xf numFmtId="1" fontId="35" fillId="2" borderId="14" xfId="0" applyNumberFormat="1" applyFont="1" applyFill="1" applyBorder="1" applyAlignment="1">
      <alignment horizontal="center"/>
    </xf>
    <xf numFmtId="1" fontId="68" fillId="2" borderId="15" xfId="0" applyNumberFormat="1" applyFont="1" applyFill="1" applyBorder="1" applyAlignment="1">
      <alignment horizontal="center"/>
    </xf>
    <xf numFmtId="1" fontId="68" fillId="2" borderId="17" xfId="0" applyNumberFormat="1" applyFont="1" applyFill="1" applyBorder="1" applyAlignment="1">
      <alignment horizontal="center"/>
    </xf>
    <xf numFmtId="11" fontId="68" fillId="2" borderId="15" xfId="0" applyNumberFormat="1" applyFont="1" applyFill="1" applyBorder="1" applyAlignment="1">
      <alignment horizontal="center"/>
    </xf>
    <xf numFmtId="11" fontId="68" fillId="2" borderId="16" xfId="0" applyNumberFormat="1" applyFont="1" applyFill="1" applyBorder="1" applyAlignment="1">
      <alignment horizontal="center"/>
    </xf>
    <xf numFmtId="11" fontId="68" fillId="2" borderId="70" xfId="0" applyNumberFormat="1" applyFont="1" applyFill="1" applyBorder="1" applyAlignment="1">
      <alignment horizontal="center"/>
    </xf>
    <xf numFmtId="166" fontId="68" fillId="2" borderId="15" xfId="0" applyNumberFormat="1" applyFont="1" applyFill="1" applyBorder="1" applyAlignment="1">
      <alignment horizontal="center"/>
    </xf>
    <xf numFmtId="166" fontId="68" fillId="2" borderId="17" xfId="0" applyNumberFormat="1" applyFont="1" applyFill="1" applyBorder="1" applyAlignment="1">
      <alignment horizontal="center"/>
    </xf>
    <xf numFmtId="167" fontId="68" fillId="0" borderId="71" xfId="0" applyNumberFormat="1" applyFont="1" applyBorder="1" applyAlignment="1">
      <alignment horizontal="center"/>
    </xf>
    <xf numFmtId="167" fontId="68" fillId="0" borderId="21" xfId="0" applyNumberFormat="1" applyFont="1" applyBorder="1" applyAlignment="1">
      <alignment horizontal="center"/>
    </xf>
    <xf numFmtId="166" fontId="68" fillId="0" borderId="19" xfId="0" applyNumberFormat="1" applyFont="1" applyBorder="1" applyAlignment="1">
      <alignment horizontal="center"/>
    </xf>
    <xf numFmtId="166" fontId="68" fillId="0" borderId="21" xfId="0" applyNumberFormat="1" applyFont="1" applyBorder="1" applyAlignment="1">
      <alignment horizontal="center"/>
    </xf>
    <xf numFmtId="167" fontId="68" fillId="0" borderId="19" xfId="0" applyNumberFormat="1" applyFont="1" applyBorder="1" applyAlignment="1">
      <alignment horizontal="center"/>
    </xf>
    <xf numFmtId="166" fontId="68" fillId="2" borderId="19" xfId="0" applyNumberFormat="1" applyFont="1" applyFill="1" applyBorder="1" applyAlignment="1">
      <alignment horizontal="center"/>
    </xf>
    <xf numFmtId="166" fontId="68" fillId="2" borderId="21" xfId="0" applyNumberFormat="1" applyFont="1" applyFill="1" applyBorder="1" applyAlignment="1">
      <alignment horizontal="center"/>
    </xf>
    <xf numFmtId="1" fontId="68" fillId="2" borderId="19" xfId="0" applyNumberFormat="1" applyFont="1" applyFill="1" applyBorder="1" applyAlignment="1">
      <alignment horizontal="center"/>
    </xf>
    <xf numFmtId="1" fontId="68" fillId="2" borderId="21" xfId="0" applyNumberFormat="1" applyFont="1" applyFill="1" applyBorder="1" applyAlignment="1">
      <alignment horizontal="center"/>
    </xf>
    <xf numFmtId="11" fontId="68" fillId="2" borderId="19" xfId="0" applyNumberFormat="1" applyFont="1" applyFill="1" applyBorder="1" applyAlignment="1">
      <alignment horizontal="center"/>
    </xf>
    <xf numFmtId="11" fontId="68" fillId="2" borderId="20" xfId="0" applyNumberFormat="1" applyFont="1" applyFill="1" applyBorder="1" applyAlignment="1">
      <alignment horizontal="center"/>
    </xf>
    <xf numFmtId="11" fontId="68" fillId="2" borderId="73" xfId="0" applyNumberFormat="1" applyFont="1" applyFill="1" applyBorder="1" applyAlignment="1">
      <alignment horizontal="center"/>
    </xf>
    <xf numFmtId="0" fontId="6" fillId="0" borderId="5" xfId="2" applyFont="1" applyBorder="1" applyAlignment="1">
      <alignment horizontal="center" vertical="center"/>
    </xf>
    <xf numFmtId="164" fontId="8" fillId="30" borderId="4" xfId="2" applyNumberFormat="1" applyFont="1" applyFill="1" applyBorder="1" applyAlignment="1">
      <alignment horizontal="center" vertical="center"/>
    </xf>
    <xf numFmtId="164" fontId="8" fillId="30" borderId="5" xfId="2" applyNumberFormat="1" applyFont="1" applyFill="1" applyBorder="1" applyAlignment="1">
      <alignment horizontal="center" vertical="center"/>
    </xf>
    <xf numFmtId="164" fontId="8" fillId="30" borderId="6" xfId="2" applyNumberFormat="1" applyFont="1" applyFill="1" applyBorder="1" applyAlignment="1">
      <alignment horizontal="center" vertical="center"/>
    </xf>
    <xf numFmtId="2" fontId="68" fillId="2" borderId="19" xfId="0" applyNumberFormat="1" applyFont="1" applyFill="1" applyBorder="1" applyAlignment="1">
      <alignment horizontal="center"/>
    </xf>
    <xf numFmtId="2" fontId="68" fillId="2" borderId="21" xfId="0" applyNumberFormat="1" applyFont="1" applyFill="1" applyBorder="1" applyAlignment="1">
      <alignment horizontal="center"/>
    </xf>
    <xf numFmtId="0" fontId="23" fillId="0" borderId="3" xfId="2" applyFont="1" applyBorder="1" applyAlignment="1">
      <alignment horizontal="center" vertical="center"/>
    </xf>
    <xf numFmtId="166" fontId="6" fillId="2" borderId="76" xfId="2" applyNumberFormat="1" applyFont="1" applyFill="1" applyBorder="1" applyAlignment="1">
      <alignment horizontal="center" vertical="center"/>
    </xf>
    <xf numFmtId="0" fontId="24" fillId="0" borderId="4" xfId="2" applyFont="1" applyBorder="1" applyAlignment="1">
      <alignment horizontal="center" vertical="center"/>
    </xf>
    <xf numFmtId="0" fontId="24" fillId="0" borderId="5" xfId="2" applyFont="1" applyBorder="1" applyAlignment="1">
      <alignment horizontal="center" vertical="center"/>
    </xf>
    <xf numFmtId="0" fontId="24" fillId="0" borderId="6" xfId="2" applyFont="1" applyBorder="1" applyAlignment="1">
      <alignment horizontal="center" vertical="center"/>
    </xf>
    <xf numFmtId="2" fontId="6" fillId="2" borderId="5" xfId="2" applyNumberFormat="1" applyFont="1" applyFill="1" applyBorder="1" applyAlignment="1">
      <alignment horizontal="center" vertical="center"/>
    </xf>
    <xf numFmtId="0" fontId="8" fillId="3" borderId="74" xfId="2" applyFont="1" applyFill="1" applyBorder="1" applyAlignment="1">
      <alignment horizontal="center" vertical="center"/>
    </xf>
    <xf numFmtId="0" fontId="17" fillId="3" borderId="3" xfId="2" applyFont="1" applyFill="1" applyBorder="1" applyAlignment="1">
      <alignment horizontal="center" vertical="center"/>
    </xf>
    <xf numFmtId="0" fontId="17" fillId="3" borderId="4" xfId="2" applyFont="1" applyFill="1" applyBorder="1" applyAlignment="1">
      <alignment horizontal="center" vertical="center"/>
    </xf>
    <xf numFmtId="0" fontId="17" fillId="3" borderId="76" xfId="2" applyFont="1" applyFill="1" applyBorder="1" applyAlignment="1">
      <alignment horizontal="center" vertical="center"/>
    </xf>
    <xf numFmtId="0" fontId="17" fillId="3" borderId="6" xfId="2" applyFont="1" applyFill="1" applyBorder="1" applyAlignment="1">
      <alignment horizontal="center" vertical="center"/>
    </xf>
    <xf numFmtId="0" fontId="25" fillId="0" borderId="23" xfId="2" applyFont="1" applyBorder="1" applyAlignment="1">
      <alignment horizontal="center" vertical="center"/>
    </xf>
    <xf numFmtId="164" fontId="25" fillId="0" borderId="19" xfId="2" applyNumberFormat="1" applyFont="1" applyBorder="1" applyAlignment="1">
      <alignment horizontal="center" vertical="center"/>
    </xf>
    <xf numFmtId="164" fontId="25" fillId="0" borderId="20" xfId="2" applyNumberFormat="1" applyFont="1" applyBorder="1" applyAlignment="1">
      <alignment horizontal="center" vertical="center"/>
    </xf>
    <xf numFmtId="164" fontId="25" fillId="0" borderId="21" xfId="2" applyNumberFormat="1" applyFont="1" applyBorder="1" applyAlignment="1">
      <alignment horizontal="center" vertical="center"/>
    </xf>
    <xf numFmtId="1" fontId="6" fillId="0" borderId="5" xfId="2" applyNumberFormat="1" applyFont="1" applyBorder="1" applyAlignment="1">
      <alignment horizontal="center" vertical="center"/>
    </xf>
    <xf numFmtId="0" fontId="25" fillId="0" borderId="50" xfId="2" applyFont="1" applyBorder="1" applyAlignment="1">
      <alignment horizontal="center" vertical="center"/>
    </xf>
    <xf numFmtId="164" fontId="25" fillId="0" borderId="11" xfId="2" applyNumberFormat="1" applyFont="1" applyBorder="1" applyAlignment="1">
      <alignment horizontal="center" vertical="center"/>
    </xf>
    <xf numFmtId="164" fontId="25" fillId="0" borderId="12" xfId="2" applyNumberFormat="1" applyFont="1" applyBorder="1" applyAlignment="1">
      <alignment horizontal="center" vertical="center"/>
    </xf>
    <xf numFmtId="164" fontId="25" fillId="0" borderId="13" xfId="2" applyNumberFormat="1" applyFont="1" applyBorder="1" applyAlignment="1">
      <alignment horizontal="center" vertical="center"/>
    </xf>
    <xf numFmtId="164" fontId="25" fillId="0" borderId="15" xfId="2" applyNumberFormat="1" applyFont="1" applyBorder="1" applyAlignment="1">
      <alignment horizontal="center" vertical="center"/>
    </xf>
    <xf numFmtId="164" fontId="25" fillId="0" borderId="16" xfId="2" applyNumberFormat="1" applyFont="1" applyBorder="1" applyAlignment="1">
      <alignment horizontal="center" vertical="center"/>
    </xf>
    <xf numFmtId="164" fontId="25" fillId="0" borderId="17" xfId="2" applyNumberFormat="1" applyFont="1" applyBorder="1" applyAlignment="1">
      <alignment horizontal="center" vertical="center"/>
    </xf>
    <xf numFmtId="166" fontId="12" fillId="0" borderId="3" xfId="5" applyNumberFormat="1" applyFont="1" applyBorder="1" applyAlignment="1">
      <alignment horizontal="center" vertical="center"/>
    </xf>
    <xf numFmtId="0" fontId="12" fillId="0" borderId="3" xfId="5" applyFont="1" applyBorder="1" applyAlignment="1">
      <alignment horizontal="center" vertical="center"/>
    </xf>
    <xf numFmtId="0" fontId="12" fillId="0" borderId="32" xfId="5" applyFont="1" applyBorder="1" applyAlignment="1">
      <alignment horizontal="center" vertical="center"/>
    </xf>
    <xf numFmtId="0" fontId="6" fillId="2" borderId="5" xfId="2" applyFont="1" applyFill="1" applyBorder="1" applyAlignment="1">
      <alignment horizontal="center" vertical="center"/>
    </xf>
    <xf numFmtId="0" fontId="6" fillId="0" borderId="3" xfId="1" applyFont="1" applyBorder="1" applyAlignment="1">
      <alignment horizontal="center" vertical="center"/>
    </xf>
    <xf numFmtId="0" fontId="39"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6" fillId="0" borderId="4" xfId="1" applyFont="1" applyBorder="1" applyAlignment="1">
      <alignment horizontal="center" vertical="center"/>
    </xf>
    <xf numFmtId="0" fontId="12" fillId="0" borderId="3" xfId="5" applyFont="1" applyBorder="1" applyAlignment="1">
      <alignment horizontal="left" vertical="center"/>
    </xf>
    <xf numFmtId="0" fontId="17" fillId="3" borderId="79" xfId="2" applyFont="1" applyFill="1" applyBorder="1" applyAlignment="1">
      <alignment horizontal="center" vertical="center" wrapText="1"/>
    </xf>
    <xf numFmtId="0" fontId="17" fillId="3" borderId="77" xfId="2" applyFont="1" applyFill="1" applyBorder="1" applyAlignment="1">
      <alignment horizontal="center" vertical="center"/>
    </xf>
    <xf numFmtId="0" fontId="17" fillId="3" borderId="78" xfId="2" applyFont="1" applyFill="1" applyBorder="1" applyAlignment="1">
      <alignment horizontal="center" vertical="center"/>
    </xf>
    <xf numFmtId="0" fontId="17" fillId="3" borderId="7" xfId="2" applyFont="1" applyFill="1" applyBorder="1" applyAlignment="1">
      <alignment horizontal="center" vertical="center"/>
    </xf>
    <xf numFmtId="0" fontId="17" fillId="3" borderId="9" xfId="2" applyFont="1" applyFill="1" applyBorder="1" applyAlignment="1">
      <alignment horizontal="center" vertical="center"/>
    </xf>
    <xf numFmtId="0" fontId="17" fillId="3" borderId="8" xfId="2" applyFont="1" applyFill="1" applyBorder="1" applyAlignment="1">
      <alignment horizontal="center" vertical="center"/>
    </xf>
    <xf numFmtId="0" fontId="17" fillId="3" borderId="87" xfId="2" applyFont="1" applyFill="1" applyBorder="1" applyAlignment="1">
      <alignment horizontal="center" vertical="center"/>
    </xf>
    <xf numFmtId="0" fontId="17" fillId="3" borderId="57" xfId="2" applyFont="1" applyFill="1" applyBorder="1" applyAlignment="1">
      <alignment horizontal="center" vertical="center"/>
    </xf>
    <xf numFmtId="0" fontId="41" fillId="3" borderId="3" xfId="2" applyFont="1" applyFill="1" applyBorder="1" applyAlignment="1">
      <alignment horizontal="center" vertical="center"/>
    </xf>
    <xf numFmtId="0" fontId="8" fillId="0" borderId="9" xfId="2" applyFont="1" applyBorder="1" applyAlignment="1">
      <alignment horizontal="center" vertical="center"/>
    </xf>
    <xf numFmtId="164" fontId="8" fillId="29" borderId="4" xfId="2" applyNumberFormat="1" applyFont="1" applyFill="1" applyBorder="1" applyAlignment="1">
      <alignment horizontal="center" vertical="center"/>
    </xf>
    <xf numFmtId="164" fontId="8" fillId="29" borderId="76" xfId="2" applyNumberFormat="1" applyFont="1" applyFill="1" applyBorder="1" applyAlignment="1">
      <alignment horizontal="center" vertical="center"/>
    </xf>
    <xf numFmtId="164" fontId="8" fillId="29" borderId="6" xfId="2" applyNumberFormat="1" applyFont="1" applyFill="1" applyBorder="1" applyAlignment="1">
      <alignment horizontal="center" vertical="center"/>
    </xf>
    <xf numFmtId="2" fontId="6" fillId="2" borderId="76" xfId="2" applyNumberFormat="1" applyFont="1" applyFill="1" applyBorder="1" applyAlignment="1">
      <alignment horizontal="center" vertical="center"/>
    </xf>
    <xf numFmtId="0" fontId="24" fillId="0" borderId="76" xfId="2" applyFont="1" applyBorder="1" applyAlignment="1">
      <alignment horizontal="center" vertical="center"/>
    </xf>
    <xf numFmtId="0" fontId="8" fillId="3" borderId="91" xfId="2" applyFont="1" applyFill="1" applyBorder="1" applyAlignment="1">
      <alignment horizontal="center" vertical="center"/>
    </xf>
    <xf numFmtId="0" fontId="8" fillId="3" borderId="92" xfId="2" applyFont="1" applyFill="1" applyBorder="1" applyAlignment="1">
      <alignment horizontal="center" vertical="center"/>
    </xf>
    <xf numFmtId="0" fontId="8" fillId="3" borderId="90" xfId="2" applyFont="1" applyFill="1" applyBorder="1" applyAlignment="1">
      <alignment horizontal="center" vertical="center"/>
    </xf>
    <xf numFmtId="0" fontId="99" fillId="3" borderId="91" xfId="2" applyFont="1" applyFill="1" applyBorder="1" applyAlignment="1">
      <alignment horizontal="center" vertical="center"/>
    </xf>
    <xf numFmtId="0" fontId="8" fillId="0" borderId="22" xfId="1" applyFont="1" applyBorder="1" applyAlignment="1">
      <alignment horizontal="center" vertical="center"/>
    </xf>
    <xf numFmtId="0" fontId="8" fillId="0" borderId="23" xfId="1" applyFont="1" applyBorder="1" applyAlignment="1">
      <alignment horizontal="center" vertical="center"/>
    </xf>
    <xf numFmtId="0" fontId="8" fillId="3" borderId="89" xfId="2" applyFont="1" applyFill="1" applyBorder="1" applyAlignment="1">
      <alignment horizontal="center" vertical="center"/>
    </xf>
    <xf numFmtId="0" fontId="8" fillId="3" borderId="5" xfId="2" applyFont="1" applyFill="1" applyBorder="1" applyAlignment="1">
      <alignment horizontal="center" vertical="center"/>
    </xf>
    <xf numFmtId="0" fontId="40" fillId="3" borderId="91" xfId="2" applyFont="1" applyFill="1" applyBorder="1" applyAlignment="1">
      <alignment horizontal="center" vertical="center" wrapText="1"/>
    </xf>
    <xf numFmtId="0" fontId="40" fillId="3" borderId="92" xfId="2" applyFont="1" applyFill="1" applyBorder="1" applyAlignment="1">
      <alignment horizontal="center" vertical="center"/>
    </xf>
    <xf numFmtId="0" fontId="8" fillId="3" borderId="91" xfId="2" applyFont="1" applyFill="1" applyBorder="1" applyAlignment="1">
      <alignment horizontal="center" vertical="center" wrapText="1"/>
    </xf>
    <xf numFmtId="0" fontId="8" fillId="3" borderId="91" xfId="1" applyFont="1" applyFill="1" applyBorder="1" applyAlignment="1">
      <alignment horizontal="center" vertical="center"/>
    </xf>
    <xf numFmtId="0" fontId="8" fillId="3" borderId="92" xfId="1" applyFont="1" applyFill="1" applyBorder="1" applyAlignment="1">
      <alignment horizontal="center" vertical="center"/>
    </xf>
    <xf numFmtId="0" fontId="8" fillId="3" borderId="90" xfId="1" applyFont="1" applyFill="1" applyBorder="1" applyAlignment="1">
      <alignment horizontal="center" vertical="center"/>
    </xf>
    <xf numFmtId="0" fontId="8" fillId="3" borderId="7" xfId="1" applyFont="1" applyFill="1" applyBorder="1" applyAlignment="1">
      <alignment horizontal="center" vertical="center"/>
    </xf>
    <xf numFmtId="0" fontId="8" fillId="3" borderId="9" xfId="1" applyFont="1" applyFill="1" applyBorder="1" applyAlignment="1">
      <alignment horizontal="center" vertical="center"/>
    </xf>
    <xf numFmtId="0" fontId="8" fillId="3" borderId="8" xfId="1" applyFont="1" applyFill="1" applyBorder="1" applyAlignment="1">
      <alignment horizontal="center" vertical="center"/>
    </xf>
    <xf numFmtId="2" fontId="6" fillId="0" borderId="5" xfId="2" applyNumberFormat="1" applyFont="1" applyBorder="1" applyAlignment="1">
      <alignment horizontal="center" vertical="center"/>
    </xf>
    <xf numFmtId="164" fontId="8" fillId="30" borderId="76" xfId="2" applyNumberFormat="1" applyFont="1" applyFill="1" applyBorder="1" applyAlignment="1">
      <alignment horizontal="center" vertical="center"/>
    </xf>
    <xf numFmtId="0" fontId="67" fillId="3" borderId="4" xfId="2" applyFont="1" applyFill="1" applyBorder="1" applyAlignment="1">
      <alignment horizontal="center" vertical="center"/>
    </xf>
    <xf numFmtId="0" fontId="67" fillId="3" borderId="5" xfId="2" applyFont="1" applyFill="1" applyBorder="1" applyAlignment="1">
      <alignment horizontal="center" vertical="center"/>
    </xf>
    <xf numFmtId="0" fontId="67" fillId="3" borderId="6" xfId="2" applyFont="1" applyFill="1" applyBorder="1" applyAlignment="1">
      <alignment horizontal="center" vertical="center"/>
    </xf>
    <xf numFmtId="0" fontId="24" fillId="0" borderId="3" xfId="2" applyFont="1" applyBorder="1" applyAlignment="1">
      <alignment horizontal="center" vertical="center"/>
    </xf>
    <xf numFmtId="0" fontId="61" fillId="0" borderId="3" xfId="2" applyFont="1" applyBorder="1" applyAlignment="1">
      <alignment horizontal="center" vertical="center"/>
    </xf>
    <xf numFmtId="164" fontId="63" fillId="0" borderId="11" xfId="2" applyNumberFormat="1" applyFont="1" applyBorder="1" applyAlignment="1">
      <alignment horizontal="center" vertical="center"/>
    </xf>
    <xf numFmtId="164" fontId="63" fillId="0" borderId="12" xfId="2" applyNumberFormat="1" applyFont="1" applyBorder="1" applyAlignment="1">
      <alignment horizontal="center" vertical="center"/>
    </xf>
    <xf numFmtId="164" fontId="63" fillId="0" borderId="13" xfId="2" applyNumberFormat="1" applyFont="1" applyBorder="1" applyAlignment="1">
      <alignment horizontal="center" vertical="center"/>
    </xf>
    <xf numFmtId="0" fontId="2" fillId="5" borderId="3" xfId="0" applyFont="1" applyFill="1" applyBorder="1" applyAlignment="1">
      <alignment horizontal="center" vertical="center"/>
    </xf>
    <xf numFmtId="0" fontId="2" fillId="5" borderId="80"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76" xfId="0" applyFont="1" applyFill="1" applyBorder="1" applyAlignment="1">
      <alignment horizontal="center" vertical="center"/>
    </xf>
    <xf numFmtId="0" fontId="2" fillId="5" borderId="6" xfId="0" applyFont="1" applyFill="1" applyBorder="1" applyAlignment="1">
      <alignment horizontal="center" vertical="center"/>
    </xf>
  </cellXfs>
  <cellStyles count="190">
    <cellStyle name="20% - Accent1 1" xfId="6" xr:uid="{9BCEF1E9-B50B-4303-B559-BC09C11BCFC3}"/>
    <cellStyle name="20% - Accent2 1" xfId="7" xr:uid="{B0EF5890-821F-4578-A4F5-935408AB6465}"/>
    <cellStyle name="20% - Accent3 1" xfId="8" xr:uid="{E2B58D1D-B425-48CA-BF84-39FD43E2B398}"/>
    <cellStyle name="20% - Accent4 1" xfId="9" xr:uid="{DCE930D0-49B4-474B-A159-E819785809C2}"/>
    <cellStyle name="20% - Accent5 1" xfId="10" xr:uid="{349BD7C6-470B-432D-93A7-433ABAFBC95E}"/>
    <cellStyle name="20% - Accent6 1" xfId="11" xr:uid="{6C81C310-0FEB-4855-ADBC-D156F1820260}"/>
    <cellStyle name="40% - Accent1 1" xfId="12" xr:uid="{53D48BE0-7D1C-47EE-ABDB-1D7A432B2B11}"/>
    <cellStyle name="40% - Accent2 1" xfId="13" xr:uid="{739088C1-8398-48B1-8440-354B9A6BB560}"/>
    <cellStyle name="40% - Accent3 1" xfId="14" xr:uid="{57FBA73E-2B9C-4BBE-A3C7-62E886675077}"/>
    <cellStyle name="40% - Accent4 1" xfId="15" xr:uid="{9939C25A-126A-4B15-9E95-35746F8665DC}"/>
    <cellStyle name="40% - Accent5 1" xfId="16" xr:uid="{D651C0A6-7D6D-4257-AD56-4D92BC0CB4B7}"/>
    <cellStyle name="40% - Accent6 1" xfId="17" xr:uid="{2B0D8954-31D6-4D9F-B6C4-8AF8D4D703EF}"/>
    <cellStyle name="60% - Accent1 1" xfId="18" xr:uid="{B87ED03F-CC59-4DDD-9A32-9BADAF2291AA}"/>
    <cellStyle name="60% - Accent2 1" xfId="19" xr:uid="{E5EEA7C7-54CE-41D1-B6F9-C1541164164F}"/>
    <cellStyle name="60% - Accent3 1" xfId="20" xr:uid="{EE1B318C-0B5B-49F3-89DD-802D6FD317F2}"/>
    <cellStyle name="60% - Accent4 1" xfId="21" xr:uid="{88937EDF-5FDD-46D9-8033-AE9115075135}"/>
    <cellStyle name="60% - Accent5 1" xfId="22" xr:uid="{14AFF8AE-1AB4-422D-AE6B-3DF775ABEF4F}"/>
    <cellStyle name="60% - Accent6 1" xfId="23" xr:uid="{CB539D6C-AB19-45A5-A7B3-AA6C6316E279}"/>
    <cellStyle name="Accent1 1" xfId="24" xr:uid="{1992DA11-E9F0-47F1-BF61-D629EF85E1FA}"/>
    <cellStyle name="Accent2 1" xfId="25" xr:uid="{BC8BA067-DE0F-42B8-A40B-CF03F1605D6B}"/>
    <cellStyle name="Accent3 1" xfId="26" xr:uid="{6F9C5B26-7951-469D-9A5D-83F62C236E2C}"/>
    <cellStyle name="Accent4 1" xfId="27" xr:uid="{0FCDF3E6-F989-4D3E-B49D-829D67A37705}"/>
    <cellStyle name="Accent5 1" xfId="28" xr:uid="{48BC2914-7462-4055-BC7A-D0A7FC4C6F04}"/>
    <cellStyle name="Accent6 1" xfId="29" xr:uid="{98300705-0BFE-4978-92C3-CCFA80A3539F}"/>
    <cellStyle name="Bad 1" xfId="30" xr:uid="{BCB84611-1425-4A4C-AE09-02D7461501EF}"/>
    <cellStyle name="Calculation 1" xfId="31" xr:uid="{331D85C9-72E3-4687-992C-3AA5958DA9B1}"/>
    <cellStyle name="Calculation 1 2" xfId="97" xr:uid="{51FD6FD2-51EE-4B6A-BE75-3ADB5EF07C6B}"/>
    <cellStyle name="Calculation 1 2 10" xfId="84" xr:uid="{BD613C3F-E137-4538-A373-E7B738624A9D}"/>
    <cellStyle name="Calculation 1 2 11" xfId="157" xr:uid="{7CDD1564-B154-4AF2-A858-9798B2D078FB}"/>
    <cellStyle name="Calculation 1 2 2" xfId="114" xr:uid="{D39B261A-CA48-4AD6-B85C-FD81C6F2B7C3}"/>
    <cellStyle name="Calculation 1 2 3" xfId="95" xr:uid="{88D9046F-DC7A-4B2E-9661-4D4332532F79}"/>
    <cellStyle name="Calculation 1 2 4" xfId="66" xr:uid="{7A0241AD-B5BE-441A-9233-A196FD58DE7D}"/>
    <cellStyle name="Calculation 1 2 5" xfId="63" xr:uid="{5237F526-020A-48C7-8163-32967DCAF26B}"/>
    <cellStyle name="Calculation 1 2 6" xfId="70" xr:uid="{521D2CA4-2E60-4333-A901-B699F7649E00}"/>
    <cellStyle name="Calculation 1 2 7" xfId="83" xr:uid="{83C35AB5-AE9C-4067-A5DD-84580DDAA8B0}"/>
    <cellStyle name="Calculation 1 2 8" xfId="125" xr:uid="{DCEBEFD4-D493-4FF1-BE73-CDF1C0C6A375}"/>
    <cellStyle name="Calculation 1 2 9" xfId="80" xr:uid="{A5A58D43-1238-4087-99ED-1A582F77FA78}"/>
    <cellStyle name="Calculation 1 3" xfId="107" xr:uid="{CF544230-8BC2-4EDC-9262-9FCAAB5A363A}"/>
    <cellStyle name="Calculation 1 3 10" xfId="178" xr:uid="{C2A2641C-93A1-4074-AEE2-5AFB082D26E4}"/>
    <cellStyle name="Calculation 1 3 11" xfId="185" xr:uid="{5962A7CC-0D53-4D28-824C-4A6B3DC1E4F9}"/>
    <cellStyle name="Calculation 1 3 2" xfId="121" xr:uid="{7B832193-4E15-4824-B200-27AC479DF90E}"/>
    <cellStyle name="Calculation 1 3 3" xfId="130" xr:uid="{237376C9-C799-4D83-BC02-665066600F84}"/>
    <cellStyle name="Calculation 1 3 4" xfId="138" xr:uid="{A4F36258-357D-4E2D-90C7-45165896DA03}"/>
    <cellStyle name="Calculation 1 3 5" xfId="145" xr:uid="{108AE665-9075-452D-BC46-071C7D2C7FF9}"/>
    <cellStyle name="Calculation 1 3 6" xfId="153" xr:uid="{C8742241-E824-40AA-8030-AC7C3CB33060}"/>
    <cellStyle name="Calculation 1 3 7" xfId="71" xr:uid="{BCE7D661-196F-40CC-A610-F3393C5EC74C}"/>
    <cellStyle name="Calculation 1 3 8" xfId="164" xr:uid="{362D5968-BD34-43B2-B3C7-C7FCAF367D89}"/>
    <cellStyle name="Calculation 1 3 9" xfId="171" xr:uid="{05C8C21E-63B8-430F-9EEE-1A2007B696DC}"/>
    <cellStyle name="Calculation 1 4" xfId="73" xr:uid="{0E29E556-36E7-4862-8CEE-452AF152C13C}"/>
    <cellStyle name="Check Cell 1" xfId="32" xr:uid="{05A17119-A942-44F1-8586-CA247D869F0B}"/>
    <cellStyle name="Comma 2" xfId="34" xr:uid="{5E2F7425-FAEB-43AE-B351-5F1F72C09E32}"/>
    <cellStyle name="Comma 2 2" xfId="92" xr:uid="{10B7D229-80B5-425D-9D9F-6AD616381D27}"/>
    <cellStyle name="Comma 2 3" xfId="100" xr:uid="{671053D2-A590-43BB-B930-04868EA03A8B}"/>
    <cellStyle name="Comma 2 4" xfId="75" xr:uid="{37E0AC36-CA7D-4CEC-92DA-30A565D27B2C}"/>
    <cellStyle name="Comma 3" xfId="35" xr:uid="{094D1062-4758-4D51-92A6-8C61BBA6409B}"/>
    <cellStyle name="Comma 3 2" xfId="93" xr:uid="{2C819977-6B0C-40E6-9420-8E00DAA0B629}"/>
    <cellStyle name="Comma 3 3" xfId="101" xr:uid="{6DC08B1F-A0EE-4268-BB52-2130826B1A2F}"/>
    <cellStyle name="Comma 3 4" xfId="76" xr:uid="{50203F5A-0DF8-4B1D-902A-8484C8906B3B}"/>
    <cellStyle name="Comma 4" xfId="36" xr:uid="{183F7F30-440D-4566-94DB-80F2860E7C31}"/>
    <cellStyle name="Comma 4 2" xfId="94" xr:uid="{42DF6A03-B511-413A-911D-AD122268E432}"/>
    <cellStyle name="Comma 4 3" xfId="102" xr:uid="{2CCBEAC1-20C9-45D1-B1B5-541E5E2861A5}"/>
    <cellStyle name="Comma 4 4" xfId="77" xr:uid="{80B9686F-5E8C-4353-B943-13BE2AE5B0C5}"/>
    <cellStyle name="Comma 5" xfId="33" xr:uid="{A7B5642F-C7B1-44B5-B9EB-B5A98CAA2CD9}"/>
    <cellStyle name="Comma 5 2" xfId="91" xr:uid="{458FC927-7560-40A6-80CE-0E7904881421}"/>
    <cellStyle name="Comma 5 3" xfId="99" xr:uid="{2BC7A76D-7555-46A2-A0A5-04652F627C29}"/>
    <cellStyle name="Comma 5 4" xfId="74" xr:uid="{F6E82DE9-1C30-401D-BFC0-78C5D7D331CF}"/>
    <cellStyle name="Comma0" xfId="37" xr:uid="{A2BA687C-3BA8-4507-9A39-32A0853F2E5C}"/>
    <cellStyle name="Excel_BuiltIn_Comma 1" xfId="38" xr:uid="{B76D3A1A-9CEB-4948-9BC1-D4F16505FECC}"/>
    <cellStyle name="Explanatory Text 1" xfId="39" xr:uid="{42028571-F873-4FA3-B98B-09F841CE2BFE}"/>
    <cellStyle name="Figure_0" xfId="4" xr:uid="{3F38C496-8271-4A06-9175-B4C2941DD422}"/>
    <cellStyle name="Good 1" xfId="40" xr:uid="{6EE1F2E4-5975-4E04-A7E4-3F68B2107BC2}"/>
    <cellStyle name="Heading 1 1" xfId="41" xr:uid="{1463F28E-08F8-4F7D-AB4F-07412BFBC980}"/>
    <cellStyle name="Heading 2 1" xfId="42" xr:uid="{01A64749-4DF8-4150-B0FC-4C074AD9C712}"/>
    <cellStyle name="Heading 3 1" xfId="43" xr:uid="{974DD5E1-8E76-46C1-A479-856F4D633E31}"/>
    <cellStyle name="Heading 3 1 2" xfId="103" xr:uid="{FE81D069-3BCC-4EB8-8140-7134DE0E069C}"/>
    <cellStyle name="Heading 4 1" xfId="44" xr:uid="{D1345251-A211-4866-92D2-B22E93C7DDD6}"/>
    <cellStyle name="Input 1" xfId="45" xr:uid="{AC991600-9521-4B82-B764-7488ADDD31FD}"/>
    <cellStyle name="Input 1 2" xfId="104" xr:uid="{D6473521-6A60-4EB2-AA9A-5384741C38AD}"/>
    <cellStyle name="Input 1 2 10" xfId="175" xr:uid="{0CECE158-8FCF-46A8-9B99-301C919A5AEA}"/>
    <cellStyle name="Input 1 2 11" xfId="182" xr:uid="{EF333B46-0C0A-4D5B-AFDE-FF7E203D48CD}"/>
    <cellStyle name="Input 1 2 2" xfId="118" xr:uid="{F1563059-3039-41AC-A330-D8A506A3992C}"/>
    <cellStyle name="Input 1 2 3" xfId="127" xr:uid="{51EA08BF-9A57-4359-96A8-A2B8C2D5C822}"/>
    <cellStyle name="Input 1 2 4" xfId="135" xr:uid="{DED38A6E-3286-45F3-87F8-7A820AD2E682}"/>
    <cellStyle name="Input 1 2 5" xfId="142" xr:uid="{66F764E3-C469-4BBE-B0C8-66C4881E8241}"/>
    <cellStyle name="Input 1 2 6" xfId="150" xr:uid="{D394681F-FC2C-4986-B71E-32398E464377}"/>
    <cellStyle name="Input 1 2 7" xfId="111" xr:uid="{C3B3BCBB-F5AE-400C-9A94-71635F3F9CA8}"/>
    <cellStyle name="Input 1 2 8" xfId="161" xr:uid="{D9C395B7-A137-4481-9F38-0572D542D068}"/>
    <cellStyle name="Input 1 2 9" xfId="168" xr:uid="{7C47142E-A8DB-4B0C-95AF-D694D6CE3206}"/>
    <cellStyle name="Input 1 3" xfId="108" xr:uid="{AE81CACF-FB0C-4473-A7B0-8FCC25C1A9A9}"/>
    <cellStyle name="Input 1 3 10" xfId="179" xr:uid="{9F8EBD9C-6BB5-48CA-A859-3D391E00605E}"/>
    <cellStyle name="Input 1 3 11" xfId="186" xr:uid="{9D57CC81-1DA0-4E4D-8F38-92822B033697}"/>
    <cellStyle name="Input 1 3 2" xfId="122" xr:uid="{5C2F2E6F-D6B9-4D25-A1ED-4E1FBD1D9A21}"/>
    <cellStyle name="Input 1 3 3" xfId="131" xr:uid="{4E31E2EF-B6BB-4CDD-BEC3-BDDF44A8F904}"/>
    <cellStyle name="Input 1 3 4" xfId="139" xr:uid="{705247D8-D8DE-4C2E-8137-D1CF978176E6}"/>
    <cellStyle name="Input 1 3 5" xfId="146" xr:uid="{A0BAE92B-F879-4176-924D-E985B7016A81}"/>
    <cellStyle name="Input 1 3 6" xfId="154" xr:uid="{14EC2307-C28E-46B8-B3D1-C0A9B7C22C1F}"/>
    <cellStyle name="Input 1 3 7" xfId="117" xr:uid="{43FB7012-246F-441A-8146-8B7F27E58D0A}"/>
    <cellStyle name="Input 1 3 8" xfId="165" xr:uid="{635C95AC-F659-46AA-93FB-7531ECEB7B91}"/>
    <cellStyle name="Input 1 3 9" xfId="172" xr:uid="{F92B0DE0-8066-4168-9855-9E60220EC827}"/>
    <cellStyle name="Input 1 4" xfId="81" xr:uid="{9E20A160-7F1D-458E-9DAC-59BF2374DC8C}"/>
    <cellStyle name="Linked Cell 1" xfId="46" xr:uid="{F14C1B8C-4C66-42B8-8E1D-28C694906547}"/>
    <cellStyle name="Neutral 1" xfId="47" xr:uid="{CAAE061B-D26A-4392-9DC4-36AE546029C6}"/>
    <cellStyle name="Normal" xfId="0" builtinId="0"/>
    <cellStyle name="Normal 2" xfId="1" xr:uid="{CBFA56E0-53FB-44DB-A293-01AC8AAA96DA}"/>
    <cellStyle name="Normal 2 2" xfId="189" xr:uid="{65F69B8A-7010-4A03-BC66-3855A85E720F}"/>
    <cellStyle name="Normal 3" xfId="2" xr:uid="{9735766A-A45F-404F-8656-25557D5274A2}"/>
    <cellStyle name="Normal 3 2" xfId="48" xr:uid="{5BAAFC5D-E95C-48BB-A047-719930E2061C}"/>
    <cellStyle name="Normal 4" xfId="49" xr:uid="{0577188C-7A88-4BCD-9151-02100F0A8F98}"/>
    <cellStyle name="Normal 5" xfId="3" xr:uid="{6387F177-1862-4CF9-8E42-65467D4C7AA2}"/>
    <cellStyle name="Normal 6" xfId="50" xr:uid="{00624E8B-FD1D-4B1C-9950-558515F0ACCC}"/>
    <cellStyle name="Normal 6 2" xfId="60" xr:uid="{404F7FA2-2E40-467C-817D-3EFFBF098E97}"/>
    <cellStyle name="Normal 7" xfId="51" xr:uid="{257A49AA-7EA4-4682-91B5-354BB3BD6725}"/>
    <cellStyle name="Normal 7 2" xfId="52" xr:uid="{1D0B170B-8D67-48A3-94DF-4A37794CD632}"/>
    <cellStyle name="Normal 8" xfId="5" xr:uid="{AC0B23A9-4008-45BC-8F81-07D11CC09010}"/>
    <cellStyle name="Note 1" xfId="53" xr:uid="{FF1C502E-08C7-4ECC-8CD9-CFC8B094A893}"/>
    <cellStyle name="Note 1 2" xfId="105" xr:uid="{D7932212-357C-4572-A0D6-FD4C99A05D2D}"/>
    <cellStyle name="Note 1 2 10" xfId="176" xr:uid="{C4ADF6AC-3F9A-40EC-8A32-061D55B0CA46}"/>
    <cellStyle name="Note 1 2 11" xfId="183" xr:uid="{C857A709-5BF5-4918-82DF-43DFEEA1761F}"/>
    <cellStyle name="Note 1 2 2" xfId="119" xr:uid="{352FB254-04FC-443C-B65D-319958A4D2F2}"/>
    <cellStyle name="Note 1 2 3" xfId="128" xr:uid="{2A0FE938-195F-483F-BCC5-789B103FEEE7}"/>
    <cellStyle name="Note 1 2 4" xfId="136" xr:uid="{E5F40FE6-82E3-42C3-945E-7EEF792254A3}"/>
    <cellStyle name="Note 1 2 5" xfId="143" xr:uid="{323B851B-0109-4071-9F86-48ED0291C016}"/>
    <cellStyle name="Note 1 2 6" xfId="151" xr:uid="{DFCBD0F5-B60F-44BD-A3FF-4322752F2B5A}"/>
    <cellStyle name="Note 1 2 7" xfId="62" xr:uid="{D08360D5-4ED8-4AE5-A4BA-86798E7EB584}"/>
    <cellStyle name="Note 1 2 8" xfId="162" xr:uid="{F63DF096-0760-4367-9868-D24D817DE8C9}"/>
    <cellStyle name="Note 1 2 9" xfId="169" xr:uid="{45114809-FA50-4867-9D05-9A591B94C643}"/>
    <cellStyle name="Note 1 3" xfId="109" xr:uid="{4CC4FCBD-CC93-4624-9DAE-174A532DF83A}"/>
    <cellStyle name="Note 1 3 10" xfId="180" xr:uid="{2BDB74D5-DE3E-46F7-A4AE-70CC523B0D8D}"/>
    <cellStyle name="Note 1 3 11" xfId="187" xr:uid="{1F583DF6-8109-421B-9A05-53B721F24AF6}"/>
    <cellStyle name="Note 1 3 2" xfId="123" xr:uid="{1EE77452-01FE-4515-BB50-B9591A61D97D}"/>
    <cellStyle name="Note 1 3 3" xfId="132" xr:uid="{7731A857-47DE-4EFF-97D9-9B374CE1056B}"/>
    <cellStyle name="Note 1 3 4" xfId="140" xr:uid="{D5D74D7A-FC3E-47B1-B129-0F8BF8587B16}"/>
    <cellStyle name="Note 1 3 5" xfId="147" xr:uid="{0ADADD15-85AE-45B0-8434-974336C59900}"/>
    <cellStyle name="Note 1 3 6" xfId="155" xr:uid="{02D323B0-853E-496A-A072-ADA79D52F29F}"/>
    <cellStyle name="Note 1 3 7" xfId="72" xr:uid="{E38D7042-FDB9-4ACF-B4EF-9851BB8095D8}"/>
    <cellStyle name="Note 1 3 8" xfId="166" xr:uid="{4D723BCC-D5EA-4CCF-BDE3-464AA7F7B6A1}"/>
    <cellStyle name="Note 1 3 9" xfId="173" xr:uid="{9215C72C-EDBD-4E56-928E-4FF51F13D78E}"/>
    <cellStyle name="Note 1 4" xfId="87" xr:uid="{D1253E46-5673-49D2-B6BB-33CBCC3B2694}"/>
    <cellStyle name="Output 1" xfId="54" xr:uid="{A7C2FF55-46A1-4D99-AA86-219BE71C688D}"/>
    <cellStyle name="Output 1 2" xfId="96" xr:uid="{6EF4101E-A567-412D-8BC5-533E3E244F19}"/>
    <cellStyle name="Output 1 2 10" xfId="158" xr:uid="{5672E54E-9283-4753-8C3A-BF9D4435A4D6}"/>
    <cellStyle name="Output 1 2 11" xfId="149" xr:uid="{3EB42C30-0C72-4155-812D-3FE94D89530D}"/>
    <cellStyle name="Output 1 2 2" xfId="113" xr:uid="{0A6FCDE9-B7E5-4675-AF82-515EE9703E96}"/>
    <cellStyle name="Output 1 2 3" xfId="85" xr:uid="{E30E4743-7F9B-4843-9455-45407EDA062F}"/>
    <cellStyle name="Output 1 2 4" xfId="89" xr:uid="{C7165FCF-F940-443F-8184-55DEC79EC8E2}"/>
    <cellStyle name="Output 1 2 5" xfId="61" xr:uid="{E6BB7C6E-6F75-41FE-812E-5410D5045CF1}"/>
    <cellStyle name="Output 1 2 6" xfId="67" xr:uid="{2CEE1537-58BB-48BD-A6FD-7B5AC8E25D80}"/>
    <cellStyle name="Output 1 2 7" xfId="126" xr:uid="{6C01EF5D-0BAD-4A52-87A9-56599AAD0FC5}"/>
    <cellStyle name="Output 1 2 8" xfId="160" xr:uid="{7AEB8F45-B0FB-4035-BF11-9C61436FF819}"/>
    <cellStyle name="Output 1 2 9" xfId="65" xr:uid="{2BA41518-F1EE-4B4C-9917-754BC68C8CC1}"/>
    <cellStyle name="Output 1 3" xfId="110" xr:uid="{38DE5CEC-EB40-413B-BBE7-C387471DC6AE}"/>
    <cellStyle name="Output 1 3 10" xfId="181" xr:uid="{EB94CEDB-193E-4D63-AB6D-3DA5D998573D}"/>
    <cellStyle name="Output 1 3 11" xfId="188" xr:uid="{A9D3B197-3862-4B2E-AB35-1E8A10CFCF39}"/>
    <cellStyle name="Output 1 3 2" xfId="124" xr:uid="{C78CD7F1-1E31-4670-96F8-A4BD301716BB}"/>
    <cellStyle name="Output 1 3 3" xfId="133" xr:uid="{02FA7C36-27CB-4C3C-A3B7-45DFC8F59888}"/>
    <cellStyle name="Output 1 3 4" xfId="141" xr:uid="{D8464E47-BEB1-429A-A0CF-26137B749C43}"/>
    <cellStyle name="Output 1 3 5" xfId="148" xr:uid="{187E2D47-809B-4725-94B1-2E8226A30657}"/>
    <cellStyle name="Output 1 3 6" xfId="156" xr:uid="{7FC14A8A-E1F5-480D-BED0-E1E98A45DAE2}"/>
    <cellStyle name="Output 1 3 7" xfId="134" xr:uid="{50DC3AD8-DD2F-4289-91C4-5890935904FF}"/>
    <cellStyle name="Output 1 3 8" xfId="167" xr:uid="{F883E5DD-BC10-4C0C-AD20-37C22BC48B02}"/>
    <cellStyle name="Output 1 3 9" xfId="174" xr:uid="{C8A7E214-49DD-430C-BFF3-EBDA0DE1EFBE}"/>
    <cellStyle name="Output 1 4" xfId="88" xr:uid="{D89B1918-7B14-4AB0-9544-EA16723033B1}"/>
    <cellStyle name="Percent 2" xfId="55" xr:uid="{F4CA8E2B-B211-4E9F-B875-A819E08B698D}"/>
    <cellStyle name="Percent 3" xfId="56" xr:uid="{49D967B7-1C1F-496F-A2C7-4AC54A2A68F8}"/>
    <cellStyle name="Title 1" xfId="57" xr:uid="{1DA4C5B0-33A6-45D4-9B09-F50B8D347C1D}"/>
    <cellStyle name="Total 1" xfId="58" xr:uid="{DBCC9599-0E96-45F1-823D-5C87A19E6AA6}"/>
    <cellStyle name="Total 1 2" xfId="106" xr:uid="{827EE34F-83BB-4816-8CAF-9983E56403A8}"/>
    <cellStyle name="Total 1 2 10" xfId="177" xr:uid="{B398A133-59D0-433B-ABC1-EE1D7393E1AC}"/>
    <cellStyle name="Total 1 2 11" xfId="184" xr:uid="{769E5FDE-D206-4EBE-B97D-AA30593B4DD4}"/>
    <cellStyle name="Total 1 2 2" xfId="120" xr:uid="{0704F75E-27BA-48F6-BB0B-3F8AC3C20DAC}"/>
    <cellStyle name="Total 1 2 3" xfId="129" xr:uid="{03D4F172-0624-4691-9895-E24728E544D3}"/>
    <cellStyle name="Total 1 2 4" xfId="137" xr:uid="{44937900-031B-483C-8D47-1AC64DA99D64}"/>
    <cellStyle name="Total 1 2 5" xfId="144" xr:uid="{A4B92CBE-EA71-4D43-9D48-9F0EAF3B0044}"/>
    <cellStyle name="Total 1 2 6" xfId="152" xr:uid="{155510BF-6C0D-4EB5-B3EF-B20F8EC1EBB9}"/>
    <cellStyle name="Total 1 2 7" xfId="64" xr:uid="{45961E35-E254-47C8-9ADA-592A737941A6}"/>
    <cellStyle name="Total 1 2 8" xfId="163" xr:uid="{5C870466-EC20-46E3-9FE1-5031DCD9DE06}"/>
    <cellStyle name="Total 1 2 9" xfId="170" xr:uid="{549DA4E7-D7D3-4267-BD48-1A3588FBB7D8}"/>
    <cellStyle name="Total 1 3" xfId="98" xr:uid="{CC7043F8-823F-467A-A80A-2675A3636E31}"/>
    <cellStyle name="Total 1 3 10" xfId="82" xr:uid="{95D9E652-8894-42DA-8F99-4EE16BEFB12B}"/>
    <cellStyle name="Total 1 3 11" xfId="68" xr:uid="{D2B90AED-1E87-45ED-909B-9CA1233AF762}"/>
    <cellStyle name="Total 1 3 2" xfId="115" xr:uid="{891BEB14-1858-4E2A-B8D4-CE8520F5E7F9}"/>
    <cellStyle name="Total 1 3 3" xfId="86" xr:uid="{D46891B8-B622-4417-889E-366C662E535F}"/>
    <cellStyle name="Total 1 3 4" xfId="112" xr:uid="{4590C105-245D-4920-86E6-C2632A54E57A}"/>
    <cellStyle name="Total 1 3 5" xfId="79" xr:uid="{8EE64C6D-6D5C-465C-8BF2-5CCB81900255}"/>
    <cellStyle name="Total 1 3 6" xfId="69" xr:uid="{2F779809-FFC9-43CF-A34D-385884A68CEC}"/>
    <cellStyle name="Total 1 3 7" xfId="116" xr:uid="{822CE31E-9686-4A6E-89C4-7508661DB049}"/>
    <cellStyle name="Total 1 3 8" xfId="78" xr:uid="{3CE6BCBB-1C2B-4D43-8744-B639C8EEA838}"/>
    <cellStyle name="Total 1 3 9" xfId="159" xr:uid="{43069122-9897-4324-BA63-DD8A9ABDEEAE}"/>
    <cellStyle name="Total 1 4" xfId="90" xr:uid="{E261D436-524A-4B03-8BFA-110CEA12C9FF}"/>
    <cellStyle name="Warning Text 1" xfId="59" xr:uid="{ABFF407C-1C1C-4027-83B1-ECB55A1E9C4F}"/>
  </cellStyles>
  <dxfs count="30">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9C0006"/>
      </font>
      <fill>
        <patternFill>
          <bgColor rgb="FFFFC7CE"/>
        </patternFill>
      </fill>
    </dxf>
    <dxf>
      <font>
        <color rgb="FF9C0006"/>
      </font>
      <fill>
        <patternFill>
          <bgColor rgb="FFFFC7CE"/>
        </patternFill>
      </fill>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s>
  <tableStyles count="0" defaultTableStyle="TableStyleMedium2" defaultPivotStyle="PivotStyleLight16"/>
  <colors>
    <mruColors>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59339646499655"/>
          <c:y val="0.13046306229716145"/>
          <c:w val="0.84946223531970799"/>
          <c:h val="0.80838533395330769"/>
        </c:manualLayout>
      </c:layout>
      <c:scatterChart>
        <c:scatterStyle val="smoothMarker"/>
        <c:varyColors val="0"/>
        <c:ser>
          <c:idx val="0"/>
          <c:order val="0"/>
          <c:marker>
            <c:symbol val="none"/>
          </c:marker>
          <c:xVal>
            <c:numRef>
              <c:f>'BH-02 (H=2 m) - Replacement'!$S$220:$S$239</c:f>
              <c:numCache>
                <c:formatCode>0.00</c:formatCode>
                <c:ptCount val="20"/>
                <c:pt idx="0">
                  <c:v>0</c:v>
                </c:pt>
                <c:pt idx="1">
                  <c:v>0.28082375751989702</c:v>
                </c:pt>
                <c:pt idx="2">
                  <c:v>1.1232960166207819</c:v>
                </c:pt>
                <c:pt idx="3">
                  <c:v>2.5274357223794208</c:v>
                </c:pt>
                <c:pt idx="4">
                  <c:v>4.4933754828542742</c:v>
                </c:pt>
                <c:pt idx="5">
                  <c:v>7.0216594994257671</c:v>
                </c:pt>
                <c:pt idx="6">
                  <c:v>10.113917260709131</c:v>
                </c:pt>
                <c:pt idx="7">
                  <c:v>13.774132932888287</c:v>
                </c:pt>
                <c:pt idx="8">
                  <c:v>18.010788483439864</c:v>
                </c:pt>
                <c:pt idx="9">
                  <c:v>22.840256339893006</c:v>
                </c:pt>
                <c:pt idx="10">
                  <c:v>28.292011301363853</c:v>
                </c:pt>
                <c:pt idx="11">
                  <c:v>34.416637266579528</c:v>
                </c:pt>
                <c:pt idx="12">
                  <c:v>41.298471650498549</c:v>
                </c:pt>
                <c:pt idx="13">
                  <c:v>49.076645292397323</c:v>
                </c:pt>
                <c:pt idx="14">
                  <c:v>57.982768884198343</c:v>
                </c:pt>
                <c:pt idx="15">
                  <c:v>68.415102770375327</c:v>
                </c:pt>
                <c:pt idx="16">
                  <c:v>81.103176404309053</c:v>
                </c:pt>
                <c:pt idx="17">
                  <c:v>97.538093230440253</c:v>
                </c:pt>
                <c:pt idx="18">
                  <c:v>121.41615548499969</c:v>
                </c:pt>
                <c:pt idx="19">
                  <c:v>166.37233765139328</c:v>
                </c:pt>
              </c:numCache>
            </c:numRef>
          </c:xVal>
          <c:yVal>
            <c:numRef>
              <c:f>'BH-02 (H=2 m) - Replacement'!$W$220:$W$239</c:f>
              <c:numCache>
                <c:formatCode>0.000</c:formatCode>
                <c:ptCount val="20"/>
                <c:pt idx="0">
                  <c:v>0</c:v>
                </c:pt>
                <c:pt idx="1">
                  <c:v>5.8066438134911835E-3</c:v>
                </c:pt>
                <c:pt idx="2">
                  <c:v>1.1613287626982367E-2</c:v>
                </c:pt>
                <c:pt idx="3">
                  <c:v>1.741993144047355E-2</c:v>
                </c:pt>
                <c:pt idx="4">
                  <c:v>2.3226575253964734E-2</c:v>
                </c:pt>
                <c:pt idx="5">
                  <c:v>2.9033219067455915E-2</c:v>
                </c:pt>
                <c:pt idx="6">
                  <c:v>3.4839862880947099E-2</c:v>
                </c:pt>
                <c:pt idx="7">
                  <c:v>4.0646506694438277E-2</c:v>
                </c:pt>
                <c:pt idx="8">
                  <c:v>4.6453150507929468E-2</c:v>
                </c:pt>
                <c:pt idx="9">
                  <c:v>5.2259794321420645E-2</c:v>
                </c:pt>
                <c:pt idx="10">
                  <c:v>5.806643813491183E-2</c:v>
                </c:pt>
                <c:pt idx="11">
                  <c:v>6.3873081948403021E-2</c:v>
                </c:pt>
                <c:pt idx="12">
                  <c:v>6.9679725761894198E-2</c:v>
                </c:pt>
                <c:pt idx="13">
                  <c:v>7.5486369575385376E-2</c:v>
                </c:pt>
                <c:pt idx="14">
                  <c:v>8.1293013388876553E-2</c:v>
                </c:pt>
                <c:pt idx="15">
                  <c:v>8.7099657202367745E-2</c:v>
                </c:pt>
                <c:pt idx="16">
                  <c:v>9.2906301015858936E-2</c:v>
                </c:pt>
                <c:pt idx="17">
                  <c:v>9.8712944829350113E-2</c:v>
                </c:pt>
                <c:pt idx="18">
                  <c:v>0.10451958864284129</c:v>
                </c:pt>
                <c:pt idx="19">
                  <c:v>0.11032623245633247</c:v>
                </c:pt>
              </c:numCache>
            </c:numRef>
          </c:yVal>
          <c:smooth val="1"/>
          <c:extLst>
            <c:ext xmlns:c15="http://schemas.microsoft.com/office/drawing/2012/chart" uri="{02D57815-91ED-43cb-92C2-25804820EDAC}">
              <c15:filteredSeriesTitle>
                <c15:tx>
                  <c:v>Penurunan Konsolidasi</c:v>
                </c15:tx>
              </c15:filteredSeriesTitle>
            </c:ext>
            <c:ext xmlns:c16="http://schemas.microsoft.com/office/drawing/2014/chart" uri="{C3380CC4-5D6E-409C-BE32-E72D297353CC}">
              <c16:uniqueId val="{00000000-3CAA-44B7-AE50-58344659EF23}"/>
            </c:ext>
          </c:extLst>
        </c:ser>
        <c:dLbls>
          <c:showLegendKey val="0"/>
          <c:showVal val="0"/>
          <c:showCatName val="0"/>
          <c:showSerName val="0"/>
          <c:showPercent val="0"/>
          <c:showBubbleSize val="0"/>
        </c:dLbls>
        <c:axId val="478031327"/>
        <c:axId val="1"/>
      </c:scatterChart>
      <c:valAx>
        <c:axId val="478031327"/>
        <c:scaling>
          <c:orientation val="minMax"/>
        </c:scaling>
        <c:delete val="0"/>
        <c:axPos val="t"/>
        <c:majorGridlines>
          <c:spPr>
            <a:ln w="9525" cap="flat" cmpd="sng" algn="ctr">
              <a:solidFill>
                <a:schemeClr val="tx1"/>
              </a:solidFill>
              <a:round/>
            </a:ln>
            <a:effectLst/>
          </c:spPr>
        </c:majorGridlines>
        <c:title>
          <c:tx>
            <c:rich>
              <a:bodyPr/>
              <a:lstStyle/>
              <a:p>
                <a:pPr>
                  <a:defRPr sz="1000" b="1" i="0" u="none" strike="noStrike" baseline="0">
                    <a:solidFill>
                      <a:srgbClr val="333333"/>
                    </a:solidFill>
                    <a:latin typeface="Proxima Nova Lt"/>
                    <a:ea typeface="Proxima Nova Lt"/>
                    <a:cs typeface="Proxima Nova Lt"/>
                  </a:defRPr>
                </a:pPr>
                <a:r>
                  <a:rPr lang="en-ID"/>
                  <a:t>Time (Year)</a:t>
                </a:r>
              </a:p>
            </c:rich>
          </c:tx>
          <c:layout>
            <c:manualLayout>
              <c:xMode val="edge"/>
              <c:yMode val="edge"/>
              <c:x val="0.46334172367798288"/>
              <c:y val="1.1743697368490262E-2"/>
            </c:manualLayout>
          </c:layout>
          <c:overlay val="0"/>
          <c:spPr>
            <a:noFill/>
            <a:ln w="25400">
              <a:noFill/>
            </a:ln>
          </c:spPr>
        </c:title>
        <c:numFmt formatCode="0" sourceLinked="0"/>
        <c:majorTickMark val="none"/>
        <c:minorTickMark val="none"/>
        <c:tickLblPos val="nextTo"/>
        <c:spPr>
          <a:noFill/>
          <a:ln w="9525" cap="flat" cmpd="sng" algn="ctr">
            <a:solidFill>
              <a:schemeClr val="tx1"/>
            </a:solidFill>
            <a:round/>
          </a:ln>
          <a:effectLst/>
        </c:spPr>
        <c:txPr>
          <a:bodyPr rot="0" vert="horz"/>
          <a:lstStyle/>
          <a:p>
            <a:pPr>
              <a:defRPr sz="900" b="0" i="0" u="none" strike="noStrike" baseline="0">
                <a:solidFill>
                  <a:srgbClr val="333333"/>
                </a:solidFill>
                <a:latin typeface="Proxima Nova Lt"/>
                <a:ea typeface="Proxima Nova Lt"/>
                <a:cs typeface="Proxima Nova Lt"/>
              </a:defRPr>
            </a:pPr>
            <a:endParaRPr lang="en-US"/>
          </a:p>
        </c:txPr>
        <c:crossAx val="1"/>
        <c:crosses val="autoZero"/>
        <c:crossBetween val="midCat"/>
      </c:valAx>
      <c:valAx>
        <c:axId val="1"/>
        <c:scaling>
          <c:orientation val="maxMin"/>
        </c:scaling>
        <c:delete val="0"/>
        <c:axPos val="l"/>
        <c:majorGridlines>
          <c:spPr>
            <a:ln w="9525" cap="flat" cmpd="sng" algn="ctr">
              <a:solidFill>
                <a:schemeClr val="tx1"/>
              </a:solidFill>
              <a:round/>
            </a:ln>
            <a:effectLst/>
          </c:spPr>
        </c:majorGridlines>
        <c:minorGridlines/>
        <c:title>
          <c:tx>
            <c:rich>
              <a:bodyPr/>
              <a:lstStyle/>
              <a:p>
                <a:pPr>
                  <a:defRPr sz="1000" b="1" i="0" u="none" strike="noStrike" baseline="0">
                    <a:solidFill>
                      <a:srgbClr val="333333"/>
                    </a:solidFill>
                    <a:latin typeface="Proxima Nova Lt"/>
                    <a:ea typeface="Proxima Nova Lt"/>
                    <a:cs typeface="Proxima Nova Lt"/>
                  </a:defRPr>
                </a:pPr>
                <a:r>
                  <a:rPr lang="en-ID"/>
                  <a:t>Settlement ( m )</a:t>
                </a:r>
              </a:p>
            </c:rich>
          </c:tx>
          <c:layout>
            <c:manualLayout>
              <c:xMode val="edge"/>
              <c:yMode val="edge"/>
              <c:x val="2.1106153995094877E-2"/>
              <c:y val="0.42325096386999722"/>
            </c:manualLayout>
          </c:layout>
          <c:overlay val="0"/>
          <c:spPr>
            <a:noFill/>
            <a:ln w="25400">
              <a:noFill/>
            </a:ln>
          </c:spPr>
        </c:title>
        <c:numFmt formatCode="#,##0.00" sourceLinked="0"/>
        <c:majorTickMark val="none"/>
        <c:minorTickMark val="none"/>
        <c:tickLblPos val="nextTo"/>
        <c:spPr>
          <a:noFill/>
          <a:ln w="9525" cap="flat" cmpd="sng" algn="ctr">
            <a:solidFill>
              <a:schemeClr val="tx1"/>
            </a:solidFill>
            <a:round/>
          </a:ln>
          <a:effectLst/>
        </c:spPr>
        <c:txPr>
          <a:bodyPr rot="-5400000" vert="horz"/>
          <a:lstStyle/>
          <a:p>
            <a:pPr>
              <a:defRPr sz="900" b="0" i="0" u="none" strike="noStrike" baseline="0">
                <a:solidFill>
                  <a:srgbClr val="333333"/>
                </a:solidFill>
                <a:latin typeface="Proxima Nova Lt"/>
                <a:ea typeface="Proxima Nova Lt"/>
                <a:cs typeface="Proxima Nova Lt"/>
              </a:defRPr>
            </a:pPr>
            <a:endParaRPr lang="en-US"/>
          </a:p>
        </c:txPr>
        <c:crossAx val="478031327"/>
        <c:crossesAt val="0"/>
        <c:crossBetween val="midCat"/>
      </c:valAx>
      <c:spPr>
        <a:noFill/>
        <a:ln w="25400">
          <a:noFill/>
        </a:ln>
      </c:spPr>
    </c:plotArea>
    <c:legend>
      <c:legendPos val="r"/>
      <c:layout>
        <c:manualLayout>
          <c:xMode val="edge"/>
          <c:yMode val="edge"/>
          <c:x val="0.713933578010429"/>
          <c:y val="0.15345752427980147"/>
          <c:w val="0.225728998929768"/>
          <c:h val="5.3710133497930516E-2"/>
        </c:manualLayout>
      </c:layout>
      <c:overlay val="0"/>
      <c:spPr>
        <a:solidFill>
          <a:schemeClr val="bg1"/>
        </a:solidFill>
        <a:ln>
          <a:solidFill>
            <a:sysClr val="windowText" lastClr="000000"/>
          </a:solidFill>
        </a:ln>
        <a:effectLst/>
      </c:spPr>
      <c:txPr>
        <a:bodyPr/>
        <a:lstStyle/>
        <a:p>
          <a:pPr>
            <a:defRPr sz="550" b="0" i="0" u="none" strike="noStrike" baseline="0">
              <a:solidFill>
                <a:srgbClr val="333333"/>
              </a:solidFill>
              <a:latin typeface="Proxima Nova Lt"/>
              <a:ea typeface="Proxima Nova Lt"/>
              <a:cs typeface="Proxima Nova Lt"/>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emf"/><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jpe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image" Target="../media/image27.pn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png"/><Relationship Id="rId30"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3</xdr:col>
      <xdr:colOff>214295</xdr:colOff>
      <xdr:row>244</xdr:row>
      <xdr:rowOff>44010</xdr:rowOff>
    </xdr:from>
    <xdr:to>
      <xdr:col>28</xdr:col>
      <xdr:colOff>149679</xdr:colOff>
      <xdr:row>264</xdr:row>
      <xdr:rowOff>1</xdr:rowOff>
    </xdr:to>
    <xdr:graphicFrame macro="">
      <xdr:nvGraphicFramePr>
        <xdr:cNvPr id="2" name="Chart 8">
          <a:extLst>
            <a:ext uri="{FF2B5EF4-FFF2-40B4-BE49-F238E27FC236}">
              <a16:creationId xmlns:a16="http://schemas.microsoft.com/office/drawing/2014/main" id="{3C98BBEF-F939-4F9C-9BA0-8B689051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216624</xdr:colOff>
      <xdr:row>246</xdr:row>
      <xdr:rowOff>114820</xdr:rowOff>
    </xdr:from>
    <xdr:to>
      <xdr:col>20</xdr:col>
      <xdr:colOff>239393</xdr:colOff>
      <xdr:row>259</xdr:row>
      <xdr:rowOff>57777</xdr:rowOff>
    </xdr:to>
    <xdr:grpSp>
      <xdr:nvGrpSpPr>
        <xdr:cNvPr id="3" name="Group 7">
          <a:extLst>
            <a:ext uri="{FF2B5EF4-FFF2-40B4-BE49-F238E27FC236}">
              <a16:creationId xmlns:a16="http://schemas.microsoft.com/office/drawing/2014/main" id="{DA4F28D2-E2E7-4F22-90F8-629DF3BE52EE}"/>
            </a:ext>
          </a:extLst>
        </xdr:cNvPr>
        <xdr:cNvGrpSpPr>
          <a:grpSpLocks/>
        </xdr:cNvGrpSpPr>
      </xdr:nvGrpSpPr>
      <xdr:grpSpPr bwMode="auto">
        <a:xfrm>
          <a:off x="1650725" y="41917798"/>
          <a:ext cx="3950494" cy="2169024"/>
          <a:chOff x="1104862" y="29143986"/>
          <a:chExt cx="5167592" cy="2770618"/>
        </a:xfrm>
      </xdr:grpSpPr>
      <xdr:grpSp>
        <xdr:nvGrpSpPr>
          <xdr:cNvPr id="4" name="Group 5">
            <a:extLst>
              <a:ext uri="{FF2B5EF4-FFF2-40B4-BE49-F238E27FC236}">
                <a16:creationId xmlns:a16="http://schemas.microsoft.com/office/drawing/2014/main" id="{26AC3734-7B33-B32C-AF04-293568962A53}"/>
              </a:ext>
            </a:extLst>
          </xdr:cNvPr>
          <xdr:cNvGrpSpPr>
            <a:grpSpLocks/>
          </xdr:cNvGrpSpPr>
        </xdr:nvGrpSpPr>
        <xdr:grpSpPr bwMode="auto">
          <a:xfrm>
            <a:off x="1104862" y="29143986"/>
            <a:ext cx="5167592" cy="2437191"/>
            <a:chOff x="1104862" y="29143986"/>
            <a:chExt cx="5167592" cy="2437191"/>
          </a:xfrm>
        </xdr:grpSpPr>
        <xdr:cxnSp macro="">
          <xdr:nvCxnSpPr>
            <xdr:cNvPr id="6" name="Straight Connector 5">
              <a:extLst>
                <a:ext uri="{FF2B5EF4-FFF2-40B4-BE49-F238E27FC236}">
                  <a16:creationId xmlns:a16="http://schemas.microsoft.com/office/drawing/2014/main" id="{4C10E296-D89E-0B89-D4D8-077D29CD4CC6}"/>
                </a:ext>
              </a:extLst>
            </xdr:cNvPr>
            <xdr:cNvCxnSpPr/>
          </xdr:nvCxnSpPr>
          <xdr:spPr>
            <a:xfrm>
              <a:off x="1104862" y="31577335"/>
              <a:ext cx="5166498" cy="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8F5A43CD-D428-F78E-A31B-1C8C71AC2C53}"/>
                </a:ext>
              </a:extLst>
            </xdr:cNvPr>
            <xdr:cNvCxnSpPr/>
          </xdr:nvCxnSpPr>
          <xdr:spPr>
            <a:xfrm flipV="1">
              <a:off x="6272454" y="29143986"/>
              <a:ext cx="0" cy="2437191"/>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5" name="TextBox 4">
            <a:extLst>
              <a:ext uri="{FF2B5EF4-FFF2-40B4-BE49-F238E27FC236}">
                <a16:creationId xmlns:a16="http://schemas.microsoft.com/office/drawing/2014/main" id="{B699CCC7-4B6B-86EF-59F1-D1F024E7FCD9}"/>
              </a:ext>
            </a:extLst>
          </xdr:cNvPr>
          <xdr:cNvSpPr txBox="1"/>
        </xdr:nvSpPr>
        <xdr:spPr>
          <a:xfrm>
            <a:off x="1153605" y="31625913"/>
            <a:ext cx="2189738" cy="2886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atin typeface="Proxima Nova Lt" panose="02000506030000020004" pitchFamily="50" charset="0"/>
              </a:rPr>
              <a:t>Consolidation</a:t>
            </a:r>
            <a:r>
              <a:rPr lang="id-ID" sz="1050" b="1">
                <a:latin typeface="Proxima Nova Lt" panose="02000506030000020004" pitchFamily="50" charset="0"/>
              </a:rPr>
              <a:t> 90%</a:t>
            </a:r>
          </a:p>
        </xdr:txBody>
      </xdr:sp>
    </xdr:grpSp>
    <xdr:clientData/>
  </xdr:twoCellAnchor>
  <xdr:twoCellAnchor editAs="oneCell">
    <xdr:from>
      <xdr:col>41</xdr:col>
      <xdr:colOff>372839</xdr:colOff>
      <xdr:row>112</xdr:row>
      <xdr:rowOff>114812</xdr:rowOff>
    </xdr:from>
    <xdr:to>
      <xdr:col>47</xdr:col>
      <xdr:colOff>879485</xdr:colOff>
      <xdr:row>146</xdr:row>
      <xdr:rowOff>58247</xdr:rowOff>
    </xdr:to>
    <xdr:pic>
      <xdr:nvPicPr>
        <xdr:cNvPr id="8" name="Picture 7">
          <a:extLst>
            <a:ext uri="{FF2B5EF4-FFF2-40B4-BE49-F238E27FC236}">
              <a16:creationId xmlns:a16="http://schemas.microsoft.com/office/drawing/2014/main" id="{9D637A9A-5521-4643-82F2-CC62497B2C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651314" y="18907637"/>
          <a:ext cx="6631221" cy="6005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175036</xdr:colOff>
      <xdr:row>12</xdr:row>
      <xdr:rowOff>13447</xdr:rowOff>
    </xdr:from>
    <xdr:ext cx="2511894" cy="37623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 </m:t>
                    </m:r>
                    <m:sSup>
                      <m:sSupPr>
                        <m:ctrlPr>
                          <a:rPr lang="en-GB" sz="1100" b="0" i="1">
                            <a:latin typeface="Cambria Math" panose="02040503050406030204" pitchFamily="18" charset="0"/>
                          </a:rPr>
                        </m:ctrlPr>
                      </m:sSupPr>
                      <m:e>
                        <m:r>
                          <a:rPr lang="en-GB" sz="1100" b="0" i="1">
                            <a:latin typeface="Cambria Math" panose="02040503050406030204" pitchFamily="18" charset="0"/>
                          </a:rPr>
                          <m:t>𝑒</m:t>
                        </m:r>
                      </m:e>
                      <m:sup>
                        <m:r>
                          <a:rPr lang="en-GB" sz="1100" b="0" i="1">
                            <a:latin typeface="Cambria Math" panose="02040503050406030204" pitchFamily="18" charset="0"/>
                            <a:ea typeface="Cambria Math" panose="02040503050406030204" pitchFamily="18" charset="0"/>
                          </a:rPr>
                          <m:t>𝜋</m:t>
                        </m:r>
                        <m:func>
                          <m:funcPr>
                            <m:ctrlPr>
                              <a:rPr lang="en-GB" sz="1100" b="0" i="1">
                                <a:latin typeface="Cambria Math" panose="02040503050406030204" pitchFamily="18" charset="0"/>
                                <a:ea typeface="Cambria Math" panose="02040503050406030204" pitchFamily="18" charset="0"/>
                              </a:rPr>
                            </m:ctrlPr>
                          </m:funcPr>
                          <m:fName>
                            <m:r>
                              <m:rPr>
                                <m:sty m:val="p"/>
                              </m:rPr>
                              <a:rPr lang="en-GB" sz="1100" b="0" i="0">
                                <a:latin typeface="Cambria Math" panose="02040503050406030204" pitchFamily="18" charset="0"/>
                                <a:ea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sup>
                    </m:sSup>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sSup>
                          <m:sSupPr>
                            <m:ctrlPr>
                              <a:rPr lang="en-GB" sz="1100" b="0" i="1">
                                <a:latin typeface="Cambria Math" panose="02040503050406030204" pitchFamily="18" charset="0"/>
                              </a:rPr>
                            </m:ctrlPr>
                          </m:sSupPr>
                          <m:e>
                            <m:r>
                              <a:rPr lang="en-GB" sz="1100" b="0" i="1">
                                <a:latin typeface="Cambria Math" panose="02040503050406030204" pitchFamily="18" charset="0"/>
                              </a:rPr>
                              <m:t> </m:t>
                            </m:r>
                          </m:e>
                          <m:sup>
                            <m:r>
                              <a:rPr lang="en-GB" sz="1100" b="0" i="1">
                                <a:latin typeface="Cambria Math" panose="02040503050406030204" pitchFamily="18" charset="0"/>
                              </a:rPr>
                              <m:t>2</m:t>
                            </m:r>
                          </m:sup>
                        </m:sSup>
                        <m:r>
                          <a:rPr lang="en-GB" sz="1100" b="0" i="1">
                            <a:latin typeface="Cambria Math" panose="02040503050406030204" pitchFamily="18" charset="0"/>
                          </a:rPr>
                          <m:t> </m:t>
                        </m:r>
                        <m:d>
                          <m:dPr>
                            <m:ctrlPr>
                              <a:rPr lang="en-GB" sz="1100" b="0" i="1">
                                <a:latin typeface="Cambria Math" panose="02040503050406030204" pitchFamily="18" charset="0"/>
                              </a:rPr>
                            </m:ctrlPr>
                          </m:dPr>
                          <m:e>
                            <m:sSup>
                              <m:sSupPr>
                                <m:ctrlPr>
                                  <a:rPr lang="en-GB" sz="1100" b="0" i="1">
                                    <a:latin typeface="Cambria Math" panose="02040503050406030204" pitchFamily="18" charset="0"/>
                                  </a:rPr>
                                </m:ctrlPr>
                              </m:sSupPr>
                              <m:e>
                                <m:r>
                                  <a:rPr lang="en-GB" sz="1100" b="0" i="1">
                                    <a:latin typeface="Cambria Math" panose="02040503050406030204" pitchFamily="18" charset="0"/>
                                  </a:rPr>
                                  <m:t>45</m:t>
                                </m:r>
                              </m:e>
                              <m:sup>
                                <m:r>
                                  <a:rPr lang="en-GB" sz="1100" b="0" i="1">
                                    <a:latin typeface="Cambria Math" panose="02040503050406030204" pitchFamily="18" charset="0"/>
                                    <a:ea typeface="Cambria Math" panose="02040503050406030204" pitchFamily="18" charset="0"/>
                                  </a:rPr>
                                  <m:t>∘</m:t>
                                </m:r>
                              </m:sup>
                            </m:sSup>
                            <m:r>
                              <a:rPr lang="en-GB" sz="1100" b="0" i="1">
                                <a:latin typeface="Cambria Math" panose="02040503050406030204" pitchFamily="18" charset="0"/>
                              </a:rPr>
                              <m:t>+</m:t>
                            </m:r>
                            <m:f>
                              <m:fPr>
                                <m:ctrlPr>
                                  <a:rPr lang="en-GB" sz="1100" b="0" i="1">
                                    <a:latin typeface="Cambria Math" panose="02040503050406030204" pitchFamily="18" charset="0"/>
                                  </a:rPr>
                                </m:ctrlPr>
                              </m:fPr>
                              <m:num>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num>
                              <m:den>
                                <m:r>
                                  <a:rPr lang="en-GB" sz="1100" b="0" i="1">
                                    <a:latin typeface="Cambria Math" panose="02040503050406030204" pitchFamily="18" charset="0"/>
                                  </a:rPr>
                                  <m:t>2</m:t>
                                </m:r>
                              </m:den>
                            </m:f>
                          </m:e>
                        </m:d>
                      </m:e>
                    </m:func>
                  </m:oMath>
                </m:oMathPara>
              </a14:m>
              <a:endParaRPr lang="en-ID" sz="1100"/>
            </a:p>
          </xdr:txBody>
        </xdr:sp>
      </mc:Choice>
      <mc:Fallback xmlns="">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𝑞= 𝑒^(</a:t>
              </a:r>
              <a:r>
                <a:rPr lang="en-GB" sz="1100" b="0" i="0">
                  <a:latin typeface="Cambria Math" panose="02040503050406030204" pitchFamily="18" charset="0"/>
                  <a:ea typeface="Cambria Math" panose="02040503050406030204" pitchFamily="18" charset="0"/>
                </a:rPr>
                <a:t>𝜋 tan⁡𝜑′ ) </a:t>
              </a:r>
              <a:r>
                <a:rPr lang="en-GB" sz="1100" b="0" i="0">
                  <a:latin typeface="Cambria Math" panose="02040503050406030204" pitchFamily="18" charset="0"/>
                </a:rPr>
                <a:t> tan⁡〖 ^2  (45^</a:t>
              </a:r>
              <a:r>
                <a:rPr lang="en-GB" sz="1100" b="0" i="0">
                  <a:latin typeface="Cambria Math" panose="02040503050406030204" pitchFamily="18" charset="0"/>
                  <a:ea typeface="Cambria Math" panose="02040503050406030204" pitchFamily="18" charset="0"/>
                </a:rPr>
                <a:t>∘</a:t>
              </a:r>
              <a:r>
                <a:rPr lang="en-GB" sz="1100" b="0" i="0">
                  <a:latin typeface="Cambria Math" panose="02040503050406030204" pitchFamily="18" charset="0"/>
                </a:rPr>
                <a: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2)〗</a:t>
              </a:r>
              <a:endParaRPr lang="en-ID" sz="1100"/>
            </a:p>
          </xdr:txBody>
        </xdr:sp>
      </mc:Fallback>
    </mc:AlternateContent>
    <xdr:clientData/>
  </xdr:oneCellAnchor>
  <xdr:twoCellAnchor editAs="oneCell">
    <xdr:from>
      <xdr:col>33</xdr:col>
      <xdr:colOff>503872</xdr:colOff>
      <xdr:row>16</xdr:row>
      <xdr:rowOff>165735</xdr:rowOff>
    </xdr:from>
    <xdr:to>
      <xdr:col>36</xdr:col>
      <xdr:colOff>787717</xdr:colOff>
      <xdr:row>28</xdr:row>
      <xdr:rowOff>14288</xdr:rowOff>
    </xdr:to>
    <xdr:pic>
      <xdr:nvPicPr>
        <xdr:cNvPr id="10" name="Picture 18">
          <a:extLst>
            <a:ext uri="{FF2B5EF4-FFF2-40B4-BE49-F238E27FC236}">
              <a16:creationId xmlns:a16="http://schemas.microsoft.com/office/drawing/2014/main" id="{8E200A41-154B-4A40-8997-3E03436DD9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6072" y="2937510"/>
          <a:ext cx="3760470" cy="1905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236220</xdr:colOff>
      <xdr:row>14</xdr:row>
      <xdr:rowOff>12382</xdr:rowOff>
    </xdr:from>
    <xdr:ext cx="1220206"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=5.7,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=0</m:t>
                    </m:r>
                  </m:oMath>
                </m:oMathPara>
              </a14:m>
              <a:endParaRPr lang="en-ID" sz="1100"/>
            </a:p>
          </xdr:txBody>
        </xdr:sp>
      </mc:Choice>
      <mc:Fallback xmlns="">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𝑐=5.7, 𝑓𝑜𝑟 </a:t>
              </a:r>
              <a:r>
                <a:rPr lang="en-GB" sz="1100" b="0" i="0">
                  <a:latin typeface="Cambria Math" panose="02040503050406030204" pitchFamily="18" charset="0"/>
                  <a:ea typeface="Cambria Math" panose="02040503050406030204" pitchFamily="18" charset="0"/>
                </a:rPr>
                <a:t>𝜑=0</a:t>
              </a:r>
              <a:endParaRPr lang="en-ID" sz="1100"/>
            </a:p>
          </xdr:txBody>
        </xdr:sp>
      </mc:Fallback>
    </mc:AlternateContent>
    <xdr:clientData/>
  </xdr:oneCellAnchor>
  <xdr:oneCellAnchor>
    <xdr:from>
      <xdr:col>16</xdr:col>
      <xdr:colOff>240030</xdr:colOff>
      <xdr:row>15</xdr:row>
      <xdr:rowOff>90487</xdr:rowOff>
    </xdr:from>
    <xdr:ext cx="1988750" cy="19441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cot</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r>
                      <a:rPr lang="en-GB" sz="1100" b="0" i="1">
                        <a:latin typeface="Cambria Math" panose="02040503050406030204" pitchFamily="18" charset="0"/>
                      </a:rPr>
                      <m:t>,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solidFill>
                          <a:schemeClr val="tx1"/>
                        </a:solidFill>
                        <a:effectLst/>
                        <a:latin typeface="Cambria Math" panose="02040503050406030204" pitchFamily="18" charset="0"/>
                        <a:ea typeface="+mn-ea"/>
                        <a:cs typeface="+mn-cs"/>
                      </a:rPr>
                      <m:t>𝜑</m:t>
                    </m:r>
                    <m:r>
                      <a:rPr lang="en-GB" sz="1100" b="0" i="1">
                        <a:solidFill>
                          <a:schemeClr val="tx1"/>
                        </a:solidFill>
                        <a:effectLst/>
                        <a:latin typeface="Cambria Math" panose="02040503050406030204" pitchFamily="18" charset="0"/>
                        <a:ea typeface="+mn-ea"/>
                        <a:cs typeface="+mn-cs"/>
                      </a:rPr>
                      <m:t>&gt;0 </m:t>
                    </m:r>
                  </m:oMath>
                </m:oMathPara>
              </a14:m>
              <a:endParaRPr lang="en-ID" sz="1100"/>
            </a:p>
          </xdr:txBody>
        </xdr:sp>
      </mc:Choice>
      <mc:Fallback xmlns="">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𝑐=(𝑁_𝑞−1)  cot⁡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 𝑓𝑜𝑟 </a:t>
              </a:r>
              <a:r>
                <a:rPr lang="en-GB" sz="1100" b="0" i="0">
                  <a:solidFill>
                    <a:schemeClr val="tx1"/>
                  </a:solidFill>
                  <a:effectLst/>
                  <a:latin typeface="Cambria Math" panose="02040503050406030204" pitchFamily="18" charset="0"/>
                  <a:ea typeface="+mn-ea"/>
                  <a:cs typeface="+mn-cs"/>
                </a:rPr>
                <a:t>𝜑&gt;0 </a:t>
              </a:r>
              <a:endParaRPr lang="en-ID" sz="1100"/>
            </a:p>
          </xdr:txBody>
        </xdr:sp>
      </mc:Fallback>
    </mc:AlternateContent>
    <xdr:clientData/>
  </xdr:oneCellAnchor>
  <xdr:oneCellAnchor>
    <xdr:from>
      <xdr:col>17</xdr:col>
      <xdr:colOff>9525</xdr:colOff>
      <xdr:row>17</xdr:row>
      <xdr:rowOff>953</xdr:rowOff>
    </xdr:from>
    <xdr:ext cx="1379377" cy="37623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left"/>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ID" sz="1100" i="1">
                            <a:latin typeface="Cambria Math" panose="02040503050406030204" pitchFamily="18" charset="0"/>
                            <a:ea typeface="Cambria Math" panose="02040503050406030204" pitchFamily="18" charset="0"/>
                          </a:rPr>
                          <m:t>𝛾</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e>
                        </m:func>
                      </m:num>
                      <m:den>
                        <m:r>
                          <a:rPr lang="en-GB" sz="1100" b="0" i="1">
                            <a:latin typeface="Cambria Math" panose="02040503050406030204" pitchFamily="18" charset="0"/>
                          </a:rPr>
                          <m:t>1+0.4</m:t>
                        </m:r>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sin</m:t>
                            </m:r>
                          </m:fName>
                          <m:e>
                            <m:d>
                              <m:dPr>
                                <m:ctrlPr>
                                  <a:rPr lang="en-GB" sz="1100" b="0" i="1">
                                    <a:latin typeface="Cambria Math" panose="02040503050406030204" pitchFamily="18" charset="0"/>
                                  </a:rPr>
                                </m:ctrlPr>
                              </m:dPr>
                              <m:e>
                                <m:r>
                                  <a:rPr lang="en-GB" sz="1100" b="0" i="1">
                                    <a:latin typeface="Cambria Math" panose="02040503050406030204" pitchFamily="18" charset="0"/>
                                  </a:rPr>
                                  <m:t>4</m:t>
                                </m:r>
                                <m:r>
                                  <a:rPr lang="en-GB" sz="1100" b="0" i="1">
                                    <a:latin typeface="Cambria Math" panose="02040503050406030204" pitchFamily="18" charset="0"/>
                                    <a:ea typeface="Cambria Math" panose="02040503050406030204" pitchFamily="18" charset="0"/>
                                  </a:rPr>
                                  <m:t>𝜑</m:t>
                                </m:r>
                              </m:e>
                            </m:d>
                          </m:e>
                        </m:func>
                      </m:den>
                    </m:f>
                  </m:oMath>
                </m:oMathPara>
              </a14:m>
              <a:endParaRPr lang="en-ID" sz="1100"/>
            </a:p>
          </xdr:txBody>
        </xdr:sp>
      </mc:Choice>
      <mc:Fallback xmlns="">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ID" sz="1100" i="0">
                  <a:latin typeface="Cambria Math" panose="02040503050406030204" pitchFamily="18" charset="0"/>
                  <a:ea typeface="Cambria Math" panose="02040503050406030204" pitchFamily="18" charset="0"/>
                </a:rPr>
                <a:t>𝛾</a:t>
              </a:r>
              <a:r>
                <a:rPr lang="en-GB" sz="1100" b="0" i="0">
                  <a:latin typeface="Cambria Math" panose="02040503050406030204" pitchFamily="18" charset="0"/>
                </a:rPr>
                <a:t>=((𝑁_𝑞−1)  tan⁡</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1+0.4 sin⁡(4</a:t>
              </a:r>
              <a:r>
                <a:rPr lang="en-GB" sz="1100" b="0" i="0">
                  <a:latin typeface="Cambria Math" panose="02040503050406030204" pitchFamily="18" charset="0"/>
                  <a:ea typeface="Cambria Math" panose="02040503050406030204" pitchFamily="18" charset="0"/>
                </a:rPr>
                <a:t>𝜑) )</a:t>
              </a:r>
              <a:endParaRPr lang="en-ID" sz="1100"/>
            </a:p>
          </xdr:txBody>
        </xdr:sp>
      </mc:Fallback>
    </mc:AlternateContent>
    <xdr:clientData/>
  </xdr:oneCellAnchor>
  <xdr:oneCellAnchor>
    <xdr:from>
      <xdr:col>16</xdr:col>
      <xdr:colOff>144780</xdr:colOff>
      <xdr:row>19</xdr:row>
      <xdr:rowOff>14287</xdr:rowOff>
    </xdr:from>
    <xdr:ext cx="2601486" cy="40481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𝑞</m:t>
                        </m:r>
                      </m:e>
                      <m:sub>
                        <m:r>
                          <a:rPr lang="en-GB" sz="1100" b="0" i="1">
                            <a:latin typeface="Cambria Math" panose="02040503050406030204" pitchFamily="18" charset="0"/>
                          </a:rPr>
                          <m:t>𝑢𝑙𝑡</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r>
                          <a:rPr lang="en-GB" sz="1100" b="0" i="1">
                            <a:latin typeface="Cambria Math" panose="02040503050406030204" pitchFamily="18" charset="0"/>
                          </a:rPr>
                          <m:t>𝑐</m:t>
                        </m:r>
                        <m:r>
                          <a:rPr lang="en-GB" sz="1100" b="0" i="1">
                            <a:latin typeface="Cambria Math" panose="02040503050406030204" pitchFamily="18" charset="0"/>
                          </a:rPr>
                          <m:t> </m:t>
                        </m:r>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e>
                    </m:d>
                    <m:r>
                      <a:rPr lang="en-GB" sz="1100" b="0" i="1">
                        <a:latin typeface="Cambria Math" panose="02040503050406030204" pitchFamily="18" charset="0"/>
                      </a:rPr>
                      <m:t>+</m:t>
                    </m:r>
                    <m:d>
                      <m:dPr>
                        <m:begChr m:val="["/>
                        <m:endChr m:val="]"/>
                        <m:ctrlPr>
                          <a:rPr lang="en-GB" sz="1100" b="0" i="1">
                            <a:latin typeface="Cambria Math" panose="02040503050406030204" pitchFamily="18" charset="0"/>
                          </a:rPr>
                        </m:ctrlPr>
                      </m:dPr>
                      <m:e>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𝐷</m:t>
                        </m:r>
                        <m:r>
                          <a:rPr lang="en-GB" sz="1100" b="0" i="1">
                            <a:latin typeface="Cambria Math" panose="02040503050406030204" pitchFamily="18" charset="0"/>
                            <a:ea typeface="Cambria Math" panose="02040503050406030204" pitchFamily="18" charset="0"/>
                          </a:rPr>
                          <m:t> </m:t>
                        </m:r>
                        <m:d>
                          <m:dPr>
                            <m:ctrlPr>
                              <a:rPr lang="en-GB" sz="1100" b="0" i="1">
                                <a:latin typeface="Cambria Math" panose="02040503050406030204" pitchFamily="18" charset="0"/>
                                <a:ea typeface="Cambria Math" panose="02040503050406030204" pitchFamily="18" charset="0"/>
                              </a:rPr>
                            </m:ctrlPr>
                          </m:dPr>
                          <m:e>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𝑞</m:t>
                                </m:r>
                              </m:sub>
                            </m:sSub>
                            <m:r>
                              <a:rPr lang="en-GB" sz="1100" b="0" i="1">
                                <a:latin typeface="Cambria Math" panose="02040503050406030204" pitchFamily="18" charset="0"/>
                                <a:ea typeface="Cambria Math" panose="02040503050406030204" pitchFamily="18" charset="0"/>
                              </a:rPr>
                              <m:t>−1</m:t>
                            </m:r>
                          </m:e>
                        </m:d>
                      </m:e>
                    </m:d>
                    <m:r>
                      <a:rPr lang="en-GB" sz="1100" b="0" i="0">
                        <a:latin typeface="Cambria Math" panose="02040503050406030204" pitchFamily="18" charset="0"/>
                      </a:rPr>
                      <m:t>+</m:t>
                    </m:r>
                    <m:d>
                      <m:dPr>
                        <m:ctrlPr>
                          <a:rPr lang="en-GB" sz="1100" b="0" i="1">
                            <a:latin typeface="Cambria Math" panose="02040503050406030204" pitchFamily="18" charset="0"/>
                          </a:rPr>
                        </m:ctrlPr>
                      </m:dPr>
                      <m:e>
                        <m:f>
                          <m:fPr>
                            <m:ctrlPr>
                              <a:rPr lang="en-GB" sz="1100" b="0" i="1">
                                <a:latin typeface="Cambria Math" panose="02040503050406030204" pitchFamily="18" charset="0"/>
                              </a:rPr>
                            </m:ctrlPr>
                          </m:fPr>
                          <m:num>
                            <m:r>
                              <a:rPr lang="en-GB" sz="1100" b="0" i="1">
                                <a:latin typeface="Cambria Math" panose="02040503050406030204" pitchFamily="18" charset="0"/>
                              </a:rPr>
                              <m:t>1</m:t>
                            </m:r>
                          </m:num>
                          <m:den>
                            <m:r>
                              <a:rPr lang="en-GB" sz="1100" b="0" i="1">
                                <a:latin typeface="Cambria Math" panose="02040503050406030204" pitchFamily="18" charset="0"/>
                              </a:rPr>
                              <m:t>2</m:t>
                            </m:r>
                          </m:den>
                        </m:f>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𝐵</m:t>
                        </m:r>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𝛾</m:t>
                            </m:r>
                          </m:sub>
                        </m:sSub>
                      </m:e>
                    </m:d>
                  </m:oMath>
                </m:oMathPara>
              </a14:m>
              <a:endParaRPr lang="en-ID" sz="1100"/>
            </a:p>
          </xdr:txBody>
        </xdr:sp>
      </mc:Choice>
      <mc:Fallback xmlns="">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𝑞</a:t>
              </a:r>
              <a:r>
                <a:rPr lang="en-ID" sz="1100" b="0" i="0">
                  <a:latin typeface="Cambria Math" panose="02040503050406030204" pitchFamily="18" charset="0"/>
                </a:rPr>
                <a:t>_</a:t>
              </a:r>
              <a:r>
                <a:rPr lang="en-GB" sz="1100" b="0" i="0">
                  <a:latin typeface="Cambria Math" panose="02040503050406030204" pitchFamily="18" charset="0"/>
                </a:rPr>
                <a:t>𝑢𝑙𝑡=(𝑐 𝑁_𝑐 )+[</a:t>
              </a:r>
              <a:r>
                <a:rPr lang="en-GB" sz="1100" b="0" i="0">
                  <a:latin typeface="Cambria Math" panose="02040503050406030204" pitchFamily="18" charset="0"/>
                  <a:ea typeface="Cambria Math" panose="02040503050406030204" pitchFamily="18" charset="0"/>
                </a:rPr>
                <a:t>𝛾𝐷 (𝑁_𝑞−1)]</a:t>
              </a:r>
              <a:r>
                <a:rPr lang="en-GB" sz="1100" b="0" i="0">
                  <a:latin typeface="Cambria Math" panose="02040503050406030204" pitchFamily="18" charset="0"/>
                </a:rPr>
                <a:t>+(1/2</a:t>
              </a:r>
              <a:r>
                <a:rPr lang="en-GB" sz="1100" b="0" i="0">
                  <a:latin typeface="Cambria Math" panose="02040503050406030204" pitchFamily="18" charset="0"/>
                  <a:ea typeface="Cambria Math" panose="02040503050406030204" pitchFamily="18" charset="0"/>
                </a:rPr>
                <a:t> 𝛾𝐵𝑁_𝛾 )</a:t>
              </a:r>
              <a:endParaRPr lang="en-ID" sz="1100"/>
            </a:p>
          </xdr:txBody>
        </xdr:sp>
      </mc:Fallback>
    </mc:AlternateContent>
    <xdr:clientData/>
  </xdr:oneCellAnchor>
  <xdr:oneCellAnchor>
    <xdr:from>
      <xdr:col>22</xdr:col>
      <xdr:colOff>81019</xdr:colOff>
      <xdr:row>66</xdr:row>
      <xdr:rowOff>39837</xdr:rowOff>
    </xdr:from>
    <xdr:ext cx="2006426" cy="557213"/>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𝑖 ℎ_𝑖 ) )/(∑▒ℎ_𝑖 )</a:t>
              </a:r>
              <a:endParaRPr lang="en-ID" sz="1100"/>
            </a:p>
          </xdr:txBody>
        </xdr:sp>
      </mc:Fallback>
    </mc:AlternateContent>
    <xdr:clientData/>
  </xdr:oneCellAnchor>
  <xdr:oneCellAnchor>
    <xdr:from>
      <xdr:col>22</xdr:col>
      <xdr:colOff>76200</xdr:colOff>
      <xdr:row>69</xdr:row>
      <xdr:rowOff>86621</xdr:rowOff>
    </xdr:from>
    <xdr:ext cx="1945390" cy="42078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𝑖 ℎ_𝑖 ) )/(∑▒ℎ_𝑖 )</a:t>
              </a:r>
              <a:endParaRPr lang="en-ID" sz="1100"/>
            </a:p>
          </xdr:txBody>
        </xdr:sp>
      </mc:Fallback>
    </mc:AlternateContent>
    <xdr:clientData/>
  </xdr:oneCellAnchor>
  <xdr:twoCellAnchor editAs="oneCell">
    <xdr:from>
      <xdr:col>6</xdr:col>
      <xdr:colOff>223546</xdr:colOff>
      <xdr:row>287</xdr:row>
      <xdr:rowOff>151403</xdr:rowOff>
    </xdr:from>
    <xdr:to>
      <xdr:col>23</xdr:col>
      <xdr:colOff>265864</xdr:colOff>
      <xdr:row>301</xdr:row>
      <xdr:rowOff>116633</xdr:rowOff>
    </xdr:to>
    <xdr:pic>
      <xdr:nvPicPr>
        <xdr:cNvPr id="17" name="Picture 1">
          <a:extLst>
            <a:ext uri="{FF2B5EF4-FFF2-40B4-BE49-F238E27FC236}">
              <a16:creationId xmlns:a16="http://schemas.microsoft.com/office/drawing/2014/main" id="{212F4EFC-12DD-40B2-9DBD-9D399130CDA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1691174" y="49972985"/>
          <a:ext cx="4902011" cy="2433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132311</xdr:colOff>
      <xdr:row>1</xdr:row>
      <xdr:rowOff>58091</xdr:rowOff>
    </xdr:from>
    <xdr:to>
      <xdr:col>4</xdr:col>
      <xdr:colOff>123702</xdr:colOff>
      <xdr:row>4</xdr:row>
      <xdr:rowOff>110168</xdr:rowOff>
    </xdr:to>
    <xdr:pic>
      <xdr:nvPicPr>
        <xdr:cNvPr id="19" name="Picture 4" descr="A picture containing diagram&#10;&#10;Description automatically generated">
          <a:extLst>
            <a:ext uri="{FF2B5EF4-FFF2-40B4-BE49-F238E27FC236}">
              <a16:creationId xmlns:a16="http://schemas.microsoft.com/office/drawing/2014/main" id="{A58FF115-61D6-4AC4-A53F-EF152389582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357" t="7826" r="6087" b="33913"/>
        <a:stretch>
          <a:fillRect/>
        </a:stretch>
      </xdr:blipFill>
      <xdr:spPr bwMode="auto">
        <a:xfrm>
          <a:off x="360911" y="239066"/>
          <a:ext cx="734341" cy="566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220980</xdr:colOff>
      <xdr:row>10</xdr:row>
      <xdr:rowOff>60960</xdr:rowOff>
    </xdr:from>
    <xdr:to>
      <xdr:col>13</xdr:col>
      <xdr:colOff>103840</xdr:colOff>
      <xdr:row>19</xdr:row>
      <xdr:rowOff>114299</xdr:rowOff>
    </xdr:to>
    <xdr:pic>
      <xdr:nvPicPr>
        <xdr:cNvPr id="20" name="Picture 24">
          <a:extLst>
            <a:ext uri="{FF2B5EF4-FFF2-40B4-BE49-F238E27FC236}">
              <a16:creationId xmlns:a16="http://schemas.microsoft.com/office/drawing/2014/main" id="{02E606F7-9662-48DB-94A7-AF6576C408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41" r="2541"/>
        <a:stretch/>
      </xdr:blipFill>
      <xdr:spPr bwMode="auto">
        <a:xfrm>
          <a:off x="716280" y="1804035"/>
          <a:ext cx="2683210" cy="1596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236220</xdr:colOff>
      <xdr:row>109</xdr:row>
      <xdr:rowOff>99060</xdr:rowOff>
    </xdr:from>
    <xdr:ext cx="1120140" cy="420781"/>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sty m:val="p"/>
                      </m:rPr>
                      <a:rPr lang="en-US" sz="1200" b="0" i="1">
                        <a:latin typeface="Cambria Math" panose="02040503050406030204" pitchFamily="18" charset="0"/>
                      </a:rPr>
                      <m:t>H</m:t>
                    </m:r>
                    <m:r>
                      <a:rPr lang="en-US" sz="1200" b="0" i="1">
                        <a:latin typeface="Cambria Math" panose="02040503050406030204" pitchFamily="18" charset="0"/>
                      </a:rPr>
                      <m:t>𝑎𝑙𝑙</m:t>
                    </m:r>
                    <m:r>
                      <a:rPr lang="en-GB" sz="1200" b="0" i="1">
                        <a:latin typeface="Cambria Math" panose="02040503050406030204" pitchFamily="18" charset="0"/>
                      </a:rPr>
                      <m:t>=</m:t>
                    </m:r>
                    <m:f>
                      <m:fPr>
                        <m:ctrlPr>
                          <a:rPr lang="en-GB" sz="1200" b="0" i="1">
                            <a:latin typeface="Cambria Math" panose="02040503050406030204" pitchFamily="18" charset="0"/>
                          </a:rPr>
                        </m:ctrlPr>
                      </m:fPr>
                      <m:num>
                        <m:r>
                          <a:rPr lang="en-US" sz="1200" b="0" i="1">
                            <a:latin typeface="Cambria Math" panose="02040503050406030204" pitchFamily="18" charset="0"/>
                            <a:sym typeface="Symbol" panose="05050102010706020507" pitchFamily="18" charset="2"/>
                          </a:rPr>
                          <m:t>𝑄𝑢𝑙𝑡</m:t>
                        </m:r>
                      </m:num>
                      <m:den>
                        <m:r>
                          <a:rPr lang="en-GB" sz="1200" b="0" i="1">
                            <a:latin typeface="Cambria Math" panose="02040503050406030204" pitchFamily="18" charset="0"/>
                            <a:sym typeface="Symbol" panose="05050102010706020507" pitchFamily="18" charset="2"/>
                          </a:rPr>
                          <m:t></m:t>
                        </m:r>
                        <m:r>
                          <a:rPr lang="en-US" sz="1200" b="0" i="1">
                            <a:latin typeface="Cambria Math" panose="02040503050406030204" pitchFamily="18" charset="0"/>
                            <a:sym typeface="Symbol" panose="05050102010706020507" pitchFamily="18" charset="2"/>
                          </a:rPr>
                          <m:t>𝑓𝑖𝑙𝑙</m:t>
                        </m:r>
                      </m:den>
                    </m:f>
                  </m:oMath>
                </m:oMathPara>
              </a14:m>
              <a:endParaRPr lang="en-ID" sz="1100">
                <a:latin typeface="Proxima Nova Lt" panose="02000506030000020004" pitchFamily="50" charset="0"/>
              </a:endParaRPr>
            </a:p>
          </xdr:txBody>
        </xdr:sp>
      </mc:Choice>
      <mc:Fallback xmlns="">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H𝑎𝑙𝑙</a:t>
              </a:r>
              <a:r>
                <a:rPr lang="en-GB" sz="1200" b="0" i="0">
                  <a:latin typeface="Cambria Math" panose="02040503050406030204" pitchFamily="18" charset="0"/>
                </a:rPr>
                <a:t>=</a:t>
              </a:r>
              <a:r>
                <a:rPr lang="en-US" sz="1200" b="0" i="0">
                  <a:latin typeface="Cambria Math" panose="02040503050406030204" pitchFamily="18" charset="0"/>
                  <a:sym typeface="Symbol" panose="05050102010706020507" pitchFamily="18" charset="2"/>
                </a:rPr>
                <a:t>𝑄𝑢𝑙𝑡</a:t>
              </a:r>
              <a:r>
                <a:rPr lang="en-GB" sz="1200" b="0" i="0">
                  <a:latin typeface="Cambria Math" panose="02040503050406030204" pitchFamily="18" charset="0"/>
                  <a:sym typeface="Symbol" panose="05050102010706020507" pitchFamily="18" charset="2"/>
                </a:rPr>
                <a:t>/(</a:t>
              </a:r>
              <a:r>
                <a:rPr lang="en-US" sz="1200" b="0" i="0">
                  <a:latin typeface="Cambria Math" panose="02040503050406030204" pitchFamily="18" charset="0"/>
                  <a:sym typeface="Symbol" panose="05050102010706020507" pitchFamily="18" charset="2"/>
                </a:rPr>
                <a:t>𝑓𝑖𝑙𝑙</a:t>
              </a:r>
              <a:r>
                <a:rPr lang="en-GB" sz="1200" b="0" i="0">
                  <a:latin typeface="Cambria Math" panose="02040503050406030204" pitchFamily="18" charset="0"/>
                  <a:sym typeface="Symbol" panose="05050102010706020507" pitchFamily="18" charset="2"/>
                </a:rPr>
                <a:t>)</a:t>
              </a:r>
              <a:endParaRPr lang="en-ID" sz="1100">
                <a:latin typeface="Proxima Nova Lt" panose="02000506030000020004" pitchFamily="50" charset="0"/>
              </a:endParaRPr>
            </a:p>
          </xdr:txBody>
        </xdr:sp>
      </mc:Fallback>
    </mc:AlternateContent>
    <xdr:clientData/>
  </xdr:oneCellAnchor>
  <xdr:oneCellAnchor>
    <xdr:from>
      <xdr:col>8</xdr:col>
      <xdr:colOff>2557</xdr:colOff>
      <xdr:row>283</xdr:row>
      <xdr:rowOff>0</xdr:rowOff>
    </xdr:from>
    <xdr:ext cx="65" cy="172227"/>
    <xdr:sp macro="" textlink="">
      <xdr:nvSpPr>
        <xdr:cNvPr id="22" name="TextBox 21">
          <a:extLst>
            <a:ext uri="{FF2B5EF4-FFF2-40B4-BE49-F238E27FC236}">
              <a16:creationId xmlns:a16="http://schemas.microsoft.com/office/drawing/2014/main" id="{9C302A85-A0E5-4123-AAF0-B57B0DFC51EA}"/>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23" name="TextBox 22">
          <a:extLst>
            <a:ext uri="{FF2B5EF4-FFF2-40B4-BE49-F238E27FC236}">
              <a16:creationId xmlns:a16="http://schemas.microsoft.com/office/drawing/2014/main" id="{2E14367B-BAD6-4E2A-B81F-69A98F237926}"/>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7</xdr:col>
      <xdr:colOff>126353</xdr:colOff>
      <xdr:row>482</xdr:row>
      <xdr:rowOff>48597</xdr:rowOff>
    </xdr:from>
    <xdr:to>
      <xdr:col>12</xdr:col>
      <xdr:colOff>258959</xdr:colOff>
      <xdr:row>485</xdr:row>
      <xdr:rowOff>1224</xdr:rowOff>
    </xdr:to>
    <xdr:sp macro="" textlink="">
      <xdr:nvSpPr>
        <xdr:cNvPr id="24" name="Speech Bubble: Rectangle 23">
          <a:extLst>
            <a:ext uri="{FF2B5EF4-FFF2-40B4-BE49-F238E27FC236}">
              <a16:creationId xmlns:a16="http://schemas.microsoft.com/office/drawing/2014/main" id="{3DAFA740-8F9A-405F-9C86-C8059DAB333C}"/>
            </a:ext>
          </a:extLst>
        </xdr:cNvPr>
        <xdr:cNvSpPr/>
      </xdr:nvSpPr>
      <xdr:spPr>
        <a:xfrm>
          <a:off x="1812278" y="76667697"/>
          <a:ext cx="1437531" cy="466977"/>
        </a:xfrm>
        <a:prstGeom prst="wedgeRectCallout">
          <a:avLst>
            <a:gd name="adj1" fmla="val -87834"/>
            <a:gd name="adj2" fmla="val -123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19.6 cm</a:t>
          </a:r>
          <a:r>
            <a:rPr lang="en-ID" sz="1100">
              <a:solidFill>
                <a:sysClr val="windowText" lastClr="000000"/>
              </a:solidFill>
              <a:latin typeface="Proxima Nova Lt" panose="02000506030000020004" pitchFamily="50" charset="0"/>
            </a:rPr>
            <a:t> </a:t>
          </a:r>
        </a:p>
      </xdr:txBody>
    </xdr:sp>
    <xdr:clientData/>
  </xdr:twoCellAnchor>
  <xdr:twoCellAnchor>
    <xdr:from>
      <xdr:col>6</xdr:col>
      <xdr:colOff>17480</xdr:colOff>
      <xdr:row>489</xdr:row>
      <xdr:rowOff>114003</xdr:rowOff>
    </xdr:from>
    <xdr:to>
      <xdr:col>14</xdr:col>
      <xdr:colOff>107688</xdr:colOff>
      <xdr:row>492</xdr:row>
      <xdr:rowOff>68310</xdr:rowOff>
    </xdr:to>
    <xdr:sp macro="" textlink="">
      <xdr:nvSpPr>
        <xdr:cNvPr id="25" name="Speech Bubble: Rectangle 24">
          <a:extLst>
            <a:ext uri="{FF2B5EF4-FFF2-40B4-BE49-F238E27FC236}">
              <a16:creationId xmlns:a16="http://schemas.microsoft.com/office/drawing/2014/main" id="{B74A2787-6B81-4BE6-95A3-410EEA2234CF}"/>
            </a:ext>
          </a:extLst>
        </xdr:cNvPr>
        <xdr:cNvSpPr/>
      </xdr:nvSpPr>
      <xdr:spPr>
        <a:xfrm>
          <a:off x="1465280" y="77933253"/>
          <a:ext cx="2242858" cy="468657"/>
        </a:xfrm>
        <a:prstGeom prst="wedgeRectCallout">
          <a:avLst>
            <a:gd name="adj1" fmla="val -35069"/>
            <a:gd name="adj2" fmla="val 791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21.8 cm</a:t>
          </a:r>
          <a:r>
            <a:rPr lang="en-ID" sz="1100">
              <a:solidFill>
                <a:sysClr val="windowText" lastClr="000000"/>
              </a:solidFill>
              <a:latin typeface="Proxima Nova Lt" panose="02000506030000020004" pitchFamily="50" charset="0"/>
            </a:rPr>
            <a:t> </a:t>
          </a:r>
        </a:p>
      </xdr:txBody>
    </xdr:sp>
    <xdr:clientData/>
  </xdr:twoCellAnchor>
  <xdr:twoCellAnchor editAs="oneCell">
    <xdr:from>
      <xdr:col>4</xdr:col>
      <xdr:colOff>136624</xdr:colOff>
      <xdr:row>479</xdr:row>
      <xdr:rowOff>86346</xdr:rowOff>
    </xdr:from>
    <xdr:to>
      <xdr:col>24</xdr:col>
      <xdr:colOff>144269</xdr:colOff>
      <xdr:row>496</xdr:row>
      <xdr:rowOff>51875</xdr:rowOff>
    </xdr:to>
    <xdr:pic>
      <xdr:nvPicPr>
        <xdr:cNvPr id="30" name="Picture 29">
          <a:extLst>
            <a:ext uri="{FF2B5EF4-FFF2-40B4-BE49-F238E27FC236}">
              <a16:creationId xmlns:a16="http://schemas.microsoft.com/office/drawing/2014/main" id="{67A32359-22A9-4F92-AA88-2D56DC8622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bwMode="auto">
        <a:xfrm>
          <a:off x="1110197" y="77179842"/>
          <a:ext cx="5676284" cy="2903106"/>
        </a:xfrm>
        <a:prstGeom prst="rect">
          <a:avLst/>
        </a:prstGeom>
        <a:noFill/>
      </xdr:spPr>
    </xdr:pic>
    <xdr:clientData/>
  </xdr:twoCellAnchor>
  <xdr:twoCellAnchor>
    <xdr:from>
      <xdr:col>7</xdr:col>
      <xdr:colOff>198603</xdr:colOff>
      <xdr:row>478</xdr:row>
      <xdr:rowOff>142264</xdr:rowOff>
    </xdr:from>
    <xdr:to>
      <xdr:col>13</xdr:col>
      <xdr:colOff>25005</xdr:colOff>
      <xdr:row>481</xdr:row>
      <xdr:rowOff>94891</xdr:rowOff>
    </xdr:to>
    <xdr:sp macro="" textlink="">
      <xdr:nvSpPr>
        <xdr:cNvPr id="31" name="Speech Bubble: Rectangle 30">
          <a:extLst>
            <a:ext uri="{FF2B5EF4-FFF2-40B4-BE49-F238E27FC236}">
              <a16:creationId xmlns:a16="http://schemas.microsoft.com/office/drawing/2014/main" id="{D13645A6-96CF-4610-8D36-55785D364DA9}"/>
            </a:ext>
          </a:extLst>
        </xdr:cNvPr>
        <xdr:cNvSpPr/>
      </xdr:nvSpPr>
      <xdr:spPr>
        <a:xfrm>
          <a:off x="1892873" y="77062961"/>
          <a:ext cx="1436380" cy="471023"/>
        </a:xfrm>
        <a:prstGeom prst="wedgeRectCallout">
          <a:avLst>
            <a:gd name="adj1" fmla="val -76403"/>
            <a:gd name="adj2" fmla="val -146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5.2 cm</a:t>
          </a:r>
          <a:r>
            <a:rPr lang="en-ID" sz="1100">
              <a:solidFill>
                <a:sysClr val="windowText" lastClr="000000"/>
              </a:solidFill>
              <a:latin typeface="Proxima Nova Lt" panose="02000506030000020004" pitchFamily="50" charset="0"/>
            </a:rPr>
            <a:t> </a:t>
          </a:r>
        </a:p>
      </xdr:txBody>
    </xdr:sp>
    <xdr:clientData/>
  </xdr:twoCellAnchor>
  <xdr:twoCellAnchor>
    <xdr:from>
      <xdr:col>11</xdr:col>
      <xdr:colOff>137433</xdr:colOff>
      <xdr:row>482</xdr:row>
      <xdr:rowOff>82896</xdr:rowOff>
    </xdr:from>
    <xdr:to>
      <xdr:col>18</xdr:col>
      <xdr:colOff>268888</xdr:colOff>
      <xdr:row>485</xdr:row>
      <xdr:rowOff>37361</xdr:rowOff>
    </xdr:to>
    <xdr:sp macro="" textlink="">
      <xdr:nvSpPr>
        <xdr:cNvPr id="32" name="Speech Bubble: Rectangle 31">
          <a:extLst>
            <a:ext uri="{FF2B5EF4-FFF2-40B4-BE49-F238E27FC236}">
              <a16:creationId xmlns:a16="http://schemas.microsoft.com/office/drawing/2014/main" id="{D74C2A3A-10BA-44C7-AFED-CE4E75DFC5B0}"/>
            </a:ext>
          </a:extLst>
        </xdr:cNvPr>
        <xdr:cNvSpPr/>
      </xdr:nvSpPr>
      <xdr:spPr>
        <a:xfrm>
          <a:off x="2822292" y="77634255"/>
          <a:ext cx="2256721" cy="472387"/>
        </a:xfrm>
        <a:prstGeom prst="wedgeRectCallout">
          <a:avLst>
            <a:gd name="adj1" fmla="val -109497"/>
            <a:gd name="adj2" fmla="val -744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6.6 cm</a:t>
          </a:r>
          <a:r>
            <a:rPr lang="en-ID" sz="1100">
              <a:solidFill>
                <a:sysClr val="windowText" lastClr="000000"/>
              </a:solidFill>
              <a:latin typeface="Proxima Nova Lt" panose="02000506030000020004" pitchFamily="50" charset="0"/>
            </a:rPr>
            <a:t> </a:t>
          </a:r>
        </a:p>
      </xdr:txBody>
    </xdr:sp>
    <xdr:clientData/>
  </xdr:twoCellAnchor>
  <xdr:twoCellAnchor>
    <xdr:from>
      <xdr:col>12</xdr:col>
      <xdr:colOff>76839</xdr:colOff>
      <xdr:row>488</xdr:row>
      <xdr:rowOff>10334</xdr:rowOff>
    </xdr:from>
    <xdr:to>
      <xdr:col>21</xdr:col>
      <xdr:colOff>11847</xdr:colOff>
      <xdr:row>490</xdr:row>
      <xdr:rowOff>150500</xdr:rowOff>
    </xdr:to>
    <xdr:sp macro="" textlink="">
      <xdr:nvSpPr>
        <xdr:cNvPr id="33" name="Speech Bubble: Rectangle 32">
          <a:extLst>
            <a:ext uri="{FF2B5EF4-FFF2-40B4-BE49-F238E27FC236}">
              <a16:creationId xmlns:a16="http://schemas.microsoft.com/office/drawing/2014/main" id="{46B98F77-85EA-47BF-9876-20FCCB23AD60}"/>
            </a:ext>
          </a:extLst>
        </xdr:cNvPr>
        <xdr:cNvSpPr/>
      </xdr:nvSpPr>
      <xdr:spPr>
        <a:xfrm>
          <a:off x="3065308" y="78597537"/>
          <a:ext cx="2667492" cy="485447"/>
        </a:xfrm>
        <a:prstGeom prst="wedgeRectCallout">
          <a:avLst>
            <a:gd name="adj1" fmla="val -107815"/>
            <a:gd name="adj2" fmla="val -1581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10</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9.5 cm</a:t>
          </a:r>
          <a:r>
            <a:rPr lang="en-ID" sz="1100">
              <a:solidFill>
                <a:sysClr val="windowText" lastClr="000000"/>
              </a:solidFill>
              <a:latin typeface="Proxima Nova Lt" panose="02000506030000020004" pitchFamily="50" charset="0"/>
            </a:rPr>
            <a:t> </a:t>
          </a:r>
        </a:p>
      </xdr:txBody>
    </xdr:sp>
    <xdr:clientData/>
  </xdr:twoCellAnchor>
  <xdr:oneCellAnchor>
    <xdr:from>
      <xdr:col>8</xdr:col>
      <xdr:colOff>2557</xdr:colOff>
      <xdr:row>283</xdr:row>
      <xdr:rowOff>0</xdr:rowOff>
    </xdr:from>
    <xdr:ext cx="65" cy="172227"/>
    <xdr:sp macro="" textlink="">
      <xdr:nvSpPr>
        <xdr:cNvPr id="36" name="TextBox 35">
          <a:extLst>
            <a:ext uri="{FF2B5EF4-FFF2-40B4-BE49-F238E27FC236}">
              <a16:creationId xmlns:a16="http://schemas.microsoft.com/office/drawing/2014/main" id="{2C2DAC50-7976-4D8F-BFD2-9E92D2B96B8D}"/>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37" name="TextBox 36">
          <a:extLst>
            <a:ext uri="{FF2B5EF4-FFF2-40B4-BE49-F238E27FC236}">
              <a16:creationId xmlns:a16="http://schemas.microsoft.com/office/drawing/2014/main" id="{2DFA400E-226B-4415-8DDD-CA36FF53B914}"/>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15</xdr:col>
      <xdr:colOff>149677</xdr:colOff>
      <xdr:row>170</xdr:row>
      <xdr:rowOff>77561</xdr:rowOff>
    </xdr:from>
    <xdr:to>
      <xdr:col>31</xdr:col>
      <xdr:colOff>5442</xdr:colOff>
      <xdr:row>178</xdr:row>
      <xdr:rowOff>68036</xdr:rowOff>
    </xdr:to>
    <xdr:grpSp>
      <xdr:nvGrpSpPr>
        <xdr:cNvPr id="38" name="Group 8">
          <a:extLst>
            <a:ext uri="{FF2B5EF4-FFF2-40B4-BE49-F238E27FC236}">
              <a16:creationId xmlns:a16="http://schemas.microsoft.com/office/drawing/2014/main" id="{AB8B4A0B-408D-41BB-B5E4-6264B6848FD9}"/>
            </a:ext>
          </a:extLst>
        </xdr:cNvPr>
        <xdr:cNvGrpSpPr>
          <a:grpSpLocks/>
        </xdr:cNvGrpSpPr>
      </xdr:nvGrpSpPr>
      <xdr:grpSpPr bwMode="auto">
        <a:xfrm>
          <a:off x="4013188" y="29209078"/>
          <a:ext cx="4650372" cy="1360362"/>
          <a:chOff x="3578049" y="36566070"/>
          <a:chExt cx="4540062" cy="1720839"/>
        </a:xfrm>
      </xdr:grpSpPr>
      <xdr:grpSp>
        <xdr:nvGrpSpPr>
          <xdr:cNvPr id="39" name="Group 4">
            <a:extLst>
              <a:ext uri="{FF2B5EF4-FFF2-40B4-BE49-F238E27FC236}">
                <a16:creationId xmlns:a16="http://schemas.microsoft.com/office/drawing/2014/main" id="{79B15BDE-D8D2-CC3A-A275-69C65BEB1008}"/>
              </a:ext>
            </a:extLst>
          </xdr:cNvPr>
          <xdr:cNvGrpSpPr>
            <a:grpSpLocks/>
          </xdr:cNvGrpSpPr>
        </xdr:nvGrpSpPr>
        <xdr:grpSpPr bwMode="auto">
          <a:xfrm>
            <a:off x="3578049" y="36566070"/>
            <a:ext cx="4540062" cy="1720839"/>
            <a:chOff x="3548269" y="36233019"/>
            <a:chExt cx="4496541" cy="1695452"/>
          </a:xfrm>
        </xdr:grpSpPr>
        <xdr:pic>
          <xdr:nvPicPr>
            <xdr:cNvPr id="42" name="Picture 1">
              <a:extLst>
                <a:ext uri="{FF2B5EF4-FFF2-40B4-BE49-F238E27FC236}">
                  <a16:creationId xmlns:a16="http://schemas.microsoft.com/office/drawing/2014/main" id="{4936D074-C89B-3FBD-EF8F-E96F1E8D19B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48269" y="37014071"/>
              <a:ext cx="4496541"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 name="Picture 3">
              <a:extLst>
                <a:ext uri="{FF2B5EF4-FFF2-40B4-BE49-F238E27FC236}">
                  <a16:creationId xmlns:a16="http://schemas.microsoft.com/office/drawing/2014/main" id="{1D7FFD34-257D-97E5-6992-5DFDE6598E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66937" y="36233019"/>
              <a:ext cx="2124075" cy="480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0" name="Picture 6">
            <a:extLst>
              <a:ext uri="{FF2B5EF4-FFF2-40B4-BE49-F238E27FC236}">
                <a16:creationId xmlns:a16="http://schemas.microsoft.com/office/drawing/2014/main" id="{84BD3648-EB7A-7FBA-BE41-27ACFAD659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r="57440"/>
          <a:stretch>
            <a:fillRect/>
          </a:stretch>
        </xdr:blipFill>
        <xdr:spPr bwMode="auto">
          <a:xfrm>
            <a:off x="3661327" y="37000231"/>
            <a:ext cx="1672673" cy="388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 name="Picture 7">
            <a:extLst>
              <a:ext uri="{FF2B5EF4-FFF2-40B4-BE49-F238E27FC236}">
                <a16:creationId xmlns:a16="http://schemas.microsoft.com/office/drawing/2014/main" id="{83C55C57-EC8A-8E20-9707-5CBFBFDD8B2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16826" y="37121158"/>
            <a:ext cx="2614453"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xdr:col>
      <xdr:colOff>199994</xdr:colOff>
      <xdr:row>170</xdr:row>
      <xdr:rowOff>87086</xdr:rowOff>
    </xdr:from>
    <xdr:to>
      <xdr:col>14</xdr:col>
      <xdr:colOff>81644</xdr:colOff>
      <xdr:row>178</xdr:row>
      <xdr:rowOff>108857</xdr:rowOff>
    </xdr:to>
    <xdr:pic>
      <xdr:nvPicPr>
        <xdr:cNvPr id="44" name="Picture 16">
          <a:extLst>
            <a:ext uri="{FF2B5EF4-FFF2-40B4-BE49-F238E27FC236}">
              <a16:creationId xmlns:a16="http://schemas.microsoft.com/office/drawing/2014/main" id="{7ACEDCA7-AD7A-475C-840D-87D13F523F3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9921" t="13445" r="9627" b="15965"/>
        <a:stretch>
          <a:fillRect/>
        </a:stretch>
      </xdr:blipFill>
      <xdr:spPr bwMode="auto">
        <a:xfrm>
          <a:off x="703458" y="29791479"/>
          <a:ext cx="3024900" cy="1436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134529</xdr:colOff>
      <xdr:row>182</xdr:row>
      <xdr:rowOff>149815</xdr:rowOff>
    </xdr:from>
    <xdr:to>
      <xdr:col>3</xdr:col>
      <xdr:colOff>124731</xdr:colOff>
      <xdr:row>187</xdr:row>
      <xdr:rowOff>90714</xdr:rowOff>
    </xdr:to>
    <xdr:grpSp>
      <xdr:nvGrpSpPr>
        <xdr:cNvPr id="45" name="Group 11">
          <a:extLst>
            <a:ext uri="{FF2B5EF4-FFF2-40B4-BE49-F238E27FC236}">
              <a16:creationId xmlns:a16="http://schemas.microsoft.com/office/drawing/2014/main" id="{F109F5C3-DE4E-41DE-AB37-969B415CA521}"/>
            </a:ext>
          </a:extLst>
        </xdr:cNvPr>
        <xdr:cNvGrpSpPr>
          <a:grpSpLocks/>
        </xdr:cNvGrpSpPr>
      </xdr:nvGrpSpPr>
      <xdr:grpSpPr bwMode="auto">
        <a:xfrm>
          <a:off x="626832" y="31389675"/>
          <a:ext cx="225652" cy="979017"/>
          <a:chOff x="7239000" y="23822025"/>
          <a:chExt cx="333375" cy="815184"/>
        </a:xfrm>
      </xdr:grpSpPr>
      <xdr:sp macro="" textlink="">
        <xdr:nvSpPr>
          <xdr:cNvPr id="46" name="Isosceles Triangle 45">
            <a:extLst>
              <a:ext uri="{FF2B5EF4-FFF2-40B4-BE49-F238E27FC236}">
                <a16:creationId xmlns:a16="http://schemas.microsoft.com/office/drawing/2014/main" id="{43B8BF6F-684F-9AD1-3333-6CF6CF79EDAA}"/>
              </a:ext>
            </a:extLst>
          </xdr:cNvPr>
          <xdr:cNvSpPr/>
        </xdr:nvSpPr>
        <xdr:spPr>
          <a:xfrm rot="10800000">
            <a:off x="7258050" y="23822025"/>
            <a:ext cx="238125" cy="218014"/>
          </a:xfrm>
          <a:prstGeom prst="triangle">
            <a:avLst/>
          </a:prstGeom>
          <a:solidFill>
            <a:srgbClr val="FF000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sp macro="" textlink="">
        <xdr:nvSpPr>
          <xdr:cNvPr id="47" name="Freeform 18">
            <a:extLst>
              <a:ext uri="{FF2B5EF4-FFF2-40B4-BE49-F238E27FC236}">
                <a16:creationId xmlns:a16="http://schemas.microsoft.com/office/drawing/2014/main" id="{38AFFB78-5568-55BD-860D-2487FCD81752}"/>
              </a:ext>
            </a:extLst>
          </xdr:cNvPr>
          <xdr:cNvSpPr/>
        </xdr:nvSpPr>
        <xdr:spPr>
          <a:xfrm>
            <a:off x="7277100" y="24040039"/>
            <a:ext cx="276225" cy="597170"/>
          </a:xfrm>
          <a:custGeom>
            <a:avLst/>
            <a:gdLst>
              <a:gd name="connsiteX0" fmla="*/ 85804 w 277572"/>
              <a:gd name="connsiteY0" fmla="*/ 0 h 596109"/>
              <a:gd name="connsiteX1" fmla="*/ 247729 w 277572"/>
              <a:gd name="connsiteY1" fmla="*/ 85725 h 596109"/>
              <a:gd name="connsiteX2" fmla="*/ 247729 w 277572"/>
              <a:gd name="connsiteY2" fmla="*/ 95250 h 596109"/>
              <a:gd name="connsiteX3" fmla="*/ 79 w 277572"/>
              <a:gd name="connsiteY3" fmla="*/ 133350 h 596109"/>
              <a:gd name="connsiteX4" fmla="*/ 276304 w 277572"/>
              <a:gd name="connsiteY4" fmla="*/ 219075 h 596109"/>
              <a:gd name="connsiteX5" fmla="*/ 104854 w 277572"/>
              <a:gd name="connsiteY5" fmla="*/ 276225 h 596109"/>
              <a:gd name="connsiteX6" fmla="*/ 152479 w 277572"/>
              <a:gd name="connsiteY6" fmla="*/ 409575 h 596109"/>
              <a:gd name="connsiteX7" fmla="*/ 133429 w 277572"/>
              <a:gd name="connsiteY7" fmla="*/ 590550 h 596109"/>
              <a:gd name="connsiteX8" fmla="*/ 142954 w 277572"/>
              <a:gd name="connsiteY8" fmla="*/ 581025 h 5961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77572" h="596109">
                <a:moveTo>
                  <a:pt x="85804" y="0"/>
                </a:moveTo>
                <a:cubicBezTo>
                  <a:pt x="139779" y="28575"/>
                  <a:pt x="220742" y="69850"/>
                  <a:pt x="247729" y="85725"/>
                </a:cubicBezTo>
                <a:cubicBezTo>
                  <a:pt x="274717" y="101600"/>
                  <a:pt x="289004" y="87313"/>
                  <a:pt x="247729" y="95250"/>
                </a:cubicBezTo>
                <a:cubicBezTo>
                  <a:pt x="206454" y="103187"/>
                  <a:pt x="-4683" y="112713"/>
                  <a:pt x="79" y="133350"/>
                </a:cubicBezTo>
                <a:cubicBezTo>
                  <a:pt x="4841" y="153987"/>
                  <a:pt x="258842" y="195263"/>
                  <a:pt x="276304" y="219075"/>
                </a:cubicBezTo>
                <a:cubicBezTo>
                  <a:pt x="293766" y="242887"/>
                  <a:pt x="125491" y="244475"/>
                  <a:pt x="104854" y="276225"/>
                </a:cubicBezTo>
                <a:cubicBezTo>
                  <a:pt x="84217" y="307975"/>
                  <a:pt x="147717" y="357188"/>
                  <a:pt x="152479" y="409575"/>
                </a:cubicBezTo>
                <a:cubicBezTo>
                  <a:pt x="157241" y="461962"/>
                  <a:pt x="135017" y="561975"/>
                  <a:pt x="133429" y="590550"/>
                </a:cubicBezTo>
                <a:cubicBezTo>
                  <a:pt x="131842" y="619125"/>
                  <a:pt x="139779" y="525463"/>
                  <a:pt x="142954" y="581025"/>
                </a:cubicBezTo>
              </a:path>
            </a:pathLst>
          </a:cu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xnSp macro="">
        <xdr:nvCxnSpPr>
          <xdr:cNvPr id="48" name="Straight Connector 47">
            <a:extLst>
              <a:ext uri="{FF2B5EF4-FFF2-40B4-BE49-F238E27FC236}">
                <a16:creationId xmlns:a16="http://schemas.microsoft.com/office/drawing/2014/main" id="{715587FF-6198-356A-66B2-BE04ED84CF1D}"/>
              </a:ext>
            </a:extLst>
          </xdr:cNvPr>
          <xdr:cNvCxnSpPr/>
        </xdr:nvCxnSpPr>
        <xdr:spPr>
          <a:xfrm>
            <a:off x="7239000" y="24030560"/>
            <a:ext cx="33337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66337</xdr:colOff>
      <xdr:row>350</xdr:row>
      <xdr:rowOff>60104</xdr:rowOff>
    </xdr:from>
    <xdr:to>
      <xdr:col>12</xdr:col>
      <xdr:colOff>172039</xdr:colOff>
      <xdr:row>361</xdr:row>
      <xdr:rowOff>139448</xdr:rowOff>
    </xdr:to>
    <xdr:pic>
      <xdr:nvPicPr>
        <xdr:cNvPr id="52" name="Picture 51">
          <a:extLst>
            <a:ext uri="{FF2B5EF4-FFF2-40B4-BE49-F238E27FC236}">
              <a16:creationId xmlns:a16="http://schemas.microsoft.com/office/drawing/2014/main" id="{0018403F-0B90-499D-A4B5-D96EFF7D32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299602" y="58512502"/>
          <a:ext cx="2885447" cy="2003783"/>
        </a:xfrm>
        <a:prstGeom prst="rect">
          <a:avLst/>
        </a:prstGeom>
      </xdr:spPr>
    </xdr:pic>
    <xdr:clientData/>
  </xdr:twoCellAnchor>
  <xdr:twoCellAnchor editAs="oneCell">
    <xdr:from>
      <xdr:col>12</xdr:col>
      <xdr:colOff>227851</xdr:colOff>
      <xdr:row>350</xdr:row>
      <xdr:rowOff>93354</xdr:rowOff>
    </xdr:from>
    <xdr:to>
      <xdr:col>21</xdr:col>
      <xdr:colOff>292916</xdr:colOff>
      <xdr:row>361</xdr:row>
      <xdr:rowOff>97231</xdr:rowOff>
    </xdr:to>
    <xdr:pic>
      <xdr:nvPicPr>
        <xdr:cNvPr id="53" name="Picture 52">
          <a:extLst>
            <a:ext uri="{FF2B5EF4-FFF2-40B4-BE49-F238E27FC236}">
              <a16:creationId xmlns:a16="http://schemas.microsoft.com/office/drawing/2014/main" id="{ED84ACC8-A6AE-4368-B2D1-CBD9327A649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3240861" y="58545752"/>
          <a:ext cx="2776774" cy="1928316"/>
        </a:xfrm>
        <a:prstGeom prst="rect">
          <a:avLst/>
        </a:prstGeom>
      </xdr:spPr>
    </xdr:pic>
    <xdr:clientData/>
  </xdr:twoCellAnchor>
  <xdr:twoCellAnchor editAs="oneCell">
    <xdr:from>
      <xdr:col>22</xdr:col>
      <xdr:colOff>66486</xdr:colOff>
      <xdr:row>350</xdr:row>
      <xdr:rowOff>29412</xdr:rowOff>
    </xdr:from>
    <xdr:to>
      <xdr:col>31</xdr:col>
      <xdr:colOff>131550</xdr:colOff>
      <xdr:row>361</xdr:row>
      <xdr:rowOff>33289</xdr:rowOff>
    </xdr:to>
    <xdr:pic>
      <xdr:nvPicPr>
        <xdr:cNvPr id="54" name="Picture 53">
          <a:extLst>
            <a:ext uri="{FF2B5EF4-FFF2-40B4-BE49-F238E27FC236}">
              <a16:creationId xmlns:a16="http://schemas.microsoft.com/office/drawing/2014/main" id="{57D04EAD-5D05-45CE-92C7-5917253E84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092506" y="58481810"/>
          <a:ext cx="2776774" cy="1928316"/>
        </a:xfrm>
        <a:prstGeom prst="rect">
          <a:avLst/>
        </a:prstGeom>
      </xdr:spPr>
    </xdr:pic>
    <xdr:clientData/>
  </xdr:twoCellAnchor>
  <xdr:twoCellAnchor editAs="oneCell">
    <xdr:from>
      <xdr:col>2</xdr:col>
      <xdr:colOff>170441</xdr:colOff>
      <xdr:row>359</xdr:row>
      <xdr:rowOff>8737</xdr:rowOff>
    </xdr:from>
    <xdr:to>
      <xdr:col>11</xdr:col>
      <xdr:colOff>246697</xdr:colOff>
      <xdr:row>360</xdr:row>
      <xdr:rowOff>62342</xdr:rowOff>
    </xdr:to>
    <xdr:pic>
      <xdr:nvPicPr>
        <xdr:cNvPr id="34" name="Picture 12">
          <a:extLst>
            <a:ext uri="{FF2B5EF4-FFF2-40B4-BE49-F238E27FC236}">
              <a16:creationId xmlns:a16="http://schemas.microsoft.com/office/drawing/2014/main" id="{8AB72B14-18BF-4939-BCA3-B2B58271D86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bwMode="auto">
        <a:xfrm>
          <a:off x="663500" y="57685413"/>
          <a:ext cx="2250197" cy="221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300429</xdr:colOff>
      <xdr:row>359</xdr:row>
      <xdr:rowOff>29172</xdr:rowOff>
    </xdr:from>
    <xdr:to>
      <xdr:col>21</xdr:col>
      <xdr:colOff>130156</xdr:colOff>
      <xdr:row>360</xdr:row>
      <xdr:rowOff>77768</xdr:rowOff>
    </xdr:to>
    <xdr:pic>
      <xdr:nvPicPr>
        <xdr:cNvPr id="55" name="Picture 12">
          <a:extLst>
            <a:ext uri="{FF2B5EF4-FFF2-40B4-BE49-F238E27FC236}">
              <a16:creationId xmlns:a16="http://schemas.microsoft.com/office/drawing/2014/main" id="{8F5A6124-ED99-477F-841D-50D7F424F08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bwMode="auto">
        <a:xfrm>
          <a:off x="3572547" y="57705848"/>
          <a:ext cx="2250197"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161476</xdr:colOff>
      <xdr:row>359</xdr:row>
      <xdr:rowOff>587</xdr:rowOff>
    </xdr:from>
    <xdr:to>
      <xdr:col>30</xdr:col>
      <xdr:colOff>293761</xdr:colOff>
      <xdr:row>360</xdr:row>
      <xdr:rowOff>52565</xdr:rowOff>
    </xdr:to>
    <xdr:pic>
      <xdr:nvPicPr>
        <xdr:cNvPr id="56" name="Picture 12">
          <a:extLst>
            <a:ext uri="{FF2B5EF4-FFF2-40B4-BE49-F238E27FC236}">
              <a16:creationId xmlns:a16="http://schemas.microsoft.com/office/drawing/2014/main" id="{CEA52D99-CF70-4ABF-BAE2-DB296FA8AD8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bwMode="auto">
        <a:xfrm>
          <a:off x="6459182" y="57677263"/>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130862</xdr:colOff>
      <xdr:row>372</xdr:row>
      <xdr:rowOff>125141</xdr:rowOff>
    </xdr:from>
    <xdr:to>
      <xdr:col>12</xdr:col>
      <xdr:colOff>127891</xdr:colOff>
      <xdr:row>383</xdr:row>
      <xdr:rowOff>129018</xdr:rowOff>
    </xdr:to>
    <xdr:pic>
      <xdr:nvPicPr>
        <xdr:cNvPr id="57" name="Picture 56">
          <a:extLst>
            <a:ext uri="{FF2B5EF4-FFF2-40B4-BE49-F238E27FC236}">
              <a16:creationId xmlns:a16="http://schemas.microsoft.com/office/drawing/2014/main" id="{B90C332D-0E37-4699-B7A5-43873C40D46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364127" y="62445855"/>
          <a:ext cx="2776774" cy="1928316"/>
        </a:xfrm>
        <a:prstGeom prst="rect">
          <a:avLst/>
        </a:prstGeom>
      </xdr:spPr>
    </xdr:pic>
    <xdr:clientData/>
  </xdr:twoCellAnchor>
  <xdr:twoCellAnchor editAs="oneCell">
    <xdr:from>
      <xdr:col>12</xdr:col>
      <xdr:colOff>238040</xdr:colOff>
      <xdr:row>372</xdr:row>
      <xdr:rowOff>120658</xdr:rowOff>
    </xdr:from>
    <xdr:to>
      <xdr:col>22</xdr:col>
      <xdr:colOff>1804</xdr:colOff>
      <xdr:row>383</xdr:row>
      <xdr:rowOff>124535</xdr:rowOff>
    </xdr:to>
    <xdr:pic>
      <xdr:nvPicPr>
        <xdr:cNvPr id="58" name="Picture 57">
          <a:extLst>
            <a:ext uri="{FF2B5EF4-FFF2-40B4-BE49-F238E27FC236}">
              <a16:creationId xmlns:a16="http://schemas.microsoft.com/office/drawing/2014/main" id="{076A5C1C-4ADF-410C-BAAC-C8FA48AFC3B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3251050" y="62441372"/>
          <a:ext cx="2776774" cy="1928316"/>
        </a:xfrm>
        <a:prstGeom prst="rect">
          <a:avLst/>
        </a:prstGeom>
      </xdr:spPr>
    </xdr:pic>
    <xdr:clientData/>
  </xdr:twoCellAnchor>
  <xdr:twoCellAnchor editAs="oneCell">
    <xdr:from>
      <xdr:col>22</xdr:col>
      <xdr:colOff>43058</xdr:colOff>
      <xdr:row>372</xdr:row>
      <xdr:rowOff>116176</xdr:rowOff>
    </xdr:from>
    <xdr:to>
      <xdr:col>31</xdr:col>
      <xdr:colOff>108122</xdr:colOff>
      <xdr:row>383</xdr:row>
      <xdr:rowOff>120053</xdr:rowOff>
    </xdr:to>
    <xdr:pic>
      <xdr:nvPicPr>
        <xdr:cNvPr id="59" name="Picture 58">
          <a:extLst>
            <a:ext uri="{FF2B5EF4-FFF2-40B4-BE49-F238E27FC236}">
              <a16:creationId xmlns:a16="http://schemas.microsoft.com/office/drawing/2014/main" id="{2BCFABFA-22BD-4336-8499-691B52D4526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069078" y="62436890"/>
          <a:ext cx="2776774" cy="1928316"/>
        </a:xfrm>
        <a:prstGeom prst="rect">
          <a:avLst/>
        </a:prstGeom>
      </xdr:spPr>
    </xdr:pic>
    <xdr:clientData/>
  </xdr:twoCellAnchor>
  <xdr:twoCellAnchor editAs="oneCell">
    <xdr:from>
      <xdr:col>2</xdr:col>
      <xdr:colOff>180630</xdr:colOff>
      <xdr:row>381</xdr:row>
      <xdr:rowOff>30132</xdr:rowOff>
    </xdr:from>
    <xdr:to>
      <xdr:col>11</xdr:col>
      <xdr:colOff>256886</xdr:colOff>
      <xdr:row>382</xdr:row>
      <xdr:rowOff>95554</xdr:rowOff>
    </xdr:to>
    <xdr:pic>
      <xdr:nvPicPr>
        <xdr:cNvPr id="60" name="Picture 12">
          <a:extLst>
            <a:ext uri="{FF2B5EF4-FFF2-40B4-BE49-F238E27FC236}">
              <a16:creationId xmlns:a16="http://schemas.microsoft.com/office/drawing/2014/main" id="{3CECBD64-213C-4B16-8ECB-40337748476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bwMode="auto">
        <a:xfrm>
          <a:off x="673689" y="61427161"/>
          <a:ext cx="2250197" cy="233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8060</xdr:colOff>
      <xdr:row>381</xdr:row>
      <xdr:rowOff>54783</xdr:rowOff>
    </xdr:from>
    <xdr:to>
      <xdr:col>21</xdr:col>
      <xdr:colOff>140345</xdr:colOff>
      <xdr:row>382</xdr:row>
      <xdr:rowOff>106761</xdr:rowOff>
    </xdr:to>
    <xdr:pic>
      <xdr:nvPicPr>
        <xdr:cNvPr id="61" name="Picture 12">
          <a:extLst>
            <a:ext uri="{FF2B5EF4-FFF2-40B4-BE49-F238E27FC236}">
              <a16:creationId xmlns:a16="http://schemas.microsoft.com/office/drawing/2014/main" id="{798D3035-1147-4196-9B6E-20EA9583587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xdr:blipFill>
      <xdr:spPr bwMode="auto">
        <a:xfrm>
          <a:off x="3582736" y="61451812"/>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138048</xdr:colOff>
      <xdr:row>381</xdr:row>
      <xdr:rowOff>88906</xdr:rowOff>
    </xdr:from>
    <xdr:to>
      <xdr:col>30</xdr:col>
      <xdr:colOff>270333</xdr:colOff>
      <xdr:row>382</xdr:row>
      <xdr:rowOff>130909</xdr:rowOff>
    </xdr:to>
    <xdr:pic>
      <xdr:nvPicPr>
        <xdr:cNvPr id="62" name="Picture 12">
          <a:extLst>
            <a:ext uri="{FF2B5EF4-FFF2-40B4-BE49-F238E27FC236}">
              <a16:creationId xmlns:a16="http://schemas.microsoft.com/office/drawing/2014/main" id="{A059BFFC-D758-4B8B-B0B9-B828A43A80A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xdr:blipFill>
      <xdr:spPr bwMode="auto">
        <a:xfrm>
          <a:off x="6435754" y="61485935"/>
          <a:ext cx="2250197" cy="210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56029</xdr:colOff>
      <xdr:row>420</xdr:row>
      <xdr:rowOff>172689</xdr:rowOff>
    </xdr:from>
    <xdr:to>
      <xdr:col>12</xdr:col>
      <xdr:colOff>87362</xdr:colOff>
      <xdr:row>432</xdr:row>
      <xdr:rowOff>25438</xdr:rowOff>
    </xdr:to>
    <xdr:pic>
      <xdr:nvPicPr>
        <xdr:cNvPr id="69" name="Picture 68">
          <a:extLst>
            <a:ext uri="{FF2B5EF4-FFF2-40B4-BE49-F238E27FC236}">
              <a16:creationId xmlns:a16="http://schemas.microsoft.com/office/drawing/2014/main" id="{98E3FD5D-EF52-4AC3-92B7-D6880F46FEB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289294" y="68704092"/>
          <a:ext cx="2811078" cy="1952137"/>
        </a:xfrm>
        <a:prstGeom prst="rect">
          <a:avLst/>
        </a:prstGeom>
      </xdr:spPr>
    </xdr:pic>
    <xdr:clientData/>
  </xdr:twoCellAnchor>
  <xdr:twoCellAnchor editAs="oneCell">
    <xdr:from>
      <xdr:col>12</xdr:col>
      <xdr:colOff>186019</xdr:colOff>
      <xdr:row>421</xdr:row>
      <xdr:rowOff>9099</xdr:rowOff>
    </xdr:from>
    <xdr:to>
      <xdr:col>21</xdr:col>
      <xdr:colOff>239764</xdr:colOff>
      <xdr:row>432</xdr:row>
      <xdr:rowOff>5114</xdr:rowOff>
    </xdr:to>
    <xdr:pic>
      <xdr:nvPicPr>
        <xdr:cNvPr id="70" name="Picture 69">
          <a:extLst>
            <a:ext uri="{FF2B5EF4-FFF2-40B4-BE49-F238E27FC236}">
              <a16:creationId xmlns:a16="http://schemas.microsoft.com/office/drawing/2014/main" id="{6AFE2425-A4B3-406A-BB8A-A93F0F324D7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3199029" y="68715451"/>
          <a:ext cx="2765454" cy="1920454"/>
        </a:xfrm>
        <a:prstGeom prst="rect">
          <a:avLst/>
        </a:prstGeom>
      </xdr:spPr>
    </xdr:pic>
    <xdr:clientData/>
  </xdr:twoCellAnchor>
  <xdr:twoCellAnchor editAs="oneCell">
    <xdr:from>
      <xdr:col>21</xdr:col>
      <xdr:colOff>293595</xdr:colOff>
      <xdr:row>421</xdr:row>
      <xdr:rowOff>5053</xdr:rowOff>
    </xdr:from>
    <xdr:to>
      <xdr:col>31</xdr:col>
      <xdr:colOff>44781</xdr:colOff>
      <xdr:row>432</xdr:row>
      <xdr:rowOff>195</xdr:rowOff>
    </xdr:to>
    <xdr:pic>
      <xdr:nvPicPr>
        <xdr:cNvPr id="71" name="Picture 70">
          <a:extLst>
            <a:ext uri="{FF2B5EF4-FFF2-40B4-BE49-F238E27FC236}">
              <a16:creationId xmlns:a16="http://schemas.microsoft.com/office/drawing/2014/main" id="{F84EDAA5-0014-4E82-AB98-298AA5A9A95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018314" y="68711405"/>
          <a:ext cx="2764197" cy="1919581"/>
        </a:xfrm>
        <a:prstGeom prst="rect">
          <a:avLst/>
        </a:prstGeom>
      </xdr:spPr>
    </xdr:pic>
    <xdr:clientData/>
  </xdr:twoCellAnchor>
  <xdr:twoCellAnchor editAs="oneCell">
    <xdr:from>
      <xdr:col>2</xdr:col>
      <xdr:colOff>140244</xdr:colOff>
      <xdr:row>429</xdr:row>
      <xdr:rowOff>94573</xdr:rowOff>
    </xdr:from>
    <xdr:to>
      <xdr:col>11</xdr:col>
      <xdr:colOff>181909</xdr:colOff>
      <xdr:row>430</xdr:row>
      <xdr:rowOff>143169</xdr:rowOff>
    </xdr:to>
    <xdr:pic>
      <xdr:nvPicPr>
        <xdr:cNvPr id="72" name="Picture 12">
          <a:extLst>
            <a:ext uri="{FF2B5EF4-FFF2-40B4-BE49-F238E27FC236}">
              <a16:creationId xmlns:a16="http://schemas.microsoft.com/office/drawing/2014/main" id="{73E4E92B-CAEC-4D1D-BB80-182A68BC151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xdr:blipFill>
      <xdr:spPr bwMode="auto">
        <a:xfrm>
          <a:off x="633303" y="67475544"/>
          <a:ext cx="2215606"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272941</xdr:colOff>
      <xdr:row>429</xdr:row>
      <xdr:rowOff>112502</xdr:rowOff>
    </xdr:from>
    <xdr:to>
      <xdr:col>21</xdr:col>
      <xdr:colOff>62660</xdr:colOff>
      <xdr:row>430</xdr:row>
      <xdr:rowOff>161098</xdr:rowOff>
    </xdr:to>
    <xdr:pic>
      <xdr:nvPicPr>
        <xdr:cNvPr id="73" name="Picture 12">
          <a:extLst>
            <a:ext uri="{FF2B5EF4-FFF2-40B4-BE49-F238E27FC236}">
              <a16:creationId xmlns:a16="http://schemas.microsoft.com/office/drawing/2014/main" id="{8F6EE28E-FEEA-4ED5-9BB2-859DECB0978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xdr:blipFill>
      <xdr:spPr bwMode="auto">
        <a:xfrm>
          <a:off x="3545059" y="67493473"/>
          <a:ext cx="2210189"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80367</xdr:colOff>
      <xdr:row>429</xdr:row>
      <xdr:rowOff>141904</xdr:rowOff>
    </xdr:from>
    <xdr:to>
      <xdr:col>30</xdr:col>
      <xdr:colOff>212652</xdr:colOff>
      <xdr:row>431</xdr:row>
      <xdr:rowOff>21879</xdr:rowOff>
    </xdr:to>
    <xdr:pic>
      <xdr:nvPicPr>
        <xdr:cNvPr id="74" name="Picture 12">
          <a:extLst>
            <a:ext uri="{FF2B5EF4-FFF2-40B4-BE49-F238E27FC236}">
              <a16:creationId xmlns:a16="http://schemas.microsoft.com/office/drawing/2014/main" id="{81F5A2D6-1159-4BAB-8068-D3DC1B961531}"/>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xdr:blipFill>
      <xdr:spPr bwMode="auto">
        <a:xfrm>
          <a:off x="6378073" y="67522875"/>
          <a:ext cx="2250197" cy="216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Q%20141.%20TOL%20PEKANBARU%20-%20MINAS\PLAXIS\AKSES%201+700\Ngojek\Jembatan%20Kali%20Pesanggrahan\Laporan\Working\RC%20Workbo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0.10\data%20personil\0.%20JOB\0.%20ON%20GOING%20PROJECT\Q%20162.%20SIBANCEH%20SEKSI%205%20&amp;%206\8.%20ANALISIS\SEKSI%206\TIMBUNAN\12.%20ORET2AN\Ngojek\Jembatan%20Kali%20Pesanggrahan\Laporan\Working\RC%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8F2-017B-48C5-81D2-B32981FDC932}">
  <sheetPr>
    <tabColor theme="7" tint="0.79998168889431442"/>
  </sheetPr>
  <dimension ref="B2:AF45"/>
  <sheetViews>
    <sheetView topLeftCell="M24" zoomScaleNormal="100" workbookViewId="0">
      <selection activeCell="AB38" sqref="AB38"/>
    </sheetView>
  </sheetViews>
  <sheetFormatPr defaultRowHeight="15"/>
  <cols>
    <col min="1" max="1" width="4.5703125" style="134" customWidth="1"/>
    <col min="2" max="2" width="14.7109375" style="132" customWidth="1"/>
    <col min="3" max="8" width="9.140625" style="132"/>
    <col min="9" max="9" width="15.5703125" style="132" bestFit="1" customWidth="1"/>
    <col min="10" max="10" width="16.28515625" style="132" bestFit="1" customWidth="1"/>
    <col min="11" max="11" width="14.5703125" style="132" bestFit="1" customWidth="1"/>
    <col min="12" max="13" width="14.5703125" style="132" customWidth="1"/>
    <col min="14" max="14" width="5.7109375" style="132" bestFit="1" customWidth="1"/>
    <col min="15" max="15" width="7.42578125" style="132" bestFit="1" customWidth="1"/>
    <col min="16" max="16" width="7.5703125" style="132" bestFit="1" customWidth="1"/>
    <col min="17" max="25" width="9.140625" style="134"/>
    <col min="26" max="26" width="11" style="134" customWidth="1"/>
    <col min="27" max="28" width="9.140625" style="134"/>
    <col min="29" max="29" width="9.5703125" style="134" bestFit="1" customWidth="1"/>
    <col min="30" max="30" width="14.85546875" style="134" customWidth="1"/>
    <col min="31" max="16384" width="9.140625" style="134"/>
  </cols>
  <sheetData>
    <row r="2" spans="2:12" ht="21.75" customHeight="1">
      <c r="B2" s="130" t="s">
        <v>294</v>
      </c>
      <c r="C2" s="574" t="s">
        <v>116</v>
      </c>
      <c r="D2" s="575"/>
      <c r="E2" s="576"/>
      <c r="F2" s="130" t="s">
        <v>40</v>
      </c>
      <c r="G2" s="130" t="s">
        <v>295</v>
      </c>
      <c r="H2" s="130" t="s">
        <v>39</v>
      </c>
      <c r="I2" s="130" t="s">
        <v>296</v>
      </c>
      <c r="J2" s="130" t="s">
        <v>297</v>
      </c>
      <c r="K2" s="130" t="s">
        <v>298</v>
      </c>
      <c r="L2" s="131"/>
      <c r="M2" t="inlineStr">
        <is>
          <t xml:space="preserve">Catatan: SI Bora Pulu tidak memiliki uji konsolidasi (oedometer).</t>
        </is>
      </c>
    </row>
    <row r="3" spans="2:12">
      <c r="B3" s="133" t="inlineStr">
        <is>
          <t xml:space="preserve">BH-02</t>
        </is>
      </c>
      <c r="C3" s="133">
        <v>11.4</v>
      </c>
      <c r="D3" s="133" t="inlineStr">
        <is>
          <t xml:space="preserve">-</t>
        </is>
      </c>
      <c r="E3" s="133">
        <v>12</v>
      </c>
      <c r="F3" s="133">
        <v>0.119</v>
      </c>
      <c r="G3" s="133">
        <v>0.024</v>
      </c>
      <c r="H3" s="133">
        <v>0.645</v>
      </c>
      <c r="I3" s="133">
        <v>5.79</v>
      </c>
      <c r="J3" s="133">
        <v>0.0037</v>
      </c>
      <c r="K3" s="133">
        <v>0.003</v>
      </c>
      <c r="M3" t="inlineStr">
        <is>
          <t xml:space="preserve">e0 = hasil uji lab (indeks). Cc = 0,009(LL-10) (Terzaghi &amp; Peck 1967); Cr = 0,2Cc;</t>
        </is>
      </c>
    </row>
    <row r="4" spans="2:12">
      <c r="B4" s="133" t="inlineStr">
        <is>
          <t xml:space="preserve">BH-02</t>
        </is>
      </c>
      <c r="C4" s="133">
        <v>15</v>
      </c>
      <c r="D4" s="133" t="inlineStr">
        <is>
          <t xml:space="preserve">-</t>
        </is>
      </c>
      <c r="E4" s="133">
        <v>15.45</v>
      </c>
      <c r="F4" s="133">
        <v>0.111</v>
      </c>
      <c r="G4" s="133">
        <v>0.022</v>
      </c>
      <c r="H4" s="133">
        <v>0.464</v>
      </c>
      <c r="I4" s="133">
        <v>2.78</v>
      </c>
      <c r="J4" s="133">
        <v>0.0033</v>
      </c>
      <c r="K4" s="133">
        <v>0.003</v>
      </c>
      <c r="M4" t="inlineStr">
        <is>
          <t xml:space="preserve">Pc = cu/0,22 (Mesri 1975) dgn cu = 5N; mv = 0,435C/[(1+e0)σ'v]; Cv dari LL (NAVFAC DM-7.1).</t>
        </is>
      </c>
    </row>
    <row r="5" spans="2:12">
      <c r="B5" s="133" t="inlineStr">
        <is>
          <t xml:space="preserve">BH-02</t>
        </is>
      </c>
      <c r="C5" s="133">
        <v>23.4</v>
      </c>
      <c r="D5" s="133" t="inlineStr">
        <is>
          <t xml:space="preserve">-</t>
        </is>
      </c>
      <c r="E5" s="133">
        <v>24</v>
      </c>
      <c r="F5" s="133">
        <v>0.081</v>
      </c>
      <c r="G5" s="133">
        <v>0.016</v>
      </c>
      <c r="H5" s="133">
        <v>0.628</v>
      </c>
      <c r="I5" s="133">
        <v>5.56</v>
      </c>
      <c r="J5" s="133">
        <v>0.0016</v>
      </c>
      <c r="K5" s="133">
        <v>0.003</v>
      </c>
      <c r="M5" t="inlineStr">
        <is>
          <t xml:space="preserve">Sampel lab berbutir halus BH-02: 3</t>
        </is>
      </c>
    </row>
    <row r="6" spans="2:12">
      <c r="B6" s="133"/>
      <c r="C6" s="133"/>
      <c r="D6" s="133"/>
      <c r="E6" s="133"/>
      <c r="F6" s="133"/>
      <c r="G6" s="133"/>
      <c r="H6" s="133"/>
      <c r="I6" s="133"/>
      <c r="J6" s="133"/>
      <c r="K6" s="133"/>
    </row>
    <row r="7" spans="2:12">
      <c r="B7" s="133"/>
      <c r="C7" s="133"/>
      <c r="D7" s="133"/>
      <c r="E7" s="133"/>
      <c r="F7" s="133"/>
      <c r="G7" s="133"/>
      <c r="H7" s="133"/>
      <c r="I7" s="133"/>
      <c r="J7" s="133"/>
      <c r="K7" s="133"/>
    </row>
    <row r="8" spans="2:12">
      <c r="B8" s="133"/>
      <c r="C8" s="133"/>
      <c r="D8" s="133"/>
      <c r="E8" s="133"/>
      <c r="F8" s="133"/>
      <c r="G8" s="133"/>
      <c r="H8" s="133"/>
      <c r="I8" s="133"/>
      <c r="J8" s="133"/>
      <c r="K8" s="133"/>
    </row>
    <row r="9" spans="2:12">
      <c r="B9" s="133"/>
      <c r="C9" s="133"/>
      <c r="D9" s="133"/>
      <c r="E9" s="133"/>
      <c r="F9" s="133"/>
      <c r="G9" s="133"/>
      <c r="H9" s="133"/>
      <c r="I9" s="133"/>
      <c r="J9" s="133"/>
      <c r="K9" s="133"/>
    </row>
    <row r="10" spans="2:12">
      <c r="B10" s="133"/>
      <c r="C10" s="133"/>
      <c r="D10" s="133"/>
      <c r="E10" s="133"/>
      <c r="F10" s="133"/>
      <c r="G10" s="133"/>
      <c r="H10" s="133"/>
      <c r="I10" s="133"/>
      <c r="J10" s="133"/>
      <c r="K10" s="133"/>
    </row>
    <row r="11" spans="2:12">
      <c r="B11" s="133"/>
      <c r="C11" s="133"/>
      <c r="D11" s="133"/>
      <c r="E11" s="133"/>
      <c r="F11" s="133"/>
      <c r="G11" s="133"/>
      <c r="H11" s="133"/>
      <c r="I11" s="133"/>
      <c r="J11" s="133"/>
      <c r="K11" s="133"/>
    </row>
    <row r="12" spans="2:12">
      <c r="B12" s="133"/>
      <c r="C12" s="133"/>
      <c r="D12" s="133"/>
      <c r="E12" s="133"/>
      <c r="F12" s="133"/>
      <c r="G12" s="133"/>
      <c r="H12" s="133"/>
      <c r="I12" s="133"/>
      <c r="J12" s="133"/>
      <c r="K12" s="133"/>
    </row>
    <row r="13" spans="2:12">
      <c r="B13" s="133"/>
      <c r="C13" s="133"/>
      <c r="D13" s="133"/>
      <c r="E13" s="133"/>
      <c r="F13" s="133"/>
      <c r="G13" s="133"/>
      <c r="H13" s="133"/>
      <c r="I13" s="133"/>
      <c r="J13" s="133"/>
      <c r="K13" s="133"/>
    </row>
    <row r="14" spans="2:12">
      <c r="B14" s="133"/>
      <c r="C14" s="133"/>
      <c r="D14" s="133"/>
      <c r="E14" s="133"/>
      <c r="F14" s="133"/>
      <c r="G14" s="133"/>
      <c r="H14" s="133"/>
      <c r="I14" s="133"/>
      <c r="J14" s="133"/>
      <c r="K14" s="133"/>
    </row>
    <row r="15" spans="2:12">
      <c r="B15" s="133"/>
      <c r="C15" s="133"/>
      <c r="D15" s="133"/>
      <c r="E15" s="133"/>
      <c r="F15" s="133"/>
      <c r="G15" s="133"/>
      <c r="H15" s="133"/>
      <c r="I15" s="133"/>
      <c r="J15" s="133"/>
      <c r="K15" s="133"/>
    </row>
    <row r="16" spans="2:12">
      <c r="B16" s="133"/>
      <c r="C16" s="133"/>
      <c r="D16" s="133"/>
      <c r="E16" s="133"/>
      <c r="F16" s="133"/>
      <c r="G16" s="133"/>
      <c r="H16" s="133"/>
      <c r="I16" s="133"/>
      <c r="J16" s="133"/>
      <c r="K16" s="133"/>
    </row>
    <row r="17" spans="2:32">
      <c r="B17" s="133"/>
      <c r="C17" s="133"/>
      <c r="D17" s="133"/>
      <c r="E17" s="133"/>
      <c r="F17" s="133"/>
      <c r="G17" s="133"/>
      <c r="H17" s="133"/>
      <c r="I17" s="133"/>
      <c r="J17" s="133"/>
      <c r="K17" s="133"/>
    </row>
    <row r="18" spans="2:32">
      <c r="B18" s="133"/>
      <c r="C18" s="133"/>
      <c r="D18" s="133"/>
      <c r="E18" s="133"/>
      <c r="F18" s="133"/>
      <c r="G18" s="133"/>
      <c r="H18" s="133"/>
      <c r="I18" s="133"/>
      <c r="J18" s="133"/>
      <c r="K18" s="133"/>
    </row>
    <row r="19" spans="2:32">
      <c r="B19" s="133"/>
      <c r="C19" s="133"/>
      <c r="D19" s="133"/>
      <c r="E19" s="133"/>
      <c r="F19" s="133"/>
      <c r="G19" s="133"/>
      <c r="H19" s="133"/>
      <c r="I19" s="133"/>
      <c r="J19" s="133"/>
      <c r="K19" s="133"/>
    </row>
    <row r="20" spans="2:32">
      <c r="B20" s="133"/>
      <c r="C20" s="133"/>
      <c r="D20" s="133"/>
      <c r="E20" s="133"/>
      <c r="F20" s="133"/>
      <c r="G20" s="133"/>
      <c r="H20" s="133"/>
      <c r="I20" s="133"/>
      <c r="J20" s="133"/>
      <c r="K20" s="133"/>
    </row>
    <row r="21" spans="2:32">
      <c r="B21" s="133"/>
      <c r="C21" s="133"/>
      <c r="D21" s="133"/>
      <c r="E21" s="133"/>
      <c r="F21" s="133"/>
      <c r="G21" s="133"/>
      <c r="H21" s="133"/>
      <c r="I21" s="133"/>
      <c r="J21" s="133"/>
      <c r="K21" s="133"/>
    </row>
    <row r="22" spans="2:32">
      <c r="B22" s="133"/>
      <c r="C22" s="133"/>
      <c r="D22" s="133"/>
      <c r="E22" s="133"/>
      <c r="F22" s="133"/>
      <c r="G22" s="133"/>
      <c r="H22" s="133"/>
      <c r="I22" s="133"/>
      <c r="J22" s="133"/>
      <c r="K22" s="133"/>
    </row>
    <row r="23" spans="2:32">
      <c r="B23" s="133"/>
      <c r="C23" s="133"/>
      <c r="D23" s="133"/>
      <c r="E23" s="133"/>
      <c r="F23" s="133"/>
      <c r="G23" s="133"/>
      <c r="H23" s="133"/>
      <c r="I23" s="133"/>
      <c r="J23" s="133"/>
      <c r="K23" s="133"/>
    </row>
    <row r="24" spans="2:32">
      <c r="B24" s="133"/>
      <c r="C24" s="133"/>
      <c r="D24" s="133"/>
      <c r="E24" s="133"/>
      <c r="F24" s="133"/>
      <c r="G24" s="133"/>
      <c r="H24" s="133"/>
      <c r="I24" s="133"/>
      <c r="J24" s="133"/>
      <c r="K24" s="133"/>
    </row>
    <row r="25" spans="2:32">
      <c r="B25" s="133"/>
      <c r="C25" s="133"/>
      <c r="D25" s="133"/>
      <c r="E25" s="133"/>
      <c r="F25" s="133"/>
      <c r="G25" s="133"/>
      <c r="H25" s="133"/>
      <c r="I25" s="133"/>
      <c r="J25" s="133"/>
      <c r="K25" s="133"/>
    </row>
    <row r="26" spans="2:32">
      <c r="B26" s="133"/>
      <c r="C26" s="133"/>
      <c r="D26" s="133"/>
      <c r="E26" s="133"/>
      <c r="F26" s="133"/>
      <c r="G26" s="133"/>
      <c r="H26" s="133"/>
      <c r="I26" s="133"/>
      <c r="J26" s="133"/>
      <c r="K26" s="133"/>
    </row>
    <row r="28" spans="2:32">
      <c r="B28" s="131" t="s">
        <v>307</v>
      </c>
      <c r="C28" s="132">
        <v>7</v>
      </c>
      <c r="D28" s="132" t="s">
        <v>2</v>
      </c>
    </row>
    <row r="29" spans="2:32">
      <c r="B29" s="571" t="s">
        <v>11</v>
      </c>
      <c r="C29" s="135" t="s">
        <v>308</v>
      </c>
      <c r="D29" s="130" t="s">
        <v>309</v>
      </c>
      <c r="E29" s="130" t="s">
        <v>310</v>
      </c>
      <c r="F29" s="571" t="s">
        <v>184</v>
      </c>
      <c r="G29" s="571" t="s">
        <v>180</v>
      </c>
      <c r="H29" s="571" t="s">
        <v>181</v>
      </c>
      <c r="I29" s="130" t="s">
        <v>311</v>
      </c>
      <c r="J29" s="571" t="s">
        <v>312</v>
      </c>
      <c r="K29" s="571" t="s">
        <v>313</v>
      </c>
      <c r="L29" s="571" t="s">
        <v>39</v>
      </c>
      <c r="M29" s="571" t="s">
        <v>314</v>
      </c>
      <c r="N29" s="571" t="s">
        <v>315</v>
      </c>
      <c r="O29" s="571" t="s">
        <v>316</v>
      </c>
      <c r="P29" s="571" t="s">
        <v>317</v>
      </c>
      <c r="Q29" s="571" t="s">
        <v>318</v>
      </c>
      <c r="R29" s="571" t="s">
        <v>48</v>
      </c>
      <c r="S29" s="130"/>
      <c r="T29" s="130" t="s">
        <v>15</v>
      </c>
      <c r="U29" s="571" t="s">
        <v>319</v>
      </c>
      <c r="V29" s="571"/>
      <c r="W29" s="571" t="s">
        <v>40</v>
      </c>
      <c r="X29" s="571" t="s">
        <v>295</v>
      </c>
      <c r="Y29" s="130" t="s">
        <v>320</v>
      </c>
      <c r="Z29" s="130" t="s">
        <v>321</v>
      </c>
      <c r="AA29" s="130" t="s">
        <v>322</v>
      </c>
      <c r="AB29" s="130" t="s">
        <v>323</v>
      </c>
      <c r="AC29" s="136" t="s">
        <v>324</v>
      </c>
      <c r="AD29" s="572" t="s">
        <v>290</v>
      </c>
      <c r="AE29" s="130" t="s">
        <v>325</v>
      </c>
      <c r="AF29" s="130" t="s">
        <v>68</v>
      </c>
    </row>
    <row r="30" spans="2:32" ht="16.5">
      <c r="B30" s="571"/>
      <c r="C30" s="130" t="s">
        <v>2</v>
      </c>
      <c r="D30" s="130" t="s">
        <v>2</v>
      </c>
      <c r="E30" s="130" t="s">
        <v>2</v>
      </c>
      <c r="F30" s="571"/>
      <c r="G30" s="571"/>
      <c r="H30" s="571"/>
      <c r="I30" s="130" t="s">
        <v>326</v>
      </c>
      <c r="J30" s="571"/>
      <c r="K30" s="571"/>
      <c r="L30" s="571"/>
      <c r="M30" s="571"/>
      <c r="N30" s="571"/>
      <c r="O30" s="571"/>
      <c r="P30" s="571"/>
      <c r="Q30" s="571"/>
      <c r="R30" s="571"/>
      <c r="S30" s="130"/>
      <c r="T30" s="130" t="s">
        <v>327</v>
      </c>
      <c r="U30" s="130" t="s">
        <v>328</v>
      </c>
      <c r="V30" s="137" t="s">
        <v>329</v>
      </c>
      <c r="W30" s="571"/>
      <c r="X30" s="571"/>
      <c r="Y30" s="130" t="s">
        <v>330</v>
      </c>
      <c r="Z30" s="130" t="s">
        <v>330</v>
      </c>
      <c r="AA30" s="130" t="s">
        <v>330</v>
      </c>
      <c r="AB30" s="130" t="s">
        <v>330</v>
      </c>
      <c r="AC30" s="138"/>
      <c r="AD30" s="573"/>
      <c r="AE30" s="130" t="s">
        <v>331</v>
      </c>
      <c r="AF30" s="130" t="s">
        <v>332</v>
      </c>
    </row>
    <row r="31" spans="2:32" ht="6.75" customHeight="1">
      <c r="B31" s="130"/>
      <c r="C31" s="130"/>
      <c r="D31" s="130"/>
      <c r="E31" s="130"/>
      <c r="F31" s="130"/>
      <c r="G31" s="130"/>
      <c r="H31" s="130"/>
      <c r="I31" s="130"/>
      <c r="J31" s="130"/>
      <c r="K31" s="130"/>
      <c r="L31" s="130"/>
      <c r="M31" s="130"/>
      <c r="N31" s="130"/>
      <c r="O31" s="130"/>
      <c r="P31" s="130"/>
      <c r="Q31" s="130"/>
      <c r="R31" s="130"/>
      <c r="S31" s="130"/>
      <c r="T31" s="130"/>
      <c r="U31" s="130"/>
      <c r="V31" s="137"/>
      <c r="W31" s="130"/>
      <c r="X31" s="130"/>
      <c r="Y31" s="130"/>
      <c r="Z31" s="130"/>
      <c r="AA31" s="130"/>
      <c r="AB31" s="130"/>
      <c r="AC31" s="130"/>
      <c r="AD31" s="130"/>
      <c r="AE31" s="130"/>
      <c r="AF31" s="130"/>
    </row>
    <row r="32" spans="2:32">
      <c r="B32" s="133" t="s">
        <v>333</v>
      </c>
      <c r="C32" s="139">
        <v>0.0</v>
      </c>
      <c r="D32" s="139">
        <f>C32+(E32-C32)/2</f>
      </c>
      <c r="E32" s="139">
        <f>C33</f>
      </c>
      <c r="F32" s="139">
        <f>ABS(IF(AND(C32="",E32=""),"",C32-E32))</f>
      </c>
      <c r="G32" s="133">
        <v>48</v>
      </c>
      <c r="H32" s="133" t="inlineStr">
        <is>
          <t xml:space="preserve">sand</t>
        </is>
      </c>
      <c r="I32" s="139">
        <v>18.5</v>
      </c>
      <c r="J32" s="133">
        <v>2.647</v>
      </c>
      <c r="K32" s="133">
        <v>9.92</v>
      </c>
      <c r="L32" s="133">
        <v>0.546</v>
      </c>
      <c r="M32" s="133">
        <v>47.391</v>
      </c>
      <c r="N32" s="133">
        <v>35.32</v>
      </c>
      <c r="O32" s="140"/>
      <c r="P32" s="140"/>
      <c r="Q32" s="141">
        <f>IF(OR(O32="",P32=""),"",O32-P32)</f>
      </c>
      <c r="R32" s="344">
        <f>IFERROR((K32-P32)/Q32,"")</f>
      </c>
      <c r="S32" s="345"/>
      <c r="T32" s="133"/>
      <c r="U32" s="133">
        <v>0</v>
      </c>
      <c r="V32" s="133">
        <v>41.2</v>
      </c>
      <c r="W32" s="133">
        <v>0</v>
      </c>
      <c r="X32" s="133">
        <v>0</v>
      </c>
      <c r="Y32" s="133">
        <f>Y31+(D32-D31)*I32</f>
      </c>
      <c r="Z32" s="133">
        <f>10*MAX(D32-$C$28,0)</f>
      </c>
      <c r="AA32" s="133">
        <f>Y32-Z32</f>
      </c>
      <c r="AB32" s="133"/>
      <c r="AC32" s="139">
        <f>IFERROR(AB32/AA32,"")</f>
      </c>
      <c r="AD32" s="133">
        <f>IF(AB32="","-",IF(AB32&gt;(AA32),"OC","NC-OC"))</f>
      </c>
      <c r="AE32" s="133"/>
      <c r="AF32" s="133"/>
    </row>
    <row r="33" spans="2:32">
      <c r="B33" s="133" t="s">
        <v>334</v>
      </c>
      <c r="C33" s="139">
        <v>7.5</v>
      </c>
      <c r="D33" s="139">
        <f>C33+(E33-C33)/2</f>
      </c>
      <c r="E33" s="139">
        <f>C34</f>
      </c>
      <c r="F33" s="139">
        <f>ABS(IF(AND(C33="",E33=""),"",C33-E33))</f>
      </c>
      <c r="G33" s="133">
        <v>22</v>
      </c>
      <c r="H33" s="133" t="inlineStr">
        <is>
          <t xml:space="preserve">sand</t>
        </is>
      </c>
      <c r="I33" s="139">
        <v>18.4</v>
      </c>
      <c r="J33" s="133">
        <v>2.645</v>
      </c>
      <c r="K33" s="133">
        <v>18.267</v>
      </c>
      <c r="L33" s="133">
        <v>0.687</v>
      </c>
      <c r="M33" s="133">
        <v>69.868</v>
      </c>
      <c r="N33" s="133">
        <v>40.72</v>
      </c>
      <c r="O33" s="140"/>
      <c r="P33" s="140"/>
      <c r="Q33" s="141">
        <f>IF(OR(O33="",P33=""),"",O33-P33)</f>
      </c>
      <c r="R33" s="344">
        <f>IFERROR((K33-P33)/Q33,"")</f>
      </c>
      <c r="S33" s="345"/>
      <c r="T33" s="133"/>
      <c r="U33" s="133">
        <v>0</v>
      </c>
      <c r="V33" s="133">
        <v>33.9</v>
      </c>
      <c r="W33" s="133">
        <v>0</v>
      </c>
      <c r="X33" s="133">
        <v>0</v>
      </c>
      <c r="Y33" s="133">
        <f>Y32+(D33-D32)*I33</f>
      </c>
      <c r="Z33" s="133">
        <f>10*MAX(D33-$C$28,0)</f>
      </c>
      <c r="AA33" s="133">
        <f>Y33-Z33</f>
      </c>
      <c r="AB33" s="133"/>
      <c r="AC33" s="139">
        <f>IFERROR(AB33/AA33,"")</f>
      </c>
      <c r="AD33" s="133">
        <f>IF(AB33="","-",IF(AB33&gt;(AA33),"OC","NC-OC"))</f>
      </c>
      <c r="AE33" s="133"/>
      <c r="AF33" s="133"/>
    </row>
    <row r="34" spans="2:32">
      <c r="B34" s="133" t="s">
        <v>335</v>
      </c>
      <c r="C34" s="139">
        <v>13.5</v>
      </c>
      <c r="D34" s="139">
        <f>C34+(E34-C34)/2</f>
      </c>
      <c r="E34" s="139">
        <f>C35</f>
      </c>
      <c r="F34" s="139">
        <f>ABS(IF(AND(C34="",E34=""),"",C34-E34))</f>
      </c>
      <c r="G34" s="133">
        <v>47</v>
      </c>
      <c r="H34" s="133" t="inlineStr">
        <is>
          <t xml:space="preserve">sand</t>
        </is>
      </c>
      <c r="I34" s="139">
        <v>18.4</v>
      </c>
      <c r="J34" s="133">
        <v>2.645</v>
      </c>
      <c r="K34" s="133">
        <v>17.54</v>
      </c>
      <c r="L34" s="133">
        <v>0.565</v>
      </c>
      <c r="M34" s="133">
        <v>82.05</v>
      </c>
      <c r="N34" s="133">
        <v>36.1</v>
      </c>
      <c r="O34" s="140"/>
      <c r="P34" s="140"/>
      <c r="Q34" s="141">
        <f>IF(OR(O34="",P34=""),"",O34-P34)</f>
      </c>
      <c r="R34" s="344">
        <f>IFERROR((K34-P34)/Q34,"")</f>
      </c>
      <c r="S34" s="345"/>
      <c r="T34" s="133"/>
      <c r="U34" s="133">
        <v>0</v>
      </c>
      <c r="V34" s="133">
        <v>41.0</v>
      </c>
      <c r="W34" s="133">
        <v>0</v>
      </c>
      <c r="X34" s="133">
        <v>0</v>
      </c>
      <c r="Y34" s="133">
        <f>Y33+(D34-D33)*I34</f>
      </c>
      <c r="Z34" s="133">
        <f>10*MAX(D34-$C$28,0)</f>
      </c>
      <c r="AA34" s="133">
        <f>Y34-Z34</f>
      </c>
      <c r="AB34" s="133"/>
      <c r="AC34" s="139">
        <f>IFERROR(AB34/AA34,"")</f>
      </c>
      <c r="AD34" s="133">
        <f>IF(AB34="","-",IF(AB34&gt;(AA34),"OC","NC-OC"))</f>
      </c>
      <c r="AE34" s="133"/>
      <c r="AF34" s="133"/>
    </row>
    <row r="35" spans="2:32">
      <c r="B35" s="133" t="s">
        <v>336</v>
      </c>
      <c r="C35" s="139">
        <v>15.0</v>
      </c>
      <c r="D35" s="139">
        <f>C35+(E35-C35)/2</f>
      </c>
      <c r="E35" s="139">
        <f>C36</f>
      </c>
      <c r="F35" s="139">
        <f>ABS(IF(AND(C35="",E35=""),"",C35-E35))</f>
      </c>
      <c r="G35" s="133">
        <v>24</v>
      </c>
      <c r="H35" s="133" t="inlineStr">
        <is>
          <t xml:space="preserve">sand</t>
        </is>
      </c>
      <c r="I35" s="139">
        <v>18.4</v>
      </c>
      <c r="J35" s="133">
        <v>2.669</v>
      </c>
      <c r="K35" s="133">
        <v>18.434</v>
      </c>
      <c r="L35" s="133">
        <v>0.684</v>
      </c>
      <c r="M35" s="133">
        <v>72.363</v>
      </c>
      <c r="N35" s="133">
        <v>40.62</v>
      </c>
      <c r="O35" s="140"/>
      <c r="P35" s="140"/>
      <c r="Q35" s="141">
        <f>IF(OR(O35="",P35=""),"",O35-P35)</f>
      </c>
      <c r="R35" s="344">
        <f>IFERROR((K35-P35)/Q35,"")</f>
      </c>
      <c r="S35" s="345"/>
      <c r="T35" s="133"/>
      <c r="U35" s="133">
        <v>0</v>
      </c>
      <c r="V35" s="133">
        <v>34.5</v>
      </c>
      <c r="W35" s="133">
        <v>0</v>
      </c>
      <c r="X35" s="133">
        <v>0</v>
      </c>
      <c r="Y35" s="133">
        <f>Y34+(D35-D34)*I35</f>
      </c>
      <c r="Z35" s="133">
        <f>10*MAX(D35-$C$28,0)</f>
      </c>
      <c r="AA35" s="133">
        <f>Y35-Z35</f>
      </c>
      <c r="AB35" s="133"/>
      <c r="AC35" s="139">
        <f>IFERROR(AB35/AA35,"")</f>
      </c>
      <c r="AD35" s="133">
        <f>IF(AB35="","-",IF(AB35&gt;(AA35),"OC","NC-OC"))</f>
      </c>
      <c r="AE35" s="133"/>
      <c r="AF35" s="133"/>
    </row>
    <row r="36" spans="2:32">
      <c r="B36" s="133" t="s">
        <v>337</v>
      </c>
      <c r="C36" s="139">
        <v>24.0</v>
      </c>
      <c r="D36" s="139">
        <f>C36+(E36-C36)/2</f>
      </c>
      <c r="E36" s="139">
        <f>C37</f>
      </c>
      <c r="F36" s="139">
        <f>ABS(IF(AND(C36="",E36=""),"",C36-E36))</f>
      </c>
      <c r="G36" s="133">
        <v>44</v>
      </c>
      <c r="H36" s="133" t="inlineStr">
        <is>
          <t xml:space="preserve">sand</t>
        </is>
      </c>
      <c r="I36" s="139">
        <v>18.4</v>
      </c>
      <c r="J36" s="133">
        <v>2.65</v>
      </c>
      <c r="K36" s="133"/>
      <c r="L36" s="133">
        <v>0.65</v>
      </c>
      <c r="M36" s="133"/>
      <c r="N36" s="133">
        <v>39.39</v>
      </c>
      <c r="O36" s="140"/>
      <c r="P36" s="140"/>
      <c r="Q36" s="141">
        <f>IF(OR(O36="",P36=""),"",O36-P36)</f>
      </c>
      <c r="R36" s="344">
        <f>IFERROR((K36-P36)/Q36,"")</f>
      </c>
      <c r="S36" s="345"/>
      <c r="T36" s="133"/>
      <c r="U36" s="133">
        <v>0</v>
      </c>
      <c r="V36" s="133">
        <v>40.2</v>
      </c>
      <c r="W36" s="133">
        <v>0</v>
      </c>
      <c r="X36" s="133">
        <v>0</v>
      </c>
      <c r="Y36" s="133">
        <f>Y35+(D36-D35)*I36</f>
      </c>
      <c r="Z36" s="133">
        <f>10*MAX(D36-$C$28,0)</f>
      </c>
      <c r="AA36" s="133">
        <f>Y36-Z36</f>
      </c>
      <c r="AB36" s="133"/>
      <c r="AC36" s="139">
        <f>IFERROR(AB36/AA36,"")</f>
      </c>
      <c r="AD36" s="133">
        <f>IF(AB36="","-",IF(AB36&gt;(AA36),"OC","NC-OC"))</f>
      </c>
      <c r="AE36" s="133"/>
      <c r="AF36" s="133"/>
    </row>
    <row r="37" spans="2:32">
      <c r="B37" s="133" t="s">
        <v>339</v>
      </c>
      <c r="C37" s="139">
        <v>25.5</v>
      </c>
      <c r="D37" s="139">
        <f>C37+(E37-C37)/2</f>
      </c>
      <c r="E37" s="139">
        <f>C38</f>
      </c>
      <c r="F37" s="139">
        <f>ABS(IF(AND(C37="",E37=""),"",C37-E37))</f>
      </c>
      <c r="G37" s="133">
        <v>26</v>
      </c>
      <c r="H37" s="133" t="inlineStr">
        <is>
          <t xml:space="preserve">sand</t>
        </is>
      </c>
      <c r="I37" s="139">
        <v>18.4</v>
      </c>
      <c r="J37" s="133">
        <v>2.686</v>
      </c>
      <c r="K37" s="133">
        <v>11.5</v>
      </c>
      <c r="L37" s="133">
        <v>0.73</v>
      </c>
      <c r="M37" s="133">
        <v>42.305</v>
      </c>
      <c r="N37" s="133">
        <v>42.2</v>
      </c>
      <c r="O37" s="140"/>
      <c r="P37" s="140"/>
      <c r="Q37" s="141">
        <f>IF(OR(O37="",P37=""),"",O37-P37)</f>
      </c>
      <c r="R37" s="344">
        <f>IFERROR((K37-P37)/Q37,"")</f>
      </c>
      <c r="S37" s="345"/>
      <c r="T37" s="133"/>
      <c r="U37" s="133">
        <v>0</v>
      </c>
      <c r="V37" s="133">
        <v>35.1</v>
      </c>
      <c r="W37" s="133">
        <v>0</v>
      </c>
      <c r="X37" s="133">
        <v>0</v>
      </c>
      <c r="Y37" s="133">
        <f>Y36+(D37-D36)*I37</f>
      </c>
      <c r="Z37" s="133">
        <f>10*MAX(D37-$C$28,0)</f>
      </c>
      <c r="AA37" s="133">
        <f>Y37-Z37</f>
      </c>
      <c r="AB37" s="133"/>
      <c r="AC37" s="139">
        <f>IFERROR(AB37/AA37,"")</f>
      </c>
      <c r="AD37" s="133">
        <f>IF(AB37="","-",IF(AB37&gt;(AA37),"OC","NC-OC"))</f>
      </c>
      <c r="AE37" s="133"/>
      <c r="AF37" s="133"/>
    </row>
    <row r="38" spans="2:32">
      <c r="B38" s="133" t="s">
        <v>340</v>
      </c>
      <c r="C38" s="139">
        <v>28.5</v>
      </c>
      <c r="D38" s="139">
        <f>C38+(E38-C38)/2</f>
      </c>
      <c r="E38" s="139">
        <f>C39</f>
      </c>
      <c r="F38" s="139">
        <f>ABS(IF(AND(C38="",E38=""),"",C38-E38))</f>
      </c>
      <c r="G38" s="133">
        <v>44</v>
      </c>
      <c r="H38" s="133" t="inlineStr">
        <is>
          <t xml:space="preserve">sand</t>
        </is>
      </c>
      <c r="I38" s="139">
        <v>18.4</v>
      </c>
      <c r="J38" s="133">
        <v>2.65</v>
      </c>
      <c r="K38" s="133"/>
      <c r="L38" s="133">
        <v>0.65</v>
      </c>
      <c r="M38" s="133"/>
      <c r="N38" s="133">
        <v>39.39</v>
      </c>
      <c r="O38" s="140"/>
      <c r="P38" s="140"/>
      <c r="Q38" s="141">
        <f>IF(OR(O38="",P38=""),"",O38-P38)</f>
      </c>
      <c r="R38" s="344">
        <f>IFERROR((K38-P38)/Q38,"")</f>
      </c>
      <c r="S38" s="345"/>
      <c r="T38" s="133"/>
      <c r="U38" s="133">
        <v>0</v>
      </c>
      <c r="V38" s="133">
        <v>40.2</v>
      </c>
      <c r="W38" s="133">
        <v>0</v>
      </c>
      <c r="X38" s="133">
        <v>0</v>
      </c>
      <c r="Y38" s="133">
        <f>Y37+(D38-D37)*I38</f>
      </c>
      <c r="Z38" s="133">
        <f>10*MAX(D38-$C$28,0)</f>
      </c>
      <c r="AA38" s="133">
        <f>Y38-Z38</f>
      </c>
      <c r="AB38" s="133"/>
      <c r="AC38" s="139">
        <f>IFERROR(AB38/AA38,"")</f>
      </c>
      <c r="AD38" s="133">
        <f>IF(AB38="","-",IF(AB38&gt;(AA38),"OC","NC-OC"))</f>
      </c>
      <c r="AE38" s="133"/>
      <c r="AF38" s="133"/>
    </row>
    <row r="39" spans="2:32">
      <c r="B39" s="133" t="s">
        <v>341</v>
      </c>
      <c r="C39" s="139">
        <v>33.0</v>
      </c>
      <c r="D39" s="139">
        <f>C39+(E39-C39)/2</f>
      </c>
      <c r="E39" s="139">
        <f>C40</f>
      </c>
      <c r="F39" s="139">
        <f>ABS(IF(AND(C39="",E39=""),"",C39-E39))</f>
      </c>
      <c r="G39" s="133">
        <v>26</v>
      </c>
      <c r="H39" s="133" t="inlineStr">
        <is>
          <t xml:space="preserve">sand</t>
        </is>
      </c>
      <c r="I39" s="139">
        <v>18.4</v>
      </c>
      <c r="J39" s="133">
        <v>2.65</v>
      </c>
      <c r="K39" s="133"/>
      <c r="L39" s="133">
        <v>0.65</v>
      </c>
      <c r="M39" s="133"/>
      <c r="N39" s="133">
        <v>39.39</v>
      </c>
      <c r="O39" s="140"/>
      <c r="P39" s="140"/>
      <c r="Q39" s="141">
        <f>IF(OR(O39="",P39=""),"",O39-P39)</f>
      </c>
      <c r="R39" s="344">
        <f>IFERROR((K39-P39)/Q39,"")</f>
      </c>
      <c r="S39" s="345"/>
      <c r="T39" s="133"/>
      <c r="U39" s="133">
        <v>0</v>
      </c>
      <c r="V39" s="133">
        <v>35.1</v>
      </c>
      <c r="W39" s="133">
        <v>0</v>
      </c>
      <c r="X39" s="133">
        <v>0</v>
      </c>
      <c r="Y39" s="133">
        <f>Y38+(D39-D38)*I39</f>
      </c>
      <c r="Z39" s="133">
        <f>10*MAX(D39-$C$28,0)</f>
      </c>
      <c r="AA39" s="133">
        <f>Y39-Z39</f>
      </c>
      <c r="AB39" s="133"/>
      <c r="AC39" s="139">
        <f>IFERROR(AB39/AA39,"")</f>
      </c>
      <c r="AD39" s="133">
        <f>IF(AB39="","-",IF(AB39&gt;(AA39),"OC","NC-OC"))</f>
      </c>
      <c r="AE39" s="133"/>
      <c r="AF39" s="133"/>
    </row>
    <row r="40" spans="2:32">
      <c r="B40" s="133" t="s">
        <v>342</v>
      </c>
      <c r="C40" s="139">
        <v>34.5</v>
      </c>
      <c r="D40" s="139">
        <f>C40+(E40-C40)/2</f>
      </c>
      <c r="E40" s="139">
        <f>C41</f>
      </c>
      <c r="F40" s="139">
        <f>ABS(IF(AND(C40="",E40=""),"",C40-E40))</f>
      </c>
      <c r="G40" s="133">
        <v>49</v>
      </c>
      <c r="H40" s="133" t="inlineStr">
        <is>
          <t xml:space="preserve">sand</t>
        </is>
      </c>
      <c r="I40" s="139">
        <v>18.4</v>
      </c>
      <c r="J40" s="133">
        <v>2.65</v>
      </c>
      <c r="K40" s="133"/>
      <c r="L40" s="133">
        <v>0.65</v>
      </c>
      <c r="M40" s="133"/>
      <c r="N40" s="133">
        <v>39.39</v>
      </c>
      <c r="O40" s="140"/>
      <c r="P40" s="140"/>
      <c r="Q40" s="141">
        <f>IF(OR(O40="",P40=""),"",O40-P40)</f>
      </c>
      <c r="R40" s="344">
        <f>IFERROR((K40-P40)/Q40,"")</f>
      </c>
      <c r="S40" s="345"/>
      <c r="T40" s="133"/>
      <c r="U40" s="133">
        <v>0</v>
      </c>
      <c r="V40" s="133">
        <v>41.5</v>
      </c>
      <c r="W40" s="133">
        <v>0</v>
      </c>
      <c r="X40" s="133">
        <v>0</v>
      </c>
      <c r="Y40" s="133">
        <f>Y39+(D40-D39)*I40</f>
      </c>
      <c r="Z40" s="133">
        <f>10*MAX(D40-$C$28,0)</f>
      </c>
      <c r="AA40" s="133">
        <f>Y40-Z40</f>
      </c>
      <c r="AB40" s="133"/>
      <c r="AC40" s="139">
        <f>IFERROR(AB40/AA40,"")</f>
      </c>
      <c r="AD40" s="133">
        <f>IF(AB40="","-",IF(AB40&gt;(AA40),"OC","NC-OC"))</f>
      </c>
      <c r="AE40" s="133"/>
      <c r="AF40" s="133"/>
    </row>
    <row r="41" spans="2:32">
      <c r="B41" s="133" t="s">
        <v>343</v>
      </c>
      <c r="C41" s="139">
        <v>48.0</v>
      </c>
      <c r="D41" s="139">
        <f>C41+(E41-C41)/2</f>
      </c>
      <c r="E41" s="139">
        <f>C42</f>
      </c>
      <c r="F41" s="139">
        <f>ABS(IF(AND(C41="",E41=""),"",C41-E41))</f>
      </c>
      <c r="G41" s="133">
        <v>29</v>
      </c>
      <c r="H41" s="133" t="inlineStr">
        <is>
          <t xml:space="preserve">sand</t>
        </is>
      </c>
      <c r="I41" s="139">
        <v>18.4</v>
      </c>
      <c r="J41" s="133">
        <v>2.65</v>
      </c>
      <c r="K41" s="133"/>
      <c r="L41" s="133">
        <v>0.65</v>
      </c>
      <c r="M41" s="133"/>
      <c r="N41" s="133">
        <v>39.39</v>
      </c>
      <c r="O41" s="140"/>
      <c r="P41" s="140"/>
      <c r="Q41" s="141">
        <f>IF(OR(O41="",P41=""),"",O41-P41)</f>
      </c>
      <c r="R41" s="344">
        <f>IFERROR((K41-P41)/Q41,"")</f>
      </c>
      <c r="S41" s="345"/>
      <c r="T41" s="133"/>
      <c r="U41" s="133">
        <v>0</v>
      </c>
      <c r="V41" s="133">
        <v>36.0</v>
      </c>
      <c r="W41" s="133">
        <v>0</v>
      </c>
      <c r="X41" s="133">
        <v>0</v>
      </c>
      <c r="Y41" s="133">
        <f>Y40+(D41-D40)*I41</f>
      </c>
      <c r="Z41" s="133">
        <f>10*MAX(D41-$C$28,0)</f>
      </c>
      <c r="AA41" s="133">
        <f>Y41-Z41</f>
      </c>
      <c r="AB41" s="133"/>
      <c r="AC41" s="139">
        <f>IFERROR(AB41/AA41,"")</f>
      </c>
      <c r="AD41" s="133">
        <f>IF(AB41="","-",IF(AB41&gt;(AA41),"OC","NC-OC"))</f>
      </c>
      <c r="AE41" s="133"/>
      <c r="AF41" s="133"/>
    </row>
    <row r="42" spans="2:32">
      <c r="B42" s="133" t="s">
        <v>344</v>
      </c>
      <c r="C42" s="139">
        <v>54.0</v>
      </c>
      <c r="D42" s="139">
        <f>C42+(E42-C42)/2</f>
      </c>
      <c r="E42" s="139">
        <f>C43</f>
      </c>
      <c r="F42" s="139">
        <f>ABS(IF(AND(C42="",E42=""),"",C42-E42))</f>
      </c>
      <c r="G42" s="133">
        <v>50</v>
      </c>
      <c r="H42" s="133" t="inlineStr">
        <is>
          <t xml:space="preserve">sand</t>
        </is>
      </c>
      <c r="I42" s="139">
        <v>18.4</v>
      </c>
      <c r="J42" s="133">
        <v>2.65</v>
      </c>
      <c r="K42" s="133"/>
      <c r="L42" s="133">
        <v>0.65</v>
      </c>
      <c r="M42" s="133"/>
      <c r="N42" s="133">
        <v>39.39</v>
      </c>
      <c r="O42" s="140"/>
      <c r="P42" s="140"/>
      <c r="Q42" s="141">
        <f>IF(OR(O42="",P42=""),"",O42-P42)</f>
      </c>
      <c r="R42" s="344">
        <f>IFERROR((K42-P42)/Q42,"")</f>
      </c>
      <c r="S42" s="345"/>
      <c r="T42" s="133"/>
      <c r="U42" s="133">
        <v>0</v>
      </c>
      <c r="V42" s="133">
        <v>41.8</v>
      </c>
      <c r="W42" s="133">
        <v>0</v>
      </c>
      <c r="X42" s="133">
        <v>0</v>
      </c>
      <c r="Y42" s="133">
        <f>Y41+(D42-D41)*I42</f>
      </c>
      <c r="Z42" s="133">
        <f>10*MAX(D42-$C$28,0)</f>
      </c>
      <c r="AA42" s="133">
        <f>Y42-Z42</f>
      </c>
      <c r="AB42" s="133"/>
      <c r="AC42" s="139">
        <f>IFERROR(AB42/AA42,"")</f>
      </c>
      <c r="AD42" s="133">
        <f>IF(AB42="","-",IF(AB42&gt;(AA42),"OC","NC-OC"))</f>
      </c>
      <c r="AE42" s="133"/>
      <c r="AF42" s="133"/>
    </row>
    <row r="43" spans="2:32">
      <c r="B43" s="133" t="s">
        <v>345</v>
      </c>
      <c r="C43" s="139">
        <v>58.5</v>
      </c>
      <c r="D43" s="139">
        <f>C43+(E43-C43)/2</f>
      </c>
      <c r="E43" s="139">
        <f>C44</f>
      </c>
      <c r="F43" s="139">
        <f>ABS(IF(AND(C43="",E43=""),"",C43-E43))</f>
      </c>
      <c r="G43" s="133">
        <v>34</v>
      </c>
      <c r="H43" s="133" t="inlineStr">
        <is>
          <t xml:space="preserve">sand</t>
        </is>
      </c>
      <c r="I43" s="139">
        <v>18.4</v>
      </c>
      <c r="J43" s="133">
        <v>2.65</v>
      </c>
      <c r="K43" s="133"/>
      <c r="L43" s="133">
        <v>0.65</v>
      </c>
      <c r="M43" s="133"/>
      <c r="N43" s="133">
        <v>39.39</v>
      </c>
      <c r="O43" s="140"/>
      <c r="P43" s="140"/>
      <c r="Q43" s="141">
        <f>IF(OR(O43="",P43=""),"",O43-P43)</f>
      </c>
      <c r="R43" s="344">
        <f>IFERROR((K43-P43)/Q43,"")</f>
      </c>
      <c r="S43" s="345"/>
      <c r="T43" s="133"/>
      <c r="U43" s="133">
        <v>0</v>
      </c>
      <c r="V43" s="133">
        <v>37.4</v>
      </c>
      <c r="W43" s="133">
        <v>0</v>
      </c>
      <c r="X43" s="133">
        <v>0</v>
      </c>
      <c r="Y43" s="133">
        <f>Y42+(D43-D42)*I43</f>
      </c>
      <c r="Z43" s="133">
        <f>10*MAX(D43-$C$28,0)</f>
      </c>
      <c r="AA43" s="133">
        <f>Y43-Z43</f>
      </c>
      <c r="AB43" s="133"/>
      <c r="AC43" s="139">
        <f>IFERROR(AB43/AA43,"")</f>
      </c>
      <c r="AD43" s="133">
        <f>IF(AB43="","-",IF(AB43&gt;(AA43),"OC","NC-OC"))</f>
      </c>
      <c r="AE43" s="133"/>
      <c r="AF43" s="133"/>
    </row>
    <row r="44" spans="2:32">
      <c r="C44" s="139">
        <v>60.0</v>
      </c>
      <c r="AF44" s="134">
        <f>IFERROR(AVERAGE(AF32:AF43),0.001)</f>
      </c>
    </row>
    <row r="45" spans="2:32" ht="45">
      <c r="B45" s="142" t="s">
        <v>346</v>
      </c>
      <c r="C45" s="132">
        <f>'BH-02 (H=2 m) - Replacement'!AA101</f>
      </c>
      <c r="D45" s="132" t="s">
        <v>347</v>
      </c>
      <c r="AF45" s="134">
        <f>AF44</f>
      </c>
    </row>
    <row r="47">
      <c r="B47" s="142" t="inlineStr">
        <is>
          <t xml:space="preserve">Korelasi: γ = Tabel 5.1 laporan likuefaksi (atas/bawah MAT); cu = 5N; c' = 0,1cu; φ' pasir = Wolff (1989), N60 = 1,083N;</t>
        </is>
      </c>
    </row>
    <row r="48">
      <c r="B48" s="142" t="inlineStr">
        <is>
          <t xml:space="preserve">φ' lanau/lempung = sin φ' = 0,8 - 0,094 ln(PI) (Terzaghi, Peck &amp; Mesri 1996); LL/PL/Gs/w/e0 = rata-rata uji lab pada lapisan, bila kosong rata-rata BH.</t>
        </is>
      </c>
    </row>
  </sheetData>
  <autoFilter ref="B2:K2" xr:uid="{E5406610-9519-46B7-8736-6B95F0FDC9C3}">
    <sortState xmlns:xlrd2="http://schemas.microsoft.com/office/spreadsheetml/2017/richdata2" ref="B3:K26">
      <sortCondition ref="C2"/>
    </sortState>
  </autoFilter>
  <mergeCells count="30">
    <mergeCell ref="P29:P30"/>
    <mergeCell ref="C2:E2"/>
    <mergeCell ref="B29:B30"/>
    <mergeCell ref="F29:F30"/>
    <mergeCell ref="G29:G30"/>
    <mergeCell ref="H29:H30"/>
    <mergeCell ref="J29:J30"/>
    <mergeCell ref="K29:K30"/>
    <mergeCell ref="L29:L30"/>
    <mergeCell ref="M29:M30"/>
    <mergeCell ref="N29:N30"/>
    <mergeCell ref="O29:O30"/>
    <mergeCell ref="Q29:Q30"/>
    <mergeCell ref="U29:V29"/>
    <mergeCell ref="W29:W30"/>
    <mergeCell ref="X29:X30"/>
    <mergeCell ref="AD29:AD30"/>
    <mergeCell ref="R29:R30"/>
    <mergeCell ref="R43:S43"/>
    <mergeCell ref="R32:S32"/>
    <mergeCell ref="R33:S33"/>
    <mergeCell ref="R34:S34"/>
    <mergeCell ref="R35:S35"/>
    <mergeCell ref="R36:S36"/>
    <mergeCell ref="R37:S37"/>
    <mergeCell ref="R38:S38"/>
    <mergeCell ref="R39:S39"/>
    <mergeCell ref="R40:S40"/>
    <mergeCell ref="R41:S41"/>
    <mergeCell ref="R42:S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7BBE-2094-4EBE-805D-BF153F8B7AB6}">
  <sheetPr>
    <tabColor rgb="FF92D050"/>
    <pageSetUpPr fitToPage="1"/>
  </sheetPr>
  <dimension ref="A1:WXD528"/>
  <sheetViews>
    <sheetView showGridLines="0" tabSelected="1" topLeftCell="A213" zoomScale="89" zoomScaleNormal="89" zoomScaleSheetLayoutView="100" zoomScalePageLayoutView="70" workbookViewId="0">
      <selection activeCell="Z10" sqref="Z10"/>
    </sheetView>
  </sheetViews>
  <sheetFormatPr defaultColWidth="9.140625" defaultRowHeight="13.5"/>
  <cols>
    <col min="1" max="1" width="3.42578125" style="1" customWidth="1"/>
    <col min="2" max="2" width="4" style="49" customWidth="1"/>
    <col min="3" max="9" width="3.5703125" style="1" customWidth="1"/>
    <col min="10" max="10" width="3.85546875" style="1" customWidth="1"/>
    <col min="11" max="11" width="4" style="1" customWidth="1"/>
    <col min="12" max="31" width="4.5703125" style="1" customWidth="1"/>
    <col min="32" max="32" width="3.42578125" style="47" customWidth="1"/>
    <col min="33" max="33" width="14.5703125" style="1" customWidth="1"/>
    <col min="34" max="34" width="11.140625" style="1" customWidth="1"/>
    <col min="35" max="35" width="19.85546875" style="1" customWidth="1"/>
    <col min="36" max="36" width="21.140625" style="1" customWidth="1"/>
    <col min="37" max="37" width="16.140625" style="1" bestFit="1" customWidth="1"/>
    <col min="38" max="39" width="15.5703125" style="1" bestFit="1" customWidth="1"/>
    <col min="40" max="40" width="10.140625" style="1" bestFit="1" customWidth="1"/>
    <col min="41" max="41" width="14.85546875" style="1" bestFit="1" customWidth="1"/>
    <col min="42" max="42" width="14.140625" style="1" bestFit="1" customWidth="1"/>
    <col min="43" max="43" width="15.5703125" style="1" bestFit="1" customWidth="1"/>
    <col min="44" max="44" width="14.85546875" style="1" bestFit="1" customWidth="1"/>
    <col min="45" max="45" width="15.5703125" style="1" bestFit="1" customWidth="1"/>
    <col min="46" max="46" width="16.140625" style="1" bestFit="1" customWidth="1"/>
    <col min="47" max="48" width="15.5703125" style="1" bestFit="1" customWidth="1"/>
    <col min="49" max="256" width="9.140625" style="1"/>
    <col min="257" max="257" width="3.42578125" style="1" customWidth="1"/>
    <col min="258" max="258" width="4" style="1" customWidth="1"/>
    <col min="259" max="265" width="3.5703125" style="1" customWidth="1"/>
    <col min="266" max="266" width="3.85546875" style="1" customWidth="1"/>
    <col min="267" max="267" width="4" style="1" customWidth="1"/>
    <col min="268" max="273" width="3.5703125" style="1" customWidth="1"/>
    <col min="274" max="274" width="4.140625" style="1" customWidth="1"/>
    <col min="275" max="275" width="3.140625" style="1" customWidth="1"/>
    <col min="276" max="276" width="4.140625" style="1" customWidth="1"/>
    <col min="277" max="279" width="3.5703125" style="1" customWidth="1"/>
    <col min="280" max="280" width="4" style="1" customWidth="1"/>
    <col min="281" max="284" width="3.5703125" style="1" customWidth="1"/>
    <col min="285" max="285" width="4.28515625" style="1" customWidth="1"/>
    <col min="286" max="287" width="3.5703125" style="1" customWidth="1"/>
    <col min="288" max="288" width="3.42578125" style="1" customWidth="1"/>
    <col min="289" max="289" width="12.7109375" style="1" customWidth="1"/>
    <col min="290" max="290" width="11.140625" style="1" customWidth="1"/>
    <col min="291" max="291" width="19.85546875" style="1" customWidth="1"/>
    <col min="292" max="292" width="21.140625" style="1" customWidth="1"/>
    <col min="293" max="293" width="16.140625" style="1" bestFit="1" customWidth="1"/>
    <col min="294" max="295" width="15.5703125" style="1" bestFit="1" customWidth="1"/>
    <col min="296" max="296" width="10.140625" style="1" bestFit="1" customWidth="1"/>
    <col min="297" max="297" width="14.85546875" style="1" bestFit="1" customWidth="1"/>
    <col min="298" max="298" width="14.140625" style="1" bestFit="1" customWidth="1"/>
    <col min="299" max="299" width="15.5703125" style="1" bestFit="1" customWidth="1"/>
    <col min="300" max="300" width="14.85546875" style="1" bestFit="1" customWidth="1"/>
    <col min="301" max="301" width="15.5703125" style="1" bestFit="1" customWidth="1"/>
    <col min="302" max="302" width="16.140625" style="1" bestFit="1" customWidth="1"/>
    <col min="303" max="304" width="15.5703125" style="1" bestFit="1" customWidth="1"/>
    <col min="305" max="512" width="9.140625" style="1"/>
    <col min="513" max="513" width="3.42578125" style="1" customWidth="1"/>
    <col min="514" max="514" width="4" style="1" customWidth="1"/>
    <col min="515" max="521" width="3.5703125" style="1" customWidth="1"/>
    <col min="522" max="522" width="3.85546875" style="1" customWidth="1"/>
    <col min="523" max="523" width="4" style="1" customWidth="1"/>
    <col min="524" max="529" width="3.5703125" style="1" customWidth="1"/>
    <col min="530" max="530" width="4.140625" style="1" customWidth="1"/>
    <col min="531" max="531" width="3.140625" style="1" customWidth="1"/>
    <col min="532" max="532" width="4.140625" style="1" customWidth="1"/>
    <col min="533" max="535" width="3.5703125" style="1" customWidth="1"/>
    <col min="536" max="536" width="4" style="1" customWidth="1"/>
    <col min="537" max="540" width="3.5703125" style="1" customWidth="1"/>
    <col min="541" max="541" width="4.28515625" style="1" customWidth="1"/>
    <col min="542" max="543" width="3.5703125" style="1" customWidth="1"/>
    <col min="544" max="544" width="3.42578125" style="1" customWidth="1"/>
    <col min="545" max="545" width="12.7109375" style="1" customWidth="1"/>
    <col min="546" max="546" width="11.140625" style="1" customWidth="1"/>
    <col min="547" max="547" width="19.85546875" style="1" customWidth="1"/>
    <col min="548" max="548" width="21.140625" style="1" customWidth="1"/>
    <col min="549" max="549" width="16.140625" style="1" bestFit="1" customWidth="1"/>
    <col min="550" max="551" width="15.5703125" style="1" bestFit="1" customWidth="1"/>
    <col min="552" max="552" width="10.140625" style="1" bestFit="1" customWidth="1"/>
    <col min="553" max="553" width="14.85546875" style="1" bestFit="1" customWidth="1"/>
    <col min="554" max="554" width="14.140625" style="1" bestFit="1" customWidth="1"/>
    <col min="555" max="555" width="15.5703125" style="1" bestFit="1" customWidth="1"/>
    <col min="556" max="556" width="14.85546875" style="1" bestFit="1" customWidth="1"/>
    <col min="557" max="557" width="15.5703125" style="1" bestFit="1" customWidth="1"/>
    <col min="558" max="558" width="16.140625" style="1" bestFit="1" customWidth="1"/>
    <col min="559" max="560" width="15.5703125" style="1" bestFit="1" customWidth="1"/>
    <col min="561" max="768" width="9.140625" style="1"/>
    <col min="769" max="769" width="3.42578125" style="1" customWidth="1"/>
    <col min="770" max="770" width="4" style="1" customWidth="1"/>
    <col min="771" max="777" width="3.5703125" style="1" customWidth="1"/>
    <col min="778" max="778" width="3.85546875" style="1" customWidth="1"/>
    <col min="779" max="779" width="4" style="1" customWidth="1"/>
    <col min="780" max="785" width="3.5703125" style="1" customWidth="1"/>
    <col min="786" max="786" width="4.140625" style="1" customWidth="1"/>
    <col min="787" max="787" width="3.140625" style="1" customWidth="1"/>
    <col min="788" max="788" width="4.140625" style="1" customWidth="1"/>
    <col min="789" max="791" width="3.5703125" style="1" customWidth="1"/>
    <col min="792" max="792" width="4" style="1" customWidth="1"/>
    <col min="793" max="796" width="3.5703125" style="1" customWidth="1"/>
    <col min="797" max="797" width="4.28515625" style="1" customWidth="1"/>
    <col min="798" max="799" width="3.5703125" style="1" customWidth="1"/>
    <col min="800" max="800" width="3.42578125" style="1" customWidth="1"/>
    <col min="801" max="801" width="12.7109375" style="1" customWidth="1"/>
    <col min="802" max="802" width="11.140625" style="1" customWidth="1"/>
    <col min="803" max="803" width="19.85546875" style="1" customWidth="1"/>
    <col min="804" max="804" width="21.140625" style="1" customWidth="1"/>
    <col min="805" max="805" width="16.140625" style="1" bestFit="1" customWidth="1"/>
    <col min="806" max="807" width="15.5703125" style="1" bestFit="1" customWidth="1"/>
    <col min="808" max="808" width="10.140625" style="1" bestFit="1" customWidth="1"/>
    <col min="809" max="809" width="14.85546875" style="1" bestFit="1" customWidth="1"/>
    <col min="810" max="810" width="14.140625" style="1" bestFit="1" customWidth="1"/>
    <col min="811" max="811" width="15.5703125" style="1" bestFit="1" customWidth="1"/>
    <col min="812" max="812" width="14.85546875" style="1" bestFit="1" customWidth="1"/>
    <col min="813" max="813" width="15.5703125" style="1" bestFit="1" customWidth="1"/>
    <col min="814" max="814" width="16.140625" style="1" bestFit="1" customWidth="1"/>
    <col min="815" max="816" width="15.5703125" style="1" bestFit="1" customWidth="1"/>
    <col min="817" max="1024" width="9.140625" style="1"/>
    <col min="1025" max="1025" width="3.42578125" style="1" customWidth="1"/>
    <col min="1026" max="1026" width="4" style="1" customWidth="1"/>
    <col min="1027" max="1033" width="3.5703125" style="1" customWidth="1"/>
    <col min="1034" max="1034" width="3.85546875" style="1" customWidth="1"/>
    <col min="1035" max="1035" width="4" style="1" customWidth="1"/>
    <col min="1036" max="1041" width="3.5703125" style="1" customWidth="1"/>
    <col min="1042" max="1042" width="4.140625" style="1" customWidth="1"/>
    <col min="1043" max="1043" width="3.140625" style="1" customWidth="1"/>
    <col min="1044" max="1044" width="4.140625" style="1" customWidth="1"/>
    <col min="1045" max="1047" width="3.5703125" style="1" customWidth="1"/>
    <col min="1048" max="1048" width="4" style="1" customWidth="1"/>
    <col min="1049" max="1052" width="3.5703125" style="1" customWidth="1"/>
    <col min="1053" max="1053" width="4.28515625" style="1" customWidth="1"/>
    <col min="1054" max="1055" width="3.5703125" style="1" customWidth="1"/>
    <col min="1056" max="1056" width="3.42578125" style="1" customWidth="1"/>
    <col min="1057" max="1057" width="12.7109375" style="1" customWidth="1"/>
    <col min="1058" max="1058" width="11.140625" style="1" customWidth="1"/>
    <col min="1059" max="1059" width="19.85546875" style="1" customWidth="1"/>
    <col min="1060" max="1060" width="21.140625" style="1" customWidth="1"/>
    <col min="1061" max="1061" width="16.140625" style="1" bestFit="1" customWidth="1"/>
    <col min="1062" max="1063" width="15.5703125" style="1" bestFit="1" customWidth="1"/>
    <col min="1064" max="1064" width="10.140625" style="1" bestFit="1" customWidth="1"/>
    <col min="1065" max="1065" width="14.85546875" style="1" bestFit="1" customWidth="1"/>
    <col min="1066" max="1066" width="14.140625" style="1" bestFit="1" customWidth="1"/>
    <col min="1067" max="1067" width="15.5703125" style="1" bestFit="1" customWidth="1"/>
    <col min="1068" max="1068" width="14.85546875" style="1" bestFit="1" customWidth="1"/>
    <col min="1069" max="1069" width="15.5703125" style="1" bestFit="1" customWidth="1"/>
    <col min="1070" max="1070" width="16.140625" style="1" bestFit="1" customWidth="1"/>
    <col min="1071" max="1072" width="15.5703125" style="1" bestFit="1" customWidth="1"/>
    <col min="1073" max="1280" width="9.140625" style="1"/>
    <col min="1281" max="1281" width="3.42578125" style="1" customWidth="1"/>
    <col min="1282" max="1282" width="4" style="1" customWidth="1"/>
    <col min="1283" max="1289" width="3.5703125" style="1" customWidth="1"/>
    <col min="1290" max="1290" width="3.85546875" style="1" customWidth="1"/>
    <col min="1291" max="1291" width="4" style="1" customWidth="1"/>
    <col min="1292" max="1297" width="3.5703125" style="1" customWidth="1"/>
    <col min="1298" max="1298" width="4.140625" style="1" customWidth="1"/>
    <col min="1299" max="1299" width="3.140625" style="1" customWidth="1"/>
    <col min="1300" max="1300" width="4.140625" style="1" customWidth="1"/>
    <col min="1301" max="1303" width="3.5703125" style="1" customWidth="1"/>
    <col min="1304" max="1304" width="4" style="1" customWidth="1"/>
    <col min="1305" max="1308" width="3.5703125" style="1" customWidth="1"/>
    <col min="1309" max="1309" width="4.28515625" style="1" customWidth="1"/>
    <col min="1310" max="1311" width="3.5703125" style="1" customWidth="1"/>
    <col min="1312" max="1312" width="3.42578125" style="1" customWidth="1"/>
    <col min="1313" max="1313" width="12.7109375" style="1" customWidth="1"/>
    <col min="1314" max="1314" width="11.140625" style="1" customWidth="1"/>
    <col min="1315" max="1315" width="19.85546875" style="1" customWidth="1"/>
    <col min="1316" max="1316" width="21.140625" style="1" customWidth="1"/>
    <col min="1317" max="1317" width="16.140625" style="1" bestFit="1" customWidth="1"/>
    <col min="1318" max="1319" width="15.5703125" style="1" bestFit="1" customWidth="1"/>
    <col min="1320" max="1320" width="10.140625" style="1" bestFit="1" customWidth="1"/>
    <col min="1321" max="1321" width="14.85546875" style="1" bestFit="1" customWidth="1"/>
    <col min="1322" max="1322" width="14.140625" style="1" bestFit="1" customWidth="1"/>
    <col min="1323" max="1323" width="15.5703125" style="1" bestFit="1" customWidth="1"/>
    <col min="1324" max="1324" width="14.85546875" style="1" bestFit="1" customWidth="1"/>
    <col min="1325" max="1325" width="15.5703125" style="1" bestFit="1" customWidth="1"/>
    <col min="1326" max="1326" width="16.140625" style="1" bestFit="1" customWidth="1"/>
    <col min="1327" max="1328" width="15.5703125" style="1" bestFit="1" customWidth="1"/>
    <col min="1329" max="1536" width="9.140625" style="1"/>
    <col min="1537" max="1537" width="3.42578125" style="1" customWidth="1"/>
    <col min="1538" max="1538" width="4" style="1" customWidth="1"/>
    <col min="1539" max="1545" width="3.5703125" style="1" customWidth="1"/>
    <col min="1546" max="1546" width="3.85546875" style="1" customWidth="1"/>
    <col min="1547" max="1547" width="4" style="1" customWidth="1"/>
    <col min="1548" max="1553" width="3.5703125" style="1" customWidth="1"/>
    <col min="1554" max="1554" width="4.140625" style="1" customWidth="1"/>
    <col min="1555" max="1555" width="3.140625" style="1" customWidth="1"/>
    <col min="1556" max="1556" width="4.140625" style="1" customWidth="1"/>
    <col min="1557" max="1559" width="3.5703125" style="1" customWidth="1"/>
    <col min="1560" max="1560" width="4" style="1" customWidth="1"/>
    <col min="1561" max="1564" width="3.5703125" style="1" customWidth="1"/>
    <col min="1565" max="1565" width="4.28515625" style="1" customWidth="1"/>
    <col min="1566" max="1567" width="3.5703125" style="1" customWidth="1"/>
    <col min="1568" max="1568" width="3.42578125" style="1" customWidth="1"/>
    <col min="1569" max="1569" width="12.7109375" style="1" customWidth="1"/>
    <col min="1570" max="1570" width="11.140625" style="1" customWidth="1"/>
    <col min="1571" max="1571" width="19.85546875" style="1" customWidth="1"/>
    <col min="1572" max="1572" width="21.140625" style="1" customWidth="1"/>
    <col min="1573" max="1573" width="16.140625" style="1" bestFit="1" customWidth="1"/>
    <col min="1574" max="1575" width="15.5703125" style="1" bestFit="1" customWidth="1"/>
    <col min="1576" max="1576" width="10.140625" style="1" bestFit="1" customWidth="1"/>
    <col min="1577" max="1577" width="14.85546875" style="1" bestFit="1" customWidth="1"/>
    <col min="1578" max="1578" width="14.140625" style="1" bestFit="1" customWidth="1"/>
    <col min="1579" max="1579" width="15.5703125" style="1" bestFit="1" customWidth="1"/>
    <col min="1580" max="1580" width="14.85546875" style="1" bestFit="1" customWidth="1"/>
    <col min="1581" max="1581" width="15.5703125" style="1" bestFit="1" customWidth="1"/>
    <col min="1582" max="1582" width="16.140625" style="1" bestFit="1" customWidth="1"/>
    <col min="1583" max="1584" width="15.5703125" style="1" bestFit="1" customWidth="1"/>
    <col min="1585" max="1792" width="9.140625" style="1"/>
    <col min="1793" max="1793" width="3.42578125" style="1" customWidth="1"/>
    <col min="1794" max="1794" width="4" style="1" customWidth="1"/>
    <col min="1795" max="1801" width="3.5703125" style="1" customWidth="1"/>
    <col min="1802" max="1802" width="3.85546875" style="1" customWidth="1"/>
    <col min="1803" max="1803" width="4" style="1" customWidth="1"/>
    <col min="1804" max="1809" width="3.5703125" style="1" customWidth="1"/>
    <col min="1810" max="1810" width="4.140625" style="1" customWidth="1"/>
    <col min="1811" max="1811" width="3.140625" style="1" customWidth="1"/>
    <col min="1812" max="1812" width="4.140625" style="1" customWidth="1"/>
    <col min="1813" max="1815" width="3.5703125" style="1" customWidth="1"/>
    <col min="1816" max="1816" width="4" style="1" customWidth="1"/>
    <col min="1817" max="1820" width="3.5703125" style="1" customWidth="1"/>
    <col min="1821" max="1821" width="4.28515625" style="1" customWidth="1"/>
    <col min="1822" max="1823" width="3.5703125" style="1" customWidth="1"/>
    <col min="1824" max="1824" width="3.42578125" style="1" customWidth="1"/>
    <col min="1825" max="1825" width="12.7109375" style="1" customWidth="1"/>
    <col min="1826" max="1826" width="11.140625" style="1" customWidth="1"/>
    <col min="1827" max="1827" width="19.85546875" style="1" customWidth="1"/>
    <col min="1828" max="1828" width="21.140625" style="1" customWidth="1"/>
    <col min="1829" max="1829" width="16.140625" style="1" bestFit="1" customWidth="1"/>
    <col min="1830" max="1831" width="15.5703125" style="1" bestFit="1" customWidth="1"/>
    <col min="1832" max="1832" width="10.140625" style="1" bestFit="1" customWidth="1"/>
    <col min="1833" max="1833" width="14.85546875" style="1" bestFit="1" customWidth="1"/>
    <col min="1834" max="1834" width="14.140625" style="1" bestFit="1" customWidth="1"/>
    <col min="1835" max="1835" width="15.5703125" style="1" bestFit="1" customWidth="1"/>
    <col min="1836" max="1836" width="14.85546875" style="1" bestFit="1" customWidth="1"/>
    <col min="1837" max="1837" width="15.5703125" style="1" bestFit="1" customWidth="1"/>
    <col min="1838" max="1838" width="16.140625" style="1" bestFit="1" customWidth="1"/>
    <col min="1839" max="1840" width="15.5703125" style="1" bestFit="1" customWidth="1"/>
    <col min="1841" max="2048" width="9.140625" style="1"/>
    <col min="2049" max="2049" width="3.42578125" style="1" customWidth="1"/>
    <col min="2050" max="2050" width="4" style="1" customWidth="1"/>
    <col min="2051" max="2057" width="3.5703125" style="1" customWidth="1"/>
    <col min="2058" max="2058" width="3.85546875" style="1" customWidth="1"/>
    <col min="2059" max="2059" width="4" style="1" customWidth="1"/>
    <col min="2060" max="2065" width="3.5703125" style="1" customWidth="1"/>
    <col min="2066" max="2066" width="4.140625" style="1" customWidth="1"/>
    <col min="2067" max="2067" width="3.140625" style="1" customWidth="1"/>
    <col min="2068" max="2068" width="4.140625" style="1" customWidth="1"/>
    <col min="2069" max="2071" width="3.5703125" style="1" customWidth="1"/>
    <col min="2072" max="2072" width="4" style="1" customWidth="1"/>
    <col min="2073" max="2076" width="3.5703125" style="1" customWidth="1"/>
    <col min="2077" max="2077" width="4.28515625" style="1" customWidth="1"/>
    <col min="2078" max="2079" width="3.5703125" style="1" customWidth="1"/>
    <col min="2080" max="2080" width="3.42578125" style="1" customWidth="1"/>
    <col min="2081" max="2081" width="12.7109375" style="1" customWidth="1"/>
    <col min="2082" max="2082" width="11.140625" style="1" customWidth="1"/>
    <col min="2083" max="2083" width="19.85546875" style="1" customWidth="1"/>
    <col min="2084" max="2084" width="21.140625" style="1" customWidth="1"/>
    <col min="2085" max="2085" width="16.140625" style="1" bestFit="1" customWidth="1"/>
    <col min="2086" max="2087" width="15.5703125" style="1" bestFit="1" customWidth="1"/>
    <col min="2088" max="2088" width="10.140625" style="1" bestFit="1" customWidth="1"/>
    <col min="2089" max="2089" width="14.85546875" style="1" bestFit="1" customWidth="1"/>
    <col min="2090" max="2090" width="14.140625" style="1" bestFit="1" customWidth="1"/>
    <col min="2091" max="2091" width="15.5703125" style="1" bestFit="1" customWidth="1"/>
    <col min="2092" max="2092" width="14.85546875" style="1" bestFit="1" customWidth="1"/>
    <col min="2093" max="2093" width="15.5703125" style="1" bestFit="1" customWidth="1"/>
    <col min="2094" max="2094" width="16.140625" style="1" bestFit="1" customWidth="1"/>
    <col min="2095" max="2096" width="15.5703125" style="1" bestFit="1" customWidth="1"/>
    <col min="2097" max="2304" width="9.140625" style="1"/>
    <col min="2305" max="2305" width="3.42578125" style="1" customWidth="1"/>
    <col min="2306" max="2306" width="4" style="1" customWidth="1"/>
    <col min="2307" max="2313" width="3.5703125" style="1" customWidth="1"/>
    <col min="2314" max="2314" width="3.85546875" style="1" customWidth="1"/>
    <col min="2315" max="2315" width="4" style="1" customWidth="1"/>
    <col min="2316" max="2321" width="3.5703125" style="1" customWidth="1"/>
    <col min="2322" max="2322" width="4.140625" style="1" customWidth="1"/>
    <col min="2323" max="2323" width="3.140625" style="1" customWidth="1"/>
    <col min="2324" max="2324" width="4.140625" style="1" customWidth="1"/>
    <col min="2325" max="2327" width="3.5703125" style="1" customWidth="1"/>
    <col min="2328" max="2328" width="4" style="1" customWidth="1"/>
    <col min="2329" max="2332" width="3.5703125" style="1" customWidth="1"/>
    <col min="2333" max="2333" width="4.28515625" style="1" customWidth="1"/>
    <col min="2334" max="2335" width="3.5703125" style="1" customWidth="1"/>
    <col min="2336" max="2336" width="3.42578125" style="1" customWidth="1"/>
    <col min="2337" max="2337" width="12.7109375" style="1" customWidth="1"/>
    <col min="2338" max="2338" width="11.140625" style="1" customWidth="1"/>
    <col min="2339" max="2339" width="19.85546875" style="1" customWidth="1"/>
    <col min="2340" max="2340" width="21.140625" style="1" customWidth="1"/>
    <col min="2341" max="2341" width="16.140625" style="1" bestFit="1" customWidth="1"/>
    <col min="2342" max="2343" width="15.5703125" style="1" bestFit="1" customWidth="1"/>
    <col min="2344" max="2344" width="10.140625" style="1" bestFit="1" customWidth="1"/>
    <col min="2345" max="2345" width="14.85546875" style="1" bestFit="1" customWidth="1"/>
    <col min="2346" max="2346" width="14.140625" style="1" bestFit="1" customWidth="1"/>
    <col min="2347" max="2347" width="15.5703125" style="1" bestFit="1" customWidth="1"/>
    <col min="2348" max="2348" width="14.85546875" style="1" bestFit="1" customWidth="1"/>
    <col min="2349" max="2349" width="15.5703125" style="1" bestFit="1" customWidth="1"/>
    <col min="2350" max="2350" width="16.140625" style="1" bestFit="1" customWidth="1"/>
    <col min="2351" max="2352" width="15.5703125" style="1" bestFit="1" customWidth="1"/>
    <col min="2353" max="2560" width="9.140625" style="1"/>
    <col min="2561" max="2561" width="3.42578125" style="1" customWidth="1"/>
    <col min="2562" max="2562" width="4" style="1" customWidth="1"/>
    <col min="2563" max="2569" width="3.5703125" style="1" customWidth="1"/>
    <col min="2570" max="2570" width="3.85546875" style="1" customWidth="1"/>
    <col min="2571" max="2571" width="4" style="1" customWidth="1"/>
    <col min="2572" max="2577" width="3.5703125" style="1" customWidth="1"/>
    <col min="2578" max="2578" width="4.140625" style="1" customWidth="1"/>
    <col min="2579" max="2579" width="3.140625" style="1" customWidth="1"/>
    <col min="2580" max="2580" width="4.140625" style="1" customWidth="1"/>
    <col min="2581" max="2583" width="3.5703125" style="1" customWidth="1"/>
    <col min="2584" max="2584" width="4" style="1" customWidth="1"/>
    <col min="2585" max="2588" width="3.5703125" style="1" customWidth="1"/>
    <col min="2589" max="2589" width="4.28515625" style="1" customWidth="1"/>
    <col min="2590" max="2591" width="3.5703125" style="1" customWidth="1"/>
    <col min="2592" max="2592" width="3.42578125" style="1" customWidth="1"/>
    <col min="2593" max="2593" width="12.7109375" style="1" customWidth="1"/>
    <col min="2594" max="2594" width="11.140625" style="1" customWidth="1"/>
    <col min="2595" max="2595" width="19.85546875" style="1" customWidth="1"/>
    <col min="2596" max="2596" width="21.140625" style="1" customWidth="1"/>
    <col min="2597" max="2597" width="16.140625" style="1" bestFit="1" customWidth="1"/>
    <col min="2598" max="2599" width="15.5703125" style="1" bestFit="1" customWidth="1"/>
    <col min="2600" max="2600" width="10.140625" style="1" bestFit="1" customWidth="1"/>
    <col min="2601" max="2601" width="14.85546875" style="1" bestFit="1" customWidth="1"/>
    <col min="2602" max="2602" width="14.140625" style="1" bestFit="1" customWidth="1"/>
    <col min="2603" max="2603" width="15.5703125" style="1" bestFit="1" customWidth="1"/>
    <col min="2604" max="2604" width="14.85546875" style="1" bestFit="1" customWidth="1"/>
    <col min="2605" max="2605" width="15.5703125" style="1" bestFit="1" customWidth="1"/>
    <col min="2606" max="2606" width="16.140625" style="1" bestFit="1" customWidth="1"/>
    <col min="2607" max="2608" width="15.5703125" style="1" bestFit="1" customWidth="1"/>
    <col min="2609" max="2816" width="9.140625" style="1"/>
    <col min="2817" max="2817" width="3.42578125" style="1" customWidth="1"/>
    <col min="2818" max="2818" width="4" style="1" customWidth="1"/>
    <col min="2819" max="2825" width="3.5703125" style="1" customWidth="1"/>
    <col min="2826" max="2826" width="3.85546875" style="1" customWidth="1"/>
    <col min="2827" max="2827" width="4" style="1" customWidth="1"/>
    <col min="2828" max="2833" width="3.5703125" style="1" customWidth="1"/>
    <col min="2834" max="2834" width="4.140625" style="1" customWidth="1"/>
    <col min="2835" max="2835" width="3.140625" style="1" customWidth="1"/>
    <col min="2836" max="2836" width="4.140625" style="1" customWidth="1"/>
    <col min="2837" max="2839" width="3.5703125" style="1" customWidth="1"/>
    <col min="2840" max="2840" width="4" style="1" customWidth="1"/>
    <col min="2841" max="2844" width="3.5703125" style="1" customWidth="1"/>
    <col min="2845" max="2845" width="4.28515625" style="1" customWidth="1"/>
    <col min="2846" max="2847" width="3.5703125" style="1" customWidth="1"/>
    <col min="2848" max="2848" width="3.42578125" style="1" customWidth="1"/>
    <col min="2849" max="2849" width="12.7109375" style="1" customWidth="1"/>
    <col min="2850" max="2850" width="11.140625" style="1" customWidth="1"/>
    <col min="2851" max="2851" width="19.85546875" style="1" customWidth="1"/>
    <col min="2852" max="2852" width="21.140625" style="1" customWidth="1"/>
    <col min="2853" max="2853" width="16.140625" style="1" bestFit="1" customWidth="1"/>
    <col min="2854" max="2855" width="15.5703125" style="1" bestFit="1" customWidth="1"/>
    <col min="2856" max="2856" width="10.140625" style="1" bestFit="1" customWidth="1"/>
    <col min="2857" max="2857" width="14.85546875" style="1" bestFit="1" customWidth="1"/>
    <col min="2858" max="2858" width="14.140625" style="1" bestFit="1" customWidth="1"/>
    <col min="2859" max="2859" width="15.5703125" style="1" bestFit="1" customWidth="1"/>
    <col min="2860" max="2860" width="14.85546875" style="1" bestFit="1" customWidth="1"/>
    <col min="2861" max="2861" width="15.5703125" style="1" bestFit="1" customWidth="1"/>
    <col min="2862" max="2862" width="16.140625" style="1" bestFit="1" customWidth="1"/>
    <col min="2863" max="2864" width="15.5703125" style="1" bestFit="1" customWidth="1"/>
    <col min="2865" max="3072" width="9.140625" style="1"/>
    <col min="3073" max="3073" width="3.42578125" style="1" customWidth="1"/>
    <col min="3074" max="3074" width="4" style="1" customWidth="1"/>
    <col min="3075" max="3081" width="3.5703125" style="1" customWidth="1"/>
    <col min="3082" max="3082" width="3.85546875" style="1" customWidth="1"/>
    <col min="3083" max="3083" width="4" style="1" customWidth="1"/>
    <col min="3084" max="3089" width="3.5703125" style="1" customWidth="1"/>
    <col min="3090" max="3090" width="4.140625" style="1" customWidth="1"/>
    <col min="3091" max="3091" width="3.140625" style="1" customWidth="1"/>
    <col min="3092" max="3092" width="4.140625" style="1" customWidth="1"/>
    <col min="3093" max="3095" width="3.5703125" style="1" customWidth="1"/>
    <col min="3096" max="3096" width="4" style="1" customWidth="1"/>
    <col min="3097" max="3100" width="3.5703125" style="1" customWidth="1"/>
    <col min="3101" max="3101" width="4.28515625" style="1" customWidth="1"/>
    <col min="3102" max="3103" width="3.5703125" style="1" customWidth="1"/>
    <col min="3104" max="3104" width="3.42578125" style="1" customWidth="1"/>
    <col min="3105" max="3105" width="12.7109375" style="1" customWidth="1"/>
    <col min="3106" max="3106" width="11.140625" style="1" customWidth="1"/>
    <col min="3107" max="3107" width="19.85546875" style="1" customWidth="1"/>
    <col min="3108" max="3108" width="21.140625" style="1" customWidth="1"/>
    <col min="3109" max="3109" width="16.140625" style="1" bestFit="1" customWidth="1"/>
    <col min="3110" max="3111" width="15.5703125" style="1" bestFit="1" customWidth="1"/>
    <col min="3112" max="3112" width="10.140625" style="1" bestFit="1" customWidth="1"/>
    <col min="3113" max="3113" width="14.85546875" style="1" bestFit="1" customWidth="1"/>
    <col min="3114" max="3114" width="14.140625" style="1" bestFit="1" customWidth="1"/>
    <col min="3115" max="3115" width="15.5703125" style="1" bestFit="1" customWidth="1"/>
    <col min="3116" max="3116" width="14.85546875" style="1" bestFit="1" customWidth="1"/>
    <col min="3117" max="3117" width="15.5703125" style="1" bestFit="1" customWidth="1"/>
    <col min="3118" max="3118" width="16.140625" style="1" bestFit="1" customWidth="1"/>
    <col min="3119" max="3120" width="15.5703125" style="1" bestFit="1" customWidth="1"/>
    <col min="3121" max="3328" width="9.140625" style="1"/>
    <col min="3329" max="3329" width="3.42578125" style="1" customWidth="1"/>
    <col min="3330" max="3330" width="4" style="1" customWidth="1"/>
    <col min="3331" max="3337" width="3.5703125" style="1" customWidth="1"/>
    <col min="3338" max="3338" width="3.85546875" style="1" customWidth="1"/>
    <col min="3339" max="3339" width="4" style="1" customWidth="1"/>
    <col min="3340" max="3345" width="3.5703125" style="1" customWidth="1"/>
    <col min="3346" max="3346" width="4.140625" style="1" customWidth="1"/>
    <col min="3347" max="3347" width="3.140625" style="1" customWidth="1"/>
    <col min="3348" max="3348" width="4.140625" style="1" customWidth="1"/>
    <col min="3349" max="3351" width="3.5703125" style="1" customWidth="1"/>
    <col min="3352" max="3352" width="4" style="1" customWidth="1"/>
    <col min="3353" max="3356" width="3.5703125" style="1" customWidth="1"/>
    <col min="3357" max="3357" width="4.28515625" style="1" customWidth="1"/>
    <col min="3358" max="3359" width="3.5703125" style="1" customWidth="1"/>
    <col min="3360" max="3360" width="3.42578125" style="1" customWidth="1"/>
    <col min="3361" max="3361" width="12.7109375" style="1" customWidth="1"/>
    <col min="3362" max="3362" width="11.140625" style="1" customWidth="1"/>
    <col min="3363" max="3363" width="19.85546875" style="1" customWidth="1"/>
    <col min="3364" max="3364" width="21.140625" style="1" customWidth="1"/>
    <col min="3365" max="3365" width="16.140625" style="1" bestFit="1" customWidth="1"/>
    <col min="3366" max="3367" width="15.5703125" style="1" bestFit="1" customWidth="1"/>
    <col min="3368" max="3368" width="10.140625" style="1" bestFit="1" customWidth="1"/>
    <col min="3369" max="3369" width="14.85546875" style="1" bestFit="1" customWidth="1"/>
    <col min="3370" max="3370" width="14.140625" style="1" bestFit="1" customWidth="1"/>
    <col min="3371" max="3371" width="15.5703125" style="1" bestFit="1" customWidth="1"/>
    <col min="3372" max="3372" width="14.85546875" style="1" bestFit="1" customWidth="1"/>
    <col min="3373" max="3373" width="15.5703125" style="1" bestFit="1" customWidth="1"/>
    <col min="3374" max="3374" width="16.140625" style="1" bestFit="1" customWidth="1"/>
    <col min="3375" max="3376" width="15.5703125" style="1" bestFit="1" customWidth="1"/>
    <col min="3377" max="3584" width="9.140625" style="1"/>
    <col min="3585" max="3585" width="3.42578125" style="1" customWidth="1"/>
    <col min="3586" max="3586" width="4" style="1" customWidth="1"/>
    <col min="3587" max="3593" width="3.5703125" style="1" customWidth="1"/>
    <col min="3594" max="3594" width="3.85546875" style="1" customWidth="1"/>
    <col min="3595" max="3595" width="4" style="1" customWidth="1"/>
    <col min="3596" max="3601" width="3.5703125" style="1" customWidth="1"/>
    <col min="3602" max="3602" width="4.140625" style="1" customWidth="1"/>
    <col min="3603" max="3603" width="3.140625" style="1" customWidth="1"/>
    <col min="3604" max="3604" width="4.140625" style="1" customWidth="1"/>
    <col min="3605" max="3607" width="3.5703125" style="1" customWidth="1"/>
    <col min="3608" max="3608" width="4" style="1" customWidth="1"/>
    <col min="3609" max="3612" width="3.5703125" style="1" customWidth="1"/>
    <col min="3613" max="3613" width="4.28515625" style="1" customWidth="1"/>
    <col min="3614" max="3615" width="3.5703125" style="1" customWidth="1"/>
    <col min="3616" max="3616" width="3.42578125" style="1" customWidth="1"/>
    <col min="3617" max="3617" width="12.7109375" style="1" customWidth="1"/>
    <col min="3618" max="3618" width="11.140625" style="1" customWidth="1"/>
    <col min="3619" max="3619" width="19.85546875" style="1" customWidth="1"/>
    <col min="3620" max="3620" width="21.140625" style="1" customWidth="1"/>
    <col min="3621" max="3621" width="16.140625" style="1" bestFit="1" customWidth="1"/>
    <col min="3622" max="3623" width="15.5703125" style="1" bestFit="1" customWidth="1"/>
    <col min="3624" max="3624" width="10.140625" style="1" bestFit="1" customWidth="1"/>
    <col min="3625" max="3625" width="14.85546875" style="1" bestFit="1" customWidth="1"/>
    <col min="3626" max="3626" width="14.140625" style="1" bestFit="1" customWidth="1"/>
    <col min="3627" max="3627" width="15.5703125" style="1" bestFit="1" customWidth="1"/>
    <col min="3628" max="3628" width="14.85546875" style="1" bestFit="1" customWidth="1"/>
    <col min="3629" max="3629" width="15.5703125" style="1" bestFit="1" customWidth="1"/>
    <col min="3630" max="3630" width="16.140625" style="1" bestFit="1" customWidth="1"/>
    <col min="3631" max="3632" width="15.5703125" style="1" bestFit="1" customWidth="1"/>
    <col min="3633" max="3840" width="9.140625" style="1"/>
    <col min="3841" max="3841" width="3.42578125" style="1" customWidth="1"/>
    <col min="3842" max="3842" width="4" style="1" customWidth="1"/>
    <col min="3843" max="3849" width="3.5703125" style="1" customWidth="1"/>
    <col min="3850" max="3850" width="3.85546875" style="1" customWidth="1"/>
    <col min="3851" max="3851" width="4" style="1" customWidth="1"/>
    <col min="3852" max="3857" width="3.5703125" style="1" customWidth="1"/>
    <col min="3858" max="3858" width="4.140625" style="1" customWidth="1"/>
    <col min="3859" max="3859" width="3.140625" style="1" customWidth="1"/>
    <col min="3860" max="3860" width="4.140625" style="1" customWidth="1"/>
    <col min="3861" max="3863" width="3.5703125" style="1" customWidth="1"/>
    <col min="3864" max="3864" width="4" style="1" customWidth="1"/>
    <col min="3865" max="3868" width="3.5703125" style="1" customWidth="1"/>
    <col min="3869" max="3869" width="4.28515625" style="1" customWidth="1"/>
    <col min="3870" max="3871" width="3.5703125" style="1" customWidth="1"/>
    <col min="3872" max="3872" width="3.42578125" style="1" customWidth="1"/>
    <col min="3873" max="3873" width="12.7109375" style="1" customWidth="1"/>
    <col min="3874" max="3874" width="11.140625" style="1" customWidth="1"/>
    <col min="3875" max="3875" width="19.85546875" style="1" customWidth="1"/>
    <col min="3876" max="3876" width="21.140625" style="1" customWidth="1"/>
    <col min="3877" max="3877" width="16.140625" style="1" bestFit="1" customWidth="1"/>
    <col min="3878" max="3879" width="15.5703125" style="1" bestFit="1" customWidth="1"/>
    <col min="3880" max="3880" width="10.140625" style="1" bestFit="1" customWidth="1"/>
    <col min="3881" max="3881" width="14.85546875" style="1" bestFit="1" customWidth="1"/>
    <col min="3882" max="3882" width="14.140625" style="1" bestFit="1" customWidth="1"/>
    <col min="3883" max="3883" width="15.5703125" style="1" bestFit="1" customWidth="1"/>
    <col min="3884" max="3884" width="14.85546875" style="1" bestFit="1" customWidth="1"/>
    <col min="3885" max="3885" width="15.5703125" style="1" bestFit="1" customWidth="1"/>
    <col min="3886" max="3886" width="16.140625" style="1" bestFit="1" customWidth="1"/>
    <col min="3887" max="3888" width="15.5703125" style="1" bestFit="1" customWidth="1"/>
    <col min="3889" max="4096" width="9.140625" style="1"/>
    <col min="4097" max="4097" width="3.42578125" style="1" customWidth="1"/>
    <col min="4098" max="4098" width="4" style="1" customWidth="1"/>
    <col min="4099" max="4105" width="3.5703125" style="1" customWidth="1"/>
    <col min="4106" max="4106" width="3.85546875" style="1" customWidth="1"/>
    <col min="4107" max="4107" width="4" style="1" customWidth="1"/>
    <col min="4108" max="4113" width="3.5703125" style="1" customWidth="1"/>
    <col min="4114" max="4114" width="4.140625" style="1" customWidth="1"/>
    <col min="4115" max="4115" width="3.140625" style="1" customWidth="1"/>
    <col min="4116" max="4116" width="4.140625" style="1" customWidth="1"/>
    <col min="4117" max="4119" width="3.5703125" style="1" customWidth="1"/>
    <col min="4120" max="4120" width="4" style="1" customWidth="1"/>
    <col min="4121" max="4124" width="3.5703125" style="1" customWidth="1"/>
    <col min="4125" max="4125" width="4.28515625" style="1" customWidth="1"/>
    <col min="4126" max="4127" width="3.5703125" style="1" customWidth="1"/>
    <col min="4128" max="4128" width="3.42578125" style="1" customWidth="1"/>
    <col min="4129" max="4129" width="12.7109375" style="1" customWidth="1"/>
    <col min="4130" max="4130" width="11.140625" style="1" customWidth="1"/>
    <col min="4131" max="4131" width="19.85546875" style="1" customWidth="1"/>
    <col min="4132" max="4132" width="21.140625" style="1" customWidth="1"/>
    <col min="4133" max="4133" width="16.140625" style="1" bestFit="1" customWidth="1"/>
    <col min="4134" max="4135" width="15.5703125" style="1" bestFit="1" customWidth="1"/>
    <col min="4136" max="4136" width="10.140625" style="1" bestFit="1" customWidth="1"/>
    <col min="4137" max="4137" width="14.85546875" style="1" bestFit="1" customWidth="1"/>
    <col min="4138" max="4138" width="14.140625" style="1" bestFit="1" customWidth="1"/>
    <col min="4139" max="4139" width="15.5703125" style="1" bestFit="1" customWidth="1"/>
    <col min="4140" max="4140" width="14.85546875" style="1" bestFit="1" customWidth="1"/>
    <col min="4141" max="4141" width="15.5703125" style="1" bestFit="1" customWidth="1"/>
    <col min="4142" max="4142" width="16.140625" style="1" bestFit="1" customWidth="1"/>
    <col min="4143" max="4144" width="15.5703125" style="1" bestFit="1" customWidth="1"/>
    <col min="4145" max="4352" width="9.140625" style="1"/>
    <col min="4353" max="4353" width="3.42578125" style="1" customWidth="1"/>
    <col min="4354" max="4354" width="4" style="1" customWidth="1"/>
    <col min="4355" max="4361" width="3.5703125" style="1" customWidth="1"/>
    <col min="4362" max="4362" width="3.85546875" style="1" customWidth="1"/>
    <col min="4363" max="4363" width="4" style="1" customWidth="1"/>
    <col min="4364" max="4369" width="3.5703125" style="1" customWidth="1"/>
    <col min="4370" max="4370" width="4.140625" style="1" customWidth="1"/>
    <col min="4371" max="4371" width="3.140625" style="1" customWidth="1"/>
    <col min="4372" max="4372" width="4.140625" style="1" customWidth="1"/>
    <col min="4373" max="4375" width="3.5703125" style="1" customWidth="1"/>
    <col min="4376" max="4376" width="4" style="1" customWidth="1"/>
    <col min="4377" max="4380" width="3.5703125" style="1" customWidth="1"/>
    <col min="4381" max="4381" width="4.28515625" style="1" customWidth="1"/>
    <col min="4382" max="4383" width="3.5703125" style="1" customWidth="1"/>
    <col min="4384" max="4384" width="3.42578125" style="1" customWidth="1"/>
    <col min="4385" max="4385" width="12.7109375" style="1" customWidth="1"/>
    <col min="4386" max="4386" width="11.140625" style="1" customWidth="1"/>
    <col min="4387" max="4387" width="19.85546875" style="1" customWidth="1"/>
    <col min="4388" max="4388" width="21.140625" style="1" customWidth="1"/>
    <col min="4389" max="4389" width="16.140625" style="1" bestFit="1" customWidth="1"/>
    <col min="4390" max="4391" width="15.5703125" style="1" bestFit="1" customWidth="1"/>
    <col min="4392" max="4392" width="10.140625" style="1" bestFit="1" customWidth="1"/>
    <col min="4393" max="4393" width="14.85546875" style="1" bestFit="1" customWidth="1"/>
    <col min="4394" max="4394" width="14.140625" style="1" bestFit="1" customWidth="1"/>
    <col min="4395" max="4395" width="15.5703125" style="1" bestFit="1" customWidth="1"/>
    <col min="4396" max="4396" width="14.85546875" style="1" bestFit="1" customWidth="1"/>
    <col min="4397" max="4397" width="15.5703125" style="1" bestFit="1" customWidth="1"/>
    <col min="4398" max="4398" width="16.140625" style="1" bestFit="1" customWidth="1"/>
    <col min="4399" max="4400" width="15.5703125" style="1" bestFit="1" customWidth="1"/>
    <col min="4401" max="4608" width="9.140625" style="1"/>
    <col min="4609" max="4609" width="3.42578125" style="1" customWidth="1"/>
    <col min="4610" max="4610" width="4" style="1" customWidth="1"/>
    <col min="4611" max="4617" width="3.5703125" style="1" customWidth="1"/>
    <col min="4618" max="4618" width="3.85546875" style="1" customWidth="1"/>
    <col min="4619" max="4619" width="4" style="1" customWidth="1"/>
    <col min="4620" max="4625" width="3.5703125" style="1" customWidth="1"/>
    <col min="4626" max="4626" width="4.140625" style="1" customWidth="1"/>
    <col min="4627" max="4627" width="3.140625" style="1" customWidth="1"/>
    <col min="4628" max="4628" width="4.140625" style="1" customWidth="1"/>
    <col min="4629" max="4631" width="3.5703125" style="1" customWidth="1"/>
    <col min="4632" max="4632" width="4" style="1" customWidth="1"/>
    <col min="4633" max="4636" width="3.5703125" style="1" customWidth="1"/>
    <col min="4637" max="4637" width="4.28515625" style="1" customWidth="1"/>
    <col min="4638" max="4639" width="3.5703125" style="1" customWidth="1"/>
    <col min="4640" max="4640" width="3.42578125" style="1" customWidth="1"/>
    <col min="4641" max="4641" width="12.7109375" style="1" customWidth="1"/>
    <col min="4642" max="4642" width="11.140625" style="1" customWidth="1"/>
    <col min="4643" max="4643" width="19.85546875" style="1" customWidth="1"/>
    <col min="4644" max="4644" width="21.140625" style="1" customWidth="1"/>
    <col min="4645" max="4645" width="16.140625" style="1" bestFit="1" customWidth="1"/>
    <col min="4646" max="4647" width="15.5703125" style="1" bestFit="1" customWidth="1"/>
    <col min="4648" max="4648" width="10.140625" style="1" bestFit="1" customWidth="1"/>
    <col min="4649" max="4649" width="14.85546875" style="1" bestFit="1" customWidth="1"/>
    <col min="4650" max="4650" width="14.140625" style="1" bestFit="1" customWidth="1"/>
    <col min="4651" max="4651" width="15.5703125" style="1" bestFit="1" customWidth="1"/>
    <col min="4652" max="4652" width="14.85546875" style="1" bestFit="1" customWidth="1"/>
    <col min="4653" max="4653" width="15.5703125" style="1" bestFit="1" customWidth="1"/>
    <col min="4654" max="4654" width="16.140625" style="1" bestFit="1" customWidth="1"/>
    <col min="4655" max="4656" width="15.5703125" style="1" bestFit="1" customWidth="1"/>
    <col min="4657" max="4864" width="9.140625" style="1"/>
    <col min="4865" max="4865" width="3.42578125" style="1" customWidth="1"/>
    <col min="4866" max="4866" width="4" style="1" customWidth="1"/>
    <col min="4867" max="4873" width="3.5703125" style="1" customWidth="1"/>
    <col min="4874" max="4874" width="3.85546875" style="1" customWidth="1"/>
    <col min="4875" max="4875" width="4" style="1" customWidth="1"/>
    <col min="4876" max="4881" width="3.5703125" style="1" customWidth="1"/>
    <col min="4882" max="4882" width="4.140625" style="1" customWidth="1"/>
    <col min="4883" max="4883" width="3.140625" style="1" customWidth="1"/>
    <col min="4884" max="4884" width="4.140625" style="1" customWidth="1"/>
    <col min="4885" max="4887" width="3.5703125" style="1" customWidth="1"/>
    <col min="4888" max="4888" width="4" style="1" customWidth="1"/>
    <col min="4889" max="4892" width="3.5703125" style="1" customWidth="1"/>
    <col min="4893" max="4893" width="4.28515625" style="1" customWidth="1"/>
    <col min="4894" max="4895" width="3.5703125" style="1" customWidth="1"/>
    <col min="4896" max="4896" width="3.42578125" style="1" customWidth="1"/>
    <col min="4897" max="4897" width="12.7109375" style="1" customWidth="1"/>
    <col min="4898" max="4898" width="11.140625" style="1" customWidth="1"/>
    <col min="4899" max="4899" width="19.85546875" style="1" customWidth="1"/>
    <col min="4900" max="4900" width="21.140625" style="1" customWidth="1"/>
    <col min="4901" max="4901" width="16.140625" style="1" bestFit="1" customWidth="1"/>
    <col min="4902" max="4903" width="15.5703125" style="1" bestFit="1" customWidth="1"/>
    <col min="4904" max="4904" width="10.140625" style="1" bestFit="1" customWidth="1"/>
    <col min="4905" max="4905" width="14.85546875" style="1" bestFit="1" customWidth="1"/>
    <col min="4906" max="4906" width="14.140625" style="1" bestFit="1" customWidth="1"/>
    <col min="4907" max="4907" width="15.5703125" style="1" bestFit="1" customWidth="1"/>
    <col min="4908" max="4908" width="14.85546875" style="1" bestFit="1" customWidth="1"/>
    <col min="4909" max="4909" width="15.5703125" style="1" bestFit="1" customWidth="1"/>
    <col min="4910" max="4910" width="16.140625" style="1" bestFit="1" customWidth="1"/>
    <col min="4911" max="4912" width="15.5703125" style="1" bestFit="1" customWidth="1"/>
    <col min="4913" max="5120" width="9.140625" style="1"/>
    <col min="5121" max="5121" width="3.42578125" style="1" customWidth="1"/>
    <col min="5122" max="5122" width="4" style="1" customWidth="1"/>
    <col min="5123" max="5129" width="3.5703125" style="1" customWidth="1"/>
    <col min="5130" max="5130" width="3.85546875" style="1" customWidth="1"/>
    <col min="5131" max="5131" width="4" style="1" customWidth="1"/>
    <col min="5132" max="5137" width="3.5703125" style="1" customWidth="1"/>
    <col min="5138" max="5138" width="4.140625" style="1" customWidth="1"/>
    <col min="5139" max="5139" width="3.140625" style="1" customWidth="1"/>
    <col min="5140" max="5140" width="4.140625" style="1" customWidth="1"/>
    <col min="5141" max="5143" width="3.5703125" style="1" customWidth="1"/>
    <col min="5144" max="5144" width="4" style="1" customWidth="1"/>
    <col min="5145" max="5148" width="3.5703125" style="1" customWidth="1"/>
    <col min="5149" max="5149" width="4.28515625" style="1" customWidth="1"/>
    <col min="5150" max="5151" width="3.5703125" style="1" customWidth="1"/>
    <col min="5152" max="5152" width="3.42578125" style="1" customWidth="1"/>
    <col min="5153" max="5153" width="12.7109375" style="1" customWidth="1"/>
    <col min="5154" max="5154" width="11.140625" style="1" customWidth="1"/>
    <col min="5155" max="5155" width="19.85546875" style="1" customWidth="1"/>
    <col min="5156" max="5156" width="21.140625" style="1" customWidth="1"/>
    <col min="5157" max="5157" width="16.140625" style="1" bestFit="1" customWidth="1"/>
    <col min="5158" max="5159" width="15.5703125" style="1" bestFit="1" customWidth="1"/>
    <col min="5160" max="5160" width="10.140625" style="1" bestFit="1" customWidth="1"/>
    <col min="5161" max="5161" width="14.85546875" style="1" bestFit="1" customWidth="1"/>
    <col min="5162" max="5162" width="14.140625" style="1" bestFit="1" customWidth="1"/>
    <col min="5163" max="5163" width="15.5703125" style="1" bestFit="1" customWidth="1"/>
    <col min="5164" max="5164" width="14.85546875" style="1" bestFit="1" customWidth="1"/>
    <col min="5165" max="5165" width="15.5703125" style="1" bestFit="1" customWidth="1"/>
    <col min="5166" max="5166" width="16.140625" style="1" bestFit="1" customWidth="1"/>
    <col min="5167" max="5168" width="15.5703125" style="1" bestFit="1" customWidth="1"/>
    <col min="5169" max="5376" width="9.140625" style="1"/>
    <col min="5377" max="5377" width="3.42578125" style="1" customWidth="1"/>
    <col min="5378" max="5378" width="4" style="1" customWidth="1"/>
    <col min="5379" max="5385" width="3.5703125" style="1" customWidth="1"/>
    <col min="5386" max="5386" width="3.85546875" style="1" customWidth="1"/>
    <col min="5387" max="5387" width="4" style="1" customWidth="1"/>
    <col min="5388" max="5393" width="3.5703125" style="1" customWidth="1"/>
    <col min="5394" max="5394" width="4.140625" style="1" customWidth="1"/>
    <col min="5395" max="5395" width="3.140625" style="1" customWidth="1"/>
    <col min="5396" max="5396" width="4.140625" style="1" customWidth="1"/>
    <col min="5397" max="5399" width="3.5703125" style="1" customWidth="1"/>
    <col min="5400" max="5400" width="4" style="1" customWidth="1"/>
    <col min="5401" max="5404" width="3.5703125" style="1" customWidth="1"/>
    <col min="5405" max="5405" width="4.28515625" style="1" customWidth="1"/>
    <col min="5406" max="5407" width="3.5703125" style="1" customWidth="1"/>
    <col min="5408" max="5408" width="3.42578125" style="1" customWidth="1"/>
    <col min="5409" max="5409" width="12.7109375" style="1" customWidth="1"/>
    <col min="5410" max="5410" width="11.140625" style="1" customWidth="1"/>
    <col min="5411" max="5411" width="19.85546875" style="1" customWidth="1"/>
    <col min="5412" max="5412" width="21.140625" style="1" customWidth="1"/>
    <col min="5413" max="5413" width="16.140625" style="1" bestFit="1" customWidth="1"/>
    <col min="5414" max="5415" width="15.5703125" style="1" bestFit="1" customWidth="1"/>
    <col min="5416" max="5416" width="10.140625" style="1" bestFit="1" customWidth="1"/>
    <col min="5417" max="5417" width="14.85546875" style="1" bestFit="1" customWidth="1"/>
    <col min="5418" max="5418" width="14.140625" style="1" bestFit="1" customWidth="1"/>
    <col min="5419" max="5419" width="15.5703125" style="1" bestFit="1" customWidth="1"/>
    <col min="5420" max="5420" width="14.85546875" style="1" bestFit="1" customWidth="1"/>
    <col min="5421" max="5421" width="15.5703125" style="1" bestFit="1" customWidth="1"/>
    <col min="5422" max="5422" width="16.140625" style="1" bestFit="1" customWidth="1"/>
    <col min="5423" max="5424" width="15.5703125" style="1" bestFit="1" customWidth="1"/>
    <col min="5425" max="5632" width="9.140625" style="1"/>
    <col min="5633" max="5633" width="3.42578125" style="1" customWidth="1"/>
    <col min="5634" max="5634" width="4" style="1" customWidth="1"/>
    <col min="5635" max="5641" width="3.5703125" style="1" customWidth="1"/>
    <col min="5642" max="5642" width="3.85546875" style="1" customWidth="1"/>
    <col min="5643" max="5643" width="4" style="1" customWidth="1"/>
    <col min="5644" max="5649" width="3.5703125" style="1" customWidth="1"/>
    <col min="5650" max="5650" width="4.140625" style="1" customWidth="1"/>
    <col min="5651" max="5651" width="3.140625" style="1" customWidth="1"/>
    <col min="5652" max="5652" width="4.140625" style="1" customWidth="1"/>
    <col min="5653" max="5655" width="3.5703125" style="1" customWidth="1"/>
    <col min="5656" max="5656" width="4" style="1" customWidth="1"/>
    <col min="5657" max="5660" width="3.5703125" style="1" customWidth="1"/>
    <col min="5661" max="5661" width="4.28515625" style="1" customWidth="1"/>
    <col min="5662" max="5663" width="3.5703125" style="1" customWidth="1"/>
    <col min="5664" max="5664" width="3.42578125" style="1" customWidth="1"/>
    <col min="5665" max="5665" width="12.7109375" style="1" customWidth="1"/>
    <col min="5666" max="5666" width="11.140625" style="1" customWidth="1"/>
    <col min="5667" max="5667" width="19.85546875" style="1" customWidth="1"/>
    <col min="5668" max="5668" width="21.140625" style="1" customWidth="1"/>
    <col min="5669" max="5669" width="16.140625" style="1" bestFit="1" customWidth="1"/>
    <col min="5670" max="5671" width="15.5703125" style="1" bestFit="1" customWidth="1"/>
    <col min="5672" max="5672" width="10.140625" style="1" bestFit="1" customWidth="1"/>
    <col min="5673" max="5673" width="14.85546875" style="1" bestFit="1" customWidth="1"/>
    <col min="5674" max="5674" width="14.140625" style="1" bestFit="1" customWidth="1"/>
    <col min="5675" max="5675" width="15.5703125" style="1" bestFit="1" customWidth="1"/>
    <col min="5676" max="5676" width="14.85546875" style="1" bestFit="1" customWidth="1"/>
    <col min="5677" max="5677" width="15.5703125" style="1" bestFit="1" customWidth="1"/>
    <col min="5678" max="5678" width="16.140625" style="1" bestFit="1" customWidth="1"/>
    <col min="5679" max="5680" width="15.5703125" style="1" bestFit="1" customWidth="1"/>
    <col min="5681" max="5888" width="9.140625" style="1"/>
    <col min="5889" max="5889" width="3.42578125" style="1" customWidth="1"/>
    <col min="5890" max="5890" width="4" style="1" customWidth="1"/>
    <col min="5891" max="5897" width="3.5703125" style="1" customWidth="1"/>
    <col min="5898" max="5898" width="3.85546875" style="1" customWidth="1"/>
    <col min="5899" max="5899" width="4" style="1" customWidth="1"/>
    <col min="5900" max="5905" width="3.5703125" style="1" customWidth="1"/>
    <col min="5906" max="5906" width="4.140625" style="1" customWidth="1"/>
    <col min="5907" max="5907" width="3.140625" style="1" customWidth="1"/>
    <col min="5908" max="5908" width="4.140625" style="1" customWidth="1"/>
    <col min="5909" max="5911" width="3.5703125" style="1" customWidth="1"/>
    <col min="5912" max="5912" width="4" style="1" customWidth="1"/>
    <col min="5913" max="5916" width="3.5703125" style="1" customWidth="1"/>
    <col min="5917" max="5917" width="4.28515625" style="1" customWidth="1"/>
    <col min="5918" max="5919" width="3.5703125" style="1" customWidth="1"/>
    <col min="5920" max="5920" width="3.42578125" style="1" customWidth="1"/>
    <col min="5921" max="5921" width="12.7109375" style="1" customWidth="1"/>
    <col min="5922" max="5922" width="11.140625" style="1" customWidth="1"/>
    <col min="5923" max="5923" width="19.85546875" style="1" customWidth="1"/>
    <col min="5924" max="5924" width="21.140625" style="1" customWidth="1"/>
    <col min="5925" max="5925" width="16.140625" style="1" bestFit="1" customWidth="1"/>
    <col min="5926" max="5927" width="15.5703125" style="1" bestFit="1" customWidth="1"/>
    <col min="5928" max="5928" width="10.140625" style="1" bestFit="1" customWidth="1"/>
    <col min="5929" max="5929" width="14.85546875" style="1" bestFit="1" customWidth="1"/>
    <col min="5930" max="5930" width="14.140625" style="1" bestFit="1" customWidth="1"/>
    <col min="5931" max="5931" width="15.5703125" style="1" bestFit="1" customWidth="1"/>
    <col min="5932" max="5932" width="14.85546875" style="1" bestFit="1" customWidth="1"/>
    <col min="5933" max="5933" width="15.5703125" style="1" bestFit="1" customWidth="1"/>
    <col min="5934" max="5934" width="16.140625" style="1" bestFit="1" customWidth="1"/>
    <col min="5935" max="5936" width="15.5703125" style="1" bestFit="1" customWidth="1"/>
    <col min="5937" max="6144" width="9.140625" style="1"/>
    <col min="6145" max="6145" width="3.42578125" style="1" customWidth="1"/>
    <col min="6146" max="6146" width="4" style="1" customWidth="1"/>
    <col min="6147" max="6153" width="3.5703125" style="1" customWidth="1"/>
    <col min="6154" max="6154" width="3.85546875" style="1" customWidth="1"/>
    <col min="6155" max="6155" width="4" style="1" customWidth="1"/>
    <col min="6156" max="6161" width="3.5703125" style="1" customWidth="1"/>
    <col min="6162" max="6162" width="4.140625" style="1" customWidth="1"/>
    <col min="6163" max="6163" width="3.140625" style="1" customWidth="1"/>
    <col min="6164" max="6164" width="4.140625" style="1" customWidth="1"/>
    <col min="6165" max="6167" width="3.5703125" style="1" customWidth="1"/>
    <col min="6168" max="6168" width="4" style="1" customWidth="1"/>
    <col min="6169" max="6172" width="3.5703125" style="1" customWidth="1"/>
    <col min="6173" max="6173" width="4.28515625" style="1" customWidth="1"/>
    <col min="6174" max="6175" width="3.5703125" style="1" customWidth="1"/>
    <col min="6176" max="6176" width="3.42578125" style="1" customWidth="1"/>
    <col min="6177" max="6177" width="12.7109375" style="1" customWidth="1"/>
    <col min="6178" max="6178" width="11.140625" style="1" customWidth="1"/>
    <col min="6179" max="6179" width="19.85546875" style="1" customWidth="1"/>
    <col min="6180" max="6180" width="21.140625" style="1" customWidth="1"/>
    <col min="6181" max="6181" width="16.140625" style="1" bestFit="1" customWidth="1"/>
    <col min="6182" max="6183" width="15.5703125" style="1" bestFit="1" customWidth="1"/>
    <col min="6184" max="6184" width="10.140625" style="1" bestFit="1" customWidth="1"/>
    <col min="6185" max="6185" width="14.85546875" style="1" bestFit="1" customWidth="1"/>
    <col min="6186" max="6186" width="14.140625" style="1" bestFit="1" customWidth="1"/>
    <col min="6187" max="6187" width="15.5703125" style="1" bestFit="1" customWidth="1"/>
    <col min="6188" max="6188" width="14.85546875" style="1" bestFit="1" customWidth="1"/>
    <col min="6189" max="6189" width="15.5703125" style="1" bestFit="1" customWidth="1"/>
    <col min="6190" max="6190" width="16.140625" style="1" bestFit="1" customWidth="1"/>
    <col min="6191" max="6192" width="15.5703125" style="1" bestFit="1" customWidth="1"/>
    <col min="6193" max="6400" width="9.140625" style="1"/>
    <col min="6401" max="6401" width="3.42578125" style="1" customWidth="1"/>
    <col min="6402" max="6402" width="4" style="1" customWidth="1"/>
    <col min="6403" max="6409" width="3.5703125" style="1" customWidth="1"/>
    <col min="6410" max="6410" width="3.85546875" style="1" customWidth="1"/>
    <col min="6411" max="6411" width="4" style="1" customWidth="1"/>
    <col min="6412" max="6417" width="3.5703125" style="1" customWidth="1"/>
    <col min="6418" max="6418" width="4.140625" style="1" customWidth="1"/>
    <col min="6419" max="6419" width="3.140625" style="1" customWidth="1"/>
    <col min="6420" max="6420" width="4.140625" style="1" customWidth="1"/>
    <col min="6421" max="6423" width="3.5703125" style="1" customWidth="1"/>
    <col min="6424" max="6424" width="4" style="1" customWidth="1"/>
    <col min="6425" max="6428" width="3.5703125" style="1" customWidth="1"/>
    <col min="6429" max="6429" width="4.28515625" style="1" customWidth="1"/>
    <col min="6430" max="6431" width="3.5703125" style="1" customWidth="1"/>
    <col min="6432" max="6432" width="3.42578125" style="1" customWidth="1"/>
    <col min="6433" max="6433" width="12.7109375" style="1" customWidth="1"/>
    <col min="6434" max="6434" width="11.140625" style="1" customWidth="1"/>
    <col min="6435" max="6435" width="19.85546875" style="1" customWidth="1"/>
    <col min="6436" max="6436" width="21.140625" style="1" customWidth="1"/>
    <col min="6437" max="6437" width="16.140625" style="1" bestFit="1" customWidth="1"/>
    <col min="6438" max="6439" width="15.5703125" style="1" bestFit="1" customWidth="1"/>
    <col min="6440" max="6440" width="10.140625" style="1" bestFit="1" customWidth="1"/>
    <col min="6441" max="6441" width="14.85546875" style="1" bestFit="1" customWidth="1"/>
    <col min="6442" max="6442" width="14.140625" style="1" bestFit="1" customWidth="1"/>
    <col min="6443" max="6443" width="15.5703125" style="1" bestFit="1" customWidth="1"/>
    <col min="6444" max="6444" width="14.85546875" style="1" bestFit="1" customWidth="1"/>
    <col min="6445" max="6445" width="15.5703125" style="1" bestFit="1" customWidth="1"/>
    <col min="6446" max="6446" width="16.140625" style="1" bestFit="1" customWidth="1"/>
    <col min="6447" max="6448" width="15.5703125" style="1" bestFit="1" customWidth="1"/>
    <col min="6449" max="6656" width="9.140625" style="1"/>
    <col min="6657" max="6657" width="3.42578125" style="1" customWidth="1"/>
    <col min="6658" max="6658" width="4" style="1" customWidth="1"/>
    <col min="6659" max="6665" width="3.5703125" style="1" customWidth="1"/>
    <col min="6666" max="6666" width="3.85546875" style="1" customWidth="1"/>
    <col min="6667" max="6667" width="4" style="1" customWidth="1"/>
    <col min="6668" max="6673" width="3.5703125" style="1" customWidth="1"/>
    <col min="6674" max="6674" width="4.140625" style="1" customWidth="1"/>
    <col min="6675" max="6675" width="3.140625" style="1" customWidth="1"/>
    <col min="6676" max="6676" width="4.140625" style="1" customWidth="1"/>
    <col min="6677" max="6679" width="3.5703125" style="1" customWidth="1"/>
    <col min="6680" max="6680" width="4" style="1" customWidth="1"/>
    <col min="6681" max="6684" width="3.5703125" style="1" customWidth="1"/>
    <col min="6685" max="6685" width="4.28515625" style="1" customWidth="1"/>
    <col min="6686" max="6687" width="3.5703125" style="1" customWidth="1"/>
    <col min="6688" max="6688" width="3.42578125" style="1" customWidth="1"/>
    <col min="6689" max="6689" width="12.7109375" style="1" customWidth="1"/>
    <col min="6690" max="6690" width="11.140625" style="1" customWidth="1"/>
    <col min="6691" max="6691" width="19.85546875" style="1" customWidth="1"/>
    <col min="6692" max="6692" width="21.140625" style="1" customWidth="1"/>
    <col min="6693" max="6693" width="16.140625" style="1" bestFit="1" customWidth="1"/>
    <col min="6694" max="6695" width="15.5703125" style="1" bestFit="1" customWidth="1"/>
    <col min="6696" max="6696" width="10.140625" style="1" bestFit="1" customWidth="1"/>
    <col min="6697" max="6697" width="14.85546875" style="1" bestFit="1" customWidth="1"/>
    <col min="6698" max="6698" width="14.140625" style="1" bestFit="1" customWidth="1"/>
    <col min="6699" max="6699" width="15.5703125" style="1" bestFit="1" customWidth="1"/>
    <col min="6700" max="6700" width="14.85546875" style="1" bestFit="1" customWidth="1"/>
    <col min="6701" max="6701" width="15.5703125" style="1" bestFit="1" customWidth="1"/>
    <col min="6702" max="6702" width="16.140625" style="1" bestFit="1" customWidth="1"/>
    <col min="6703" max="6704" width="15.5703125" style="1" bestFit="1" customWidth="1"/>
    <col min="6705" max="6912" width="9.140625" style="1"/>
    <col min="6913" max="6913" width="3.42578125" style="1" customWidth="1"/>
    <col min="6914" max="6914" width="4" style="1" customWidth="1"/>
    <col min="6915" max="6921" width="3.5703125" style="1" customWidth="1"/>
    <col min="6922" max="6922" width="3.85546875" style="1" customWidth="1"/>
    <col min="6923" max="6923" width="4" style="1" customWidth="1"/>
    <col min="6924" max="6929" width="3.5703125" style="1" customWidth="1"/>
    <col min="6930" max="6930" width="4.140625" style="1" customWidth="1"/>
    <col min="6931" max="6931" width="3.140625" style="1" customWidth="1"/>
    <col min="6932" max="6932" width="4.140625" style="1" customWidth="1"/>
    <col min="6933" max="6935" width="3.5703125" style="1" customWidth="1"/>
    <col min="6936" max="6936" width="4" style="1" customWidth="1"/>
    <col min="6937" max="6940" width="3.5703125" style="1" customWidth="1"/>
    <col min="6941" max="6941" width="4.28515625" style="1" customWidth="1"/>
    <col min="6942" max="6943" width="3.5703125" style="1" customWidth="1"/>
    <col min="6944" max="6944" width="3.42578125" style="1" customWidth="1"/>
    <col min="6945" max="6945" width="12.7109375" style="1" customWidth="1"/>
    <col min="6946" max="6946" width="11.140625" style="1" customWidth="1"/>
    <col min="6947" max="6947" width="19.85546875" style="1" customWidth="1"/>
    <col min="6948" max="6948" width="21.140625" style="1" customWidth="1"/>
    <col min="6949" max="6949" width="16.140625" style="1" bestFit="1" customWidth="1"/>
    <col min="6950" max="6951" width="15.5703125" style="1" bestFit="1" customWidth="1"/>
    <col min="6952" max="6952" width="10.140625" style="1" bestFit="1" customWidth="1"/>
    <col min="6953" max="6953" width="14.85546875" style="1" bestFit="1" customWidth="1"/>
    <col min="6954" max="6954" width="14.140625" style="1" bestFit="1" customWidth="1"/>
    <col min="6955" max="6955" width="15.5703125" style="1" bestFit="1" customWidth="1"/>
    <col min="6956" max="6956" width="14.85546875" style="1" bestFit="1" customWidth="1"/>
    <col min="6957" max="6957" width="15.5703125" style="1" bestFit="1" customWidth="1"/>
    <col min="6958" max="6958" width="16.140625" style="1" bestFit="1" customWidth="1"/>
    <col min="6959" max="6960" width="15.5703125" style="1" bestFit="1" customWidth="1"/>
    <col min="6961" max="7168" width="9.140625" style="1"/>
    <col min="7169" max="7169" width="3.42578125" style="1" customWidth="1"/>
    <col min="7170" max="7170" width="4" style="1" customWidth="1"/>
    <col min="7171" max="7177" width="3.5703125" style="1" customWidth="1"/>
    <col min="7178" max="7178" width="3.85546875" style="1" customWidth="1"/>
    <col min="7179" max="7179" width="4" style="1" customWidth="1"/>
    <col min="7180" max="7185" width="3.5703125" style="1" customWidth="1"/>
    <col min="7186" max="7186" width="4.140625" style="1" customWidth="1"/>
    <col min="7187" max="7187" width="3.140625" style="1" customWidth="1"/>
    <col min="7188" max="7188" width="4.140625" style="1" customWidth="1"/>
    <col min="7189" max="7191" width="3.5703125" style="1" customWidth="1"/>
    <col min="7192" max="7192" width="4" style="1" customWidth="1"/>
    <col min="7193" max="7196" width="3.5703125" style="1" customWidth="1"/>
    <col min="7197" max="7197" width="4.28515625" style="1" customWidth="1"/>
    <col min="7198" max="7199" width="3.5703125" style="1" customWidth="1"/>
    <col min="7200" max="7200" width="3.42578125" style="1" customWidth="1"/>
    <col min="7201" max="7201" width="12.7109375" style="1" customWidth="1"/>
    <col min="7202" max="7202" width="11.140625" style="1" customWidth="1"/>
    <col min="7203" max="7203" width="19.85546875" style="1" customWidth="1"/>
    <col min="7204" max="7204" width="21.140625" style="1" customWidth="1"/>
    <col min="7205" max="7205" width="16.140625" style="1" bestFit="1" customWidth="1"/>
    <col min="7206" max="7207" width="15.5703125" style="1" bestFit="1" customWidth="1"/>
    <col min="7208" max="7208" width="10.140625" style="1" bestFit="1" customWidth="1"/>
    <col min="7209" max="7209" width="14.85546875" style="1" bestFit="1" customWidth="1"/>
    <col min="7210" max="7210" width="14.140625" style="1" bestFit="1" customWidth="1"/>
    <col min="7211" max="7211" width="15.5703125" style="1" bestFit="1" customWidth="1"/>
    <col min="7212" max="7212" width="14.85546875" style="1" bestFit="1" customWidth="1"/>
    <col min="7213" max="7213" width="15.5703125" style="1" bestFit="1" customWidth="1"/>
    <col min="7214" max="7214" width="16.140625" style="1" bestFit="1" customWidth="1"/>
    <col min="7215" max="7216" width="15.5703125" style="1" bestFit="1" customWidth="1"/>
    <col min="7217" max="7424" width="9.140625" style="1"/>
    <col min="7425" max="7425" width="3.42578125" style="1" customWidth="1"/>
    <col min="7426" max="7426" width="4" style="1" customWidth="1"/>
    <col min="7427" max="7433" width="3.5703125" style="1" customWidth="1"/>
    <col min="7434" max="7434" width="3.85546875" style="1" customWidth="1"/>
    <col min="7435" max="7435" width="4" style="1" customWidth="1"/>
    <col min="7436" max="7441" width="3.5703125" style="1" customWidth="1"/>
    <col min="7442" max="7442" width="4.140625" style="1" customWidth="1"/>
    <col min="7443" max="7443" width="3.140625" style="1" customWidth="1"/>
    <col min="7444" max="7444" width="4.140625" style="1" customWidth="1"/>
    <col min="7445" max="7447" width="3.5703125" style="1" customWidth="1"/>
    <col min="7448" max="7448" width="4" style="1" customWidth="1"/>
    <col min="7449" max="7452" width="3.5703125" style="1" customWidth="1"/>
    <col min="7453" max="7453" width="4.28515625" style="1" customWidth="1"/>
    <col min="7454" max="7455" width="3.5703125" style="1" customWidth="1"/>
    <col min="7456" max="7456" width="3.42578125" style="1" customWidth="1"/>
    <col min="7457" max="7457" width="12.7109375" style="1" customWidth="1"/>
    <col min="7458" max="7458" width="11.140625" style="1" customWidth="1"/>
    <col min="7459" max="7459" width="19.85546875" style="1" customWidth="1"/>
    <col min="7460" max="7460" width="21.140625" style="1" customWidth="1"/>
    <col min="7461" max="7461" width="16.140625" style="1" bestFit="1" customWidth="1"/>
    <col min="7462" max="7463" width="15.5703125" style="1" bestFit="1" customWidth="1"/>
    <col min="7464" max="7464" width="10.140625" style="1" bestFit="1" customWidth="1"/>
    <col min="7465" max="7465" width="14.85546875" style="1" bestFit="1" customWidth="1"/>
    <col min="7466" max="7466" width="14.140625" style="1" bestFit="1" customWidth="1"/>
    <col min="7467" max="7467" width="15.5703125" style="1" bestFit="1" customWidth="1"/>
    <col min="7468" max="7468" width="14.85546875" style="1" bestFit="1" customWidth="1"/>
    <col min="7469" max="7469" width="15.5703125" style="1" bestFit="1" customWidth="1"/>
    <col min="7470" max="7470" width="16.140625" style="1" bestFit="1" customWidth="1"/>
    <col min="7471" max="7472" width="15.5703125" style="1" bestFit="1" customWidth="1"/>
    <col min="7473" max="7680" width="9.140625" style="1"/>
    <col min="7681" max="7681" width="3.42578125" style="1" customWidth="1"/>
    <col min="7682" max="7682" width="4" style="1" customWidth="1"/>
    <col min="7683" max="7689" width="3.5703125" style="1" customWidth="1"/>
    <col min="7690" max="7690" width="3.85546875" style="1" customWidth="1"/>
    <col min="7691" max="7691" width="4" style="1" customWidth="1"/>
    <col min="7692" max="7697" width="3.5703125" style="1" customWidth="1"/>
    <col min="7698" max="7698" width="4.140625" style="1" customWidth="1"/>
    <col min="7699" max="7699" width="3.140625" style="1" customWidth="1"/>
    <col min="7700" max="7700" width="4.140625" style="1" customWidth="1"/>
    <col min="7701" max="7703" width="3.5703125" style="1" customWidth="1"/>
    <col min="7704" max="7704" width="4" style="1" customWidth="1"/>
    <col min="7705" max="7708" width="3.5703125" style="1" customWidth="1"/>
    <col min="7709" max="7709" width="4.28515625" style="1" customWidth="1"/>
    <col min="7710" max="7711" width="3.5703125" style="1" customWidth="1"/>
    <col min="7712" max="7712" width="3.42578125" style="1" customWidth="1"/>
    <col min="7713" max="7713" width="12.7109375" style="1" customWidth="1"/>
    <col min="7714" max="7714" width="11.140625" style="1" customWidth="1"/>
    <col min="7715" max="7715" width="19.85546875" style="1" customWidth="1"/>
    <col min="7716" max="7716" width="21.140625" style="1" customWidth="1"/>
    <col min="7717" max="7717" width="16.140625" style="1" bestFit="1" customWidth="1"/>
    <col min="7718" max="7719" width="15.5703125" style="1" bestFit="1" customWidth="1"/>
    <col min="7720" max="7720" width="10.140625" style="1" bestFit="1" customWidth="1"/>
    <col min="7721" max="7721" width="14.85546875" style="1" bestFit="1" customWidth="1"/>
    <col min="7722" max="7722" width="14.140625" style="1" bestFit="1" customWidth="1"/>
    <col min="7723" max="7723" width="15.5703125" style="1" bestFit="1" customWidth="1"/>
    <col min="7724" max="7724" width="14.85546875" style="1" bestFit="1" customWidth="1"/>
    <col min="7725" max="7725" width="15.5703125" style="1" bestFit="1" customWidth="1"/>
    <col min="7726" max="7726" width="16.140625" style="1" bestFit="1" customWidth="1"/>
    <col min="7727" max="7728" width="15.5703125" style="1" bestFit="1" customWidth="1"/>
    <col min="7729" max="7936" width="9.140625" style="1"/>
    <col min="7937" max="7937" width="3.42578125" style="1" customWidth="1"/>
    <col min="7938" max="7938" width="4" style="1" customWidth="1"/>
    <col min="7939" max="7945" width="3.5703125" style="1" customWidth="1"/>
    <col min="7946" max="7946" width="3.85546875" style="1" customWidth="1"/>
    <col min="7947" max="7947" width="4" style="1" customWidth="1"/>
    <col min="7948" max="7953" width="3.5703125" style="1" customWidth="1"/>
    <col min="7954" max="7954" width="4.140625" style="1" customWidth="1"/>
    <col min="7955" max="7955" width="3.140625" style="1" customWidth="1"/>
    <col min="7956" max="7956" width="4.140625" style="1" customWidth="1"/>
    <col min="7957" max="7959" width="3.5703125" style="1" customWidth="1"/>
    <col min="7960" max="7960" width="4" style="1" customWidth="1"/>
    <col min="7961" max="7964" width="3.5703125" style="1" customWidth="1"/>
    <col min="7965" max="7965" width="4.28515625" style="1" customWidth="1"/>
    <col min="7966" max="7967" width="3.5703125" style="1" customWidth="1"/>
    <col min="7968" max="7968" width="3.42578125" style="1" customWidth="1"/>
    <col min="7969" max="7969" width="12.7109375" style="1" customWidth="1"/>
    <col min="7970" max="7970" width="11.140625" style="1" customWidth="1"/>
    <col min="7971" max="7971" width="19.85546875" style="1" customWidth="1"/>
    <col min="7972" max="7972" width="21.140625" style="1" customWidth="1"/>
    <col min="7973" max="7973" width="16.140625" style="1" bestFit="1" customWidth="1"/>
    <col min="7974" max="7975" width="15.5703125" style="1" bestFit="1" customWidth="1"/>
    <col min="7976" max="7976" width="10.140625" style="1" bestFit="1" customWidth="1"/>
    <col min="7977" max="7977" width="14.85546875" style="1" bestFit="1" customWidth="1"/>
    <col min="7978" max="7978" width="14.140625" style="1" bestFit="1" customWidth="1"/>
    <col min="7979" max="7979" width="15.5703125" style="1" bestFit="1" customWidth="1"/>
    <col min="7980" max="7980" width="14.85546875" style="1" bestFit="1" customWidth="1"/>
    <col min="7981" max="7981" width="15.5703125" style="1" bestFit="1" customWidth="1"/>
    <col min="7982" max="7982" width="16.140625" style="1" bestFit="1" customWidth="1"/>
    <col min="7983" max="7984" width="15.5703125" style="1" bestFit="1" customWidth="1"/>
    <col min="7985" max="8192" width="9.140625" style="1"/>
    <col min="8193" max="8193" width="3.42578125" style="1" customWidth="1"/>
    <col min="8194" max="8194" width="4" style="1" customWidth="1"/>
    <col min="8195" max="8201" width="3.5703125" style="1" customWidth="1"/>
    <col min="8202" max="8202" width="3.85546875" style="1" customWidth="1"/>
    <col min="8203" max="8203" width="4" style="1" customWidth="1"/>
    <col min="8204" max="8209" width="3.5703125" style="1" customWidth="1"/>
    <col min="8210" max="8210" width="4.140625" style="1" customWidth="1"/>
    <col min="8211" max="8211" width="3.140625" style="1" customWidth="1"/>
    <col min="8212" max="8212" width="4.140625" style="1" customWidth="1"/>
    <col min="8213" max="8215" width="3.5703125" style="1" customWidth="1"/>
    <col min="8216" max="8216" width="4" style="1" customWidth="1"/>
    <col min="8217" max="8220" width="3.5703125" style="1" customWidth="1"/>
    <col min="8221" max="8221" width="4.28515625" style="1" customWidth="1"/>
    <col min="8222" max="8223" width="3.5703125" style="1" customWidth="1"/>
    <col min="8224" max="8224" width="3.42578125" style="1" customWidth="1"/>
    <col min="8225" max="8225" width="12.7109375" style="1" customWidth="1"/>
    <col min="8226" max="8226" width="11.140625" style="1" customWidth="1"/>
    <col min="8227" max="8227" width="19.85546875" style="1" customWidth="1"/>
    <col min="8228" max="8228" width="21.140625" style="1" customWidth="1"/>
    <col min="8229" max="8229" width="16.140625" style="1" bestFit="1" customWidth="1"/>
    <col min="8230" max="8231" width="15.5703125" style="1" bestFit="1" customWidth="1"/>
    <col min="8232" max="8232" width="10.140625" style="1" bestFit="1" customWidth="1"/>
    <col min="8233" max="8233" width="14.85546875" style="1" bestFit="1" customWidth="1"/>
    <col min="8234" max="8234" width="14.140625" style="1" bestFit="1" customWidth="1"/>
    <col min="8235" max="8235" width="15.5703125" style="1" bestFit="1" customWidth="1"/>
    <col min="8236" max="8236" width="14.85546875" style="1" bestFit="1" customWidth="1"/>
    <col min="8237" max="8237" width="15.5703125" style="1" bestFit="1" customWidth="1"/>
    <col min="8238" max="8238" width="16.140625" style="1" bestFit="1" customWidth="1"/>
    <col min="8239" max="8240" width="15.5703125" style="1" bestFit="1" customWidth="1"/>
    <col min="8241" max="8448" width="9.140625" style="1"/>
    <col min="8449" max="8449" width="3.42578125" style="1" customWidth="1"/>
    <col min="8450" max="8450" width="4" style="1" customWidth="1"/>
    <col min="8451" max="8457" width="3.5703125" style="1" customWidth="1"/>
    <col min="8458" max="8458" width="3.85546875" style="1" customWidth="1"/>
    <col min="8459" max="8459" width="4" style="1" customWidth="1"/>
    <col min="8460" max="8465" width="3.5703125" style="1" customWidth="1"/>
    <col min="8466" max="8466" width="4.140625" style="1" customWidth="1"/>
    <col min="8467" max="8467" width="3.140625" style="1" customWidth="1"/>
    <col min="8468" max="8468" width="4.140625" style="1" customWidth="1"/>
    <col min="8469" max="8471" width="3.5703125" style="1" customWidth="1"/>
    <col min="8472" max="8472" width="4" style="1" customWidth="1"/>
    <col min="8473" max="8476" width="3.5703125" style="1" customWidth="1"/>
    <col min="8477" max="8477" width="4.28515625" style="1" customWidth="1"/>
    <col min="8478" max="8479" width="3.5703125" style="1" customWidth="1"/>
    <col min="8480" max="8480" width="3.42578125" style="1" customWidth="1"/>
    <col min="8481" max="8481" width="12.7109375" style="1" customWidth="1"/>
    <col min="8482" max="8482" width="11.140625" style="1" customWidth="1"/>
    <col min="8483" max="8483" width="19.85546875" style="1" customWidth="1"/>
    <col min="8484" max="8484" width="21.140625" style="1" customWidth="1"/>
    <col min="8485" max="8485" width="16.140625" style="1" bestFit="1" customWidth="1"/>
    <col min="8486" max="8487" width="15.5703125" style="1" bestFit="1" customWidth="1"/>
    <col min="8488" max="8488" width="10.140625" style="1" bestFit="1" customWidth="1"/>
    <col min="8489" max="8489" width="14.85546875" style="1" bestFit="1" customWidth="1"/>
    <col min="8490" max="8490" width="14.140625" style="1" bestFit="1" customWidth="1"/>
    <col min="8491" max="8491" width="15.5703125" style="1" bestFit="1" customWidth="1"/>
    <col min="8492" max="8492" width="14.85546875" style="1" bestFit="1" customWidth="1"/>
    <col min="8493" max="8493" width="15.5703125" style="1" bestFit="1" customWidth="1"/>
    <col min="8494" max="8494" width="16.140625" style="1" bestFit="1" customWidth="1"/>
    <col min="8495" max="8496" width="15.5703125" style="1" bestFit="1" customWidth="1"/>
    <col min="8497" max="8704" width="9.140625" style="1"/>
    <col min="8705" max="8705" width="3.42578125" style="1" customWidth="1"/>
    <col min="8706" max="8706" width="4" style="1" customWidth="1"/>
    <col min="8707" max="8713" width="3.5703125" style="1" customWidth="1"/>
    <col min="8714" max="8714" width="3.85546875" style="1" customWidth="1"/>
    <col min="8715" max="8715" width="4" style="1" customWidth="1"/>
    <col min="8716" max="8721" width="3.5703125" style="1" customWidth="1"/>
    <col min="8722" max="8722" width="4.140625" style="1" customWidth="1"/>
    <col min="8723" max="8723" width="3.140625" style="1" customWidth="1"/>
    <col min="8724" max="8724" width="4.140625" style="1" customWidth="1"/>
    <col min="8725" max="8727" width="3.5703125" style="1" customWidth="1"/>
    <col min="8728" max="8728" width="4" style="1" customWidth="1"/>
    <col min="8729" max="8732" width="3.5703125" style="1" customWidth="1"/>
    <col min="8733" max="8733" width="4.28515625" style="1" customWidth="1"/>
    <col min="8734" max="8735" width="3.5703125" style="1" customWidth="1"/>
    <col min="8736" max="8736" width="3.42578125" style="1" customWidth="1"/>
    <col min="8737" max="8737" width="12.7109375" style="1" customWidth="1"/>
    <col min="8738" max="8738" width="11.140625" style="1" customWidth="1"/>
    <col min="8739" max="8739" width="19.85546875" style="1" customWidth="1"/>
    <col min="8740" max="8740" width="21.140625" style="1" customWidth="1"/>
    <col min="8741" max="8741" width="16.140625" style="1" bestFit="1" customWidth="1"/>
    <col min="8742" max="8743" width="15.5703125" style="1" bestFit="1" customWidth="1"/>
    <col min="8744" max="8744" width="10.140625" style="1" bestFit="1" customWidth="1"/>
    <col min="8745" max="8745" width="14.85546875" style="1" bestFit="1" customWidth="1"/>
    <col min="8746" max="8746" width="14.140625" style="1" bestFit="1" customWidth="1"/>
    <col min="8747" max="8747" width="15.5703125" style="1" bestFit="1" customWidth="1"/>
    <col min="8748" max="8748" width="14.85546875" style="1" bestFit="1" customWidth="1"/>
    <col min="8749" max="8749" width="15.5703125" style="1" bestFit="1" customWidth="1"/>
    <col min="8750" max="8750" width="16.140625" style="1" bestFit="1" customWidth="1"/>
    <col min="8751" max="8752" width="15.5703125" style="1" bestFit="1" customWidth="1"/>
    <col min="8753" max="8960" width="9.140625" style="1"/>
    <col min="8961" max="8961" width="3.42578125" style="1" customWidth="1"/>
    <col min="8962" max="8962" width="4" style="1" customWidth="1"/>
    <col min="8963" max="8969" width="3.5703125" style="1" customWidth="1"/>
    <col min="8970" max="8970" width="3.85546875" style="1" customWidth="1"/>
    <col min="8971" max="8971" width="4" style="1" customWidth="1"/>
    <col min="8972" max="8977" width="3.5703125" style="1" customWidth="1"/>
    <col min="8978" max="8978" width="4.140625" style="1" customWidth="1"/>
    <col min="8979" max="8979" width="3.140625" style="1" customWidth="1"/>
    <col min="8980" max="8980" width="4.140625" style="1" customWidth="1"/>
    <col min="8981" max="8983" width="3.5703125" style="1" customWidth="1"/>
    <col min="8984" max="8984" width="4" style="1" customWidth="1"/>
    <col min="8985" max="8988" width="3.5703125" style="1" customWidth="1"/>
    <col min="8989" max="8989" width="4.28515625" style="1" customWidth="1"/>
    <col min="8990" max="8991" width="3.5703125" style="1" customWidth="1"/>
    <col min="8992" max="8992" width="3.42578125" style="1" customWidth="1"/>
    <col min="8993" max="8993" width="12.7109375" style="1" customWidth="1"/>
    <col min="8994" max="8994" width="11.140625" style="1" customWidth="1"/>
    <col min="8995" max="8995" width="19.85546875" style="1" customWidth="1"/>
    <col min="8996" max="8996" width="21.140625" style="1" customWidth="1"/>
    <col min="8997" max="8997" width="16.140625" style="1" bestFit="1" customWidth="1"/>
    <col min="8998" max="8999" width="15.5703125" style="1" bestFit="1" customWidth="1"/>
    <col min="9000" max="9000" width="10.140625" style="1" bestFit="1" customWidth="1"/>
    <col min="9001" max="9001" width="14.85546875" style="1" bestFit="1" customWidth="1"/>
    <col min="9002" max="9002" width="14.140625" style="1" bestFit="1" customWidth="1"/>
    <col min="9003" max="9003" width="15.5703125" style="1" bestFit="1" customWidth="1"/>
    <col min="9004" max="9004" width="14.85546875" style="1" bestFit="1" customWidth="1"/>
    <col min="9005" max="9005" width="15.5703125" style="1" bestFit="1" customWidth="1"/>
    <col min="9006" max="9006" width="16.140625" style="1" bestFit="1" customWidth="1"/>
    <col min="9007" max="9008" width="15.5703125" style="1" bestFit="1" customWidth="1"/>
    <col min="9009" max="9216" width="9.140625" style="1"/>
    <col min="9217" max="9217" width="3.42578125" style="1" customWidth="1"/>
    <col min="9218" max="9218" width="4" style="1" customWidth="1"/>
    <col min="9219" max="9225" width="3.5703125" style="1" customWidth="1"/>
    <col min="9226" max="9226" width="3.85546875" style="1" customWidth="1"/>
    <col min="9227" max="9227" width="4" style="1" customWidth="1"/>
    <col min="9228" max="9233" width="3.5703125" style="1" customWidth="1"/>
    <col min="9234" max="9234" width="4.140625" style="1" customWidth="1"/>
    <col min="9235" max="9235" width="3.140625" style="1" customWidth="1"/>
    <col min="9236" max="9236" width="4.140625" style="1" customWidth="1"/>
    <col min="9237" max="9239" width="3.5703125" style="1" customWidth="1"/>
    <col min="9240" max="9240" width="4" style="1" customWidth="1"/>
    <col min="9241" max="9244" width="3.5703125" style="1" customWidth="1"/>
    <col min="9245" max="9245" width="4.28515625" style="1" customWidth="1"/>
    <col min="9246" max="9247" width="3.5703125" style="1" customWidth="1"/>
    <col min="9248" max="9248" width="3.42578125" style="1" customWidth="1"/>
    <col min="9249" max="9249" width="12.7109375" style="1" customWidth="1"/>
    <col min="9250" max="9250" width="11.140625" style="1" customWidth="1"/>
    <col min="9251" max="9251" width="19.85546875" style="1" customWidth="1"/>
    <col min="9252" max="9252" width="21.140625" style="1" customWidth="1"/>
    <col min="9253" max="9253" width="16.140625" style="1" bestFit="1" customWidth="1"/>
    <col min="9254" max="9255" width="15.5703125" style="1" bestFit="1" customWidth="1"/>
    <col min="9256" max="9256" width="10.140625" style="1" bestFit="1" customWidth="1"/>
    <col min="9257" max="9257" width="14.85546875" style="1" bestFit="1" customWidth="1"/>
    <col min="9258" max="9258" width="14.140625" style="1" bestFit="1" customWidth="1"/>
    <col min="9259" max="9259" width="15.5703125" style="1" bestFit="1" customWidth="1"/>
    <col min="9260" max="9260" width="14.85546875" style="1" bestFit="1" customWidth="1"/>
    <col min="9261" max="9261" width="15.5703125" style="1" bestFit="1" customWidth="1"/>
    <col min="9262" max="9262" width="16.140625" style="1" bestFit="1" customWidth="1"/>
    <col min="9263" max="9264" width="15.5703125" style="1" bestFit="1" customWidth="1"/>
    <col min="9265" max="9472" width="9.140625" style="1"/>
    <col min="9473" max="9473" width="3.42578125" style="1" customWidth="1"/>
    <col min="9474" max="9474" width="4" style="1" customWidth="1"/>
    <col min="9475" max="9481" width="3.5703125" style="1" customWidth="1"/>
    <col min="9482" max="9482" width="3.85546875" style="1" customWidth="1"/>
    <col min="9483" max="9483" width="4" style="1" customWidth="1"/>
    <col min="9484" max="9489" width="3.5703125" style="1" customWidth="1"/>
    <col min="9490" max="9490" width="4.140625" style="1" customWidth="1"/>
    <col min="9491" max="9491" width="3.140625" style="1" customWidth="1"/>
    <col min="9492" max="9492" width="4.140625" style="1" customWidth="1"/>
    <col min="9493" max="9495" width="3.5703125" style="1" customWidth="1"/>
    <col min="9496" max="9496" width="4" style="1" customWidth="1"/>
    <col min="9497" max="9500" width="3.5703125" style="1" customWidth="1"/>
    <col min="9501" max="9501" width="4.28515625" style="1" customWidth="1"/>
    <col min="9502" max="9503" width="3.5703125" style="1" customWidth="1"/>
    <col min="9504" max="9504" width="3.42578125" style="1" customWidth="1"/>
    <col min="9505" max="9505" width="12.7109375" style="1" customWidth="1"/>
    <col min="9506" max="9506" width="11.140625" style="1" customWidth="1"/>
    <col min="9507" max="9507" width="19.85546875" style="1" customWidth="1"/>
    <col min="9508" max="9508" width="21.140625" style="1" customWidth="1"/>
    <col min="9509" max="9509" width="16.140625" style="1" bestFit="1" customWidth="1"/>
    <col min="9510" max="9511" width="15.5703125" style="1" bestFit="1" customWidth="1"/>
    <col min="9512" max="9512" width="10.140625" style="1" bestFit="1" customWidth="1"/>
    <col min="9513" max="9513" width="14.85546875" style="1" bestFit="1" customWidth="1"/>
    <col min="9514" max="9514" width="14.140625" style="1" bestFit="1" customWidth="1"/>
    <col min="9515" max="9515" width="15.5703125" style="1" bestFit="1" customWidth="1"/>
    <col min="9516" max="9516" width="14.85546875" style="1" bestFit="1" customWidth="1"/>
    <col min="9517" max="9517" width="15.5703125" style="1" bestFit="1" customWidth="1"/>
    <col min="9518" max="9518" width="16.140625" style="1" bestFit="1" customWidth="1"/>
    <col min="9519" max="9520" width="15.5703125" style="1" bestFit="1" customWidth="1"/>
    <col min="9521" max="9728" width="9.140625" style="1"/>
    <col min="9729" max="9729" width="3.42578125" style="1" customWidth="1"/>
    <col min="9730" max="9730" width="4" style="1" customWidth="1"/>
    <col min="9731" max="9737" width="3.5703125" style="1" customWidth="1"/>
    <col min="9738" max="9738" width="3.85546875" style="1" customWidth="1"/>
    <col min="9739" max="9739" width="4" style="1" customWidth="1"/>
    <col min="9740" max="9745" width="3.5703125" style="1" customWidth="1"/>
    <col min="9746" max="9746" width="4.140625" style="1" customWidth="1"/>
    <col min="9747" max="9747" width="3.140625" style="1" customWidth="1"/>
    <col min="9748" max="9748" width="4.140625" style="1" customWidth="1"/>
    <col min="9749" max="9751" width="3.5703125" style="1" customWidth="1"/>
    <col min="9752" max="9752" width="4" style="1" customWidth="1"/>
    <col min="9753" max="9756" width="3.5703125" style="1" customWidth="1"/>
    <col min="9757" max="9757" width="4.28515625" style="1" customWidth="1"/>
    <col min="9758" max="9759" width="3.5703125" style="1" customWidth="1"/>
    <col min="9760" max="9760" width="3.42578125" style="1" customWidth="1"/>
    <col min="9761" max="9761" width="12.7109375" style="1" customWidth="1"/>
    <col min="9762" max="9762" width="11.140625" style="1" customWidth="1"/>
    <col min="9763" max="9763" width="19.85546875" style="1" customWidth="1"/>
    <col min="9764" max="9764" width="21.140625" style="1" customWidth="1"/>
    <col min="9765" max="9765" width="16.140625" style="1" bestFit="1" customWidth="1"/>
    <col min="9766" max="9767" width="15.5703125" style="1" bestFit="1" customWidth="1"/>
    <col min="9768" max="9768" width="10.140625" style="1" bestFit="1" customWidth="1"/>
    <col min="9769" max="9769" width="14.85546875" style="1" bestFit="1" customWidth="1"/>
    <col min="9770" max="9770" width="14.140625" style="1" bestFit="1" customWidth="1"/>
    <col min="9771" max="9771" width="15.5703125" style="1" bestFit="1" customWidth="1"/>
    <col min="9772" max="9772" width="14.85546875" style="1" bestFit="1" customWidth="1"/>
    <col min="9773" max="9773" width="15.5703125" style="1" bestFit="1" customWidth="1"/>
    <col min="9774" max="9774" width="16.140625" style="1" bestFit="1" customWidth="1"/>
    <col min="9775" max="9776" width="15.5703125" style="1" bestFit="1" customWidth="1"/>
    <col min="9777" max="9984" width="9.140625" style="1"/>
    <col min="9985" max="9985" width="3.42578125" style="1" customWidth="1"/>
    <col min="9986" max="9986" width="4" style="1" customWidth="1"/>
    <col min="9987" max="9993" width="3.5703125" style="1" customWidth="1"/>
    <col min="9994" max="9994" width="3.85546875" style="1" customWidth="1"/>
    <col min="9995" max="9995" width="4" style="1" customWidth="1"/>
    <col min="9996" max="10001" width="3.5703125" style="1" customWidth="1"/>
    <col min="10002" max="10002" width="4.140625" style="1" customWidth="1"/>
    <col min="10003" max="10003" width="3.140625" style="1" customWidth="1"/>
    <col min="10004" max="10004" width="4.140625" style="1" customWidth="1"/>
    <col min="10005" max="10007" width="3.5703125" style="1" customWidth="1"/>
    <col min="10008" max="10008" width="4" style="1" customWidth="1"/>
    <col min="10009" max="10012" width="3.5703125" style="1" customWidth="1"/>
    <col min="10013" max="10013" width="4.28515625" style="1" customWidth="1"/>
    <col min="10014" max="10015" width="3.5703125" style="1" customWidth="1"/>
    <col min="10016" max="10016" width="3.42578125" style="1" customWidth="1"/>
    <col min="10017" max="10017" width="12.7109375" style="1" customWidth="1"/>
    <col min="10018" max="10018" width="11.140625" style="1" customWidth="1"/>
    <col min="10019" max="10019" width="19.85546875" style="1" customWidth="1"/>
    <col min="10020" max="10020" width="21.140625" style="1" customWidth="1"/>
    <col min="10021" max="10021" width="16.140625" style="1" bestFit="1" customWidth="1"/>
    <col min="10022" max="10023" width="15.5703125" style="1" bestFit="1" customWidth="1"/>
    <col min="10024" max="10024" width="10.140625" style="1" bestFit="1" customWidth="1"/>
    <col min="10025" max="10025" width="14.85546875" style="1" bestFit="1" customWidth="1"/>
    <col min="10026" max="10026" width="14.140625" style="1" bestFit="1" customWidth="1"/>
    <col min="10027" max="10027" width="15.5703125" style="1" bestFit="1" customWidth="1"/>
    <col min="10028" max="10028" width="14.85546875" style="1" bestFit="1" customWidth="1"/>
    <col min="10029" max="10029" width="15.5703125" style="1" bestFit="1" customWidth="1"/>
    <col min="10030" max="10030" width="16.140625" style="1" bestFit="1" customWidth="1"/>
    <col min="10031" max="10032" width="15.5703125" style="1" bestFit="1" customWidth="1"/>
    <col min="10033" max="10240" width="9.140625" style="1"/>
    <col min="10241" max="10241" width="3.42578125" style="1" customWidth="1"/>
    <col min="10242" max="10242" width="4" style="1" customWidth="1"/>
    <col min="10243" max="10249" width="3.5703125" style="1" customWidth="1"/>
    <col min="10250" max="10250" width="3.85546875" style="1" customWidth="1"/>
    <col min="10251" max="10251" width="4" style="1" customWidth="1"/>
    <col min="10252" max="10257" width="3.5703125" style="1" customWidth="1"/>
    <col min="10258" max="10258" width="4.140625" style="1" customWidth="1"/>
    <col min="10259" max="10259" width="3.140625" style="1" customWidth="1"/>
    <col min="10260" max="10260" width="4.140625" style="1" customWidth="1"/>
    <col min="10261" max="10263" width="3.5703125" style="1" customWidth="1"/>
    <col min="10264" max="10264" width="4" style="1" customWidth="1"/>
    <col min="10265" max="10268" width="3.5703125" style="1" customWidth="1"/>
    <col min="10269" max="10269" width="4.28515625" style="1" customWidth="1"/>
    <col min="10270" max="10271" width="3.5703125" style="1" customWidth="1"/>
    <col min="10272" max="10272" width="3.42578125" style="1" customWidth="1"/>
    <col min="10273" max="10273" width="12.7109375" style="1" customWidth="1"/>
    <col min="10274" max="10274" width="11.140625" style="1" customWidth="1"/>
    <col min="10275" max="10275" width="19.85546875" style="1" customWidth="1"/>
    <col min="10276" max="10276" width="21.140625" style="1" customWidth="1"/>
    <col min="10277" max="10277" width="16.140625" style="1" bestFit="1" customWidth="1"/>
    <col min="10278" max="10279" width="15.5703125" style="1" bestFit="1" customWidth="1"/>
    <col min="10280" max="10280" width="10.140625" style="1" bestFit="1" customWidth="1"/>
    <col min="10281" max="10281" width="14.85546875" style="1" bestFit="1" customWidth="1"/>
    <col min="10282" max="10282" width="14.140625" style="1" bestFit="1" customWidth="1"/>
    <col min="10283" max="10283" width="15.5703125" style="1" bestFit="1" customWidth="1"/>
    <col min="10284" max="10284" width="14.85546875" style="1" bestFit="1" customWidth="1"/>
    <col min="10285" max="10285" width="15.5703125" style="1" bestFit="1" customWidth="1"/>
    <col min="10286" max="10286" width="16.140625" style="1" bestFit="1" customWidth="1"/>
    <col min="10287" max="10288" width="15.5703125" style="1" bestFit="1" customWidth="1"/>
    <col min="10289" max="10496" width="9.140625" style="1"/>
    <col min="10497" max="10497" width="3.42578125" style="1" customWidth="1"/>
    <col min="10498" max="10498" width="4" style="1" customWidth="1"/>
    <col min="10499" max="10505" width="3.5703125" style="1" customWidth="1"/>
    <col min="10506" max="10506" width="3.85546875" style="1" customWidth="1"/>
    <col min="10507" max="10507" width="4" style="1" customWidth="1"/>
    <col min="10508" max="10513" width="3.5703125" style="1" customWidth="1"/>
    <col min="10514" max="10514" width="4.140625" style="1" customWidth="1"/>
    <col min="10515" max="10515" width="3.140625" style="1" customWidth="1"/>
    <col min="10516" max="10516" width="4.140625" style="1" customWidth="1"/>
    <col min="10517" max="10519" width="3.5703125" style="1" customWidth="1"/>
    <col min="10520" max="10520" width="4" style="1" customWidth="1"/>
    <col min="10521" max="10524" width="3.5703125" style="1" customWidth="1"/>
    <col min="10525" max="10525" width="4.28515625" style="1" customWidth="1"/>
    <col min="10526" max="10527" width="3.5703125" style="1" customWidth="1"/>
    <col min="10528" max="10528" width="3.42578125" style="1" customWidth="1"/>
    <col min="10529" max="10529" width="12.7109375" style="1" customWidth="1"/>
    <col min="10530" max="10530" width="11.140625" style="1" customWidth="1"/>
    <col min="10531" max="10531" width="19.85546875" style="1" customWidth="1"/>
    <col min="10532" max="10532" width="21.140625" style="1" customWidth="1"/>
    <col min="10533" max="10533" width="16.140625" style="1" bestFit="1" customWidth="1"/>
    <col min="10534" max="10535" width="15.5703125" style="1" bestFit="1" customWidth="1"/>
    <col min="10536" max="10536" width="10.140625" style="1" bestFit="1" customWidth="1"/>
    <col min="10537" max="10537" width="14.85546875" style="1" bestFit="1" customWidth="1"/>
    <col min="10538" max="10538" width="14.140625" style="1" bestFit="1" customWidth="1"/>
    <col min="10539" max="10539" width="15.5703125" style="1" bestFit="1" customWidth="1"/>
    <col min="10540" max="10540" width="14.85546875" style="1" bestFit="1" customWidth="1"/>
    <col min="10541" max="10541" width="15.5703125" style="1" bestFit="1" customWidth="1"/>
    <col min="10542" max="10542" width="16.140625" style="1" bestFit="1" customWidth="1"/>
    <col min="10543" max="10544" width="15.5703125" style="1" bestFit="1" customWidth="1"/>
    <col min="10545" max="10752" width="9.140625" style="1"/>
    <col min="10753" max="10753" width="3.42578125" style="1" customWidth="1"/>
    <col min="10754" max="10754" width="4" style="1" customWidth="1"/>
    <col min="10755" max="10761" width="3.5703125" style="1" customWidth="1"/>
    <col min="10762" max="10762" width="3.85546875" style="1" customWidth="1"/>
    <col min="10763" max="10763" width="4" style="1" customWidth="1"/>
    <col min="10764" max="10769" width="3.5703125" style="1" customWidth="1"/>
    <col min="10770" max="10770" width="4.140625" style="1" customWidth="1"/>
    <col min="10771" max="10771" width="3.140625" style="1" customWidth="1"/>
    <col min="10772" max="10772" width="4.140625" style="1" customWidth="1"/>
    <col min="10773" max="10775" width="3.5703125" style="1" customWidth="1"/>
    <col min="10776" max="10776" width="4" style="1" customWidth="1"/>
    <col min="10777" max="10780" width="3.5703125" style="1" customWidth="1"/>
    <col min="10781" max="10781" width="4.28515625" style="1" customWidth="1"/>
    <col min="10782" max="10783" width="3.5703125" style="1" customWidth="1"/>
    <col min="10784" max="10784" width="3.42578125" style="1" customWidth="1"/>
    <col min="10785" max="10785" width="12.7109375" style="1" customWidth="1"/>
    <col min="10786" max="10786" width="11.140625" style="1" customWidth="1"/>
    <col min="10787" max="10787" width="19.85546875" style="1" customWidth="1"/>
    <col min="10788" max="10788" width="21.140625" style="1" customWidth="1"/>
    <col min="10789" max="10789" width="16.140625" style="1" bestFit="1" customWidth="1"/>
    <col min="10790" max="10791" width="15.5703125" style="1" bestFit="1" customWidth="1"/>
    <col min="10792" max="10792" width="10.140625" style="1" bestFit="1" customWidth="1"/>
    <col min="10793" max="10793" width="14.85546875" style="1" bestFit="1" customWidth="1"/>
    <col min="10794" max="10794" width="14.140625" style="1" bestFit="1" customWidth="1"/>
    <col min="10795" max="10795" width="15.5703125" style="1" bestFit="1" customWidth="1"/>
    <col min="10796" max="10796" width="14.85546875" style="1" bestFit="1" customWidth="1"/>
    <col min="10797" max="10797" width="15.5703125" style="1" bestFit="1" customWidth="1"/>
    <col min="10798" max="10798" width="16.140625" style="1" bestFit="1" customWidth="1"/>
    <col min="10799" max="10800" width="15.5703125" style="1" bestFit="1" customWidth="1"/>
    <col min="10801" max="11008" width="9.140625" style="1"/>
    <col min="11009" max="11009" width="3.42578125" style="1" customWidth="1"/>
    <col min="11010" max="11010" width="4" style="1" customWidth="1"/>
    <col min="11011" max="11017" width="3.5703125" style="1" customWidth="1"/>
    <col min="11018" max="11018" width="3.85546875" style="1" customWidth="1"/>
    <col min="11019" max="11019" width="4" style="1" customWidth="1"/>
    <col min="11020" max="11025" width="3.5703125" style="1" customWidth="1"/>
    <col min="11026" max="11026" width="4.140625" style="1" customWidth="1"/>
    <col min="11027" max="11027" width="3.140625" style="1" customWidth="1"/>
    <col min="11028" max="11028" width="4.140625" style="1" customWidth="1"/>
    <col min="11029" max="11031" width="3.5703125" style="1" customWidth="1"/>
    <col min="11032" max="11032" width="4" style="1" customWidth="1"/>
    <col min="11033" max="11036" width="3.5703125" style="1" customWidth="1"/>
    <col min="11037" max="11037" width="4.28515625" style="1" customWidth="1"/>
    <col min="11038" max="11039" width="3.5703125" style="1" customWidth="1"/>
    <col min="11040" max="11040" width="3.42578125" style="1" customWidth="1"/>
    <col min="11041" max="11041" width="12.7109375" style="1" customWidth="1"/>
    <col min="11042" max="11042" width="11.140625" style="1" customWidth="1"/>
    <col min="11043" max="11043" width="19.85546875" style="1" customWidth="1"/>
    <col min="11044" max="11044" width="21.140625" style="1" customWidth="1"/>
    <col min="11045" max="11045" width="16.140625" style="1" bestFit="1" customWidth="1"/>
    <col min="11046" max="11047" width="15.5703125" style="1" bestFit="1" customWidth="1"/>
    <col min="11048" max="11048" width="10.140625" style="1" bestFit="1" customWidth="1"/>
    <col min="11049" max="11049" width="14.85546875" style="1" bestFit="1" customWidth="1"/>
    <col min="11050" max="11050" width="14.140625" style="1" bestFit="1" customWidth="1"/>
    <col min="11051" max="11051" width="15.5703125" style="1" bestFit="1" customWidth="1"/>
    <col min="11052" max="11052" width="14.85546875" style="1" bestFit="1" customWidth="1"/>
    <col min="11053" max="11053" width="15.5703125" style="1" bestFit="1" customWidth="1"/>
    <col min="11054" max="11054" width="16.140625" style="1" bestFit="1" customWidth="1"/>
    <col min="11055" max="11056" width="15.5703125" style="1" bestFit="1" customWidth="1"/>
    <col min="11057" max="11264" width="9.140625" style="1"/>
    <col min="11265" max="11265" width="3.42578125" style="1" customWidth="1"/>
    <col min="11266" max="11266" width="4" style="1" customWidth="1"/>
    <col min="11267" max="11273" width="3.5703125" style="1" customWidth="1"/>
    <col min="11274" max="11274" width="3.85546875" style="1" customWidth="1"/>
    <col min="11275" max="11275" width="4" style="1" customWidth="1"/>
    <col min="11276" max="11281" width="3.5703125" style="1" customWidth="1"/>
    <col min="11282" max="11282" width="4.140625" style="1" customWidth="1"/>
    <col min="11283" max="11283" width="3.140625" style="1" customWidth="1"/>
    <col min="11284" max="11284" width="4.140625" style="1" customWidth="1"/>
    <col min="11285" max="11287" width="3.5703125" style="1" customWidth="1"/>
    <col min="11288" max="11288" width="4" style="1" customWidth="1"/>
    <col min="11289" max="11292" width="3.5703125" style="1" customWidth="1"/>
    <col min="11293" max="11293" width="4.28515625" style="1" customWidth="1"/>
    <col min="11294" max="11295" width="3.5703125" style="1" customWidth="1"/>
    <col min="11296" max="11296" width="3.42578125" style="1" customWidth="1"/>
    <col min="11297" max="11297" width="12.7109375" style="1" customWidth="1"/>
    <col min="11298" max="11298" width="11.140625" style="1" customWidth="1"/>
    <col min="11299" max="11299" width="19.85546875" style="1" customWidth="1"/>
    <col min="11300" max="11300" width="21.140625" style="1" customWidth="1"/>
    <col min="11301" max="11301" width="16.140625" style="1" bestFit="1" customWidth="1"/>
    <col min="11302" max="11303" width="15.5703125" style="1" bestFit="1" customWidth="1"/>
    <col min="11304" max="11304" width="10.140625" style="1" bestFit="1" customWidth="1"/>
    <col min="11305" max="11305" width="14.85546875" style="1" bestFit="1" customWidth="1"/>
    <col min="11306" max="11306" width="14.140625" style="1" bestFit="1" customWidth="1"/>
    <col min="11307" max="11307" width="15.5703125" style="1" bestFit="1" customWidth="1"/>
    <col min="11308" max="11308" width="14.85546875" style="1" bestFit="1" customWidth="1"/>
    <col min="11309" max="11309" width="15.5703125" style="1" bestFit="1" customWidth="1"/>
    <col min="11310" max="11310" width="16.140625" style="1" bestFit="1" customWidth="1"/>
    <col min="11311" max="11312" width="15.5703125" style="1" bestFit="1" customWidth="1"/>
    <col min="11313" max="11520" width="9.140625" style="1"/>
    <col min="11521" max="11521" width="3.42578125" style="1" customWidth="1"/>
    <col min="11522" max="11522" width="4" style="1" customWidth="1"/>
    <col min="11523" max="11529" width="3.5703125" style="1" customWidth="1"/>
    <col min="11530" max="11530" width="3.85546875" style="1" customWidth="1"/>
    <col min="11531" max="11531" width="4" style="1" customWidth="1"/>
    <col min="11532" max="11537" width="3.5703125" style="1" customWidth="1"/>
    <col min="11538" max="11538" width="4.140625" style="1" customWidth="1"/>
    <col min="11539" max="11539" width="3.140625" style="1" customWidth="1"/>
    <col min="11540" max="11540" width="4.140625" style="1" customWidth="1"/>
    <col min="11541" max="11543" width="3.5703125" style="1" customWidth="1"/>
    <col min="11544" max="11544" width="4" style="1" customWidth="1"/>
    <col min="11545" max="11548" width="3.5703125" style="1" customWidth="1"/>
    <col min="11549" max="11549" width="4.28515625" style="1" customWidth="1"/>
    <col min="11550" max="11551" width="3.5703125" style="1" customWidth="1"/>
    <col min="11552" max="11552" width="3.42578125" style="1" customWidth="1"/>
    <col min="11553" max="11553" width="12.7109375" style="1" customWidth="1"/>
    <col min="11554" max="11554" width="11.140625" style="1" customWidth="1"/>
    <col min="11555" max="11555" width="19.85546875" style="1" customWidth="1"/>
    <col min="11556" max="11556" width="21.140625" style="1" customWidth="1"/>
    <col min="11557" max="11557" width="16.140625" style="1" bestFit="1" customWidth="1"/>
    <col min="11558" max="11559" width="15.5703125" style="1" bestFit="1" customWidth="1"/>
    <col min="11560" max="11560" width="10.140625" style="1" bestFit="1" customWidth="1"/>
    <col min="11561" max="11561" width="14.85546875" style="1" bestFit="1" customWidth="1"/>
    <col min="11562" max="11562" width="14.140625" style="1" bestFit="1" customWidth="1"/>
    <col min="11563" max="11563" width="15.5703125" style="1" bestFit="1" customWidth="1"/>
    <col min="11564" max="11564" width="14.85546875" style="1" bestFit="1" customWidth="1"/>
    <col min="11565" max="11565" width="15.5703125" style="1" bestFit="1" customWidth="1"/>
    <col min="11566" max="11566" width="16.140625" style="1" bestFit="1" customWidth="1"/>
    <col min="11567" max="11568" width="15.5703125" style="1" bestFit="1" customWidth="1"/>
    <col min="11569" max="11776" width="9.140625" style="1"/>
    <col min="11777" max="11777" width="3.42578125" style="1" customWidth="1"/>
    <col min="11778" max="11778" width="4" style="1" customWidth="1"/>
    <col min="11779" max="11785" width="3.5703125" style="1" customWidth="1"/>
    <col min="11786" max="11786" width="3.85546875" style="1" customWidth="1"/>
    <col min="11787" max="11787" width="4" style="1" customWidth="1"/>
    <col min="11788" max="11793" width="3.5703125" style="1" customWidth="1"/>
    <col min="11794" max="11794" width="4.140625" style="1" customWidth="1"/>
    <col min="11795" max="11795" width="3.140625" style="1" customWidth="1"/>
    <col min="11796" max="11796" width="4.140625" style="1" customWidth="1"/>
    <col min="11797" max="11799" width="3.5703125" style="1" customWidth="1"/>
    <col min="11800" max="11800" width="4" style="1" customWidth="1"/>
    <col min="11801" max="11804" width="3.5703125" style="1" customWidth="1"/>
    <col min="11805" max="11805" width="4.28515625" style="1" customWidth="1"/>
    <col min="11806" max="11807" width="3.5703125" style="1" customWidth="1"/>
    <col min="11808" max="11808" width="3.42578125" style="1" customWidth="1"/>
    <col min="11809" max="11809" width="12.7109375" style="1" customWidth="1"/>
    <col min="11810" max="11810" width="11.140625" style="1" customWidth="1"/>
    <col min="11811" max="11811" width="19.85546875" style="1" customWidth="1"/>
    <col min="11812" max="11812" width="21.140625" style="1" customWidth="1"/>
    <col min="11813" max="11813" width="16.140625" style="1" bestFit="1" customWidth="1"/>
    <col min="11814" max="11815" width="15.5703125" style="1" bestFit="1" customWidth="1"/>
    <col min="11816" max="11816" width="10.140625" style="1" bestFit="1" customWidth="1"/>
    <col min="11817" max="11817" width="14.85546875" style="1" bestFit="1" customWidth="1"/>
    <col min="11818" max="11818" width="14.140625" style="1" bestFit="1" customWidth="1"/>
    <col min="11819" max="11819" width="15.5703125" style="1" bestFit="1" customWidth="1"/>
    <col min="11820" max="11820" width="14.85546875" style="1" bestFit="1" customWidth="1"/>
    <col min="11821" max="11821" width="15.5703125" style="1" bestFit="1" customWidth="1"/>
    <col min="11822" max="11822" width="16.140625" style="1" bestFit="1" customWidth="1"/>
    <col min="11823" max="11824" width="15.5703125" style="1" bestFit="1" customWidth="1"/>
    <col min="11825" max="12032" width="9.140625" style="1"/>
    <col min="12033" max="12033" width="3.42578125" style="1" customWidth="1"/>
    <col min="12034" max="12034" width="4" style="1" customWidth="1"/>
    <col min="12035" max="12041" width="3.5703125" style="1" customWidth="1"/>
    <col min="12042" max="12042" width="3.85546875" style="1" customWidth="1"/>
    <col min="12043" max="12043" width="4" style="1" customWidth="1"/>
    <col min="12044" max="12049" width="3.5703125" style="1" customWidth="1"/>
    <col min="12050" max="12050" width="4.140625" style="1" customWidth="1"/>
    <col min="12051" max="12051" width="3.140625" style="1" customWidth="1"/>
    <col min="12052" max="12052" width="4.140625" style="1" customWidth="1"/>
    <col min="12053" max="12055" width="3.5703125" style="1" customWidth="1"/>
    <col min="12056" max="12056" width="4" style="1" customWidth="1"/>
    <col min="12057" max="12060" width="3.5703125" style="1" customWidth="1"/>
    <col min="12061" max="12061" width="4.28515625" style="1" customWidth="1"/>
    <col min="12062" max="12063" width="3.5703125" style="1" customWidth="1"/>
    <col min="12064" max="12064" width="3.42578125" style="1" customWidth="1"/>
    <col min="12065" max="12065" width="12.7109375" style="1" customWidth="1"/>
    <col min="12066" max="12066" width="11.140625" style="1" customWidth="1"/>
    <col min="12067" max="12067" width="19.85546875" style="1" customWidth="1"/>
    <col min="12068" max="12068" width="21.140625" style="1" customWidth="1"/>
    <col min="12069" max="12069" width="16.140625" style="1" bestFit="1" customWidth="1"/>
    <col min="12070" max="12071" width="15.5703125" style="1" bestFit="1" customWidth="1"/>
    <col min="12072" max="12072" width="10.140625" style="1" bestFit="1" customWidth="1"/>
    <col min="12073" max="12073" width="14.85546875" style="1" bestFit="1" customWidth="1"/>
    <col min="12074" max="12074" width="14.140625" style="1" bestFit="1" customWidth="1"/>
    <col min="12075" max="12075" width="15.5703125" style="1" bestFit="1" customWidth="1"/>
    <col min="12076" max="12076" width="14.85546875" style="1" bestFit="1" customWidth="1"/>
    <col min="12077" max="12077" width="15.5703125" style="1" bestFit="1" customWidth="1"/>
    <col min="12078" max="12078" width="16.140625" style="1" bestFit="1" customWidth="1"/>
    <col min="12079" max="12080" width="15.5703125" style="1" bestFit="1" customWidth="1"/>
    <col min="12081" max="12288" width="9.140625" style="1"/>
    <col min="12289" max="12289" width="3.42578125" style="1" customWidth="1"/>
    <col min="12290" max="12290" width="4" style="1" customWidth="1"/>
    <col min="12291" max="12297" width="3.5703125" style="1" customWidth="1"/>
    <col min="12298" max="12298" width="3.85546875" style="1" customWidth="1"/>
    <col min="12299" max="12299" width="4" style="1" customWidth="1"/>
    <col min="12300" max="12305" width="3.5703125" style="1" customWidth="1"/>
    <col min="12306" max="12306" width="4.140625" style="1" customWidth="1"/>
    <col min="12307" max="12307" width="3.140625" style="1" customWidth="1"/>
    <col min="12308" max="12308" width="4.140625" style="1" customWidth="1"/>
    <col min="12309" max="12311" width="3.5703125" style="1" customWidth="1"/>
    <col min="12312" max="12312" width="4" style="1" customWidth="1"/>
    <col min="12313" max="12316" width="3.5703125" style="1" customWidth="1"/>
    <col min="12317" max="12317" width="4.28515625" style="1" customWidth="1"/>
    <col min="12318" max="12319" width="3.5703125" style="1" customWidth="1"/>
    <col min="12320" max="12320" width="3.42578125" style="1" customWidth="1"/>
    <col min="12321" max="12321" width="12.7109375" style="1" customWidth="1"/>
    <col min="12322" max="12322" width="11.140625" style="1" customWidth="1"/>
    <col min="12323" max="12323" width="19.85546875" style="1" customWidth="1"/>
    <col min="12324" max="12324" width="21.140625" style="1" customWidth="1"/>
    <col min="12325" max="12325" width="16.140625" style="1" bestFit="1" customWidth="1"/>
    <col min="12326" max="12327" width="15.5703125" style="1" bestFit="1" customWidth="1"/>
    <col min="12328" max="12328" width="10.140625" style="1" bestFit="1" customWidth="1"/>
    <col min="12329" max="12329" width="14.85546875" style="1" bestFit="1" customWidth="1"/>
    <col min="12330" max="12330" width="14.140625" style="1" bestFit="1" customWidth="1"/>
    <col min="12331" max="12331" width="15.5703125" style="1" bestFit="1" customWidth="1"/>
    <col min="12332" max="12332" width="14.85546875" style="1" bestFit="1" customWidth="1"/>
    <col min="12333" max="12333" width="15.5703125" style="1" bestFit="1" customWidth="1"/>
    <col min="12334" max="12334" width="16.140625" style="1" bestFit="1" customWidth="1"/>
    <col min="12335" max="12336" width="15.5703125" style="1" bestFit="1" customWidth="1"/>
    <col min="12337" max="12544" width="9.140625" style="1"/>
    <col min="12545" max="12545" width="3.42578125" style="1" customWidth="1"/>
    <col min="12546" max="12546" width="4" style="1" customWidth="1"/>
    <col min="12547" max="12553" width="3.5703125" style="1" customWidth="1"/>
    <col min="12554" max="12554" width="3.85546875" style="1" customWidth="1"/>
    <col min="12555" max="12555" width="4" style="1" customWidth="1"/>
    <col min="12556" max="12561" width="3.5703125" style="1" customWidth="1"/>
    <col min="12562" max="12562" width="4.140625" style="1" customWidth="1"/>
    <col min="12563" max="12563" width="3.140625" style="1" customWidth="1"/>
    <col min="12564" max="12564" width="4.140625" style="1" customWidth="1"/>
    <col min="12565" max="12567" width="3.5703125" style="1" customWidth="1"/>
    <col min="12568" max="12568" width="4" style="1" customWidth="1"/>
    <col min="12569" max="12572" width="3.5703125" style="1" customWidth="1"/>
    <col min="12573" max="12573" width="4.28515625" style="1" customWidth="1"/>
    <col min="12574" max="12575" width="3.5703125" style="1" customWidth="1"/>
    <col min="12576" max="12576" width="3.42578125" style="1" customWidth="1"/>
    <col min="12577" max="12577" width="12.7109375" style="1" customWidth="1"/>
    <col min="12578" max="12578" width="11.140625" style="1" customWidth="1"/>
    <col min="12579" max="12579" width="19.85546875" style="1" customWidth="1"/>
    <col min="12580" max="12580" width="21.140625" style="1" customWidth="1"/>
    <col min="12581" max="12581" width="16.140625" style="1" bestFit="1" customWidth="1"/>
    <col min="12582" max="12583" width="15.5703125" style="1" bestFit="1" customWidth="1"/>
    <col min="12584" max="12584" width="10.140625" style="1" bestFit="1" customWidth="1"/>
    <col min="12585" max="12585" width="14.85546875" style="1" bestFit="1" customWidth="1"/>
    <col min="12586" max="12586" width="14.140625" style="1" bestFit="1" customWidth="1"/>
    <col min="12587" max="12587" width="15.5703125" style="1" bestFit="1" customWidth="1"/>
    <col min="12588" max="12588" width="14.85546875" style="1" bestFit="1" customWidth="1"/>
    <col min="12589" max="12589" width="15.5703125" style="1" bestFit="1" customWidth="1"/>
    <col min="12590" max="12590" width="16.140625" style="1" bestFit="1" customWidth="1"/>
    <col min="12591" max="12592" width="15.5703125" style="1" bestFit="1" customWidth="1"/>
    <col min="12593" max="12800" width="9.140625" style="1"/>
    <col min="12801" max="12801" width="3.42578125" style="1" customWidth="1"/>
    <col min="12802" max="12802" width="4" style="1" customWidth="1"/>
    <col min="12803" max="12809" width="3.5703125" style="1" customWidth="1"/>
    <col min="12810" max="12810" width="3.85546875" style="1" customWidth="1"/>
    <col min="12811" max="12811" width="4" style="1" customWidth="1"/>
    <col min="12812" max="12817" width="3.5703125" style="1" customWidth="1"/>
    <col min="12818" max="12818" width="4.140625" style="1" customWidth="1"/>
    <col min="12819" max="12819" width="3.140625" style="1" customWidth="1"/>
    <col min="12820" max="12820" width="4.140625" style="1" customWidth="1"/>
    <col min="12821" max="12823" width="3.5703125" style="1" customWidth="1"/>
    <col min="12824" max="12824" width="4" style="1" customWidth="1"/>
    <col min="12825" max="12828" width="3.5703125" style="1" customWidth="1"/>
    <col min="12829" max="12829" width="4.28515625" style="1" customWidth="1"/>
    <col min="12830" max="12831" width="3.5703125" style="1" customWidth="1"/>
    <col min="12832" max="12832" width="3.42578125" style="1" customWidth="1"/>
    <col min="12833" max="12833" width="12.7109375" style="1" customWidth="1"/>
    <col min="12834" max="12834" width="11.140625" style="1" customWidth="1"/>
    <col min="12835" max="12835" width="19.85546875" style="1" customWidth="1"/>
    <col min="12836" max="12836" width="21.140625" style="1" customWidth="1"/>
    <col min="12837" max="12837" width="16.140625" style="1" bestFit="1" customWidth="1"/>
    <col min="12838" max="12839" width="15.5703125" style="1" bestFit="1" customWidth="1"/>
    <col min="12840" max="12840" width="10.140625" style="1" bestFit="1" customWidth="1"/>
    <col min="12841" max="12841" width="14.85546875" style="1" bestFit="1" customWidth="1"/>
    <col min="12842" max="12842" width="14.140625" style="1" bestFit="1" customWidth="1"/>
    <col min="12843" max="12843" width="15.5703125" style="1" bestFit="1" customWidth="1"/>
    <col min="12844" max="12844" width="14.85546875" style="1" bestFit="1" customWidth="1"/>
    <col min="12845" max="12845" width="15.5703125" style="1" bestFit="1" customWidth="1"/>
    <col min="12846" max="12846" width="16.140625" style="1" bestFit="1" customWidth="1"/>
    <col min="12847" max="12848" width="15.5703125" style="1" bestFit="1" customWidth="1"/>
    <col min="12849" max="13056" width="9.140625" style="1"/>
    <col min="13057" max="13057" width="3.42578125" style="1" customWidth="1"/>
    <col min="13058" max="13058" width="4" style="1" customWidth="1"/>
    <col min="13059" max="13065" width="3.5703125" style="1" customWidth="1"/>
    <col min="13066" max="13066" width="3.85546875" style="1" customWidth="1"/>
    <col min="13067" max="13067" width="4" style="1" customWidth="1"/>
    <col min="13068" max="13073" width="3.5703125" style="1" customWidth="1"/>
    <col min="13074" max="13074" width="4.140625" style="1" customWidth="1"/>
    <col min="13075" max="13075" width="3.140625" style="1" customWidth="1"/>
    <col min="13076" max="13076" width="4.140625" style="1" customWidth="1"/>
    <col min="13077" max="13079" width="3.5703125" style="1" customWidth="1"/>
    <col min="13080" max="13080" width="4" style="1" customWidth="1"/>
    <col min="13081" max="13084" width="3.5703125" style="1" customWidth="1"/>
    <col min="13085" max="13085" width="4.28515625" style="1" customWidth="1"/>
    <col min="13086" max="13087" width="3.5703125" style="1" customWidth="1"/>
    <col min="13088" max="13088" width="3.42578125" style="1" customWidth="1"/>
    <col min="13089" max="13089" width="12.7109375" style="1" customWidth="1"/>
    <col min="13090" max="13090" width="11.140625" style="1" customWidth="1"/>
    <col min="13091" max="13091" width="19.85546875" style="1" customWidth="1"/>
    <col min="13092" max="13092" width="21.140625" style="1" customWidth="1"/>
    <col min="13093" max="13093" width="16.140625" style="1" bestFit="1" customWidth="1"/>
    <col min="13094" max="13095" width="15.5703125" style="1" bestFit="1" customWidth="1"/>
    <col min="13096" max="13096" width="10.140625" style="1" bestFit="1" customWidth="1"/>
    <col min="13097" max="13097" width="14.85546875" style="1" bestFit="1" customWidth="1"/>
    <col min="13098" max="13098" width="14.140625" style="1" bestFit="1" customWidth="1"/>
    <col min="13099" max="13099" width="15.5703125" style="1" bestFit="1" customWidth="1"/>
    <col min="13100" max="13100" width="14.85546875" style="1" bestFit="1" customWidth="1"/>
    <col min="13101" max="13101" width="15.5703125" style="1" bestFit="1" customWidth="1"/>
    <col min="13102" max="13102" width="16.140625" style="1" bestFit="1" customWidth="1"/>
    <col min="13103" max="13104" width="15.5703125" style="1" bestFit="1" customWidth="1"/>
    <col min="13105" max="13312" width="9.140625" style="1"/>
    <col min="13313" max="13313" width="3.42578125" style="1" customWidth="1"/>
    <col min="13314" max="13314" width="4" style="1" customWidth="1"/>
    <col min="13315" max="13321" width="3.5703125" style="1" customWidth="1"/>
    <col min="13322" max="13322" width="3.85546875" style="1" customWidth="1"/>
    <col min="13323" max="13323" width="4" style="1" customWidth="1"/>
    <col min="13324" max="13329" width="3.5703125" style="1" customWidth="1"/>
    <col min="13330" max="13330" width="4.140625" style="1" customWidth="1"/>
    <col min="13331" max="13331" width="3.140625" style="1" customWidth="1"/>
    <col min="13332" max="13332" width="4.140625" style="1" customWidth="1"/>
    <col min="13333" max="13335" width="3.5703125" style="1" customWidth="1"/>
    <col min="13336" max="13336" width="4" style="1" customWidth="1"/>
    <col min="13337" max="13340" width="3.5703125" style="1" customWidth="1"/>
    <col min="13341" max="13341" width="4.28515625" style="1" customWidth="1"/>
    <col min="13342" max="13343" width="3.5703125" style="1" customWidth="1"/>
    <col min="13344" max="13344" width="3.42578125" style="1" customWidth="1"/>
    <col min="13345" max="13345" width="12.7109375" style="1" customWidth="1"/>
    <col min="13346" max="13346" width="11.140625" style="1" customWidth="1"/>
    <col min="13347" max="13347" width="19.85546875" style="1" customWidth="1"/>
    <col min="13348" max="13348" width="21.140625" style="1" customWidth="1"/>
    <col min="13349" max="13349" width="16.140625" style="1" bestFit="1" customWidth="1"/>
    <col min="13350" max="13351" width="15.5703125" style="1" bestFit="1" customWidth="1"/>
    <col min="13352" max="13352" width="10.140625" style="1" bestFit="1" customWidth="1"/>
    <col min="13353" max="13353" width="14.85546875" style="1" bestFit="1" customWidth="1"/>
    <col min="13354" max="13354" width="14.140625" style="1" bestFit="1" customWidth="1"/>
    <col min="13355" max="13355" width="15.5703125" style="1" bestFit="1" customWidth="1"/>
    <col min="13356" max="13356" width="14.85546875" style="1" bestFit="1" customWidth="1"/>
    <col min="13357" max="13357" width="15.5703125" style="1" bestFit="1" customWidth="1"/>
    <col min="13358" max="13358" width="16.140625" style="1" bestFit="1" customWidth="1"/>
    <col min="13359" max="13360" width="15.5703125" style="1" bestFit="1" customWidth="1"/>
    <col min="13361" max="13568" width="9.140625" style="1"/>
    <col min="13569" max="13569" width="3.42578125" style="1" customWidth="1"/>
    <col min="13570" max="13570" width="4" style="1" customWidth="1"/>
    <col min="13571" max="13577" width="3.5703125" style="1" customWidth="1"/>
    <col min="13578" max="13578" width="3.85546875" style="1" customWidth="1"/>
    <col min="13579" max="13579" width="4" style="1" customWidth="1"/>
    <col min="13580" max="13585" width="3.5703125" style="1" customWidth="1"/>
    <col min="13586" max="13586" width="4.140625" style="1" customWidth="1"/>
    <col min="13587" max="13587" width="3.140625" style="1" customWidth="1"/>
    <col min="13588" max="13588" width="4.140625" style="1" customWidth="1"/>
    <col min="13589" max="13591" width="3.5703125" style="1" customWidth="1"/>
    <col min="13592" max="13592" width="4" style="1" customWidth="1"/>
    <col min="13593" max="13596" width="3.5703125" style="1" customWidth="1"/>
    <col min="13597" max="13597" width="4.28515625" style="1" customWidth="1"/>
    <col min="13598" max="13599" width="3.5703125" style="1" customWidth="1"/>
    <col min="13600" max="13600" width="3.42578125" style="1" customWidth="1"/>
    <col min="13601" max="13601" width="12.7109375" style="1" customWidth="1"/>
    <col min="13602" max="13602" width="11.140625" style="1" customWidth="1"/>
    <col min="13603" max="13603" width="19.85546875" style="1" customWidth="1"/>
    <col min="13604" max="13604" width="21.140625" style="1" customWidth="1"/>
    <col min="13605" max="13605" width="16.140625" style="1" bestFit="1" customWidth="1"/>
    <col min="13606" max="13607" width="15.5703125" style="1" bestFit="1" customWidth="1"/>
    <col min="13608" max="13608" width="10.140625" style="1" bestFit="1" customWidth="1"/>
    <col min="13609" max="13609" width="14.85546875" style="1" bestFit="1" customWidth="1"/>
    <col min="13610" max="13610" width="14.140625" style="1" bestFit="1" customWidth="1"/>
    <col min="13611" max="13611" width="15.5703125" style="1" bestFit="1" customWidth="1"/>
    <col min="13612" max="13612" width="14.85546875" style="1" bestFit="1" customWidth="1"/>
    <col min="13613" max="13613" width="15.5703125" style="1" bestFit="1" customWidth="1"/>
    <col min="13614" max="13614" width="16.140625" style="1" bestFit="1" customWidth="1"/>
    <col min="13615" max="13616" width="15.5703125" style="1" bestFit="1" customWidth="1"/>
    <col min="13617" max="13824" width="9.140625" style="1"/>
    <col min="13825" max="13825" width="3.42578125" style="1" customWidth="1"/>
    <col min="13826" max="13826" width="4" style="1" customWidth="1"/>
    <col min="13827" max="13833" width="3.5703125" style="1" customWidth="1"/>
    <col min="13834" max="13834" width="3.85546875" style="1" customWidth="1"/>
    <col min="13835" max="13835" width="4" style="1" customWidth="1"/>
    <col min="13836" max="13841" width="3.5703125" style="1" customWidth="1"/>
    <col min="13842" max="13842" width="4.140625" style="1" customWidth="1"/>
    <col min="13843" max="13843" width="3.140625" style="1" customWidth="1"/>
    <col min="13844" max="13844" width="4.140625" style="1" customWidth="1"/>
    <col min="13845" max="13847" width="3.5703125" style="1" customWidth="1"/>
    <col min="13848" max="13848" width="4" style="1" customWidth="1"/>
    <col min="13849" max="13852" width="3.5703125" style="1" customWidth="1"/>
    <col min="13853" max="13853" width="4.28515625" style="1" customWidth="1"/>
    <col min="13854" max="13855" width="3.5703125" style="1" customWidth="1"/>
    <col min="13856" max="13856" width="3.42578125" style="1" customWidth="1"/>
    <col min="13857" max="13857" width="12.7109375" style="1" customWidth="1"/>
    <col min="13858" max="13858" width="11.140625" style="1" customWidth="1"/>
    <col min="13859" max="13859" width="19.85546875" style="1" customWidth="1"/>
    <col min="13860" max="13860" width="21.140625" style="1" customWidth="1"/>
    <col min="13861" max="13861" width="16.140625" style="1" bestFit="1" customWidth="1"/>
    <col min="13862" max="13863" width="15.5703125" style="1" bestFit="1" customWidth="1"/>
    <col min="13864" max="13864" width="10.140625" style="1" bestFit="1" customWidth="1"/>
    <col min="13865" max="13865" width="14.85546875" style="1" bestFit="1" customWidth="1"/>
    <col min="13866" max="13866" width="14.140625" style="1" bestFit="1" customWidth="1"/>
    <col min="13867" max="13867" width="15.5703125" style="1" bestFit="1" customWidth="1"/>
    <col min="13868" max="13868" width="14.85546875" style="1" bestFit="1" customWidth="1"/>
    <col min="13869" max="13869" width="15.5703125" style="1" bestFit="1" customWidth="1"/>
    <col min="13870" max="13870" width="16.140625" style="1" bestFit="1" customWidth="1"/>
    <col min="13871" max="13872" width="15.5703125" style="1" bestFit="1" customWidth="1"/>
    <col min="13873" max="14080" width="9.140625" style="1"/>
    <col min="14081" max="14081" width="3.42578125" style="1" customWidth="1"/>
    <col min="14082" max="14082" width="4" style="1" customWidth="1"/>
    <col min="14083" max="14089" width="3.5703125" style="1" customWidth="1"/>
    <col min="14090" max="14090" width="3.85546875" style="1" customWidth="1"/>
    <col min="14091" max="14091" width="4" style="1" customWidth="1"/>
    <col min="14092" max="14097" width="3.5703125" style="1" customWidth="1"/>
    <col min="14098" max="14098" width="4.140625" style="1" customWidth="1"/>
    <col min="14099" max="14099" width="3.140625" style="1" customWidth="1"/>
    <col min="14100" max="14100" width="4.140625" style="1" customWidth="1"/>
    <col min="14101" max="14103" width="3.5703125" style="1" customWidth="1"/>
    <col min="14104" max="14104" width="4" style="1" customWidth="1"/>
    <col min="14105" max="14108" width="3.5703125" style="1" customWidth="1"/>
    <col min="14109" max="14109" width="4.28515625" style="1" customWidth="1"/>
    <col min="14110" max="14111" width="3.5703125" style="1" customWidth="1"/>
    <col min="14112" max="14112" width="3.42578125" style="1" customWidth="1"/>
    <col min="14113" max="14113" width="12.7109375" style="1" customWidth="1"/>
    <col min="14114" max="14114" width="11.140625" style="1" customWidth="1"/>
    <col min="14115" max="14115" width="19.85546875" style="1" customWidth="1"/>
    <col min="14116" max="14116" width="21.140625" style="1" customWidth="1"/>
    <col min="14117" max="14117" width="16.140625" style="1" bestFit="1" customWidth="1"/>
    <col min="14118" max="14119" width="15.5703125" style="1" bestFit="1" customWidth="1"/>
    <col min="14120" max="14120" width="10.140625" style="1" bestFit="1" customWidth="1"/>
    <col min="14121" max="14121" width="14.85546875" style="1" bestFit="1" customWidth="1"/>
    <col min="14122" max="14122" width="14.140625" style="1" bestFit="1" customWidth="1"/>
    <col min="14123" max="14123" width="15.5703125" style="1" bestFit="1" customWidth="1"/>
    <col min="14124" max="14124" width="14.85546875" style="1" bestFit="1" customWidth="1"/>
    <col min="14125" max="14125" width="15.5703125" style="1" bestFit="1" customWidth="1"/>
    <col min="14126" max="14126" width="16.140625" style="1" bestFit="1" customWidth="1"/>
    <col min="14127" max="14128" width="15.5703125" style="1" bestFit="1" customWidth="1"/>
    <col min="14129" max="14336" width="9.140625" style="1"/>
    <col min="14337" max="14337" width="3.42578125" style="1" customWidth="1"/>
    <col min="14338" max="14338" width="4" style="1" customWidth="1"/>
    <col min="14339" max="14345" width="3.5703125" style="1" customWidth="1"/>
    <col min="14346" max="14346" width="3.85546875" style="1" customWidth="1"/>
    <col min="14347" max="14347" width="4" style="1" customWidth="1"/>
    <col min="14348" max="14353" width="3.5703125" style="1" customWidth="1"/>
    <col min="14354" max="14354" width="4.140625" style="1" customWidth="1"/>
    <col min="14355" max="14355" width="3.140625" style="1" customWidth="1"/>
    <col min="14356" max="14356" width="4.140625" style="1" customWidth="1"/>
    <col min="14357" max="14359" width="3.5703125" style="1" customWidth="1"/>
    <col min="14360" max="14360" width="4" style="1" customWidth="1"/>
    <col min="14361" max="14364" width="3.5703125" style="1" customWidth="1"/>
    <col min="14365" max="14365" width="4.28515625" style="1" customWidth="1"/>
    <col min="14366" max="14367" width="3.5703125" style="1" customWidth="1"/>
    <col min="14368" max="14368" width="3.42578125" style="1" customWidth="1"/>
    <col min="14369" max="14369" width="12.7109375" style="1" customWidth="1"/>
    <col min="14370" max="14370" width="11.140625" style="1" customWidth="1"/>
    <col min="14371" max="14371" width="19.85546875" style="1" customWidth="1"/>
    <col min="14372" max="14372" width="21.140625" style="1" customWidth="1"/>
    <col min="14373" max="14373" width="16.140625" style="1" bestFit="1" customWidth="1"/>
    <col min="14374" max="14375" width="15.5703125" style="1" bestFit="1" customWidth="1"/>
    <col min="14376" max="14376" width="10.140625" style="1" bestFit="1" customWidth="1"/>
    <col min="14377" max="14377" width="14.85546875" style="1" bestFit="1" customWidth="1"/>
    <col min="14378" max="14378" width="14.140625" style="1" bestFit="1" customWidth="1"/>
    <col min="14379" max="14379" width="15.5703125" style="1" bestFit="1" customWidth="1"/>
    <col min="14380" max="14380" width="14.85546875" style="1" bestFit="1" customWidth="1"/>
    <col min="14381" max="14381" width="15.5703125" style="1" bestFit="1" customWidth="1"/>
    <col min="14382" max="14382" width="16.140625" style="1" bestFit="1" customWidth="1"/>
    <col min="14383" max="14384" width="15.5703125" style="1" bestFit="1" customWidth="1"/>
    <col min="14385" max="14592" width="9.140625" style="1"/>
    <col min="14593" max="14593" width="3.42578125" style="1" customWidth="1"/>
    <col min="14594" max="14594" width="4" style="1" customWidth="1"/>
    <col min="14595" max="14601" width="3.5703125" style="1" customWidth="1"/>
    <col min="14602" max="14602" width="3.85546875" style="1" customWidth="1"/>
    <col min="14603" max="14603" width="4" style="1" customWidth="1"/>
    <col min="14604" max="14609" width="3.5703125" style="1" customWidth="1"/>
    <col min="14610" max="14610" width="4.140625" style="1" customWidth="1"/>
    <col min="14611" max="14611" width="3.140625" style="1" customWidth="1"/>
    <col min="14612" max="14612" width="4.140625" style="1" customWidth="1"/>
    <col min="14613" max="14615" width="3.5703125" style="1" customWidth="1"/>
    <col min="14616" max="14616" width="4" style="1" customWidth="1"/>
    <col min="14617" max="14620" width="3.5703125" style="1" customWidth="1"/>
    <col min="14621" max="14621" width="4.28515625" style="1" customWidth="1"/>
    <col min="14622" max="14623" width="3.5703125" style="1" customWidth="1"/>
    <col min="14624" max="14624" width="3.42578125" style="1" customWidth="1"/>
    <col min="14625" max="14625" width="12.7109375" style="1" customWidth="1"/>
    <col min="14626" max="14626" width="11.140625" style="1" customWidth="1"/>
    <col min="14627" max="14627" width="19.85546875" style="1" customWidth="1"/>
    <col min="14628" max="14628" width="21.140625" style="1" customWidth="1"/>
    <col min="14629" max="14629" width="16.140625" style="1" bestFit="1" customWidth="1"/>
    <col min="14630" max="14631" width="15.5703125" style="1" bestFit="1" customWidth="1"/>
    <col min="14632" max="14632" width="10.140625" style="1" bestFit="1" customWidth="1"/>
    <col min="14633" max="14633" width="14.85546875" style="1" bestFit="1" customWidth="1"/>
    <col min="14634" max="14634" width="14.140625" style="1" bestFit="1" customWidth="1"/>
    <col min="14635" max="14635" width="15.5703125" style="1" bestFit="1" customWidth="1"/>
    <col min="14636" max="14636" width="14.85546875" style="1" bestFit="1" customWidth="1"/>
    <col min="14637" max="14637" width="15.5703125" style="1" bestFit="1" customWidth="1"/>
    <col min="14638" max="14638" width="16.140625" style="1" bestFit="1" customWidth="1"/>
    <col min="14639" max="14640" width="15.5703125" style="1" bestFit="1" customWidth="1"/>
    <col min="14641" max="14848" width="9.140625" style="1"/>
    <col min="14849" max="14849" width="3.42578125" style="1" customWidth="1"/>
    <col min="14850" max="14850" width="4" style="1" customWidth="1"/>
    <col min="14851" max="14857" width="3.5703125" style="1" customWidth="1"/>
    <col min="14858" max="14858" width="3.85546875" style="1" customWidth="1"/>
    <col min="14859" max="14859" width="4" style="1" customWidth="1"/>
    <col min="14860" max="14865" width="3.5703125" style="1" customWidth="1"/>
    <col min="14866" max="14866" width="4.140625" style="1" customWidth="1"/>
    <col min="14867" max="14867" width="3.140625" style="1" customWidth="1"/>
    <col min="14868" max="14868" width="4.140625" style="1" customWidth="1"/>
    <col min="14869" max="14871" width="3.5703125" style="1" customWidth="1"/>
    <col min="14872" max="14872" width="4" style="1" customWidth="1"/>
    <col min="14873" max="14876" width="3.5703125" style="1" customWidth="1"/>
    <col min="14877" max="14877" width="4.28515625" style="1" customWidth="1"/>
    <col min="14878" max="14879" width="3.5703125" style="1" customWidth="1"/>
    <col min="14880" max="14880" width="3.42578125" style="1" customWidth="1"/>
    <col min="14881" max="14881" width="12.7109375" style="1" customWidth="1"/>
    <col min="14882" max="14882" width="11.140625" style="1" customWidth="1"/>
    <col min="14883" max="14883" width="19.85546875" style="1" customWidth="1"/>
    <col min="14884" max="14884" width="21.140625" style="1" customWidth="1"/>
    <col min="14885" max="14885" width="16.140625" style="1" bestFit="1" customWidth="1"/>
    <col min="14886" max="14887" width="15.5703125" style="1" bestFit="1" customWidth="1"/>
    <col min="14888" max="14888" width="10.140625" style="1" bestFit="1" customWidth="1"/>
    <col min="14889" max="14889" width="14.85546875" style="1" bestFit="1" customWidth="1"/>
    <col min="14890" max="14890" width="14.140625" style="1" bestFit="1" customWidth="1"/>
    <col min="14891" max="14891" width="15.5703125" style="1" bestFit="1" customWidth="1"/>
    <col min="14892" max="14892" width="14.85546875" style="1" bestFit="1" customWidth="1"/>
    <col min="14893" max="14893" width="15.5703125" style="1" bestFit="1" customWidth="1"/>
    <col min="14894" max="14894" width="16.140625" style="1" bestFit="1" customWidth="1"/>
    <col min="14895" max="14896" width="15.5703125" style="1" bestFit="1" customWidth="1"/>
    <col min="14897" max="15104" width="9.140625" style="1"/>
    <col min="15105" max="15105" width="3.42578125" style="1" customWidth="1"/>
    <col min="15106" max="15106" width="4" style="1" customWidth="1"/>
    <col min="15107" max="15113" width="3.5703125" style="1" customWidth="1"/>
    <col min="15114" max="15114" width="3.85546875" style="1" customWidth="1"/>
    <col min="15115" max="15115" width="4" style="1" customWidth="1"/>
    <col min="15116" max="15121" width="3.5703125" style="1" customWidth="1"/>
    <col min="15122" max="15122" width="4.140625" style="1" customWidth="1"/>
    <col min="15123" max="15123" width="3.140625" style="1" customWidth="1"/>
    <col min="15124" max="15124" width="4.140625" style="1" customWidth="1"/>
    <col min="15125" max="15127" width="3.5703125" style="1" customWidth="1"/>
    <col min="15128" max="15128" width="4" style="1" customWidth="1"/>
    <col min="15129" max="15132" width="3.5703125" style="1" customWidth="1"/>
    <col min="15133" max="15133" width="4.28515625" style="1" customWidth="1"/>
    <col min="15134" max="15135" width="3.5703125" style="1" customWidth="1"/>
    <col min="15136" max="15136" width="3.42578125" style="1" customWidth="1"/>
    <col min="15137" max="15137" width="12.7109375" style="1" customWidth="1"/>
    <col min="15138" max="15138" width="11.140625" style="1" customWidth="1"/>
    <col min="15139" max="15139" width="19.85546875" style="1" customWidth="1"/>
    <col min="15140" max="15140" width="21.140625" style="1" customWidth="1"/>
    <col min="15141" max="15141" width="16.140625" style="1" bestFit="1" customWidth="1"/>
    <col min="15142" max="15143" width="15.5703125" style="1" bestFit="1" customWidth="1"/>
    <col min="15144" max="15144" width="10.140625" style="1" bestFit="1" customWidth="1"/>
    <col min="15145" max="15145" width="14.85546875" style="1" bestFit="1" customWidth="1"/>
    <col min="15146" max="15146" width="14.140625" style="1" bestFit="1" customWidth="1"/>
    <col min="15147" max="15147" width="15.5703125" style="1" bestFit="1" customWidth="1"/>
    <col min="15148" max="15148" width="14.85546875" style="1" bestFit="1" customWidth="1"/>
    <col min="15149" max="15149" width="15.5703125" style="1" bestFit="1" customWidth="1"/>
    <col min="15150" max="15150" width="16.140625" style="1" bestFit="1" customWidth="1"/>
    <col min="15151" max="15152" width="15.5703125" style="1" bestFit="1" customWidth="1"/>
    <col min="15153" max="15360" width="9.140625" style="1"/>
    <col min="15361" max="15361" width="3.42578125" style="1" customWidth="1"/>
    <col min="15362" max="15362" width="4" style="1" customWidth="1"/>
    <col min="15363" max="15369" width="3.5703125" style="1" customWidth="1"/>
    <col min="15370" max="15370" width="3.85546875" style="1" customWidth="1"/>
    <col min="15371" max="15371" width="4" style="1" customWidth="1"/>
    <col min="15372" max="15377" width="3.5703125" style="1" customWidth="1"/>
    <col min="15378" max="15378" width="4.140625" style="1" customWidth="1"/>
    <col min="15379" max="15379" width="3.140625" style="1" customWidth="1"/>
    <col min="15380" max="15380" width="4.140625" style="1" customWidth="1"/>
    <col min="15381" max="15383" width="3.5703125" style="1" customWidth="1"/>
    <col min="15384" max="15384" width="4" style="1" customWidth="1"/>
    <col min="15385" max="15388" width="3.5703125" style="1" customWidth="1"/>
    <col min="15389" max="15389" width="4.28515625" style="1" customWidth="1"/>
    <col min="15390" max="15391" width="3.5703125" style="1" customWidth="1"/>
    <col min="15392" max="15392" width="3.42578125" style="1" customWidth="1"/>
    <col min="15393" max="15393" width="12.7109375" style="1" customWidth="1"/>
    <col min="15394" max="15394" width="11.140625" style="1" customWidth="1"/>
    <col min="15395" max="15395" width="19.85546875" style="1" customWidth="1"/>
    <col min="15396" max="15396" width="21.140625" style="1" customWidth="1"/>
    <col min="15397" max="15397" width="16.140625" style="1" bestFit="1" customWidth="1"/>
    <col min="15398" max="15399" width="15.5703125" style="1" bestFit="1" customWidth="1"/>
    <col min="15400" max="15400" width="10.140625" style="1" bestFit="1" customWidth="1"/>
    <col min="15401" max="15401" width="14.85546875" style="1" bestFit="1" customWidth="1"/>
    <col min="15402" max="15402" width="14.140625" style="1" bestFit="1" customWidth="1"/>
    <col min="15403" max="15403" width="15.5703125" style="1" bestFit="1" customWidth="1"/>
    <col min="15404" max="15404" width="14.85546875" style="1" bestFit="1" customWidth="1"/>
    <col min="15405" max="15405" width="15.5703125" style="1" bestFit="1" customWidth="1"/>
    <col min="15406" max="15406" width="16.140625" style="1" bestFit="1" customWidth="1"/>
    <col min="15407" max="15408" width="15.5703125" style="1" bestFit="1" customWidth="1"/>
    <col min="15409" max="15616" width="9.140625" style="1"/>
    <col min="15617" max="15617" width="3.42578125" style="1" customWidth="1"/>
    <col min="15618" max="15618" width="4" style="1" customWidth="1"/>
    <col min="15619" max="15625" width="3.5703125" style="1" customWidth="1"/>
    <col min="15626" max="15626" width="3.85546875" style="1" customWidth="1"/>
    <col min="15627" max="15627" width="4" style="1" customWidth="1"/>
    <col min="15628" max="15633" width="3.5703125" style="1" customWidth="1"/>
    <col min="15634" max="15634" width="4.140625" style="1" customWidth="1"/>
    <col min="15635" max="15635" width="3.140625" style="1" customWidth="1"/>
    <col min="15636" max="15636" width="4.140625" style="1" customWidth="1"/>
    <col min="15637" max="15639" width="3.5703125" style="1" customWidth="1"/>
    <col min="15640" max="15640" width="4" style="1" customWidth="1"/>
    <col min="15641" max="15644" width="3.5703125" style="1" customWidth="1"/>
    <col min="15645" max="15645" width="4.28515625" style="1" customWidth="1"/>
    <col min="15646" max="15647" width="3.5703125" style="1" customWidth="1"/>
    <col min="15648" max="15648" width="3.42578125" style="1" customWidth="1"/>
    <col min="15649" max="15649" width="12.7109375" style="1" customWidth="1"/>
    <col min="15650" max="15650" width="11.140625" style="1" customWidth="1"/>
    <col min="15651" max="15651" width="19.85546875" style="1" customWidth="1"/>
    <col min="15652" max="15652" width="21.140625" style="1" customWidth="1"/>
    <col min="15653" max="15653" width="16.140625" style="1" bestFit="1" customWidth="1"/>
    <col min="15654" max="15655" width="15.5703125" style="1" bestFit="1" customWidth="1"/>
    <col min="15656" max="15656" width="10.140625" style="1" bestFit="1" customWidth="1"/>
    <col min="15657" max="15657" width="14.85546875" style="1" bestFit="1" customWidth="1"/>
    <col min="15658" max="15658" width="14.140625" style="1" bestFit="1" customWidth="1"/>
    <col min="15659" max="15659" width="15.5703125" style="1" bestFit="1" customWidth="1"/>
    <col min="15660" max="15660" width="14.85546875" style="1" bestFit="1" customWidth="1"/>
    <col min="15661" max="15661" width="15.5703125" style="1" bestFit="1" customWidth="1"/>
    <col min="15662" max="15662" width="16.140625" style="1" bestFit="1" customWidth="1"/>
    <col min="15663" max="15664" width="15.5703125" style="1" bestFit="1" customWidth="1"/>
    <col min="15665" max="15872" width="9.140625" style="1"/>
    <col min="15873" max="15873" width="3.42578125" style="1" customWidth="1"/>
    <col min="15874" max="15874" width="4" style="1" customWidth="1"/>
    <col min="15875" max="15881" width="3.5703125" style="1" customWidth="1"/>
    <col min="15882" max="15882" width="3.85546875" style="1" customWidth="1"/>
    <col min="15883" max="15883" width="4" style="1" customWidth="1"/>
    <col min="15884" max="15889" width="3.5703125" style="1" customWidth="1"/>
    <col min="15890" max="15890" width="4.140625" style="1" customWidth="1"/>
    <col min="15891" max="15891" width="3.140625" style="1" customWidth="1"/>
    <col min="15892" max="15892" width="4.140625" style="1" customWidth="1"/>
    <col min="15893" max="15895" width="3.5703125" style="1" customWidth="1"/>
    <col min="15896" max="15896" width="4" style="1" customWidth="1"/>
    <col min="15897" max="15900" width="3.5703125" style="1" customWidth="1"/>
    <col min="15901" max="15901" width="4.28515625" style="1" customWidth="1"/>
    <col min="15902" max="15903" width="3.5703125" style="1" customWidth="1"/>
    <col min="15904" max="15904" width="3.42578125" style="1" customWidth="1"/>
    <col min="15905" max="15905" width="12.7109375" style="1" customWidth="1"/>
    <col min="15906" max="15906" width="11.140625" style="1" customWidth="1"/>
    <col min="15907" max="15907" width="19.85546875" style="1" customWidth="1"/>
    <col min="15908" max="15908" width="21.140625" style="1" customWidth="1"/>
    <col min="15909" max="15909" width="16.140625" style="1" bestFit="1" customWidth="1"/>
    <col min="15910" max="15911" width="15.5703125" style="1" bestFit="1" customWidth="1"/>
    <col min="15912" max="15912" width="10.140625" style="1" bestFit="1" customWidth="1"/>
    <col min="15913" max="15913" width="14.85546875" style="1" bestFit="1" customWidth="1"/>
    <col min="15914" max="15914" width="14.140625" style="1" bestFit="1" customWidth="1"/>
    <col min="15915" max="15915" width="15.5703125" style="1" bestFit="1" customWidth="1"/>
    <col min="15916" max="15916" width="14.85546875" style="1" bestFit="1" customWidth="1"/>
    <col min="15917" max="15917" width="15.5703125" style="1" bestFit="1" customWidth="1"/>
    <col min="15918" max="15918" width="16.140625" style="1" bestFit="1" customWidth="1"/>
    <col min="15919" max="15920" width="15.5703125" style="1" bestFit="1" customWidth="1"/>
    <col min="15921" max="16128" width="9.140625" style="1"/>
    <col min="16129" max="16129" width="3.42578125" style="1" customWidth="1"/>
    <col min="16130" max="16130" width="4" style="1" customWidth="1"/>
    <col min="16131" max="16137" width="3.5703125" style="1" customWidth="1"/>
    <col min="16138" max="16138" width="3.85546875" style="1" customWidth="1"/>
    <col min="16139" max="16139" width="4" style="1" customWidth="1"/>
    <col min="16140" max="16145" width="3.5703125" style="1" customWidth="1"/>
    <col min="16146" max="16146" width="4.140625" style="1" customWidth="1"/>
    <col min="16147" max="16147" width="3.140625" style="1" customWidth="1"/>
    <col min="16148" max="16148" width="4.140625" style="1" customWidth="1"/>
    <col min="16149" max="16151" width="3.5703125" style="1" customWidth="1"/>
    <col min="16152" max="16152" width="4" style="1" customWidth="1"/>
    <col min="16153" max="16156" width="3.5703125" style="1" customWidth="1"/>
    <col min="16157" max="16157" width="4.28515625" style="1" customWidth="1"/>
    <col min="16158" max="16159" width="3.5703125" style="1" customWidth="1"/>
    <col min="16160" max="16160" width="3.42578125" style="1" customWidth="1"/>
    <col min="16161" max="16161" width="12.7109375" style="1" customWidth="1"/>
    <col min="16162" max="16162" width="11.140625" style="1" customWidth="1"/>
    <col min="16163" max="16163" width="19.85546875" style="1" customWidth="1"/>
    <col min="16164" max="16164" width="21.140625" style="1" customWidth="1"/>
    <col min="16165" max="16165" width="16.140625" style="1" bestFit="1" customWidth="1"/>
    <col min="16166" max="16167" width="15.5703125" style="1" bestFit="1" customWidth="1"/>
    <col min="16168" max="16168" width="10.140625" style="1" bestFit="1" customWidth="1"/>
    <col min="16169" max="16169" width="14.85546875" style="1" bestFit="1" customWidth="1"/>
    <col min="16170" max="16170" width="14.140625" style="1" bestFit="1" customWidth="1"/>
    <col min="16171" max="16171" width="15.5703125" style="1" bestFit="1" customWidth="1"/>
    <col min="16172" max="16172" width="14.85546875" style="1" bestFit="1" customWidth="1"/>
    <col min="16173" max="16173" width="15.5703125" style="1" bestFit="1" customWidth="1"/>
    <col min="16174" max="16174" width="16.140625" style="1" bestFit="1" customWidth="1"/>
    <col min="16175" max="16176" width="15.5703125" style="1" bestFit="1" customWidth="1"/>
    <col min="16177" max="16384" width="9.140625" style="1"/>
  </cols>
  <sheetData>
    <row r="1" spans="1:33" ht="14.25" thickBot="1">
      <c r="A1" s="61"/>
      <c r="AG1" s="61"/>
    </row>
    <row r="2" spans="1:33">
      <c r="B2" s="20"/>
      <c r="C2" s="21"/>
      <c r="D2" s="21"/>
      <c r="E2" s="21"/>
      <c r="F2" s="208" t="s">
        <v>78</v>
      </c>
      <c r="G2" s="209"/>
      <c r="H2" s="209"/>
      <c r="I2" s="209"/>
      <c r="J2" s="22" t="inlineStr">
        <is>
          <t xml:space="preserve">GEOTHERMAL WELLPAD PSPE BORA PULU - SIGI, SULAWESI TENGAH</t>
        </is>
      </c>
      <c r="K2" s="22"/>
      <c r="L2" s="21"/>
      <c r="M2" s="23"/>
      <c r="N2" s="23"/>
      <c r="O2" s="23"/>
      <c r="P2" s="23"/>
      <c r="Q2" s="23"/>
      <c r="R2" s="23"/>
      <c r="S2" s="23"/>
      <c r="T2" s="23"/>
      <c r="U2" s="23"/>
      <c r="V2" s="23"/>
      <c r="W2" s="23"/>
      <c r="X2" s="23"/>
      <c r="Y2" s="210" t="s">
        <v>79</v>
      </c>
      <c r="Z2" s="211"/>
      <c r="AA2" s="211"/>
      <c r="AB2" s="212"/>
      <c r="AC2" s="213" t="s">
        <v>80</v>
      </c>
      <c r="AD2" s="213"/>
      <c r="AE2" s="213"/>
      <c r="AF2" s="214"/>
    </row>
    <row r="3" spans="1:33">
      <c r="B3" s="24"/>
      <c r="C3" s="2"/>
      <c r="D3" s="2"/>
      <c r="E3" s="25"/>
      <c r="F3" s="193" t="s">
        <v>81</v>
      </c>
      <c r="G3" s="194"/>
      <c r="H3" s="194"/>
      <c r="I3" s="194"/>
      <c r="J3" s="26" t="inlineStr">
        <is>
          <t xml:space="preserve">PT EDC PANAS BUMI INDONESIA</t>
        </is>
      </c>
      <c r="K3" s="26"/>
      <c r="L3" s="2"/>
      <c r="M3" s="19"/>
      <c r="N3" s="19"/>
      <c r="O3" s="19"/>
      <c r="P3" s="19"/>
      <c r="Q3" s="19"/>
      <c r="R3" s="19"/>
      <c r="S3" s="19"/>
      <c r="T3" s="19"/>
      <c r="U3" s="19"/>
      <c r="V3" s="19"/>
      <c r="W3" s="19"/>
      <c r="X3" s="19"/>
      <c r="Y3" s="215" t="s">
        <v>433</v>
      </c>
      <c r="Z3" s="216"/>
      <c r="AA3" s="216"/>
      <c r="AB3" s="217"/>
      <c r="AC3" s="218">
        <v>46301</v>
      </c>
      <c r="AD3" s="218"/>
      <c r="AE3" s="218"/>
      <c r="AF3" s="219"/>
    </row>
    <row r="4" spans="1:33">
      <c r="B4" s="27"/>
      <c r="C4" s="28"/>
      <c r="D4" s="28"/>
      <c r="E4" s="28"/>
      <c r="F4" s="193" t="s">
        <v>82</v>
      </c>
      <c r="G4" s="194"/>
      <c r="H4" s="194"/>
      <c r="I4" s="194"/>
      <c r="J4" s="26" t="inlineStr">
        <is>
          <t xml:space="preserve">BH-02 (Wellpad A)</t>
        </is>
      </c>
      <c r="K4" s="26"/>
      <c r="L4" s="28"/>
      <c r="M4" s="19"/>
      <c r="N4" s="19"/>
      <c r="O4" s="19"/>
      <c r="P4" s="19"/>
      <c r="Q4" s="19"/>
      <c r="R4" s="19"/>
      <c r="S4" s="19"/>
      <c r="T4" s="19"/>
      <c r="U4" s="19"/>
      <c r="V4" s="19"/>
      <c r="W4" s="19"/>
      <c r="X4" s="19"/>
      <c r="Y4" s="195" t="s">
        <v>83</v>
      </c>
      <c r="Z4" s="196"/>
      <c r="AA4" s="196"/>
      <c r="AB4" s="197"/>
      <c r="AC4" s="198" t="s">
        <v>80</v>
      </c>
      <c r="AD4" s="198"/>
      <c r="AE4" s="198"/>
      <c r="AF4" s="199"/>
    </row>
    <row r="5" spans="1:33" ht="14.25" thickBot="1">
      <c r="B5" s="29"/>
      <c r="C5" s="30"/>
      <c r="D5" s="30"/>
      <c r="E5" s="30"/>
      <c r="F5" s="200" t="s">
        <v>0</v>
      </c>
      <c r="G5" s="201"/>
      <c r="H5" s="201"/>
      <c r="I5" s="201"/>
      <c r="J5" s="31" t="s">
        <v>84</v>
      </c>
      <c r="K5" s="31"/>
      <c r="L5" s="30"/>
      <c r="M5" s="32"/>
      <c r="N5" s="32"/>
      <c r="O5" s="32"/>
      <c r="P5" s="32"/>
      <c r="Q5" s="32"/>
      <c r="R5" s="32"/>
      <c r="S5" s="32"/>
      <c r="T5" s="32"/>
      <c r="U5" s="32"/>
      <c r="V5" s="32"/>
      <c r="W5" s="32"/>
      <c r="X5" s="32"/>
      <c r="Y5" s="202" t="s">
        <v>85</v>
      </c>
      <c r="Z5" s="203"/>
      <c r="AA5" s="203"/>
      <c r="AB5" s="204"/>
      <c r="AC5" s="205">
        <v>46301</v>
      </c>
      <c r="AD5" s="206"/>
      <c r="AE5" s="206"/>
      <c r="AF5" s="207"/>
    </row>
    <row r="6" spans="1:33" ht="14.25" thickTop="1">
      <c r="B6" s="125"/>
      <c r="C6" s="61"/>
      <c r="D6" s="126"/>
      <c r="E6" s="61"/>
      <c r="F6" s="61"/>
      <c r="G6" s="61"/>
      <c r="H6" s="124"/>
      <c r="I6" s="124"/>
      <c r="J6" s="124"/>
      <c r="K6" s="108"/>
      <c r="L6" s="21"/>
      <c r="M6" s="61"/>
      <c r="N6" s="61"/>
      <c r="O6" s="61"/>
      <c r="P6" s="61"/>
      <c r="Q6" s="61"/>
      <c r="R6" s="61"/>
      <c r="S6" s="61"/>
      <c r="T6" s="61"/>
      <c r="U6" s="61"/>
      <c r="V6" s="61"/>
      <c r="W6" s="61"/>
      <c r="X6" s="61"/>
      <c r="Y6" s="61"/>
      <c r="Z6" s="61"/>
      <c r="AA6" s="61"/>
      <c r="AB6" s="61"/>
      <c r="AC6" s="61"/>
      <c r="AD6" s="61"/>
      <c r="AE6" s="61"/>
      <c r="AF6" s="74"/>
    </row>
    <row r="7" spans="1:33" ht="13.9" customHeight="1">
      <c r="B7" s="48" t="s">
        <v>86</v>
      </c>
    </row>
    <row r="8" spans="1:33" ht="13.9" customHeight="1">
      <c r="B8" s="49" t="s">
        <v>87</v>
      </c>
      <c r="D8" s="50"/>
    </row>
    <row r="9" spans="1:33" ht="13.9" customHeight="1">
      <c r="B9" s="49" t="s">
        <v>88</v>
      </c>
    </row>
    <row r="10" spans="1:33" ht="13.9" customHeight="1">
      <c r="B10" s="49" t="s">
        <v>89</v>
      </c>
    </row>
    <row r="11" spans="1:33" ht="13.9" customHeight="1"/>
    <row r="12" spans="1:33" ht="13.9" customHeight="1">
      <c r="R12" s="1" t="s">
        <v>90</v>
      </c>
    </row>
    <row r="13" spans="1:33" ht="13.9" customHeight="1"/>
    <row r="14" spans="1:33" ht="13.9" customHeight="1"/>
    <row r="15" spans="1:33" ht="13.9" customHeight="1"/>
    <row r="16" spans="1:33" ht="13.9" customHeight="1"/>
    <row r="17" spans="1:16176" ht="13.9" customHeight="1"/>
    <row r="18" spans="1:16176" ht="13.9" customHeight="1"/>
    <row r="19" spans="1:16176" ht="13.9" customHeight="1"/>
    <row r="20" spans="1:16176" ht="13.9" customHeight="1"/>
    <row r="21" spans="1:16176" ht="13.9" customHeight="1">
      <c r="C21" s="3" t="s">
        <v>91</v>
      </c>
    </row>
    <row r="22" spans="1:16176" ht="13.9" customHeight="1"/>
    <row r="23" spans="1:16176" ht="13.9" customHeight="1">
      <c r="B23" s="48" t="s">
        <v>92</v>
      </c>
    </row>
    <row r="24" spans="1:16176" s="47" customFormat="1" ht="13.9" customHeight="1">
      <c r="A24" s="1"/>
      <c r="B24" s="48" t="s">
        <v>93</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row>
    <row r="25" spans="1:16176" s="47" customFormat="1" ht="13.9" customHeight="1">
      <c r="A25" s="1"/>
      <c r="B25" s="49" t="s">
        <v>94</v>
      </c>
      <c r="C25" s="1"/>
      <c r="D25" s="1"/>
      <c r="E25" s="1"/>
      <c r="F25" s="1"/>
      <c r="G25" s="1"/>
      <c r="H25" s="1"/>
      <c r="I25" s="1"/>
      <c r="J25" s="1"/>
      <c r="K25" s="1"/>
      <c r="L25" s="1"/>
      <c r="M25" s="1"/>
      <c r="N25" s="1"/>
      <c r="O25" s="1"/>
      <c r="P25" s="1"/>
      <c r="Q25" s="1"/>
      <c r="R25" s="1"/>
      <c r="S25" s="1"/>
      <c r="T25" s="1"/>
      <c r="U25" s="1"/>
      <c r="V25" s="1"/>
      <c r="W25" s="1"/>
      <c r="X25" s="227" t="s">
        <v>3</v>
      </c>
      <c r="Y25" s="228"/>
      <c r="Z25" s="229"/>
      <c r="AA25" s="223">
        <v>10</v>
      </c>
      <c r="AB25" s="224"/>
      <c r="AC25" s="225"/>
      <c r="AD25" s="1" t="s">
        <v>4</v>
      </c>
      <c r="AE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row>
    <row r="26" spans="1:16176" s="47" customFormat="1" ht="13.9" customHeight="1">
      <c r="A26" s="1"/>
      <c r="B26" s="49" t="s">
        <v>95</v>
      </c>
      <c r="C26" s="1"/>
      <c r="D26" s="1"/>
      <c r="E26" s="1"/>
      <c r="F26" s="1"/>
      <c r="G26" s="1"/>
      <c r="H26" s="1"/>
      <c r="I26" s="1"/>
      <c r="J26" s="1"/>
      <c r="K26" s="1"/>
      <c r="L26" s="1"/>
      <c r="M26" s="1"/>
      <c r="N26" s="1"/>
      <c r="O26" s="1"/>
      <c r="P26" s="1"/>
      <c r="Q26" s="1"/>
      <c r="R26" s="1"/>
      <c r="S26" s="1"/>
      <c r="T26" s="1"/>
      <c r="U26" s="1"/>
      <c r="V26" s="1"/>
      <c r="W26" s="1"/>
      <c r="X26" s="227" t="s">
        <v>5</v>
      </c>
      <c r="Y26" s="228"/>
      <c r="Z26" s="229"/>
      <c r="AA26" s="223">
        <v>25</v>
      </c>
      <c r="AB26" s="224"/>
      <c r="AC26" s="225"/>
      <c r="AD26" s="1" t="s">
        <v>4</v>
      </c>
      <c r="AE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row>
    <row r="27" spans="1:16176" s="47" customFormat="1" ht="13.9" customHeight="1">
      <c r="A27" s="1"/>
      <c r="B27" s="49" t="s">
        <v>96</v>
      </c>
      <c r="C27" s="1"/>
      <c r="D27" s="1"/>
      <c r="E27" s="1"/>
      <c r="F27" s="1"/>
      <c r="G27" s="1"/>
      <c r="H27" s="1"/>
      <c r="I27" s="1"/>
      <c r="J27" s="1"/>
      <c r="K27" s="1"/>
      <c r="L27" s="1"/>
      <c r="M27" s="1"/>
      <c r="N27" s="1"/>
      <c r="O27" s="1"/>
      <c r="P27" s="1"/>
      <c r="Q27" s="1"/>
      <c r="R27" s="1"/>
      <c r="S27" s="1"/>
      <c r="T27" s="1"/>
      <c r="U27" s="1"/>
      <c r="V27" s="1"/>
      <c r="W27" s="1"/>
      <c r="X27" s="227" t="s">
        <v>6</v>
      </c>
      <c r="Y27" s="228"/>
      <c r="Z27" s="229"/>
      <c r="AA27" s="223">
        <v>24</v>
      </c>
      <c r="AB27" s="224"/>
      <c r="AC27" s="225"/>
      <c r="AD27" s="1" t="s">
        <v>4</v>
      </c>
      <c r="AE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row>
    <row r="28" spans="1:16176" s="47" customFormat="1" ht="13.9" customHeight="1">
      <c r="A28" s="1"/>
      <c r="B28" s="49" t="s">
        <v>432</v>
      </c>
      <c r="C28" s="1"/>
      <c r="D28" s="1"/>
      <c r="E28" s="1"/>
      <c r="F28" s="1"/>
      <c r="G28" s="1"/>
      <c r="H28" s="1"/>
      <c r="I28" s="1"/>
      <c r="J28" s="1"/>
      <c r="K28" s="1"/>
      <c r="L28" s="1"/>
      <c r="M28" s="1"/>
      <c r="N28" s="1"/>
      <c r="O28" s="1"/>
      <c r="P28" s="1"/>
      <c r="Q28" s="1"/>
      <c r="R28" s="1"/>
      <c r="S28" s="1"/>
      <c r="T28" s="1" t="s">
        <v>97</v>
      </c>
      <c r="U28" s="1"/>
      <c r="V28" s="1"/>
      <c r="W28" s="1"/>
      <c r="X28" s="227" t="s">
        <v>7</v>
      </c>
      <c r="Y28" s="228"/>
      <c r="Z28" s="229"/>
      <c r="AA28" s="223">
        <v>17</v>
      </c>
      <c r="AB28" s="224"/>
      <c r="AC28" s="225"/>
      <c r="AD28" s="1" t="s">
        <v>4</v>
      </c>
      <c r="AE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row>
    <row r="29" spans="1:16176" s="47" customFormat="1" ht="13.9" customHeight="1">
      <c r="A29" s="1"/>
      <c r="B29" s="49"/>
      <c r="C29" s="1"/>
      <c r="D29" s="1"/>
      <c r="E29" s="1"/>
      <c r="F29" s="1"/>
      <c r="G29" s="1"/>
      <c r="H29" s="1"/>
      <c r="I29" s="1"/>
      <c r="J29" s="1"/>
      <c r="K29" s="1"/>
      <c r="L29" s="1"/>
      <c r="M29" s="1"/>
      <c r="N29" s="1"/>
      <c r="O29" s="1"/>
      <c r="P29" s="1"/>
      <c r="Q29" s="1"/>
      <c r="R29" s="1"/>
      <c r="S29" s="1"/>
      <c r="T29" s="1"/>
      <c r="U29" s="1"/>
      <c r="V29" s="1"/>
      <c r="W29" s="1"/>
      <c r="X29" s="4"/>
      <c r="Y29" s="4"/>
      <c r="Z29" s="4"/>
      <c r="AA29" s="4"/>
      <c r="AB29" s="4"/>
      <c r="AC29" s="4"/>
      <c r="AD29" s="1"/>
      <c r="AE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row>
    <row r="30" spans="1:16176" s="47" customFormat="1" ht="13.9" customHeight="1">
      <c r="A30" s="1"/>
      <c r="B30" s="48" t="s">
        <v>98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row>
    <row r="31" spans="1:16176" s="47" customFormat="1" ht="13.9" customHeight="1">
      <c r="A31" s="1"/>
      <c r="B31" s="49" t="s">
        <v>99</v>
      </c>
      <c r="C31" s="1"/>
      <c r="D31" s="1"/>
      <c r="E31" s="1"/>
      <c r="F31" s="1"/>
      <c r="G31" s="1"/>
      <c r="H31" s="1"/>
      <c r="I31" s="1"/>
      <c r="J31" s="1"/>
      <c r="K31" s="1"/>
      <c r="L31" s="1"/>
      <c r="M31" s="1"/>
      <c r="N31" s="1"/>
      <c r="O31" s="1"/>
      <c r="P31" s="1"/>
      <c r="Q31" s="1"/>
      <c r="R31" s="1"/>
      <c r="S31" s="1"/>
      <c r="T31" s="1"/>
      <c r="U31" s="1"/>
      <c r="V31" s="1"/>
      <c r="W31" s="1"/>
      <c r="X31" s="227" t="s">
        <v>8</v>
      </c>
      <c r="Y31" s="228"/>
      <c r="Z31" s="229"/>
      <c r="AA31" s="223">
        <v>16.5</v>
      </c>
      <c r="AB31" s="224"/>
      <c r="AC31" s="225"/>
      <c r="AD31" s="1" t="s">
        <v>4</v>
      </c>
      <c r="AE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row>
    <row r="32" spans="1:16176" s="47" customFormat="1" ht="13.9" customHeight="1">
      <c r="A32" s="1"/>
      <c r="B32" s="51" t="s">
        <v>100</v>
      </c>
      <c r="C32" s="1"/>
      <c r="D32" s="1"/>
      <c r="E32" s="1"/>
      <c r="F32" s="1"/>
      <c r="G32" s="1"/>
      <c r="H32" s="1"/>
      <c r="I32" s="1"/>
      <c r="J32" s="1"/>
      <c r="K32" s="1"/>
      <c r="L32" s="1"/>
      <c r="M32" s="1"/>
      <c r="N32" s="1"/>
      <c r="O32" s="1"/>
      <c r="P32" s="1"/>
      <c r="Q32" s="1"/>
      <c r="R32" s="1"/>
      <c r="S32" s="1"/>
      <c r="T32" s="1"/>
      <c r="U32" s="1"/>
      <c r="V32" s="1"/>
      <c r="W32" s="1"/>
      <c r="X32" s="226" t="s">
        <v>101</v>
      </c>
      <c r="Y32" s="221"/>
      <c r="Z32" s="221"/>
      <c r="AA32" s="222">
        <v>10</v>
      </c>
      <c r="AB32" s="222"/>
      <c r="AC32" s="222"/>
      <c r="AD32" s="1" t="s">
        <v>9</v>
      </c>
      <c r="AE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row>
    <row r="33" spans="1:16176" s="47" customFormat="1" ht="13.9" customHeight="1">
      <c r="A33" s="1"/>
      <c r="B33" s="49" t="s">
        <v>102</v>
      </c>
      <c r="C33" s="1"/>
      <c r="D33" s="1"/>
      <c r="E33" s="1"/>
      <c r="F33" s="1"/>
      <c r="G33" s="1"/>
      <c r="H33" s="1"/>
      <c r="I33" s="1"/>
      <c r="J33" s="1"/>
      <c r="K33" s="1"/>
      <c r="L33" s="1"/>
      <c r="M33" s="1"/>
      <c r="N33" s="1"/>
      <c r="O33" s="1"/>
      <c r="P33" s="1"/>
      <c r="Q33" s="1"/>
      <c r="R33" s="1"/>
      <c r="S33" s="1"/>
      <c r="T33" s="1"/>
      <c r="U33" s="1"/>
      <c r="V33" s="1"/>
      <c r="W33" s="1"/>
      <c r="X33" s="220" t="s">
        <v>103</v>
      </c>
      <c r="Y33" s="221"/>
      <c r="Z33" s="221"/>
      <c r="AA33" s="222">
        <v>25</v>
      </c>
      <c r="AB33" s="222"/>
      <c r="AC33" s="222"/>
      <c r="AD33" s="5" t="s">
        <v>10</v>
      </c>
      <c r="AE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row>
    <row r="34" spans="1:16176" s="47" customFormat="1" ht="13.9" customHeight="1">
      <c r="A34" s="1"/>
      <c r="B34" s="49" t="s">
        <v>104</v>
      </c>
      <c r="C34" s="1"/>
      <c r="D34" s="1"/>
      <c r="E34" s="1"/>
      <c r="F34" s="1"/>
      <c r="G34" s="1"/>
      <c r="H34" s="1"/>
      <c r="I34" s="1"/>
      <c r="J34" s="1"/>
      <c r="K34" s="1"/>
      <c r="L34" s="1"/>
      <c r="M34" s="1"/>
      <c r="N34" s="1"/>
      <c r="O34" s="1"/>
      <c r="P34" s="1"/>
      <c r="Q34" s="1"/>
      <c r="R34" s="1"/>
      <c r="S34" s="1"/>
      <c r="T34" s="1"/>
      <c r="U34" s="1"/>
      <c r="V34" s="1"/>
      <c r="W34" s="1"/>
      <c r="X34" s="221" t="s">
        <v>1</v>
      </c>
      <c r="Y34" s="221"/>
      <c r="Z34" s="221"/>
      <c r="AA34" s="223">
        <v>0</v>
      </c>
      <c r="AB34" s="224"/>
      <c r="AC34" s="225"/>
      <c r="AD34" s="1" t="s">
        <v>2</v>
      </c>
      <c r="AE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row>
    <row r="35" spans="1:16176" s="47" customFormat="1" ht="13.9" customHeight="1">
      <c r="A35" s="1"/>
      <c r="B35" s="49"/>
      <c r="C35" s="1"/>
      <c r="D35" s="1"/>
      <c r="E35" s="1"/>
      <c r="F35" s="1"/>
      <c r="G35" s="1"/>
      <c r="H35" s="1"/>
      <c r="I35" s="1"/>
      <c r="J35" s="1"/>
      <c r="K35" s="1"/>
      <c r="L35" s="1"/>
      <c r="M35" s="1"/>
      <c r="N35" s="1"/>
      <c r="O35" s="1"/>
      <c r="P35" s="1"/>
      <c r="Q35" s="1"/>
      <c r="R35" s="1"/>
      <c r="S35" s="1"/>
      <c r="T35" s="1"/>
      <c r="U35" s="1"/>
      <c r="V35" s="1"/>
      <c r="W35" s="1"/>
      <c r="X35" s="4"/>
      <c r="Y35" s="4"/>
      <c r="Z35" s="4"/>
      <c r="AA35" s="4"/>
      <c r="AB35" s="4"/>
      <c r="AC35" s="4"/>
      <c r="AD35" s="5"/>
      <c r="AE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row>
    <row r="36" spans="1:16176" s="47" customFormat="1" ht="13.9" customHeight="1">
      <c r="A36" s="1"/>
      <c r="B36" s="48" t="s">
        <v>105</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c r="CUB36" s="1"/>
      <c r="CUC36" s="1"/>
      <c r="CUD36" s="1"/>
      <c r="CUE36" s="1"/>
      <c r="CUF36" s="1"/>
      <c r="CUG36" s="1"/>
      <c r="CUH36" s="1"/>
      <c r="CUI36" s="1"/>
      <c r="CUJ36" s="1"/>
      <c r="CUK36" s="1"/>
      <c r="CUL36" s="1"/>
      <c r="CUM36" s="1"/>
      <c r="CUN36" s="1"/>
      <c r="CUO36" s="1"/>
      <c r="CUP36" s="1"/>
      <c r="CUQ36" s="1"/>
      <c r="CUR36" s="1"/>
      <c r="CUS36" s="1"/>
      <c r="CUT36" s="1"/>
      <c r="CUU36" s="1"/>
      <c r="CUV36" s="1"/>
      <c r="CUW36" s="1"/>
      <c r="CUX36" s="1"/>
      <c r="CUY36" s="1"/>
      <c r="CUZ36" s="1"/>
      <c r="CVA36" s="1"/>
      <c r="CVB36" s="1"/>
      <c r="CVC36" s="1"/>
      <c r="CVD36" s="1"/>
      <c r="CVE36" s="1"/>
      <c r="CVF36" s="1"/>
      <c r="CVG36" s="1"/>
      <c r="CVH36" s="1"/>
      <c r="CVI36" s="1"/>
      <c r="CVJ36" s="1"/>
      <c r="CVK36" s="1"/>
      <c r="CVL36" s="1"/>
      <c r="CVM36" s="1"/>
      <c r="CVN36" s="1"/>
      <c r="CVO36" s="1"/>
      <c r="CVP36" s="1"/>
      <c r="CVQ36" s="1"/>
      <c r="CVR36" s="1"/>
      <c r="CVS36" s="1"/>
      <c r="CVT36" s="1"/>
      <c r="CVU36" s="1"/>
      <c r="CVV36" s="1"/>
      <c r="CVW36" s="1"/>
      <c r="CVX36" s="1"/>
      <c r="CVY36" s="1"/>
      <c r="CVZ36" s="1"/>
      <c r="CWA36" s="1"/>
      <c r="CWB36" s="1"/>
      <c r="CWC36" s="1"/>
      <c r="CWD36" s="1"/>
      <c r="CWE36" s="1"/>
      <c r="CWF36" s="1"/>
      <c r="CWG36" s="1"/>
      <c r="CWH36" s="1"/>
      <c r="CWI36" s="1"/>
      <c r="CWJ36" s="1"/>
      <c r="CWK36" s="1"/>
      <c r="CWL36" s="1"/>
      <c r="CWM36" s="1"/>
      <c r="CWN36" s="1"/>
      <c r="CWO36" s="1"/>
      <c r="CWP36" s="1"/>
      <c r="CWQ36" s="1"/>
      <c r="CWR36" s="1"/>
      <c r="CWS36" s="1"/>
      <c r="CWT36" s="1"/>
      <c r="CWU36" s="1"/>
      <c r="CWV36" s="1"/>
      <c r="CWW36" s="1"/>
      <c r="CWX36" s="1"/>
      <c r="CWY36" s="1"/>
      <c r="CWZ36" s="1"/>
      <c r="CXA36" s="1"/>
      <c r="CXB36" s="1"/>
      <c r="CXC36" s="1"/>
      <c r="CXD36" s="1"/>
      <c r="CXE36" s="1"/>
      <c r="CXF36" s="1"/>
      <c r="CXG36" s="1"/>
      <c r="CXH36" s="1"/>
      <c r="CXI36" s="1"/>
      <c r="CXJ36" s="1"/>
      <c r="CXK36" s="1"/>
      <c r="CXL36" s="1"/>
      <c r="CXM36" s="1"/>
      <c r="CXN36" s="1"/>
      <c r="CXO36" s="1"/>
      <c r="CXP36" s="1"/>
      <c r="CXQ36" s="1"/>
      <c r="CXR36" s="1"/>
      <c r="CXS36" s="1"/>
      <c r="CXT36" s="1"/>
      <c r="CXU36" s="1"/>
      <c r="CXV36" s="1"/>
      <c r="CXW36" s="1"/>
      <c r="CXX36" s="1"/>
      <c r="CXY36" s="1"/>
      <c r="CXZ36" s="1"/>
      <c r="CYA36" s="1"/>
      <c r="CYB36" s="1"/>
      <c r="CYC36" s="1"/>
      <c r="CYD36" s="1"/>
      <c r="CYE36" s="1"/>
      <c r="CYF36" s="1"/>
      <c r="CYG36" s="1"/>
      <c r="CYH36" s="1"/>
      <c r="CYI36" s="1"/>
      <c r="CYJ36" s="1"/>
      <c r="CYK36" s="1"/>
      <c r="CYL36" s="1"/>
      <c r="CYM36" s="1"/>
      <c r="CYN36" s="1"/>
      <c r="CYO36" s="1"/>
      <c r="CYP36" s="1"/>
      <c r="CYQ36" s="1"/>
      <c r="CYR36" s="1"/>
      <c r="CYS36" s="1"/>
      <c r="CYT36" s="1"/>
      <c r="CYU36" s="1"/>
      <c r="CYV36" s="1"/>
      <c r="CYW36" s="1"/>
      <c r="CYX36" s="1"/>
      <c r="CYY36" s="1"/>
      <c r="CYZ36" s="1"/>
      <c r="CZA36" s="1"/>
      <c r="CZB36" s="1"/>
      <c r="CZC36" s="1"/>
      <c r="CZD36" s="1"/>
      <c r="CZE36" s="1"/>
      <c r="CZF36" s="1"/>
      <c r="CZG36" s="1"/>
      <c r="CZH36" s="1"/>
      <c r="CZI36" s="1"/>
      <c r="CZJ36" s="1"/>
      <c r="CZK36" s="1"/>
      <c r="CZL36" s="1"/>
      <c r="CZM36" s="1"/>
      <c r="CZN36" s="1"/>
      <c r="CZO36" s="1"/>
      <c r="CZP36" s="1"/>
      <c r="CZQ36" s="1"/>
      <c r="CZR36" s="1"/>
      <c r="CZS36" s="1"/>
      <c r="CZT36" s="1"/>
      <c r="CZU36" s="1"/>
      <c r="CZV36" s="1"/>
      <c r="CZW36" s="1"/>
      <c r="CZX36" s="1"/>
      <c r="CZY36" s="1"/>
      <c r="CZZ36" s="1"/>
      <c r="DAA36" s="1"/>
      <c r="DAB36" s="1"/>
      <c r="DAC36" s="1"/>
      <c r="DAD36" s="1"/>
      <c r="DAE36" s="1"/>
      <c r="DAF36" s="1"/>
      <c r="DAG36" s="1"/>
      <c r="DAH36" s="1"/>
      <c r="DAI36" s="1"/>
      <c r="DAJ36" s="1"/>
      <c r="DAK36" s="1"/>
      <c r="DAL36" s="1"/>
      <c r="DAM36" s="1"/>
      <c r="DAN36" s="1"/>
      <c r="DAO36" s="1"/>
      <c r="DAP36" s="1"/>
      <c r="DAQ36" s="1"/>
      <c r="DAR36" s="1"/>
      <c r="DAS36" s="1"/>
      <c r="DAT36" s="1"/>
      <c r="DAU36" s="1"/>
      <c r="DAV36" s="1"/>
      <c r="DAW36" s="1"/>
      <c r="DAX36" s="1"/>
      <c r="DAY36" s="1"/>
      <c r="DAZ36" s="1"/>
      <c r="DBA36" s="1"/>
      <c r="DBB36" s="1"/>
      <c r="DBC36" s="1"/>
      <c r="DBD36" s="1"/>
      <c r="DBE36" s="1"/>
      <c r="DBF36" s="1"/>
      <c r="DBG36" s="1"/>
      <c r="DBH36" s="1"/>
      <c r="DBI36" s="1"/>
      <c r="DBJ36" s="1"/>
      <c r="DBK36" s="1"/>
      <c r="DBL36" s="1"/>
      <c r="DBM36" s="1"/>
      <c r="DBN36" s="1"/>
      <c r="DBO36" s="1"/>
      <c r="DBP36" s="1"/>
      <c r="DBQ36" s="1"/>
      <c r="DBR36" s="1"/>
      <c r="DBS36" s="1"/>
      <c r="DBT36" s="1"/>
      <c r="DBU36" s="1"/>
      <c r="DBV36" s="1"/>
      <c r="DBW36" s="1"/>
      <c r="DBX36" s="1"/>
      <c r="DBY36" s="1"/>
      <c r="DBZ36" s="1"/>
      <c r="DCA36" s="1"/>
      <c r="DCB36" s="1"/>
      <c r="DCC36" s="1"/>
      <c r="DCD36" s="1"/>
      <c r="DCE36" s="1"/>
      <c r="DCF36" s="1"/>
      <c r="DCG36" s="1"/>
      <c r="DCH36" s="1"/>
      <c r="DCI36" s="1"/>
      <c r="DCJ36" s="1"/>
      <c r="DCK36" s="1"/>
      <c r="DCL36" s="1"/>
      <c r="DCM36" s="1"/>
      <c r="DCN36" s="1"/>
      <c r="DCO36" s="1"/>
      <c r="DCP36" s="1"/>
      <c r="DCQ36" s="1"/>
      <c r="DCR36" s="1"/>
      <c r="DCS36" s="1"/>
      <c r="DCT36" s="1"/>
      <c r="DCU36" s="1"/>
      <c r="DCV36" s="1"/>
      <c r="DCW36" s="1"/>
      <c r="DCX36" s="1"/>
      <c r="DCY36" s="1"/>
      <c r="DCZ36" s="1"/>
      <c r="DDA36" s="1"/>
      <c r="DDB36" s="1"/>
      <c r="DDC36" s="1"/>
      <c r="DDD36" s="1"/>
      <c r="DDE36" s="1"/>
      <c r="DDF36" s="1"/>
      <c r="DDG36" s="1"/>
      <c r="DDH36" s="1"/>
      <c r="DDI36" s="1"/>
      <c r="DDJ36" s="1"/>
      <c r="DDK36" s="1"/>
      <c r="DDL36" s="1"/>
      <c r="DDM36" s="1"/>
      <c r="DDN36" s="1"/>
      <c r="DDO36" s="1"/>
      <c r="DDP36" s="1"/>
      <c r="DDQ36" s="1"/>
      <c r="DDR36" s="1"/>
      <c r="DDS36" s="1"/>
      <c r="DDT36" s="1"/>
      <c r="DDU36" s="1"/>
      <c r="DDV36" s="1"/>
      <c r="DDW36" s="1"/>
      <c r="DDX36" s="1"/>
      <c r="DDY36" s="1"/>
      <c r="DDZ36" s="1"/>
      <c r="DEA36" s="1"/>
      <c r="DEB36" s="1"/>
      <c r="DEC36" s="1"/>
      <c r="DED36" s="1"/>
      <c r="DEE36" s="1"/>
      <c r="DEF36" s="1"/>
      <c r="DEG36" s="1"/>
      <c r="DEH36" s="1"/>
      <c r="DEI36" s="1"/>
      <c r="DEJ36" s="1"/>
      <c r="DEK36" s="1"/>
      <c r="DEL36" s="1"/>
      <c r="DEM36" s="1"/>
      <c r="DEN36" s="1"/>
      <c r="DEO36" s="1"/>
      <c r="DEP36" s="1"/>
      <c r="DEQ36" s="1"/>
      <c r="DER36" s="1"/>
      <c r="DES36" s="1"/>
      <c r="DET36" s="1"/>
      <c r="DEU36" s="1"/>
      <c r="DEV36" s="1"/>
      <c r="DEW36" s="1"/>
      <c r="DEX36" s="1"/>
      <c r="DEY36" s="1"/>
      <c r="DEZ36" s="1"/>
      <c r="DFA36" s="1"/>
      <c r="DFB36" s="1"/>
      <c r="DFC36" s="1"/>
      <c r="DFD36" s="1"/>
      <c r="DFE36" s="1"/>
      <c r="DFF36" s="1"/>
      <c r="DFG36" s="1"/>
      <c r="DFH36" s="1"/>
      <c r="DFI36" s="1"/>
      <c r="DFJ36" s="1"/>
      <c r="DFK36" s="1"/>
      <c r="DFL36" s="1"/>
      <c r="DFM36" s="1"/>
      <c r="DFN36" s="1"/>
      <c r="DFO36" s="1"/>
      <c r="DFP36" s="1"/>
      <c r="DFQ36" s="1"/>
      <c r="DFR36" s="1"/>
      <c r="DFS36" s="1"/>
      <c r="DFT36" s="1"/>
      <c r="DFU36" s="1"/>
      <c r="DFV36" s="1"/>
      <c r="DFW36" s="1"/>
      <c r="DFX36" s="1"/>
      <c r="DFY36" s="1"/>
      <c r="DFZ36" s="1"/>
      <c r="DGA36" s="1"/>
      <c r="DGB36" s="1"/>
      <c r="DGC36" s="1"/>
      <c r="DGD36" s="1"/>
      <c r="DGE36" s="1"/>
      <c r="DGF36" s="1"/>
      <c r="DGG36" s="1"/>
      <c r="DGH36" s="1"/>
      <c r="DGI36" s="1"/>
      <c r="DGJ36" s="1"/>
      <c r="DGK36" s="1"/>
      <c r="DGL36" s="1"/>
      <c r="DGM36" s="1"/>
      <c r="DGN36" s="1"/>
      <c r="DGO36" s="1"/>
      <c r="DGP36" s="1"/>
      <c r="DGQ36" s="1"/>
      <c r="DGR36" s="1"/>
      <c r="DGS36" s="1"/>
      <c r="DGT36" s="1"/>
      <c r="DGU36" s="1"/>
      <c r="DGV36" s="1"/>
      <c r="DGW36" s="1"/>
      <c r="DGX36" s="1"/>
      <c r="DGY36" s="1"/>
      <c r="DGZ36" s="1"/>
      <c r="DHA36" s="1"/>
      <c r="DHB36" s="1"/>
      <c r="DHC36" s="1"/>
      <c r="DHD36" s="1"/>
      <c r="DHE36" s="1"/>
      <c r="DHF36" s="1"/>
      <c r="DHG36" s="1"/>
      <c r="DHH36" s="1"/>
      <c r="DHI36" s="1"/>
      <c r="DHJ36" s="1"/>
      <c r="DHK36" s="1"/>
      <c r="DHL36" s="1"/>
      <c r="DHM36" s="1"/>
      <c r="DHN36" s="1"/>
      <c r="DHO36" s="1"/>
      <c r="DHP36" s="1"/>
      <c r="DHQ36" s="1"/>
      <c r="DHR36" s="1"/>
      <c r="DHS36" s="1"/>
      <c r="DHT36" s="1"/>
      <c r="DHU36" s="1"/>
      <c r="DHV36" s="1"/>
      <c r="DHW36" s="1"/>
      <c r="DHX36" s="1"/>
      <c r="DHY36" s="1"/>
      <c r="DHZ36" s="1"/>
      <c r="DIA36" s="1"/>
      <c r="DIB36" s="1"/>
      <c r="DIC36" s="1"/>
      <c r="DID36" s="1"/>
      <c r="DIE36" s="1"/>
      <c r="DIF36" s="1"/>
      <c r="DIG36" s="1"/>
      <c r="DIH36" s="1"/>
      <c r="DII36" s="1"/>
      <c r="DIJ36" s="1"/>
      <c r="DIK36" s="1"/>
      <c r="DIL36" s="1"/>
      <c r="DIM36" s="1"/>
      <c r="DIN36" s="1"/>
      <c r="DIO36" s="1"/>
      <c r="DIP36" s="1"/>
      <c r="DIQ36" s="1"/>
      <c r="DIR36" s="1"/>
      <c r="DIS36" s="1"/>
      <c r="DIT36" s="1"/>
      <c r="DIU36" s="1"/>
      <c r="DIV36" s="1"/>
      <c r="DIW36" s="1"/>
      <c r="DIX36" s="1"/>
      <c r="DIY36" s="1"/>
      <c r="DIZ36" s="1"/>
      <c r="DJA36" s="1"/>
      <c r="DJB36" s="1"/>
      <c r="DJC36" s="1"/>
      <c r="DJD36" s="1"/>
      <c r="DJE36" s="1"/>
      <c r="DJF36" s="1"/>
      <c r="DJG36" s="1"/>
      <c r="DJH36" s="1"/>
      <c r="DJI36" s="1"/>
      <c r="DJJ36" s="1"/>
      <c r="DJK36" s="1"/>
      <c r="DJL36" s="1"/>
      <c r="DJM36" s="1"/>
      <c r="DJN36" s="1"/>
      <c r="DJO36" s="1"/>
      <c r="DJP36" s="1"/>
      <c r="DJQ36" s="1"/>
      <c r="DJR36" s="1"/>
      <c r="DJS36" s="1"/>
      <c r="DJT36" s="1"/>
      <c r="DJU36" s="1"/>
      <c r="DJV36" s="1"/>
      <c r="DJW36" s="1"/>
      <c r="DJX36" s="1"/>
      <c r="DJY36" s="1"/>
      <c r="DJZ36" s="1"/>
      <c r="DKA36" s="1"/>
      <c r="DKB36" s="1"/>
      <c r="DKC36" s="1"/>
      <c r="DKD36" s="1"/>
      <c r="DKE36" s="1"/>
      <c r="DKF36" s="1"/>
      <c r="DKG36" s="1"/>
      <c r="DKH36" s="1"/>
      <c r="DKI36" s="1"/>
      <c r="DKJ36" s="1"/>
      <c r="DKK36" s="1"/>
      <c r="DKL36" s="1"/>
      <c r="DKM36" s="1"/>
      <c r="DKN36" s="1"/>
      <c r="DKO36" s="1"/>
      <c r="DKP36" s="1"/>
      <c r="DKQ36" s="1"/>
      <c r="DKR36" s="1"/>
      <c r="DKS36" s="1"/>
      <c r="DKT36" s="1"/>
      <c r="DKU36" s="1"/>
      <c r="DKV36" s="1"/>
      <c r="DKW36" s="1"/>
      <c r="DKX36" s="1"/>
      <c r="DKY36" s="1"/>
      <c r="DKZ36" s="1"/>
      <c r="DLA36" s="1"/>
      <c r="DLB36" s="1"/>
      <c r="DLC36" s="1"/>
      <c r="DLD36" s="1"/>
      <c r="DLE36" s="1"/>
      <c r="DLF36" s="1"/>
      <c r="DLG36" s="1"/>
      <c r="DLH36" s="1"/>
      <c r="DLI36" s="1"/>
      <c r="DLJ36" s="1"/>
      <c r="DLK36" s="1"/>
      <c r="DLL36" s="1"/>
      <c r="DLM36" s="1"/>
      <c r="DLN36" s="1"/>
      <c r="DLO36" s="1"/>
      <c r="DLP36" s="1"/>
      <c r="DLQ36" s="1"/>
      <c r="DLR36" s="1"/>
      <c r="DLS36" s="1"/>
      <c r="DLT36" s="1"/>
      <c r="DLU36" s="1"/>
      <c r="DLV36" s="1"/>
      <c r="DLW36" s="1"/>
      <c r="DLX36" s="1"/>
      <c r="DLY36" s="1"/>
      <c r="DLZ36" s="1"/>
      <c r="DMA36" s="1"/>
      <c r="DMB36" s="1"/>
      <c r="DMC36" s="1"/>
      <c r="DMD36" s="1"/>
      <c r="DME36" s="1"/>
      <c r="DMF36" s="1"/>
      <c r="DMG36" s="1"/>
      <c r="DMH36" s="1"/>
      <c r="DMI36" s="1"/>
      <c r="DMJ36" s="1"/>
      <c r="DMK36" s="1"/>
      <c r="DML36" s="1"/>
      <c r="DMM36" s="1"/>
      <c r="DMN36" s="1"/>
      <c r="DMO36" s="1"/>
      <c r="DMP36" s="1"/>
      <c r="DMQ36" s="1"/>
      <c r="DMR36" s="1"/>
      <c r="DMS36" s="1"/>
      <c r="DMT36" s="1"/>
      <c r="DMU36" s="1"/>
      <c r="DMV36" s="1"/>
      <c r="DMW36" s="1"/>
      <c r="DMX36" s="1"/>
      <c r="DMY36" s="1"/>
      <c r="DMZ36" s="1"/>
      <c r="DNA36" s="1"/>
      <c r="DNB36" s="1"/>
      <c r="DNC36" s="1"/>
      <c r="DND36" s="1"/>
      <c r="DNE36" s="1"/>
      <c r="DNF36" s="1"/>
      <c r="DNG36" s="1"/>
      <c r="DNH36" s="1"/>
      <c r="DNI36" s="1"/>
      <c r="DNJ36" s="1"/>
      <c r="DNK36" s="1"/>
      <c r="DNL36" s="1"/>
      <c r="DNM36" s="1"/>
      <c r="DNN36" s="1"/>
      <c r="DNO36" s="1"/>
      <c r="DNP36" s="1"/>
      <c r="DNQ36" s="1"/>
      <c r="DNR36" s="1"/>
      <c r="DNS36" s="1"/>
      <c r="DNT36" s="1"/>
      <c r="DNU36" s="1"/>
      <c r="DNV36" s="1"/>
      <c r="DNW36" s="1"/>
      <c r="DNX36" s="1"/>
      <c r="DNY36" s="1"/>
      <c r="DNZ36" s="1"/>
      <c r="DOA36" s="1"/>
      <c r="DOB36" s="1"/>
      <c r="DOC36" s="1"/>
      <c r="DOD36" s="1"/>
      <c r="DOE36" s="1"/>
      <c r="DOF36" s="1"/>
      <c r="DOG36" s="1"/>
      <c r="DOH36" s="1"/>
      <c r="DOI36" s="1"/>
      <c r="DOJ36" s="1"/>
      <c r="DOK36" s="1"/>
      <c r="DOL36" s="1"/>
      <c r="DOM36" s="1"/>
      <c r="DON36" s="1"/>
      <c r="DOO36" s="1"/>
      <c r="DOP36" s="1"/>
      <c r="DOQ36" s="1"/>
      <c r="DOR36" s="1"/>
      <c r="DOS36" s="1"/>
      <c r="DOT36" s="1"/>
      <c r="DOU36" s="1"/>
      <c r="DOV36" s="1"/>
      <c r="DOW36" s="1"/>
      <c r="DOX36" s="1"/>
      <c r="DOY36" s="1"/>
      <c r="DOZ36" s="1"/>
      <c r="DPA36" s="1"/>
      <c r="DPB36" s="1"/>
      <c r="DPC36" s="1"/>
      <c r="DPD36" s="1"/>
      <c r="DPE36" s="1"/>
      <c r="DPF36" s="1"/>
      <c r="DPG36" s="1"/>
      <c r="DPH36" s="1"/>
      <c r="DPI36" s="1"/>
      <c r="DPJ36" s="1"/>
      <c r="DPK36" s="1"/>
      <c r="DPL36" s="1"/>
      <c r="DPM36" s="1"/>
      <c r="DPN36" s="1"/>
      <c r="DPO36" s="1"/>
      <c r="DPP36" s="1"/>
      <c r="DPQ36" s="1"/>
      <c r="DPR36" s="1"/>
      <c r="DPS36" s="1"/>
      <c r="DPT36" s="1"/>
      <c r="DPU36" s="1"/>
      <c r="DPV36" s="1"/>
      <c r="DPW36" s="1"/>
      <c r="DPX36" s="1"/>
      <c r="DPY36" s="1"/>
      <c r="DPZ36" s="1"/>
      <c r="DQA36" s="1"/>
      <c r="DQB36" s="1"/>
      <c r="DQC36" s="1"/>
      <c r="DQD36" s="1"/>
      <c r="DQE36" s="1"/>
      <c r="DQF36" s="1"/>
      <c r="DQG36" s="1"/>
      <c r="DQH36" s="1"/>
      <c r="DQI36" s="1"/>
      <c r="DQJ36" s="1"/>
      <c r="DQK36" s="1"/>
      <c r="DQL36" s="1"/>
      <c r="DQM36" s="1"/>
      <c r="DQN36" s="1"/>
      <c r="DQO36" s="1"/>
      <c r="DQP36" s="1"/>
      <c r="DQQ36" s="1"/>
      <c r="DQR36" s="1"/>
      <c r="DQS36" s="1"/>
      <c r="DQT36" s="1"/>
      <c r="DQU36" s="1"/>
      <c r="DQV36" s="1"/>
      <c r="DQW36" s="1"/>
      <c r="DQX36" s="1"/>
      <c r="DQY36" s="1"/>
      <c r="DQZ36" s="1"/>
      <c r="DRA36" s="1"/>
      <c r="DRB36" s="1"/>
      <c r="DRC36" s="1"/>
      <c r="DRD36" s="1"/>
      <c r="DRE36" s="1"/>
      <c r="DRF36" s="1"/>
      <c r="DRG36" s="1"/>
      <c r="DRH36" s="1"/>
      <c r="DRI36" s="1"/>
      <c r="DRJ36" s="1"/>
      <c r="DRK36" s="1"/>
      <c r="DRL36" s="1"/>
      <c r="DRM36" s="1"/>
      <c r="DRN36" s="1"/>
      <c r="DRO36" s="1"/>
      <c r="DRP36" s="1"/>
      <c r="DRQ36" s="1"/>
      <c r="DRR36" s="1"/>
      <c r="DRS36" s="1"/>
      <c r="DRT36" s="1"/>
      <c r="DRU36" s="1"/>
      <c r="DRV36" s="1"/>
      <c r="DRW36" s="1"/>
      <c r="DRX36" s="1"/>
      <c r="DRY36" s="1"/>
      <c r="DRZ36" s="1"/>
      <c r="DSA36" s="1"/>
      <c r="DSB36" s="1"/>
      <c r="DSC36" s="1"/>
      <c r="DSD36" s="1"/>
      <c r="DSE36" s="1"/>
      <c r="DSF36" s="1"/>
      <c r="DSG36" s="1"/>
      <c r="DSH36" s="1"/>
      <c r="DSI36" s="1"/>
      <c r="DSJ36" s="1"/>
      <c r="DSK36" s="1"/>
      <c r="DSL36" s="1"/>
      <c r="DSM36" s="1"/>
      <c r="DSN36" s="1"/>
      <c r="DSO36" s="1"/>
      <c r="DSP36" s="1"/>
      <c r="DSQ36" s="1"/>
      <c r="DSR36" s="1"/>
      <c r="DSS36" s="1"/>
      <c r="DST36" s="1"/>
      <c r="DSU36" s="1"/>
      <c r="DSV36" s="1"/>
      <c r="DSW36" s="1"/>
      <c r="DSX36" s="1"/>
      <c r="DSY36" s="1"/>
      <c r="DSZ36" s="1"/>
      <c r="DTA36" s="1"/>
      <c r="DTB36" s="1"/>
      <c r="DTC36" s="1"/>
      <c r="DTD36" s="1"/>
      <c r="DTE36" s="1"/>
      <c r="DTF36" s="1"/>
      <c r="DTG36" s="1"/>
      <c r="DTH36" s="1"/>
      <c r="DTI36" s="1"/>
      <c r="DTJ36" s="1"/>
      <c r="DTK36" s="1"/>
      <c r="DTL36" s="1"/>
      <c r="DTM36" s="1"/>
      <c r="DTN36" s="1"/>
      <c r="DTO36" s="1"/>
      <c r="DTP36" s="1"/>
      <c r="DTQ36" s="1"/>
      <c r="DTR36" s="1"/>
      <c r="DTS36" s="1"/>
      <c r="DTT36" s="1"/>
      <c r="DTU36" s="1"/>
      <c r="DTV36" s="1"/>
      <c r="DTW36" s="1"/>
      <c r="DTX36" s="1"/>
      <c r="DTY36" s="1"/>
      <c r="DTZ36" s="1"/>
      <c r="DUA36" s="1"/>
      <c r="DUB36" s="1"/>
      <c r="DUC36" s="1"/>
      <c r="DUD36" s="1"/>
      <c r="DUE36" s="1"/>
      <c r="DUF36" s="1"/>
      <c r="DUG36" s="1"/>
      <c r="DUH36" s="1"/>
      <c r="DUI36" s="1"/>
      <c r="DUJ36" s="1"/>
      <c r="DUK36" s="1"/>
      <c r="DUL36" s="1"/>
      <c r="DUM36" s="1"/>
      <c r="DUN36" s="1"/>
      <c r="DUO36" s="1"/>
      <c r="DUP36" s="1"/>
      <c r="DUQ36" s="1"/>
      <c r="DUR36" s="1"/>
      <c r="DUS36" s="1"/>
      <c r="DUT36" s="1"/>
      <c r="DUU36" s="1"/>
      <c r="DUV36" s="1"/>
      <c r="DUW36" s="1"/>
      <c r="DUX36" s="1"/>
      <c r="DUY36" s="1"/>
      <c r="DUZ36" s="1"/>
      <c r="DVA36" s="1"/>
      <c r="DVB36" s="1"/>
      <c r="DVC36" s="1"/>
      <c r="DVD36" s="1"/>
      <c r="DVE36" s="1"/>
      <c r="DVF36" s="1"/>
      <c r="DVG36" s="1"/>
      <c r="DVH36" s="1"/>
      <c r="DVI36" s="1"/>
      <c r="DVJ36" s="1"/>
      <c r="DVK36" s="1"/>
      <c r="DVL36" s="1"/>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c r="DYN36" s="1"/>
      <c r="DYO36" s="1"/>
      <c r="DYP36" s="1"/>
      <c r="DYQ36" s="1"/>
      <c r="DYR36" s="1"/>
      <c r="DYS36" s="1"/>
      <c r="DYT36" s="1"/>
      <c r="DYU36" s="1"/>
      <c r="DYV36" s="1"/>
      <c r="DYW36" s="1"/>
      <c r="DYX36" s="1"/>
      <c r="DYY36" s="1"/>
      <c r="DYZ36" s="1"/>
      <c r="DZA36" s="1"/>
      <c r="DZB36" s="1"/>
      <c r="DZC36" s="1"/>
      <c r="DZD36" s="1"/>
      <c r="DZE36" s="1"/>
      <c r="DZF36" s="1"/>
      <c r="DZG36" s="1"/>
      <c r="DZH36" s="1"/>
      <c r="DZI36" s="1"/>
      <c r="DZJ36" s="1"/>
      <c r="DZK36" s="1"/>
      <c r="DZL36" s="1"/>
      <c r="DZM36" s="1"/>
      <c r="DZN36" s="1"/>
      <c r="DZO36" s="1"/>
      <c r="DZP36" s="1"/>
      <c r="DZQ36" s="1"/>
      <c r="DZR36" s="1"/>
      <c r="DZS36" s="1"/>
      <c r="DZT36" s="1"/>
      <c r="DZU36" s="1"/>
      <c r="DZV36" s="1"/>
      <c r="DZW36" s="1"/>
      <c r="DZX36" s="1"/>
      <c r="DZY36" s="1"/>
      <c r="DZZ36" s="1"/>
      <c r="EAA36" s="1"/>
      <c r="EAB36" s="1"/>
      <c r="EAC36" s="1"/>
      <c r="EAD36" s="1"/>
      <c r="EAE36" s="1"/>
      <c r="EAF36" s="1"/>
      <c r="EAG36" s="1"/>
      <c r="EAH36" s="1"/>
      <c r="EAI36" s="1"/>
      <c r="EAJ36" s="1"/>
      <c r="EAK36" s="1"/>
      <c r="EAL36" s="1"/>
      <c r="EAM36" s="1"/>
      <c r="EAN36" s="1"/>
      <c r="EAO36" s="1"/>
      <c r="EAP36" s="1"/>
      <c r="EAQ36" s="1"/>
      <c r="EAR36" s="1"/>
      <c r="EAS36" s="1"/>
      <c r="EAT36" s="1"/>
      <c r="EAU36" s="1"/>
      <c r="EAV36" s="1"/>
      <c r="EAW36" s="1"/>
      <c r="EAX36" s="1"/>
      <c r="EAY36" s="1"/>
      <c r="EAZ36" s="1"/>
      <c r="EBA36" s="1"/>
      <c r="EBB36" s="1"/>
      <c r="EBC36" s="1"/>
      <c r="EBD36" s="1"/>
      <c r="EBE36" s="1"/>
      <c r="EBF36" s="1"/>
      <c r="EBG36" s="1"/>
      <c r="EBH36" s="1"/>
      <c r="EBI36" s="1"/>
      <c r="EBJ36" s="1"/>
      <c r="EBK36" s="1"/>
      <c r="EBL36" s="1"/>
      <c r="EBM36" s="1"/>
      <c r="EBN36" s="1"/>
      <c r="EBO36" s="1"/>
      <c r="EBP36" s="1"/>
      <c r="EBQ36" s="1"/>
      <c r="EBR36" s="1"/>
      <c r="EBS36" s="1"/>
      <c r="EBT36" s="1"/>
      <c r="EBU36" s="1"/>
      <c r="EBV36" s="1"/>
      <c r="EBW36" s="1"/>
      <c r="EBX36" s="1"/>
      <c r="EBY36" s="1"/>
      <c r="EBZ36" s="1"/>
      <c r="ECA36" s="1"/>
      <c r="ECB36" s="1"/>
      <c r="ECC36" s="1"/>
      <c r="ECD36" s="1"/>
      <c r="ECE36" s="1"/>
      <c r="ECF36" s="1"/>
      <c r="ECG36" s="1"/>
      <c r="ECH36" s="1"/>
      <c r="ECI36" s="1"/>
      <c r="ECJ36" s="1"/>
      <c r="ECK36" s="1"/>
      <c r="ECL36" s="1"/>
      <c r="ECM36" s="1"/>
      <c r="ECN36" s="1"/>
      <c r="ECO36" s="1"/>
      <c r="ECP36" s="1"/>
      <c r="ECQ36" s="1"/>
      <c r="ECR36" s="1"/>
      <c r="ECS36" s="1"/>
      <c r="ECT36" s="1"/>
      <c r="ECU36" s="1"/>
      <c r="ECV36" s="1"/>
      <c r="ECW36" s="1"/>
      <c r="ECX36" s="1"/>
      <c r="ECY36" s="1"/>
      <c r="ECZ36" s="1"/>
      <c r="EDA36" s="1"/>
      <c r="EDB36" s="1"/>
      <c r="EDC36" s="1"/>
      <c r="EDD36" s="1"/>
      <c r="EDE36" s="1"/>
      <c r="EDF36" s="1"/>
      <c r="EDG36" s="1"/>
      <c r="EDH36" s="1"/>
      <c r="EDI36" s="1"/>
      <c r="EDJ36" s="1"/>
      <c r="EDK36" s="1"/>
      <c r="EDL36" s="1"/>
      <c r="EDM36" s="1"/>
      <c r="EDN36" s="1"/>
      <c r="EDO36" s="1"/>
      <c r="EDP36" s="1"/>
      <c r="EDQ36" s="1"/>
      <c r="EDR36" s="1"/>
      <c r="EDS36" s="1"/>
      <c r="EDT36" s="1"/>
      <c r="EDU36" s="1"/>
      <c r="EDV36" s="1"/>
      <c r="EDW36" s="1"/>
      <c r="EDX36" s="1"/>
      <c r="EDY36" s="1"/>
      <c r="EDZ36" s="1"/>
      <c r="EEA36" s="1"/>
      <c r="EEB36" s="1"/>
      <c r="EEC36" s="1"/>
      <c r="EED36" s="1"/>
      <c r="EEE36" s="1"/>
      <c r="EEF36" s="1"/>
      <c r="EEG36" s="1"/>
      <c r="EEH36" s="1"/>
      <c r="EEI36" s="1"/>
      <c r="EEJ36" s="1"/>
      <c r="EEK36" s="1"/>
      <c r="EEL36" s="1"/>
      <c r="EEM36" s="1"/>
      <c r="EEN36" s="1"/>
      <c r="EEO36" s="1"/>
      <c r="EEP36" s="1"/>
      <c r="EEQ36" s="1"/>
      <c r="EER36" s="1"/>
      <c r="EES36" s="1"/>
      <c r="EET36" s="1"/>
      <c r="EEU36" s="1"/>
      <c r="EEV36" s="1"/>
      <c r="EEW36" s="1"/>
      <c r="EEX36" s="1"/>
      <c r="EEY36" s="1"/>
      <c r="EEZ36" s="1"/>
      <c r="EFA36" s="1"/>
      <c r="EFB36" s="1"/>
      <c r="EFC36" s="1"/>
      <c r="EFD36" s="1"/>
      <c r="EFE36" s="1"/>
      <c r="EFF36" s="1"/>
      <c r="EFG36" s="1"/>
      <c r="EFH36" s="1"/>
      <c r="EFI36" s="1"/>
      <c r="EFJ36" s="1"/>
      <c r="EFK36" s="1"/>
      <c r="EFL36" s="1"/>
      <c r="EFM36" s="1"/>
      <c r="EFN36" s="1"/>
      <c r="EFO36" s="1"/>
      <c r="EFP36" s="1"/>
      <c r="EFQ36" s="1"/>
      <c r="EFR36" s="1"/>
      <c r="EFS36" s="1"/>
      <c r="EFT36" s="1"/>
      <c r="EFU36" s="1"/>
      <c r="EFV36" s="1"/>
      <c r="EFW36" s="1"/>
      <c r="EFX36" s="1"/>
      <c r="EFY36" s="1"/>
      <c r="EFZ36" s="1"/>
      <c r="EGA36" s="1"/>
      <c r="EGB36" s="1"/>
      <c r="EGC36" s="1"/>
      <c r="EGD36" s="1"/>
      <c r="EGE36" s="1"/>
      <c r="EGF36" s="1"/>
      <c r="EGG36" s="1"/>
      <c r="EGH36" s="1"/>
      <c r="EGI36" s="1"/>
      <c r="EGJ36" s="1"/>
      <c r="EGK36" s="1"/>
      <c r="EGL36" s="1"/>
      <c r="EGM36" s="1"/>
      <c r="EGN36" s="1"/>
      <c r="EGO36" s="1"/>
      <c r="EGP36" s="1"/>
      <c r="EGQ36" s="1"/>
      <c r="EGR36" s="1"/>
      <c r="EGS36" s="1"/>
      <c r="EGT36" s="1"/>
      <c r="EGU36" s="1"/>
      <c r="EGV36" s="1"/>
      <c r="EGW36" s="1"/>
      <c r="EGX36" s="1"/>
      <c r="EGY36" s="1"/>
      <c r="EGZ36" s="1"/>
      <c r="EHA36" s="1"/>
      <c r="EHB36" s="1"/>
      <c r="EHC36" s="1"/>
      <c r="EHD36" s="1"/>
      <c r="EHE36" s="1"/>
      <c r="EHF36" s="1"/>
      <c r="EHG36" s="1"/>
      <c r="EHH36" s="1"/>
      <c r="EHI36" s="1"/>
      <c r="EHJ36" s="1"/>
      <c r="EHK36" s="1"/>
      <c r="EHL36" s="1"/>
      <c r="EHM36" s="1"/>
      <c r="EHN36" s="1"/>
      <c r="EHO36" s="1"/>
      <c r="EHP36" s="1"/>
      <c r="EHQ36" s="1"/>
      <c r="EHR36" s="1"/>
      <c r="EHS36" s="1"/>
      <c r="EHT36" s="1"/>
      <c r="EHU36" s="1"/>
      <c r="EHV36" s="1"/>
      <c r="EHW36" s="1"/>
      <c r="EHX36" s="1"/>
      <c r="EHY36" s="1"/>
      <c r="EHZ36" s="1"/>
      <c r="EIA36" s="1"/>
      <c r="EIB36" s="1"/>
      <c r="EIC36" s="1"/>
      <c r="EID36" s="1"/>
      <c r="EIE36" s="1"/>
      <c r="EIF36" s="1"/>
      <c r="EIG36" s="1"/>
      <c r="EIH36" s="1"/>
      <c r="EII36" s="1"/>
      <c r="EIJ36" s="1"/>
      <c r="EIK36" s="1"/>
      <c r="EIL36" s="1"/>
      <c r="EIM36" s="1"/>
      <c r="EIN36" s="1"/>
      <c r="EIO36" s="1"/>
      <c r="EIP36" s="1"/>
      <c r="EIQ36" s="1"/>
      <c r="EIR36" s="1"/>
      <c r="EIS36" s="1"/>
      <c r="EIT36" s="1"/>
      <c r="EIU36" s="1"/>
      <c r="EIV36" s="1"/>
      <c r="EIW36" s="1"/>
      <c r="EIX36" s="1"/>
      <c r="EIY36" s="1"/>
      <c r="EIZ36" s="1"/>
      <c r="EJA36" s="1"/>
      <c r="EJB36" s="1"/>
      <c r="EJC36" s="1"/>
      <c r="EJD36" s="1"/>
      <c r="EJE36" s="1"/>
      <c r="EJF36" s="1"/>
      <c r="EJG36" s="1"/>
      <c r="EJH36" s="1"/>
      <c r="EJI36" s="1"/>
      <c r="EJJ36" s="1"/>
      <c r="EJK36" s="1"/>
      <c r="EJL36" s="1"/>
      <c r="EJM36" s="1"/>
      <c r="EJN36" s="1"/>
      <c r="EJO36" s="1"/>
      <c r="EJP36" s="1"/>
      <c r="EJQ36" s="1"/>
      <c r="EJR36" s="1"/>
      <c r="EJS36" s="1"/>
      <c r="EJT36" s="1"/>
      <c r="EJU36" s="1"/>
      <c r="EJV36" s="1"/>
      <c r="EJW36" s="1"/>
      <c r="EJX36" s="1"/>
      <c r="EJY36" s="1"/>
      <c r="EJZ36" s="1"/>
      <c r="EKA36" s="1"/>
      <c r="EKB36" s="1"/>
      <c r="EKC36" s="1"/>
      <c r="EKD36" s="1"/>
      <c r="EKE36" s="1"/>
      <c r="EKF36" s="1"/>
      <c r="EKG36" s="1"/>
      <c r="EKH36" s="1"/>
      <c r="EKI36" s="1"/>
      <c r="EKJ36" s="1"/>
      <c r="EKK36" s="1"/>
      <c r="EKL36" s="1"/>
      <c r="EKM36" s="1"/>
      <c r="EKN36" s="1"/>
      <c r="EKO36" s="1"/>
      <c r="EKP36" s="1"/>
      <c r="EKQ36" s="1"/>
      <c r="EKR36" s="1"/>
      <c r="EKS36" s="1"/>
      <c r="EKT36" s="1"/>
      <c r="EKU36" s="1"/>
      <c r="EKV36" s="1"/>
      <c r="EKW36" s="1"/>
      <c r="EKX36" s="1"/>
      <c r="EKY36" s="1"/>
      <c r="EKZ36" s="1"/>
      <c r="ELA36" s="1"/>
      <c r="ELB36" s="1"/>
      <c r="ELC36" s="1"/>
      <c r="ELD36" s="1"/>
      <c r="ELE36" s="1"/>
      <c r="ELF36" s="1"/>
      <c r="ELG36" s="1"/>
      <c r="ELH36" s="1"/>
      <c r="ELI36" s="1"/>
      <c r="ELJ36" s="1"/>
      <c r="ELK36" s="1"/>
      <c r="ELL36" s="1"/>
      <c r="ELM36" s="1"/>
      <c r="ELN36" s="1"/>
      <c r="ELO36" s="1"/>
      <c r="ELP36" s="1"/>
      <c r="ELQ36" s="1"/>
      <c r="ELR36" s="1"/>
      <c r="ELS36" s="1"/>
      <c r="ELT36" s="1"/>
      <c r="ELU36" s="1"/>
      <c r="ELV36" s="1"/>
      <c r="ELW36" s="1"/>
      <c r="ELX36" s="1"/>
      <c r="ELY36" s="1"/>
      <c r="ELZ36" s="1"/>
      <c r="EMA36" s="1"/>
      <c r="EMB36" s="1"/>
      <c r="EMC36" s="1"/>
      <c r="EMD36" s="1"/>
      <c r="EME36" s="1"/>
      <c r="EMF36" s="1"/>
      <c r="EMG36" s="1"/>
      <c r="EMH36" s="1"/>
      <c r="EMI36" s="1"/>
      <c r="EMJ36" s="1"/>
      <c r="EMK36" s="1"/>
      <c r="EML36" s="1"/>
      <c r="EMM36" s="1"/>
      <c r="EMN36" s="1"/>
      <c r="EMO36" s="1"/>
      <c r="EMP36" s="1"/>
      <c r="EMQ36" s="1"/>
      <c r="EMR36" s="1"/>
      <c r="EMS36" s="1"/>
      <c r="EMT36" s="1"/>
      <c r="EMU36" s="1"/>
      <c r="EMV36" s="1"/>
      <c r="EMW36" s="1"/>
      <c r="EMX36" s="1"/>
      <c r="EMY36" s="1"/>
      <c r="EMZ36" s="1"/>
      <c r="ENA36" s="1"/>
      <c r="ENB36" s="1"/>
      <c r="ENC36" s="1"/>
      <c r="END36" s="1"/>
      <c r="ENE36" s="1"/>
      <c r="ENF36" s="1"/>
      <c r="ENG36" s="1"/>
      <c r="ENH36" s="1"/>
      <c r="ENI36" s="1"/>
      <c r="ENJ36" s="1"/>
      <c r="ENK36" s="1"/>
      <c r="ENL36" s="1"/>
      <c r="ENM36" s="1"/>
      <c r="ENN36" s="1"/>
      <c r="ENO36" s="1"/>
      <c r="ENP36" s="1"/>
      <c r="ENQ36" s="1"/>
      <c r="ENR36" s="1"/>
      <c r="ENS36" s="1"/>
      <c r="ENT36" s="1"/>
      <c r="ENU36" s="1"/>
      <c r="ENV36" s="1"/>
      <c r="ENW36" s="1"/>
      <c r="ENX36" s="1"/>
      <c r="ENY36" s="1"/>
      <c r="ENZ36" s="1"/>
      <c r="EOA36" s="1"/>
      <c r="EOB36" s="1"/>
      <c r="EOC36" s="1"/>
      <c r="EOD36" s="1"/>
      <c r="EOE36" s="1"/>
      <c r="EOF36" s="1"/>
      <c r="EOG36" s="1"/>
      <c r="EOH36" s="1"/>
      <c r="EOI36" s="1"/>
      <c r="EOJ36" s="1"/>
      <c r="EOK36" s="1"/>
      <c r="EOL36" s="1"/>
      <c r="EOM36" s="1"/>
      <c r="EON36" s="1"/>
      <c r="EOO36" s="1"/>
      <c r="EOP36" s="1"/>
      <c r="EOQ36" s="1"/>
      <c r="EOR36" s="1"/>
      <c r="EOS36" s="1"/>
      <c r="EOT36" s="1"/>
      <c r="EOU36" s="1"/>
      <c r="EOV36" s="1"/>
      <c r="EOW36" s="1"/>
      <c r="EOX36" s="1"/>
      <c r="EOY36" s="1"/>
      <c r="EOZ36" s="1"/>
      <c r="EPA36" s="1"/>
      <c r="EPB36" s="1"/>
      <c r="EPC36" s="1"/>
      <c r="EPD36" s="1"/>
      <c r="EPE36" s="1"/>
      <c r="EPF36" s="1"/>
      <c r="EPG36" s="1"/>
      <c r="EPH36" s="1"/>
      <c r="EPI36" s="1"/>
      <c r="EPJ36" s="1"/>
      <c r="EPK36" s="1"/>
      <c r="EPL36" s="1"/>
      <c r="EPM36" s="1"/>
      <c r="EPN36" s="1"/>
      <c r="EPO36" s="1"/>
      <c r="EPP36" s="1"/>
      <c r="EPQ36" s="1"/>
      <c r="EPR36" s="1"/>
      <c r="EPS36" s="1"/>
      <c r="EPT36" s="1"/>
      <c r="EPU36" s="1"/>
      <c r="EPV36" s="1"/>
      <c r="EPW36" s="1"/>
      <c r="EPX36" s="1"/>
      <c r="EPY36" s="1"/>
      <c r="EPZ36" s="1"/>
      <c r="EQA36" s="1"/>
      <c r="EQB36" s="1"/>
      <c r="EQC36" s="1"/>
      <c r="EQD36" s="1"/>
      <c r="EQE36" s="1"/>
      <c r="EQF36" s="1"/>
      <c r="EQG36" s="1"/>
      <c r="EQH36" s="1"/>
      <c r="EQI36" s="1"/>
      <c r="EQJ36" s="1"/>
      <c r="EQK36" s="1"/>
      <c r="EQL36" s="1"/>
      <c r="EQM36" s="1"/>
      <c r="EQN36" s="1"/>
      <c r="EQO36" s="1"/>
      <c r="EQP36" s="1"/>
      <c r="EQQ36" s="1"/>
      <c r="EQR36" s="1"/>
      <c r="EQS36" s="1"/>
      <c r="EQT36" s="1"/>
      <c r="EQU36" s="1"/>
      <c r="EQV36" s="1"/>
      <c r="EQW36" s="1"/>
      <c r="EQX36" s="1"/>
      <c r="EQY36" s="1"/>
      <c r="EQZ36" s="1"/>
      <c r="ERA36" s="1"/>
      <c r="ERB36" s="1"/>
      <c r="ERC36" s="1"/>
      <c r="ERD36" s="1"/>
      <c r="ERE36" s="1"/>
      <c r="ERF36" s="1"/>
      <c r="ERG36" s="1"/>
      <c r="ERH36" s="1"/>
      <c r="ERI36" s="1"/>
      <c r="ERJ36" s="1"/>
      <c r="ERK36" s="1"/>
      <c r="ERL36" s="1"/>
      <c r="ERM36" s="1"/>
      <c r="ERN36" s="1"/>
      <c r="ERO36" s="1"/>
      <c r="ERP36" s="1"/>
      <c r="ERQ36" s="1"/>
      <c r="ERR36" s="1"/>
      <c r="ERS36" s="1"/>
      <c r="ERT36" s="1"/>
      <c r="ERU36" s="1"/>
      <c r="ERV36" s="1"/>
      <c r="ERW36" s="1"/>
      <c r="ERX36" s="1"/>
      <c r="ERY36" s="1"/>
      <c r="ERZ36" s="1"/>
      <c r="ESA36" s="1"/>
      <c r="ESB36" s="1"/>
      <c r="ESC36" s="1"/>
      <c r="ESD36" s="1"/>
      <c r="ESE36" s="1"/>
      <c r="ESF36" s="1"/>
      <c r="ESG36" s="1"/>
      <c r="ESH36" s="1"/>
      <c r="ESI36" s="1"/>
      <c r="ESJ36" s="1"/>
      <c r="ESK36" s="1"/>
      <c r="ESL36" s="1"/>
      <c r="ESM36" s="1"/>
      <c r="ESN36" s="1"/>
      <c r="ESO36" s="1"/>
      <c r="ESP36" s="1"/>
      <c r="ESQ36" s="1"/>
      <c r="ESR36" s="1"/>
      <c r="ESS36" s="1"/>
      <c r="EST36" s="1"/>
      <c r="ESU36" s="1"/>
      <c r="ESV36" s="1"/>
      <c r="ESW36" s="1"/>
      <c r="ESX36" s="1"/>
      <c r="ESY36" s="1"/>
      <c r="ESZ36" s="1"/>
      <c r="ETA36" s="1"/>
      <c r="ETB36" s="1"/>
      <c r="ETC36" s="1"/>
      <c r="ETD36" s="1"/>
      <c r="ETE36" s="1"/>
      <c r="ETF36" s="1"/>
      <c r="ETG36" s="1"/>
      <c r="ETH36" s="1"/>
      <c r="ETI36" s="1"/>
      <c r="ETJ36" s="1"/>
      <c r="ETK36" s="1"/>
      <c r="ETL36" s="1"/>
      <c r="ETM36" s="1"/>
      <c r="ETN36" s="1"/>
      <c r="ETO36" s="1"/>
      <c r="ETP36" s="1"/>
      <c r="ETQ36" s="1"/>
      <c r="ETR36" s="1"/>
      <c r="ETS36" s="1"/>
      <c r="ETT36" s="1"/>
      <c r="ETU36" s="1"/>
      <c r="ETV36" s="1"/>
      <c r="ETW36" s="1"/>
      <c r="ETX36" s="1"/>
      <c r="ETY36" s="1"/>
      <c r="ETZ36" s="1"/>
      <c r="EUA36" s="1"/>
      <c r="EUB36" s="1"/>
      <c r="EUC36" s="1"/>
      <c r="EUD36" s="1"/>
      <c r="EUE36" s="1"/>
      <c r="EUF36" s="1"/>
      <c r="EUG36" s="1"/>
      <c r="EUH36" s="1"/>
      <c r="EUI36" s="1"/>
      <c r="EUJ36" s="1"/>
      <c r="EUK36" s="1"/>
      <c r="EUL36" s="1"/>
      <c r="EUM36" s="1"/>
      <c r="EUN36" s="1"/>
      <c r="EUO36" s="1"/>
      <c r="EUP36" s="1"/>
      <c r="EUQ36" s="1"/>
      <c r="EUR36" s="1"/>
      <c r="EUS36" s="1"/>
      <c r="EUT36" s="1"/>
      <c r="EUU36" s="1"/>
      <c r="EUV36" s="1"/>
      <c r="EUW36" s="1"/>
      <c r="EUX36" s="1"/>
      <c r="EUY36" s="1"/>
      <c r="EUZ36" s="1"/>
      <c r="EVA36" s="1"/>
      <c r="EVB36" s="1"/>
      <c r="EVC36" s="1"/>
      <c r="EVD36" s="1"/>
      <c r="EVE36" s="1"/>
      <c r="EVF36" s="1"/>
      <c r="EVG36" s="1"/>
      <c r="EVH36" s="1"/>
      <c r="EVI36" s="1"/>
      <c r="EVJ36" s="1"/>
      <c r="EVK36" s="1"/>
      <c r="EVL36" s="1"/>
      <c r="EVM36" s="1"/>
      <c r="EVN36" s="1"/>
      <c r="EVO36" s="1"/>
      <c r="EVP36" s="1"/>
      <c r="EVQ36" s="1"/>
      <c r="EVR36" s="1"/>
      <c r="EVS36" s="1"/>
      <c r="EVT36" s="1"/>
      <c r="EVU36" s="1"/>
      <c r="EVV36" s="1"/>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c r="LTT36" s="1"/>
      <c r="LTU36" s="1"/>
      <c r="LTV36" s="1"/>
      <c r="LTW36" s="1"/>
      <c r="LTX36" s="1"/>
      <c r="LTY36" s="1"/>
      <c r="LTZ36" s="1"/>
      <c r="LUA36" s="1"/>
      <c r="LUB36" s="1"/>
      <c r="LUC36" s="1"/>
      <c r="LUD36" s="1"/>
      <c r="LUE36" s="1"/>
      <c r="LUF36" s="1"/>
      <c r="LUG36" s="1"/>
      <c r="LUH36" s="1"/>
      <c r="LUI36" s="1"/>
      <c r="LUJ36" s="1"/>
      <c r="LUK36" s="1"/>
      <c r="LUL36" s="1"/>
      <c r="LUM36" s="1"/>
      <c r="LUN36" s="1"/>
      <c r="LUO36" s="1"/>
      <c r="LUP36" s="1"/>
      <c r="LUQ36" s="1"/>
      <c r="LUR36" s="1"/>
      <c r="LUS36" s="1"/>
      <c r="LUT36" s="1"/>
      <c r="LUU36" s="1"/>
      <c r="LUV36" s="1"/>
      <c r="LUW36" s="1"/>
      <c r="LUX36" s="1"/>
      <c r="LUY36" s="1"/>
      <c r="LUZ36" s="1"/>
      <c r="LVA36" s="1"/>
      <c r="LVB36" s="1"/>
      <c r="LVC36" s="1"/>
      <c r="LVD36" s="1"/>
      <c r="LVE36" s="1"/>
      <c r="LVF36" s="1"/>
      <c r="LVG36" s="1"/>
      <c r="LVH36" s="1"/>
      <c r="LVI36" s="1"/>
      <c r="LVJ36" s="1"/>
      <c r="LVK36" s="1"/>
      <c r="LVL36" s="1"/>
      <c r="LVM36" s="1"/>
      <c r="LVN36" s="1"/>
      <c r="LVO36" s="1"/>
      <c r="LVP36" s="1"/>
      <c r="LVQ36" s="1"/>
      <c r="LVR36" s="1"/>
      <c r="LVS36" s="1"/>
      <c r="LVT36" s="1"/>
      <c r="LVU36" s="1"/>
      <c r="LVV36" s="1"/>
      <c r="LVW36" s="1"/>
      <c r="LVX36" s="1"/>
      <c r="LVY36" s="1"/>
      <c r="LVZ36" s="1"/>
      <c r="LWA36" s="1"/>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c r="LXW36" s="1"/>
      <c r="LXX36" s="1"/>
      <c r="LXY36" s="1"/>
      <c r="LXZ36" s="1"/>
      <c r="LYA36" s="1"/>
      <c r="LYB36" s="1"/>
      <c r="LYC36" s="1"/>
      <c r="LYD36" s="1"/>
      <c r="LYE36" s="1"/>
      <c r="LYF36" s="1"/>
      <c r="LYG36" s="1"/>
      <c r="LYH36" s="1"/>
      <c r="LYI36" s="1"/>
      <c r="LYJ36" s="1"/>
      <c r="LYK36" s="1"/>
      <c r="LYL36" s="1"/>
      <c r="LYM36" s="1"/>
      <c r="LYN36" s="1"/>
      <c r="LYO36" s="1"/>
      <c r="LYP36" s="1"/>
      <c r="LYQ36" s="1"/>
      <c r="LYR36" s="1"/>
      <c r="LYS36" s="1"/>
      <c r="LYT36" s="1"/>
      <c r="LYU36" s="1"/>
      <c r="LYV36" s="1"/>
      <c r="LYW36" s="1"/>
      <c r="LYX36" s="1"/>
      <c r="LYY36" s="1"/>
      <c r="LYZ36" s="1"/>
      <c r="LZA36" s="1"/>
      <c r="LZB36" s="1"/>
      <c r="LZC36" s="1"/>
      <c r="LZD36" s="1"/>
      <c r="LZE36" s="1"/>
      <c r="LZF36" s="1"/>
      <c r="LZG36" s="1"/>
      <c r="LZH36" s="1"/>
      <c r="LZI36" s="1"/>
      <c r="LZJ36" s="1"/>
      <c r="LZK36" s="1"/>
      <c r="LZL36" s="1"/>
      <c r="LZM36" s="1"/>
      <c r="LZN36" s="1"/>
      <c r="LZO36" s="1"/>
      <c r="LZP36" s="1"/>
      <c r="LZQ36" s="1"/>
      <c r="LZR36" s="1"/>
      <c r="LZS36" s="1"/>
      <c r="LZT36" s="1"/>
      <c r="LZU36" s="1"/>
      <c r="LZV36" s="1"/>
      <c r="LZW36" s="1"/>
      <c r="LZX36" s="1"/>
      <c r="LZY36" s="1"/>
      <c r="LZZ36" s="1"/>
      <c r="MAA36" s="1"/>
      <c r="MAB36" s="1"/>
      <c r="MAC36" s="1"/>
      <c r="MAD36" s="1"/>
      <c r="MAE36" s="1"/>
      <c r="MAF36" s="1"/>
      <c r="MAG36" s="1"/>
      <c r="MAH36" s="1"/>
      <c r="MAI36" s="1"/>
      <c r="MAJ36" s="1"/>
      <c r="MAK36" s="1"/>
      <c r="MAL36" s="1"/>
      <c r="MAM36" s="1"/>
      <c r="MAN36" s="1"/>
      <c r="MAO36" s="1"/>
      <c r="MAP36" s="1"/>
      <c r="MAQ36" s="1"/>
      <c r="MAR36" s="1"/>
      <c r="MAS36" s="1"/>
      <c r="MAT36" s="1"/>
      <c r="MAU36" s="1"/>
      <c r="MAV36" s="1"/>
      <c r="MAW36" s="1"/>
      <c r="MAX36" s="1"/>
      <c r="MAY36" s="1"/>
      <c r="MAZ36" s="1"/>
      <c r="MBA36" s="1"/>
      <c r="MBB36" s="1"/>
      <c r="MBC36" s="1"/>
      <c r="MBD36" s="1"/>
      <c r="MBE36" s="1"/>
      <c r="MBF36" s="1"/>
      <c r="MBG36" s="1"/>
      <c r="MBH36" s="1"/>
      <c r="MBI36" s="1"/>
      <c r="MBJ36" s="1"/>
      <c r="MBK36" s="1"/>
      <c r="MBL36" s="1"/>
      <c r="MBM36" s="1"/>
      <c r="MBN36" s="1"/>
      <c r="MBO36" s="1"/>
      <c r="MBP36" s="1"/>
      <c r="MBQ36" s="1"/>
      <c r="MBR36" s="1"/>
      <c r="MBS36" s="1"/>
      <c r="MBT36" s="1"/>
      <c r="MBU36" s="1"/>
      <c r="MBV36" s="1"/>
      <c r="MBW36" s="1"/>
      <c r="MBX36" s="1"/>
      <c r="MBY36" s="1"/>
      <c r="MBZ36" s="1"/>
      <c r="MCA36" s="1"/>
      <c r="MCB36" s="1"/>
      <c r="MCC36" s="1"/>
      <c r="MCD36" s="1"/>
      <c r="MCE36" s="1"/>
      <c r="MCF36" s="1"/>
      <c r="MCG36" s="1"/>
      <c r="MCH36" s="1"/>
      <c r="MCI36" s="1"/>
      <c r="MCJ36" s="1"/>
      <c r="MCK36" s="1"/>
      <c r="MCL36" s="1"/>
      <c r="MCM36" s="1"/>
      <c r="MCN36" s="1"/>
      <c r="MCO36" s="1"/>
      <c r="MCP36" s="1"/>
      <c r="MCQ36" s="1"/>
      <c r="MCR36" s="1"/>
      <c r="MCS36" s="1"/>
      <c r="MCT36" s="1"/>
      <c r="MCU36" s="1"/>
      <c r="MCV36" s="1"/>
      <c r="MCW36" s="1"/>
      <c r="MCX36" s="1"/>
      <c r="MCY36" s="1"/>
      <c r="MCZ36" s="1"/>
      <c r="MDA36" s="1"/>
      <c r="MDB36" s="1"/>
      <c r="MDC36" s="1"/>
      <c r="MDD36" s="1"/>
      <c r="MDE36" s="1"/>
      <c r="MDF36" s="1"/>
      <c r="MDG36" s="1"/>
      <c r="MDH36" s="1"/>
      <c r="MDI36" s="1"/>
      <c r="MDJ36" s="1"/>
      <c r="MDK36" s="1"/>
      <c r="MDL36" s="1"/>
      <c r="MDM36" s="1"/>
      <c r="MDN36" s="1"/>
      <c r="MDO36" s="1"/>
      <c r="MDP36" s="1"/>
      <c r="MDQ36" s="1"/>
      <c r="MDR36" s="1"/>
      <c r="MDS36" s="1"/>
      <c r="MDT36" s="1"/>
      <c r="MDU36" s="1"/>
      <c r="MDV36" s="1"/>
      <c r="MDW36" s="1"/>
      <c r="MDX36" s="1"/>
      <c r="MDY36" s="1"/>
      <c r="MDZ36" s="1"/>
      <c r="MEA36" s="1"/>
      <c r="MEB36" s="1"/>
      <c r="MEC36" s="1"/>
      <c r="MED36" s="1"/>
      <c r="MEE36" s="1"/>
      <c r="MEF36" s="1"/>
      <c r="MEG36" s="1"/>
      <c r="MEH36" s="1"/>
      <c r="MEI36" s="1"/>
      <c r="MEJ36" s="1"/>
      <c r="MEK36" s="1"/>
      <c r="MEL36" s="1"/>
      <c r="MEM36" s="1"/>
      <c r="MEN36" s="1"/>
      <c r="MEO36" s="1"/>
      <c r="MEP36" s="1"/>
      <c r="MEQ36" s="1"/>
      <c r="MER36" s="1"/>
      <c r="MES36" s="1"/>
      <c r="MET36" s="1"/>
      <c r="MEU36" s="1"/>
      <c r="MEV36" s="1"/>
      <c r="MEW36" s="1"/>
      <c r="MEX36" s="1"/>
      <c r="MEY36" s="1"/>
      <c r="MEZ36" s="1"/>
      <c r="MFA36" s="1"/>
      <c r="MFB36" s="1"/>
      <c r="MFC36" s="1"/>
      <c r="MFD36" s="1"/>
      <c r="MFE36" s="1"/>
      <c r="MFF36" s="1"/>
      <c r="MFG36" s="1"/>
      <c r="MFH36" s="1"/>
      <c r="MFI36" s="1"/>
      <c r="MFJ36" s="1"/>
      <c r="MFK36" s="1"/>
      <c r="MFL36" s="1"/>
      <c r="MFM36" s="1"/>
      <c r="MFN36" s="1"/>
      <c r="MFO36" s="1"/>
      <c r="MFP36" s="1"/>
      <c r="MFQ36" s="1"/>
      <c r="MFR36" s="1"/>
      <c r="MFS36" s="1"/>
      <c r="MFT36" s="1"/>
      <c r="MFU36" s="1"/>
      <c r="MFV36" s="1"/>
      <c r="MFW36" s="1"/>
      <c r="MFX36" s="1"/>
      <c r="MFY36" s="1"/>
      <c r="MFZ36" s="1"/>
      <c r="MGA36" s="1"/>
      <c r="MGB36" s="1"/>
      <c r="MGC36" s="1"/>
      <c r="MGD36" s="1"/>
      <c r="MGE36" s="1"/>
      <c r="MGF36" s="1"/>
      <c r="MGG36" s="1"/>
      <c r="MGH36" s="1"/>
      <c r="MGI36" s="1"/>
      <c r="MGJ36" s="1"/>
      <c r="MGK36" s="1"/>
      <c r="MGL36" s="1"/>
      <c r="MGM36" s="1"/>
      <c r="MGN36" s="1"/>
      <c r="MGO36" s="1"/>
      <c r="MGP36" s="1"/>
      <c r="MGQ36" s="1"/>
      <c r="MGR36" s="1"/>
      <c r="MGS36" s="1"/>
      <c r="MGT36" s="1"/>
      <c r="MGU36" s="1"/>
      <c r="MGV36" s="1"/>
      <c r="MGW36" s="1"/>
      <c r="MGX36" s="1"/>
      <c r="MGY36" s="1"/>
      <c r="MGZ36" s="1"/>
      <c r="MHA36" s="1"/>
      <c r="MHB36" s="1"/>
      <c r="MHC36" s="1"/>
      <c r="MHD36" s="1"/>
      <c r="MHE36" s="1"/>
      <c r="MHF36" s="1"/>
      <c r="MHG36" s="1"/>
      <c r="MHH36" s="1"/>
      <c r="MHI36" s="1"/>
      <c r="MHJ36" s="1"/>
      <c r="MHK36" s="1"/>
      <c r="MHL36" s="1"/>
      <c r="MHM36" s="1"/>
      <c r="MHN36" s="1"/>
      <c r="MHO36" s="1"/>
      <c r="MHP36" s="1"/>
      <c r="MHQ36" s="1"/>
      <c r="MHR36" s="1"/>
      <c r="MHS36" s="1"/>
      <c r="MHT36" s="1"/>
      <c r="MHU36" s="1"/>
      <c r="MHV36" s="1"/>
      <c r="MHW36" s="1"/>
      <c r="MHX36" s="1"/>
      <c r="MHY36" s="1"/>
      <c r="MHZ36" s="1"/>
      <c r="MIA36" s="1"/>
      <c r="MIB36" s="1"/>
      <c r="MIC36" s="1"/>
      <c r="MID36" s="1"/>
      <c r="MIE36" s="1"/>
      <c r="MIF36" s="1"/>
      <c r="MIG36" s="1"/>
      <c r="MIH36" s="1"/>
      <c r="MII36" s="1"/>
      <c r="MIJ36" s="1"/>
      <c r="MIK36" s="1"/>
      <c r="MIL36" s="1"/>
      <c r="MIM36" s="1"/>
      <c r="MIN36" s="1"/>
      <c r="MIO36" s="1"/>
      <c r="MIP36" s="1"/>
      <c r="MIQ36" s="1"/>
      <c r="MIR36" s="1"/>
      <c r="MIS36" s="1"/>
      <c r="MIT36" s="1"/>
      <c r="MIU36" s="1"/>
      <c r="MIV36" s="1"/>
      <c r="MIW36" s="1"/>
      <c r="MIX36" s="1"/>
      <c r="MIY36" s="1"/>
      <c r="MIZ36" s="1"/>
      <c r="MJA36" s="1"/>
      <c r="MJB36" s="1"/>
      <c r="MJC36" s="1"/>
      <c r="MJD36" s="1"/>
      <c r="MJE36" s="1"/>
      <c r="MJF36" s="1"/>
      <c r="MJG36" s="1"/>
      <c r="MJH36" s="1"/>
      <c r="MJI36" s="1"/>
      <c r="MJJ36" s="1"/>
      <c r="MJK36" s="1"/>
      <c r="MJL36" s="1"/>
      <c r="MJM36" s="1"/>
      <c r="MJN36" s="1"/>
      <c r="MJO36" s="1"/>
      <c r="MJP36" s="1"/>
      <c r="MJQ36" s="1"/>
      <c r="MJR36" s="1"/>
      <c r="MJS36" s="1"/>
      <c r="MJT36" s="1"/>
      <c r="MJU36" s="1"/>
      <c r="MJV36" s="1"/>
      <c r="MJW36" s="1"/>
      <c r="MJX36" s="1"/>
      <c r="MJY36" s="1"/>
      <c r="MJZ36" s="1"/>
      <c r="MKA36" s="1"/>
      <c r="MKB36" s="1"/>
      <c r="MKC36" s="1"/>
      <c r="MKD36" s="1"/>
      <c r="MKE36" s="1"/>
      <c r="MKF36" s="1"/>
      <c r="MKG36" s="1"/>
      <c r="MKH36" s="1"/>
      <c r="MKI36" s="1"/>
      <c r="MKJ36" s="1"/>
      <c r="MKK36" s="1"/>
      <c r="MKL36" s="1"/>
      <c r="MKM36" s="1"/>
      <c r="MKN36" s="1"/>
      <c r="MKO36" s="1"/>
      <c r="MKP36" s="1"/>
      <c r="MKQ36" s="1"/>
      <c r="MKR36" s="1"/>
      <c r="MKS36" s="1"/>
      <c r="MKT36" s="1"/>
      <c r="MKU36" s="1"/>
      <c r="MKV36" s="1"/>
      <c r="MKW36" s="1"/>
      <c r="MKX36" s="1"/>
      <c r="MKY36" s="1"/>
      <c r="MKZ36" s="1"/>
      <c r="MLA36" s="1"/>
      <c r="MLB36" s="1"/>
      <c r="MLC36" s="1"/>
      <c r="MLD36" s="1"/>
      <c r="MLE36" s="1"/>
      <c r="MLF36" s="1"/>
      <c r="MLG36" s="1"/>
      <c r="MLH36" s="1"/>
      <c r="MLI36" s="1"/>
      <c r="MLJ36" s="1"/>
      <c r="MLK36" s="1"/>
      <c r="MLL36" s="1"/>
      <c r="MLM36" s="1"/>
      <c r="MLN36" s="1"/>
      <c r="MLO36" s="1"/>
      <c r="MLP36" s="1"/>
      <c r="MLQ36" s="1"/>
      <c r="MLR36" s="1"/>
      <c r="MLS36" s="1"/>
      <c r="MLT36" s="1"/>
      <c r="MLU36" s="1"/>
      <c r="MLV36" s="1"/>
      <c r="MLW36" s="1"/>
      <c r="MLX36" s="1"/>
      <c r="MLY36" s="1"/>
      <c r="MLZ36" s="1"/>
      <c r="MMA36" s="1"/>
      <c r="MMB36" s="1"/>
      <c r="MMC36" s="1"/>
      <c r="MMD36" s="1"/>
      <c r="MME36" s="1"/>
      <c r="MMF36" s="1"/>
      <c r="MMG36" s="1"/>
      <c r="MMH36" s="1"/>
      <c r="MMI36" s="1"/>
      <c r="MMJ36" s="1"/>
      <c r="MMK36" s="1"/>
      <c r="MML36" s="1"/>
      <c r="MMM36" s="1"/>
      <c r="MMN36" s="1"/>
      <c r="MMO36" s="1"/>
      <c r="MMP36" s="1"/>
      <c r="MMQ36" s="1"/>
      <c r="MMR36" s="1"/>
      <c r="MMS36" s="1"/>
      <c r="MMT36" s="1"/>
      <c r="MMU36" s="1"/>
      <c r="MMV36" s="1"/>
      <c r="MMW36" s="1"/>
      <c r="MMX36" s="1"/>
      <c r="MMY36" s="1"/>
      <c r="MMZ36" s="1"/>
      <c r="MNA36" s="1"/>
      <c r="MNB36" s="1"/>
      <c r="MNC36" s="1"/>
      <c r="MND36" s="1"/>
      <c r="MNE36" s="1"/>
      <c r="MNF36" s="1"/>
      <c r="MNG36" s="1"/>
      <c r="MNH36" s="1"/>
      <c r="MNI36" s="1"/>
      <c r="MNJ36" s="1"/>
      <c r="MNK36" s="1"/>
      <c r="MNL36" s="1"/>
      <c r="MNM36" s="1"/>
      <c r="MNN36" s="1"/>
      <c r="MNO36" s="1"/>
      <c r="MNP36" s="1"/>
      <c r="MNQ36" s="1"/>
      <c r="MNR36" s="1"/>
      <c r="MNS36" s="1"/>
      <c r="MNT36" s="1"/>
      <c r="MNU36" s="1"/>
      <c r="MNV36" s="1"/>
      <c r="MNW36" s="1"/>
      <c r="MNX36" s="1"/>
      <c r="MNY36" s="1"/>
      <c r="MNZ36" s="1"/>
      <c r="MOA36" s="1"/>
      <c r="MOB36" s="1"/>
      <c r="MOC36" s="1"/>
      <c r="MOD36" s="1"/>
      <c r="MOE36" s="1"/>
      <c r="MOF36" s="1"/>
      <c r="MOG36" s="1"/>
      <c r="MOH36" s="1"/>
      <c r="MOI36" s="1"/>
      <c r="MOJ36" s="1"/>
      <c r="MOK36" s="1"/>
      <c r="MOL36" s="1"/>
      <c r="MOM36" s="1"/>
      <c r="MON36" s="1"/>
      <c r="MOO36" s="1"/>
      <c r="MOP36" s="1"/>
      <c r="MOQ36" s="1"/>
      <c r="MOR36" s="1"/>
      <c r="MOS36" s="1"/>
      <c r="MOT36" s="1"/>
      <c r="MOU36" s="1"/>
      <c r="MOV36" s="1"/>
      <c r="MOW36" s="1"/>
      <c r="MOX36" s="1"/>
      <c r="MOY36" s="1"/>
      <c r="MOZ36" s="1"/>
      <c r="MPA36" s="1"/>
      <c r="MPB36" s="1"/>
      <c r="MPC36" s="1"/>
      <c r="MPD36" s="1"/>
      <c r="MPE36" s="1"/>
      <c r="MPF36" s="1"/>
      <c r="MPG36" s="1"/>
      <c r="MPH36" s="1"/>
      <c r="MPI36" s="1"/>
      <c r="MPJ36" s="1"/>
      <c r="MPK36" s="1"/>
      <c r="MPL36" s="1"/>
      <c r="MPM36" s="1"/>
      <c r="MPN36" s="1"/>
      <c r="MPO36" s="1"/>
      <c r="MPP36" s="1"/>
      <c r="MPQ36" s="1"/>
      <c r="MPR36" s="1"/>
      <c r="MPS36" s="1"/>
      <c r="MPT36" s="1"/>
      <c r="MPU36" s="1"/>
      <c r="MPV36" s="1"/>
      <c r="MPW36" s="1"/>
      <c r="MPX36" s="1"/>
      <c r="MPY36" s="1"/>
      <c r="MPZ36" s="1"/>
      <c r="MQA36" s="1"/>
      <c r="MQB36" s="1"/>
      <c r="MQC36" s="1"/>
      <c r="MQD36" s="1"/>
      <c r="MQE36" s="1"/>
      <c r="MQF36" s="1"/>
      <c r="MQG36" s="1"/>
      <c r="MQH36" s="1"/>
      <c r="MQI36" s="1"/>
      <c r="MQJ36" s="1"/>
      <c r="MQK36" s="1"/>
      <c r="MQL36" s="1"/>
      <c r="MQM36" s="1"/>
      <c r="MQN36" s="1"/>
      <c r="MQO36" s="1"/>
      <c r="MQP36" s="1"/>
      <c r="MQQ36" s="1"/>
      <c r="MQR36" s="1"/>
      <c r="MQS36" s="1"/>
      <c r="MQT36" s="1"/>
      <c r="MQU36" s="1"/>
      <c r="MQV36" s="1"/>
      <c r="MQW36" s="1"/>
      <c r="MQX36" s="1"/>
      <c r="MQY36" s="1"/>
      <c r="MQZ36" s="1"/>
      <c r="MRA36" s="1"/>
      <c r="MRB36" s="1"/>
      <c r="MRC36" s="1"/>
      <c r="MRD36" s="1"/>
      <c r="MRE36" s="1"/>
      <c r="MRF36" s="1"/>
      <c r="MRG36" s="1"/>
      <c r="MRH36" s="1"/>
      <c r="MRI36" s="1"/>
      <c r="MRJ36" s="1"/>
      <c r="MRK36" s="1"/>
      <c r="MRL36" s="1"/>
      <c r="MRM36" s="1"/>
      <c r="MRN36" s="1"/>
      <c r="MRO36" s="1"/>
      <c r="MRP36" s="1"/>
      <c r="MRQ36" s="1"/>
      <c r="MRR36" s="1"/>
      <c r="MRS36" s="1"/>
      <c r="MRT36" s="1"/>
      <c r="MRU36" s="1"/>
      <c r="MRV36" s="1"/>
      <c r="MRW36" s="1"/>
      <c r="MRX36" s="1"/>
      <c r="MRY36" s="1"/>
      <c r="MRZ36" s="1"/>
      <c r="MSA36" s="1"/>
      <c r="MSB36" s="1"/>
      <c r="MSC36" s="1"/>
      <c r="MSD36" s="1"/>
      <c r="MSE36" s="1"/>
      <c r="MSF36" s="1"/>
      <c r="MSG36" s="1"/>
      <c r="MSH36" s="1"/>
      <c r="MSI36" s="1"/>
      <c r="MSJ36" s="1"/>
      <c r="MSK36" s="1"/>
      <c r="MSL36" s="1"/>
      <c r="MSM36" s="1"/>
      <c r="MSN36" s="1"/>
      <c r="MSO36" s="1"/>
      <c r="MSP36" s="1"/>
      <c r="MSQ36" s="1"/>
      <c r="MSR36" s="1"/>
      <c r="MSS36" s="1"/>
      <c r="MST36" s="1"/>
      <c r="MSU36" s="1"/>
      <c r="MSV36" s="1"/>
      <c r="MSW36" s="1"/>
      <c r="MSX36" s="1"/>
      <c r="MSY36" s="1"/>
      <c r="MSZ36" s="1"/>
      <c r="MTA36" s="1"/>
      <c r="MTB36" s="1"/>
      <c r="MTC36" s="1"/>
      <c r="MTD36" s="1"/>
      <c r="MTE36" s="1"/>
      <c r="MTF36" s="1"/>
      <c r="MTG36" s="1"/>
      <c r="MTH36" s="1"/>
      <c r="MTI36" s="1"/>
      <c r="MTJ36" s="1"/>
      <c r="MTK36" s="1"/>
      <c r="MTL36" s="1"/>
      <c r="MTM36" s="1"/>
      <c r="MTN36" s="1"/>
      <c r="MTO36" s="1"/>
      <c r="MTP36" s="1"/>
      <c r="MTQ36" s="1"/>
      <c r="MTR36" s="1"/>
      <c r="MTS36" s="1"/>
      <c r="MTT36" s="1"/>
      <c r="MTU36" s="1"/>
      <c r="MTV36" s="1"/>
      <c r="MTW36" s="1"/>
      <c r="MTX36" s="1"/>
      <c r="MTY36" s="1"/>
      <c r="MTZ36" s="1"/>
      <c r="MUA36" s="1"/>
      <c r="MUB36" s="1"/>
      <c r="MUC36" s="1"/>
      <c r="MUD36" s="1"/>
      <c r="MUE36" s="1"/>
      <c r="MUF36" s="1"/>
      <c r="MUG36" s="1"/>
      <c r="MUH36" s="1"/>
      <c r="MUI36" s="1"/>
      <c r="MUJ36" s="1"/>
      <c r="MUK36" s="1"/>
      <c r="MUL36" s="1"/>
      <c r="MUM36" s="1"/>
      <c r="MUN36" s="1"/>
      <c r="MUO36" s="1"/>
      <c r="MUP36" s="1"/>
      <c r="MUQ36" s="1"/>
      <c r="MUR36" s="1"/>
      <c r="MUS36" s="1"/>
      <c r="MUT36" s="1"/>
      <c r="MUU36" s="1"/>
      <c r="MUV36" s="1"/>
      <c r="MUW36" s="1"/>
      <c r="MUX36" s="1"/>
      <c r="MUY36" s="1"/>
      <c r="MUZ36" s="1"/>
      <c r="MVA36" s="1"/>
      <c r="MVB36" s="1"/>
      <c r="MVC36" s="1"/>
      <c r="MVD36" s="1"/>
      <c r="MVE36" s="1"/>
      <c r="MVF36" s="1"/>
      <c r="MVG36" s="1"/>
      <c r="MVH36" s="1"/>
      <c r="MVI36" s="1"/>
      <c r="MVJ36" s="1"/>
      <c r="MVK36" s="1"/>
      <c r="MVL36" s="1"/>
      <c r="MVM36" s="1"/>
      <c r="MVN36" s="1"/>
      <c r="MVO36" s="1"/>
      <c r="MVP36" s="1"/>
      <c r="MVQ36" s="1"/>
      <c r="MVR36" s="1"/>
      <c r="MVS36" s="1"/>
      <c r="MVT36" s="1"/>
      <c r="MVU36" s="1"/>
      <c r="MVV36" s="1"/>
      <c r="MVW36" s="1"/>
      <c r="MVX36" s="1"/>
      <c r="MVY36" s="1"/>
      <c r="MVZ36" s="1"/>
      <c r="MWA36" s="1"/>
      <c r="MWB36" s="1"/>
      <c r="MWC36" s="1"/>
      <c r="MWD36" s="1"/>
      <c r="MWE36" s="1"/>
      <c r="MWF36" s="1"/>
      <c r="MWG36" s="1"/>
      <c r="MWH36" s="1"/>
      <c r="MWI36" s="1"/>
      <c r="MWJ36" s="1"/>
      <c r="MWK36" s="1"/>
      <c r="MWL36" s="1"/>
      <c r="MWM36" s="1"/>
      <c r="MWN36" s="1"/>
      <c r="MWO36" s="1"/>
      <c r="MWP36" s="1"/>
      <c r="MWQ36" s="1"/>
      <c r="MWR36" s="1"/>
      <c r="MWS36" s="1"/>
      <c r="MWT36" s="1"/>
      <c r="MWU36" s="1"/>
      <c r="MWV36" s="1"/>
      <c r="MWW36" s="1"/>
      <c r="MWX36" s="1"/>
      <c r="MWY36" s="1"/>
      <c r="MWZ36" s="1"/>
      <c r="MXA36" s="1"/>
      <c r="MXB36" s="1"/>
      <c r="MXC36" s="1"/>
      <c r="MXD36" s="1"/>
      <c r="MXE36" s="1"/>
      <c r="MXF36" s="1"/>
      <c r="MXG36" s="1"/>
      <c r="MXH36" s="1"/>
      <c r="MXI36" s="1"/>
      <c r="MXJ36" s="1"/>
      <c r="MXK36" s="1"/>
      <c r="MXL36" s="1"/>
      <c r="MXM36" s="1"/>
      <c r="MXN36" s="1"/>
      <c r="MXO36" s="1"/>
      <c r="MXP36" s="1"/>
      <c r="MXQ36" s="1"/>
      <c r="MXR36" s="1"/>
      <c r="MXS36" s="1"/>
      <c r="MXT36" s="1"/>
      <c r="MXU36" s="1"/>
      <c r="MXV36" s="1"/>
      <c r="MXW36" s="1"/>
      <c r="MXX36" s="1"/>
      <c r="MXY36" s="1"/>
      <c r="MXZ36" s="1"/>
      <c r="MYA36" s="1"/>
      <c r="MYB36" s="1"/>
      <c r="MYC36" s="1"/>
      <c r="MYD36" s="1"/>
      <c r="MYE36" s="1"/>
      <c r="MYF36" s="1"/>
      <c r="MYG36" s="1"/>
      <c r="MYH36" s="1"/>
      <c r="MYI36" s="1"/>
      <c r="MYJ36" s="1"/>
      <c r="MYK36" s="1"/>
      <c r="MYL36" s="1"/>
      <c r="MYM36" s="1"/>
      <c r="MYN36" s="1"/>
      <c r="MYO36" s="1"/>
      <c r="MYP36" s="1"/>
      <c r="MYQ36" s="1"/>
      <c r="MYR36" s="1"/>
      <c r="MYS36" s="1"/>
      <c r="MYT36" s="1"/>
      <c r="MYU36" s="1"/>
      <c r="MYV36" s="1"/>
      <c r="MYW36" s="1"/>
      <c r="MYX36" s="1"/>
      <c r="MYY36" s="1"/>
      <c r="MYZ36" s="1"/>
      <c r="MZA36" s="1"/>
      <c r="MZB36" s="1"/>
      <c r="MZC36" s="1"/>
      <c r="MZD36" s="1"/>
      <c r="MZE36" s="1"/>
      <c r="MZF36" s="1"/>
      <c r="MZG36" s="1"/>
      <c r="MZH36" s="1"/>
      <c r="MZI36" s="1"/>
      <c r="MZJ36" s="1"/>
      <c r="MZK36" s="1"/>
      <c r="MZL36" s="1"/>
      <c r="MZM36" s="1"/>
      <c r="MZN36" s="1"/>
      <c r="MZO36" s="1"/>
      <c r="MZP36" s="1"/>
      <c r="MZQ36" s="1"/>
      <c r="MZR36" s="1"/>
      <c r="MZS36" s="1"/>
      <c r="MZT36" s="1"/>
      <c r="MZU36" s="1"/>
      <c r="MZV36" s="1"/>
      <c r="MZW36" s="1"/>
      <c r="MZX36" s="1"/>
      <c r="MZY36" s="1"/>
      <c r="MZZ36" s="1"/>
      <c r="NAA36" s="1"/>
      <c r="NAB36" s="1"/>
      <c r="NAC36" s="1"/>
      <c r="NAD36" s="1"/>
      <c r="NAE36" s="1"/>
      <c r="NAF36" s="1"/>
      <c r="NAG36" s="1"/>
      <c r="NAH36" s="1"/>
      <c r="NAI36" s="1"/>
      <c r="NAJ36" s="1"/>
      <c r="NAK36" s="1"/>
      <c r="NAL36" s="1"/>
      <c r="NAM36" s="1"/>
      <c r="NAN36" s="1"/>
      <c r="NAO36" s="1"/>
      <c r="NAP36" s="1"/>
      <c r="NAQ36" s="1"/>
      <c r="NAR36" s="1"/>
      <c r="NAS36" s="1"/>
      <c r="NAT36" s="1"/>
      <c r="NAU36" s="1"/>
      <c r="NAV36" s="1"/>
      <c r="NAW36" s="1"/>
      <c r="NAX36" s="1"/>
      <c r="NAY36" s="1"/>
      <c r="NAZ36" s="1"/>
      <c r="NBA36" s="1"/>
      <c r="NBB36" s="1"/>
      <c r="NBC36" s="1"/>
      <c r="NBD36" s="1"/>
      <c r="NBE36" s="1"/>
      <c r="NBF36" s="1"/>
      <c r="NBG36" s="1"/>
      <c r="NBH36" s="1"/>
      <c r="NBI36" s="1"/>
      <c r="NBJ36" s="1"/>
      <c r="NBK36" s="1"/>
      <c r="NBL36" s="1"/>
      <c r="NBM36" s="1"/>
      <c r="NBN36" s="1"/>
      <c r="NBO36" s="1"/>
      <c r="NBP36" s="1"/>
      <c r="NBQ36" s="1"/>
      <c r="NBR36" s="1"/>
      <c r="NBS36" s="1"/>
      <c r="NBT36" s="1"/>
      <c r="NBU36" s="1"/>
      <c r="NBV36" s="1"/>
      <c r="NBW36" s="1"/>
      <c r="NBX36" s="1"/>
      <c r="NBY36" s="1"/>
      <c r="NBZ36" s="1"/>
      <c r="NCA36" s="1"/>
      <c r="NCB36" s="1"/>
      <c r="NCC36" s="1"/>
      <c r="NCD36" s="1"/>
      <c r="NCE36" s="1"/>
      <c r="NCF36" s="1"/>
      <c r="NCG36" s="1"/>
      <c r="NCH36" s="1"/>
      <c r="NCI36" s="1"/>
      <c r="NCJ36" s="1"/>
      <c r="NCK36" s="1"/>
      <c r="NCL36" s="1"/>
      <c r="NCM36" s="1"/>
      <c r="NCN36" s="1"/>
      <c r="NCO36" s="1"/>
      <c r="NCP36" s="1"/>
      <c r="NCQ36" s="1"/>
      <c r="NCR36" s="1"/>
      <c r="NCS36" s="1"/>
      <c r="NCT36" s="1"/>
      <c r="NCU36" s="1"/>
      <c r="NCV36" s="1"/>
      <c r="NCW36" s="1"/>
      <c r="NCX36" s="1"/>
      <c r="NCY36" s="1"/>
      <c r="NCZ36" s="1"/>
      <c r="NDA36" s="1"/>
      <c r="NDB36" s="1"/>
      <c r="NDC36" s="1"/>
      <c r="NDD36" s="1"/>
      <c r="NDE36" s="1"/>
      <c r="NDF36" s="1"/>
      <c r="NDG36" s="1"/>
      <c r="NDH36" s="1"/>
      <c r="NDI36" s="1"/>
      <c r="NDJ36" s="1"/>
      <c r="NDK36" s="1"/>
      <c r="NDL36" s="1"/>
      <c r="NDM36" s="1"/>
      <c r="NDN36" s="1"/>
      <c r="NDO36" s="1"/>
      <c r="NDP36" s="1"/>
      <c r="NDQ36" s="1"/>
      <c r="NDR36" s="1"/>
      <c r="NDS36" s="1"/>
      <c r="NDT36" s="1"/>
      <c r="NDU36" s="1"/>
      <c r="NDV36" s="1"/>
      <c r="NDW36" s="1"/>
      <c r="NDX36" s="1"/>
      <c r="NDY36" s="1"/>
      <c r="NDZ36" s="1"/>
      <c r="NEA36" s="1"/>
      <c r="NEB36" s="1"/>
      <c r="NEC36" s="1"/>
      <c r="NED36" s="1"/>
      <c r="NEE36" s="1"/>
      <c r="NEF36" s="1"/>
      <c r="NEG36" s="1"/>
      <c r="NEH36" s="1"/>
      <c r="NEI36" s="1"/>
      <c r="NEJ36" s="1"/>
      <c r="NEK36" s="1"/>
      <c r="NEL36" s="1"/>
      <c r="NEM36" s="1"/>
      <c r="NEN36" s="1"/>
      <c r="NEO36" s="1"/>
      <c r="NEP36" s="1"/>
      <c r="NEQ36" s="1"/>
      <c r="NER36" s="1"/>
      <c r="NES36" s="1"/>
      <c r="NET36" s="1"/>
      <c r="NEU36" s="1"/>
      <c r="NEV36" s="1"/>
      <c r="NEW36" s="1"/>
      <c r="NEX36" s="1"/>
      <c r="NEY36" s="1"/>
      <c r="NEZ36" s="1"/>
      <c r="NFA36" s="1"/>
      <c r="NFB36" s="1"/>
      <c r="NFC36" s="1"/>
      <c r="NFD36" s="1"/>
      <c r="NFE36" s="1"/>
      <c r="NFF36" s="1"/>
      <c r="NFG36" s="1"/>
      <c r="NFH36" s="1"/>
      <c r="NFI36" s="1"/>
      <c r="NFJ36" s="1"/>
      <c r="NFK36" s="1"/>
      <c r="NFL36" s="1"/>
      <c r="NFM36" s="1"/>
      <c r="NFN36" s="1"/>
      <c r="NFO36" s="1"/>
      <c r="NFP36" s="1"/>
      <c r="NFQ36" s="1"/>
      <c r="NFR36" s="1"/>
      <c r="NFS36" s="1"/>
      <c r="NFT36" s="1"/>
      <c r="NFU36" s="1"/>
      <c r="NFV36" s="1"/>
      <c r="NFW36" s="1"/>
      <c r="NFX36" s="1"/>
      <c r="NFY36" s="1"/>
      <c r="NFZ36" s="1"/>
      <c r="NGA36" s="1"/>
      <c r="NGB36" s="1"/>
      <c r="NGC36" s="1"/>
      <c r="NGD36" s="1"/>
      <c r="NGE36" s="1"/>
      <c r="NGF36" s="1"/>
      <c r="NGG36" s="1"/>
      <c r="NGH36" s="1"/>
      <c r="NGI36" s="1"/>
      <c r="NGJ36" s="1"/>
      <c r="NGK36" s="1"/>
      <c r="NGL36" s="1"/>
      <c r="NGM36" s="1"/>
      <c r="NGN36" s="1"/>
      <c r="NGO36" s="1"/>
      <c r="NGP36" s="1"/>
      <c r="NGQ36" s="1"/>
      <c r="NGR36" s="1"/>
      <c r="NGS36" s="1"/>
      <c r="NGT36" s="1"/>
      <c r="NGU36" s="1"/>
      <c r="NGV36" s="1"/>
      <c r="NGW36" s="1"/>
      <c r="NGX36" s="1"/>
      <c r="NGY36" s="1"/>
      <c r="NGZ36" s="1"/>
      <c r="NHA36" s="1"/>
      <c r="NHB36" s="1"/>
      <c r="NHC36" s="1"/>
      <c r="NHD36" s="1"/>
      <c r="NHE36" s="1"/>
      <c r="NHF36" s="1"/>
      <c r="NHG36" s="1"/>
      <c r="NHH36" s="1"/>
      <c r="NHI36" s="1"/>
      <c r="NHJ36" s="1"/>
      <c r="NHK36" s="1"/>
      <c r="NHL36" s="1"/>
      <c r="NHM36" s="1"/>
      <c r="NHN36" s="1"/>
      <c r="NHO36" s="1"/>
      <c r="NHP36" s="1"/>
      <c r="NHQ36" s="1"/>
      <c r="NHR36" s="1"/>
      <c r="NHS36" s="1"/>
      <c r="NHT36" s="1"/>
      <c r="NHU36" s="1"/>
      <c r="NHV36" s="1"/>
      <c r="NHW36" s="1"/>
      <c r="NHX36" s="1"/>
      <c r="NHY36" s="1"/>
      <c r="NHZ36" s="1"/>
      <c r="NIA36" s="1"/>
      <c r="NIB36" s="1"/>
      <c r="NIC36" s="1"/>
      <c r="NID36" s="1"/>
      <c r="NIE36" s="1"/>
      <c r="NIF36" s="1"/>
      <c r="NIG36" s="1"/>
      <c r="NIH36" s="1"/>
      <c r="NII36" s="1"/>
      <c r="NIJ36" s="1"/>
      <c r="NIK36" s="1"/>
      <c r="NIL36" s="1"/>
      <c r="NIM36" s="1"/>
      <c r="NIN36" s="1"/>
      <c r="NIO36" s="1"/>
      <c r="NIP36" s="1"/>
      <c r="NIQ36" s="1"/>
      <c r="NIR36" s="1"/>
      <c r="NIS36" s="1"/>
      <c r="NIT36" s="1"/>
      <c r="NIU36" s="1"/>
      <c r="NIV36" s="1"/>
      <c r="NIW36" s="1"/>
      <c r="NIX36" s="1"/>
      <c r="NIY36" s="1"/>
      <c r="NIZ36" s="1"/>
      <c r="NJA36" s="1"/>
      <c r="NJB36" s="1"/>
      <c r="NJC36" s="1"/>
      <c r="NJD36" s="1"/>
      <c r="NJE36" s="1"/>
      <c r="NJF36" s="1"/>
      <c r="NJG36" s="1"/>
      <c r="NJH36" s="1"/>
      <c r="NJI36" s="1"/>
      <c r="NJJ36" s="1"/>
      <c r="NJK36" s="1"/>
      <c r="NJL36" s="1"/>
      <c r="NJM36" s="1"/>
      <c r="NJN36" s="1"/>
      <c r="NJO36" s="1"/>
      <c r="NJP36" s="1"/>
      <c r="NJQ36" s="1"/>
      <c r="NJR36" s="1"/>
      <c r="NJS36" s="1"/>
      <c r="NJT36" s="1"/>
      <c r="NJU36" s="1"/>
      <c r="NJV36" s="1"/>
      <c r="NJW36" s="1"/>
      <c r="NJX36" s="1"/>
      <c r="NJY36" s="1"/>
      <c r="NJZ36" s="1"/>
      <c r="NKA36" s="1"/>
      <c r="NKB36" s="1"/>
      <c r="NKC36" s="1"/>
      <c r="NKD36" s="1"/>
      <c r="NKE36" s="1"/>
      <c r="NKF36" s="1"/>
      <c r="NKG36" s="1"/>
      <c r="NKH36" s="1"/>
      <c r="NKI36" s="1"/>
      <c r="NKJ36" s="1"/>
      <c r="NKK36" s="1"/>
      <c r="NKL36" s="1"/>
      <c r="NKM36" s="1"/>
      <c r="NKN36" s="1"/>
      <c r="NKO36" s="1"/>
      <c r="NKP36" s="1"/>
      <c r="NKQ36" s="1"/>
      <c r="NKR36" s="1"/>
      <c r="NKS36" s="1"/>
      <c r="NKT36" s="1"/>
      <c r="NKU36" s="1"/>
      <c r="NKV36" s="1"/>
      <c r="NKW36" s="1"/>
      <c r="NKX36" s="1"/>
      <c r="NKY36" s="1"/>
      <c r="NKZ36" s="1"/>
      <c r="NLA36" s="1"/>
      <c r="NLB36" s="1"/>
      <c r="NLC36" s="1"/>
      <c r="NLD36" s="1"/>
      <c r="NLE36" s="1"/>
      <c r="NLF36" s="1"/>
      <c r="NLG36" s="1"/>
      <c r="NLH36" s="1"/>
      <c r="NLI36" s="1"/>
      <c r="NLJ36" s="1"/>
      <c r="NLK36" s="1"/>
      <c r="NLL36" s="1"/>
      <c r="NLM36" s="1"/>
      <c r="NLN36" s="1"/>
      <c r="NLO36" s="1"/>
      <c r="NLP36" s="1"/>
      <c r="NLQ36" s="1"/>
      <c r="NLR36" s="1"/>
      <c r="NLS36" s="1"/>
      <c r="NLT36" s="1"/>
      <c r="NLU36" s="1"/>
      <c r="NLV36" s="1"/>
      <c r="NLW36" s="1"/>
      <c r="NLX36" s="1"/>
      <c r="NLY36" s="1"/>
      <c r="NLZ36" s="1"/>
      <c r="NMA36" s="1"/>
      <c r="NMB36" s="1"/>
      <c r="NMC36" s="1"/>
      <c r="NMD36" s="1"/>
      <c r="NME36" s="1"/>
      <c r="NMF36" s="1"/>
      <c r="NMG36" s="1"/>
      <c r="NMH36" s="1"/>
      <c r="NMI36" s="1"/>
      <c r="NMJ36" s="1"/>
      <c r="NMK36" s="1"/>
      <c r="NML36" s="1"/>
      <c r="NMM36" s="1"/>
      <c r="NMN36" s="1"/>
      <c r="NMO36" s="1"/>
      <c r="NMP36" s="1"/>
      <c r="NMQ36" s="1"/>
      <c r="NMR36" s="1"/>
      <c r="NMS36" s="1"/>
      <c r="NMT36" s="1"/>
      <c r="NMU36" s="1"/>
      <c r="NMV36" s="1"/>
      <c r="NMW36" s="1"/>
      <c r="NMX36" s="1"/>
      <c r="NMY36" s="1"/>
      <c r="NMZ36" s="1"/>
      <c r="NNA36" s="1"/>
      <c r="NNB36" s="1"/>
      <c r="NNC36" s="1"/>
      <c r="NND36" s="1"/>
      <c r="NNE36" s="1"/>
      <c r="NNF36" s="1"/>
      <c r="NNG36" s="1"/>
      <c r="NNH36" s="1"/>
      <c r="NNI36" s="1"/>
      <c r="NNJ36" s="1"/>
      <c r="NNK36" s="1"/>
      <c r="NNL36" s="1"/>
      <c r="NNM36" s="1"/>
      <c r="NNN36" s="1"/>
      <c r="NNO36" s="1"/>
      <c r="NNP36" s="1"/>
      <c r="NNQ36" s="1"/>
      <c r="NNR36" s="1"/>
      <c r="NNS36" s="1"/>
      <c r="NNT36" s="1"/>
      <c r="NNU36" s="1"/>
      <c r="NNV36" s="1"/>
      <c r="NNW36" s="1"/>
      <c r="NNX36" s="1"/>
      <c r="NNY36" s="1"/>
      <c r="NNZ36" s="1"/>
      <c r="NOA36" s="1"/>
      <c r="NOB36" s="1"/>
      <c r="NOC36" s="1"/>
      <c r="NOD36" s="1"/>
      <c r="NOE36" s="1"/>
      <c r="NOF36" s="1"/>
      <c r="NOG36" s="1"/>
      <c r="NOH36" s="1"/>
      <c r="NOI36" s="1"/>
      <c r="NOJ36" s="1"/>
      <c r="NOK36" s="1"/>
      <c r="NOL36" s="1"/>
      <c r="NOM36" s="1"/>
      <c r="NON36" s="1"/>
      <c r="NOO36" s="1"/>
      <c r="NOP36" s="1"/>
      <c r="NOQ36" s="1"/>
      <c r="NOR36" s="1"/>
      <c r="NOS36" s="1"/>
      <c r="NOT36" s="1"/>
      <c r="NOU36" s="1"/>
      <c r="NOV36" s="1"/>
      <c r="NOW36" s="1"/>
      <c r="NOX36" s="1"/>
      <c r="NOY36" s="1"/>
      <c r="NOZ36" s="1"/>
      <c r="NPA36" s="1"/>
      <c r="NPB36" s="1"/>
      <c r="NPC36" s="1"/>
      <c r="NPD36" s="1"/>
      <c r="NPE36" s="1"/>
      <c r="NPF36" s="1"/>
      <c r="NPG36" s="1"/>
      <c r="NPH36" s="1"/>
      <c r="NPI36" s="1"/>
      <c r="NPJ36" s="1"/>
      <c r="NPK36" s="1"/>
      <c r="NPL36" s="1"/>
      <c r="NPM36" s="1"/>
      <c r="NPN36" s="1"/>
      <c r="NPO36" s="1"/>
      <c r="NPP36" s="1"/>
      <c r="NPQ36" s="1"/>
      <c r="NPR36" s="1"/>
      <c r="NPS36" s="1"/>
      <c r="NPT36" s="1"/>
      <c r="NPU36" s="1"/>
      <c r="NPV36" s="1"/>
      <c r="NPW36" s="1"/>
      <c r="NPX36" s="1"/>
      <c r="NPY36" s="1"/>
      <c r="NPZ36" s="1"/>
      <c r="NQA36" s="1"/>
      <c r="NQB36" s="1"/>
      <c r="NQC36" s="1"/>
      <c r="NQD36" s="1"/>
      <c r="NQE36" s="1"/>
      <c r="NQF36" s="1"/>
      <c r="NQG36" s="1"/>
      <c r="NQH36" s="1"/>
      <c r="NQI36" s="1"/>
      <c r="NQJ36" s="1"/>
      <c r="NQK36" s="1"/>
      <c r="NQL36" s="1"/>
      <c r="NQM36" s="1"/>
      <c r="NQN36" s="1"/>
      <c r="NQO36" s="1"/>
      <c r="NQP36" s="1"/>
      <c r="NQQ36" s="1"/>
      <c r="NQR36" s="1"/>
      <c r="NQS36" s="1"/>
      <c r="NQT36" s="1"/>
      <c r="NQU36" s="1"/>
      <c r="NQV36" s="1"/>
      <c r="NQW36" s="1"/>
      <c r="NQX36" s="1"/>
      <c r="NQY36" s="1"/>
      <c r="NQZ36" s="1"/>
      <c r="NRA36" s="1"/>
      <c r="NRB36" s="1"/>
      <c r="NRC36" s="1"/>
      <c r="NRD36" s="1"/>
      <c r="NRE36" s="1"/>
      <c r="NRF36" s="1"/>
      <c r="NRG36" s="1"/>
      <c r="NRH36" s="1"/>
      <c r="NRI36" s="1"/>
      <c r="NRJ36" s="1"/>
      <c r="NRK36" s="1"/>
      <c r="NRL36" s="1"/>
      <c r="NRM36" s="1"/>
      <c r="NRN36" s="1"/>
      <c r="NRO36" s="1"/>
      <c r="NRP36" s="1"/>
      <c r="NRQ36" s="1"/>
      <c r="NRR36" s="1"/>
      <c r="NRS36" s="1"/>
      <c r="NRT36" s="1"/>
      <c r="NRU36" s="1"/>
      <c r="NRV36" s="1"/>
      <c r="NRW36" s="1"/>
      <c r="NRX36" s="1"/>
      <c r="NRY36" s="1"/>
      <c r="NRZ36" s="1"/>
      <c r="NSA36" s="1"/>
      <c r="NSB36" s="1"/>
      <c r="NSC36" s="1"/>
      <c r="NSD36" s="1"/>
      <c r="NSE36" s="1"/>
      <c r="NSF36" s="1"/>
      <c r="NSG36" s="1"/>
      <c r="NSH36" s="1"/>
      <c r="NSI36" s="1"/>
      <c r="NSJ36" s="1"/>
      <c r="NSK36" s="1"/>
      <c r="NSL36" s="1"/>
      <c r="NSM36" s="1"/>
      <c r="NSN36" s="1"/>
      <c r="NSO36" s="1"/>
      <c r="NSP36" s="1"/>
      <c r="NSQ36" s="1"/>
      <c r="NSR36" s="1"/>
      <c r="NSS36" s="1"/>
      <c r="NST36" s="1"/>
      <c r="NSU36" s="1"/>
      <c r="NSV36" s="1"/>
      <c r="NSW36" s="1"/>
      <c r="NSX36" s="1"/>
      <c r="NSY36" s="1"/>
      <c r="NSZ36" s="1"/>
      <c r="NTA36" s="1"/>
      <c r="NTB36" s="1"/>
      <c r="NTC36" s="1"/>
      <c r="NTD36" s="1"/>
      <c r="NTE36" s="1"/>
      <c r="NTF36" s="1"/>
      <c r="NTG36" s="1"/>
      <c r="NTH36" s="1"/>
      <c r="NTI36" s="1"/>
      <c r="NTJ36" s="1"/>
      <c r="NTK36" s="1"/>
      <c r="NTL36" s="1"/>
      <c r="NTM36" s="1"/>
      <c r="NTN36" s="1"/>
      <c r="NTO36" s="1"/>
      <c r="NTP36" s="1"/>
      <c r="NTQ36" s="1"/>
      <c r="NTR36" s="1"/>
      <c r="NTS36" s="1"/>
      <c r="NTT36" s="1"/>
      <c r="NTU36" s="1"/>
      <c r="NTV36" s="1"/>
      <c r="NTW36" s="1"/>
      <c r="NTX36" s="1"/>
      <c r="NTY36" s="1"/>
      <c r="NTZ36" s="1"/>
      <c r="NUA36" s="1"/>
      <c r="NUB36" s="1"/>
      <c r="NUC36" s="1"/>
      <c r="NUD36" s="1"/>
      <c r="NUE36" s="1"/>
      <c r="NUF36" s="1"/>
      <c r="NUG36" s="1"/>
      <c r="NUH36" s="1"/>
      <c r="NUI36" s="1"/>
      <c r="NUJ36" s="1"/>
      <c r="NUK36" s="1"/>
      <c r="NUL36" s="1"/>
      <c r="NUM36" s="1"/>
      <c r="NUN36" s="1"/>
      <c r="NUO36" s="1"/>
      <c r="NUP36" s="1"/>
      <c r="NUQ36" s="1"/>
      <c r="NUR36" s="1"/>
      <c r="NUS36" s="1"/>
      <c r="NUT36" s="1"/>
      <c r="NUU36" s="1"/>
      <c r="NUV36" s="1"/>
      <c r="NUW36" s="1"/>
      <c r="NUX36" s="1"/>
      <c r="NUY36" s="1"/>
      <c r="NUZ36" s="1"/>
      <c r="NVA36" s="1"/>
      <c r="NVB36" s="1"/>
      <c r="NVC36" s="1"/>
      <c r="NVD36" s="1"/>
      <c r="NVE36" s="1"/>
      <c r="NVF36" s="1"/>
      <c r="NVG36" s="1"/>
      <c r="NVH36" s="1"/>
      <c r="NVI36" s="1"/>
      <c r="NVJ36" s="1"/>
      <c r="NVK36" s="1"/>
      <c r="NVL36" s="1"/>
      <c r="NVM36" s="1"/>
      <c r="NVN36" s="1"/>
      <c r="NVO36" s="1"/>
      <c r="NVP36" s="1"/>
      <c r="NVQ36" s="1"/>
      <c r="NVR36" s="1"/>
      <c r="NVS36" s="1"/>
      <c r="NVT36" s="1"/>
      <c r="NVU36" s="1"/>
      <c r="NVV36" s="1"/>
      <c r="NVW36" s="1"/>
      <c r="NVX36" s="1"/>
      <c r="NVY36" s="1"/>
      <c r="NVZ36" s="1"/>
      <c r="NWA36" s="1"/>
      <c r="NWB36" s="1"/>
      <c r="NWC36" s="1"/>
      <c r="NWD36" s="1"/>
      <c r="NWE36" s="1"/>
      <c r="NWF36" s="1"/>
      <c r="NWG36" s="1"/>
      <c r="NWH36" s="1"/>
      <c r="NWI36" s="1"/>
      <c r="NWJ36" s="1"/>
      <c r="NWK36" s="1"/>
      <c r="NWL36" s="1"/>
      <c r="NWM36" s="1"/>
      <c r="NWN36" s="1"/>
      <c r="NWO36" s="1"/>
      <c r="NWP36" s="1"/>
      <c r="NWQ36" s="1"/>
      <c r="NWR36" s="1"/>
      <c r="NWS36" s="1"/>
      <c r="NWT36" s="1"/>
      <c r="NWU36" s="1"/>
      <c r="NWV36" s="1"/>
      <c r="NWW36" s="1"/>
      <c r="NWX36" s="1"/>
      <c r="NWY36" s="1"/>
      <c r="NWZ36" s="1"/>
      <c r="NXA36" s="1"/>
      <c r="NXB36" s="1"/>
      <c r="NXC36" s="1"/>
      <c r="NXD36" s="1"/>
      <c r="NXE36" s="1"/>
      <c r="NXF36" s="1"/>
      <c r="NXG36" s="1"/>
      <c r="NXH36" s="1"/>
      <c r="NXI36" s="1"/>
      <c r="NXJ36" s="1"/>
      <c r="NXK36" s="1"/>
      <c r="NXL36" s="1"/>
      <c r="NXM36" s="1"/>
      <c r="NXN36" s="1"/>
      <c r="NXO36" s="1"/>
      <c r="NXP36" s="1"/>
      <c r="NXQ36" s="1"/>
      <c r="NXR36" s="1"/>
      <c r="NXS36" s="1"/>
      <c r="NXT36" s="1"/>
      <c r="NXU36" s="1"/>
      <c r="NXV36" s="1"/>
      <c r="NXW36" s="1"/>
      <c r="NXX36" s="1"/>
      <c r="NXY36" s="1"/>
      <c r="NXZ36" s="1"/>
      <c r="NYA36" s="1"/>
      <c r="NYB36" s="1"/>
      <c r="NYC36" s="1"/>
      <c r="NYD36" s="1"/>
      <c r="NYE36" s="1"/>
      <c r="NYF36" s="1"/>
      <c r="NYG36" s="1"/>
      <c r="NYH36" s="1"/>
      <c r="NYI36" s="1"/>
      <c r="NYJ36" s="1"/>
      <c r="NYK36" s="1"/>
      <c r="NYL36" s="1"/>
      <c r="NYM36" s="1"/>
      <c r="NYN36" s="1"/>
      <c r="NYO36" s="1"/>
      <c r="NYP36" s="1"/>
      <c r="NYQ36" s="1"/>
      <c r="NYR36" s="1"/>
      <c r="NYS36" s="1"/>
      <c r="NYT36" s="1"/>
      <c r="NYU36" s="1"/>
      <c r="NYV36" s="1"/>
      <c r="NYW36" s="1"/>
      <c r="NYX36" s="1"/>
      <c r="NYY36" s="1"/>
      <c r="NYZ36" s="1"/>
      <c r="NZA36" s="1"/>
      <c r="NZB36" s="1"/>
      <c r="NZC36" s="1"/>
      <c r="NZD36" s="1"/>
      <c r="NZE36" s="1"/>
      <c r="NZF36" s="1"/>
      <c r="NZG36" s="1"/>
      <c r="NZH36" s="1"/>
      <c r="NZI36" s="1"/>
      <c r="NZJ36" s="1"/>
      <c r="NZK36" s="1"/>
      <c r="NZL36" s="1"/>
      <c r="NZM36" s="1"/>
      <c r="NZN36" s="1"/>
      <c r="NZO36" s="1"/>
      <c r="NZP36" s="1"/>
      <c r="NZQ36" s="1"/>
      <c r="NZR36" s="1"/>
      <c r="NZS36" s="1"/>
      <c r="NZT36" s="1"/>
      <c r="NZU36" s="1"/>
      <c r="NZV36" s="1"/>
      <c r="NZW36" s="1"/>
      <c r="NZX36" s="1"/>
      <c r="NZY36" s="1"/>
      <c r="NZZ36" s="1"/>
      <c r="OAA36" s="1"/>
      <c r="OAB36" s="1"/>
      <c r="OAC36" s="1"/>
      <c r="OAD36" s="1"/>
      <c r="OAE36" s="1"/>
      <c r="OAF36" s="1"/>
      <c r="OAG36" s="1"/>
      <c r="OAH36" s="1"/>
      <c r="OAI36" s="1"/>
      <c r="OAJ36" s="1"/>
      <c r="OAK36" s="1"/>
      <c r="OAL36" s="1"/>
      <c r="OAM36" s="1"/>
      <c r="OAN36" s="1"/>
      <c r="OAO36" s="1"/>
      <c r="OAP36" s="1"/>
      <c r="OAQ36" s="1"/>
      <c r="OAR36" s="1"/>
      <c r="OAS36" s="1"/>
      <c r="OAT36" s="1"/>
      <c r="OAU36" s="1"/>
      <c r="OAV36" s="1"/>
      <c r="OAW36" s="1"/>
      <c r="OAX36" s="1"/>
      <c r="OAY36" s="1"/>
      <c r="OAZ36" s="1"/>
      <c r="OBA36" s="1"/>
      <c r="OBB36" s="1"/>
      <c r="OBC36" s="1"/>
      <c r="OBD36" s="1"/>
      <c r="OBE36" s="1"/>
      <c r="OBF36" s="1"/>
      <c r="OBG36" s="1"/>
      <c r="OBH36" s="1"/>
      <c r="OBI36" s="1"/>
      <c r="OBJ36" s="1"/>
      <c r="OBK36" s="1"/>
      <c r="OBL36" s="1"/>
      <c r="OBM36" s="1"/>
      <c r="OBN36" s="1"/>
      <c r="OBO36" s="1"/>
      <c r="OBP36" s="1"/>
      <c r="OBQ36" s="1"/>
      <c r="OBR36" s="1"/>
      <c r="OBS36" s="1"/>
      <c r="OBT36" s="1"/>
      <c r="OBU36" s="1"/>
      <c r="OBV36" s="1"/>
      <c r="OBW36" s="1"/>
      <c r="OBX36" s="1"/>
      <c r="OBY36" s="1"/>
      <c r="OBZ36" s="1"/>
      <c r="OCA36" s="1"/>
      <c r="OCB36" s="1"/>
      <c r="OCC36" s="1"/>
      <c r="OCD36" s="1"/>
      <c r="OCE36" s="1"/>
      <c r="OCF36" s="1"/>
      <c r="OCG36" s="1"/>
      <c r="OCH36" s="1"/>
      <c r="OCI36" s="1"/>
      <c r="OCJ36" s="1"/>
      <c r="OCK36" s="1"/>
      <c r="OCL36" s="1"/>
      <c r="OCM36" s="1"/>
      <c r="OCN36" s="1"/>
      <c r="OCO36" s="1"/>
      <c r="OCP36" s="1"/>
      <c r="OCQ36" s="1"/>
      <c r="OCR36" s="1"/>
      <c r="OCS36" s="1"/>
      <c r="OCT36" s="1"/>
      <c r="OCU36" s="1"/>
      <c r="OCV36" s="1"/>
      <c r="OCW36" s="1"/>
      <c r="OCX36" s="1"/>
      <c r="OCY36" s="1"/>
      <c r="OCZ36" s="1"/>
      <c r="ODA36" s="1"/>
      <c r="ODB36" s="1"/>
      <c r="ODC36" s="1"/>
      <c r="ODD36" s="1"/>
      <c r="ODE36" s="1"/>
      <c r="ODF36" s="1"/>
      <c r="ODG36" s="1"/>
      <c r="ODH36" s="1"/>
      <c r="ODI36" s="1"/>
      <c r="ODJ36" s="1"/>
      <c r="ODK36" s="1"/>
      <c r="ODL36" s="1"/>
      <c r="ODM36" s="1"/>
      <c r="ODN36" s="1"/>
      <c r="ODO36" s="1"/>
      <c r="ODP36" s="1"/>
      <c r="ODQ36" s="1"/>
      <c r="ODR36" s="1"/>
      <c r="ODS36" s="1"/>
      <c r="ODT36" s="1"/>
      <c r="ODU36" s="1"/>
      <c r="ODV36" s="1"/>
      <c r="ODW36" s="1"/>
      <c r="ODX36" s="1"/>
      <c r="ODY36" s="1"/>
      <c r="ODZ36" s="1"/>
      <c r="OEA36" s="1"/>
      <c r="OEB36" s="1"/>
      <c r="OEC36" s="1"/>
      <c r="OED36" s="1"/>
      <c r="OEE36" s="1"/>
      <c r="OEF36" s="1"/>
      <c r="OEG36" s="1"/>
      <c r="OEH36" s="1"/>
      <c r="OEI36" s="1"/>
      <c r="OEJ36" s="1"/>
      <c r="OEK36" s="1"/>
      <c r="OEL36" s="1"/>
      <c r="OEM36" s="1"/>
      <c r="OEN36" s="1"/>
      <c r="OEO36" s="1"/>
      <c r="OEP36" s="1"/>
      <c r="OEQ36" s="1"/>
      <c r="OER36" s="1"/>
      <c r="OES36" s="1"/>
      <c r="OET36" s="1"/>
      <c r="OEU36" s="1"/>
      <c r="OEV36" s="1"/>
      <c r="OEW36" s="1"/>
      <c r="OEX36" s="1"/>
      <c r="OEY36" s="1"/>
      <c r="OEZ36" s="1"/>
      <c r="OFA36" s="1"/>
      <c r="OFB36" s="1"/>
      <c r="OFC36" s="1"/>
      <c r="OFD36" s="1"/>
      <c r="OFE36" s="1"/>
      <c r="OFF36" s="1"/>
      <c r="OFG36" s="1"/>
      <c r="OFH36" s="1"/>
      <c r="OFI36" s="1"/>
      <c r="OFJ36" s="1"/>
      <c r="OFK36" s="1"/>
      <c r="OFL36" s="1"/>
      <c r="OFM36" s="1"/>
      <c r="OFN36" s="1"/>
      <c r="OFO36" s="1"/>
      <c r="OFP36" s="1"/>
      <c r="OFQ36" s="1"/>
      <c r="OFR36" s="1"/>
      <c r="OFS36" s="1"/>
      <c r="OFT36" s="1"/>
      <c r="OFU36" s="1"/>
      <c r="OFV36" s="1"/>
      <c r="OFW36" s="1"/>
      <c r="OFX36" s="1"/>
      <c r="OFY36" s="1"/>
      <c r="OFZ36" s="1"/>
      <c r="OGA36" s="1"/>
      <c r="OGB36" s="1"/>
      <c r="OGC36" s="1"/>
      <c r="OGD36" s="1"/>
      <c r="OGE36" s="1"/>
      <c r="OGF36" s="1"/>
      <c r="OGG36" s="1"/>
      <c r="OGH36" s="1"/>
      <c r="OGI36" s="1"/>
      <c r="OGJ36" s="1"/>
      <c r="OGK36" s="1"/>
      <c r="OGL36" s="1"/>
      <c r="OGM36" s="1"/>
      <c r="OGN36" s="1"/>
      <c r="OGO36" s="1"/>
      <c r="OGP36" s="1"/>
      <c r="OGQ36" s="1"/>
      <c r="OGR36" s="1"/>
      <c r="OGS36" s="1"/>
      <c r="OGT36" s="1"/>
      <c r="OGU36" s="1"/>
      <c r="OGV36" s="1"/>
      <c r="OGW36" s="1"/>
      <c r="OGX36" s="1"/>
      <c r="OGY36" s="1"/>
      <c r="OGZ36" s="1"/>
      <c r="OHA36" s="1"/>
      <c r="OHB36" s="1"/>
      <c r="OHC36" s="1"/>
      <c r="OHD36" s="1"/>
      <c r="OHE36" s="1"/>
      <c r="OHF36" s="1"/>
      <c r="OHG36" s="1"/>
      <c r="OHH36" s="1"/>
      <c r="OHI36" s="1"/>
      <c r="OHJ36" s="1"/>
      <c r="OHK36" s="1"/>
      <c r="OHL36" s="1"/>
      <c r="OHM36" s="1"/>
      <c r="OHN36" s="1"/>
      <c r="OHO36" s="1"/>
      <c r="OHP36" s="1"/>
      <c r="OHQ36" s="1"/>
      <c r="OHR36" s="1"/>
      <c r="OHS36" s="1"/>
      <c r="OHT36" s="1"/>
      <c r="OHU36" s="1"/>
      <c r="OHV36" s="1"/>
      <c r="OHW36" s="1"/>
      <c r="OHX36" s="1"/>
      <c r="OHY36" s="1"/>
      <c r="OHZ36" s="1"/>
      <c r="OIA36" s="1"/>
      <c r="OIB36" s="1"/>
      <c r="OIC36" s="1"/>
      <c r="OID36" s="1"/>
      <c r="OIE36" s="1"/>
      <c r="OIF36" s="1"/>
      <c r="OIG36" s="1"/>
      <c r="OIH36" s="1"/>
      <c r="OII36" s="1"/>
      <c r="OIJ36" s="1"/>
      <c r="OIK36" s="1"/>
      <c r="OIL36" s="1"/>
      <c r="OIM36" s="1"/>
      <c r="OIN36" s="1"/>
      <c r="OIO36" s="1"/>
      <c r="OIP36" s="1"/>
      <c r="OIQ36" s="1"/>
      <c r="OIR36" s="1"/>
      <c r="OIS36" s="1"/>
      <c r="OIT36" s="1"/>
      <c r="OIU36" s="1"/>
      <c r="OIV36" s="1"/>
      <c r="OIW36" s="1"/>
      <c r="OIX36" s="1"/>
      <c r="OIY36" s="1"/>
      <c r="OIZ36" s="1"/>
      <c r="OJA36" s="1"/>
      <c r="OJB36" s="1"/>
      <c r="OJC36" s="1"/>
      <c r="OJD36" s="1"/>
      <c r="OJE36" s="1"/>
      <c r="OJF36" s="1"/>
      <c r="OJG36" s="1"/>
      <c r="OJH36" s="1"/>
      <c r="OJI36" s="1"/>
      <c r="OJJ36" s="1"/>
      <c r="OJK36" s="1"/>
      <c r="OJL36" s="1"/>
      <c r="OJM36" s="1"/>
      <c r="OJN36" s="1"/>
      <c r="OJO36" s="1"/>
      <c r="OJP36" s="1"/>
      <c r="OJQ36" s="1"/>
      <c r="OJR36" s="1"/>
      <c r="OJS36" s="1"/>
      <c r="OJT36" s="1"/>
      <c r="OJU36" s="1"/>
      <c r="OJV36" s="1"/>
      <c r="OJW36" s="1"/>
      <c r="OJX36" s="1"/>
      <c r="OJY36" s="1"/>
      <c r="OJZ36" s="1"/>
      <c r="OKA36" s="1"/>
      <c r="OKB36" s="1"/>
      <c r="OKC36" s="1"/>
      <c r="OKD36" s="1"/>
      <c r="OKE36" s="1"/>
      <c r="OKF36" s="1"/>
      <c r="OKG36" s="1"/>
      <c r="OKH36" s="1"/>
      <c r="OKI36" s="1"/>
      <c r="OKJ36" s="1"/>
      <c r="OKK36" s="1"/>
      <c r="OKL36" s="1"/>
      <c r="OKM36" s="1"/>
      <c r="OKN36" s="1"/>
      <c r="OKO36" s="1"/>
      <c r="OKP36" s="1"/>
      <c r="OKQ36" s="1"/>
      <c r="OKR36" s="1"/>
      <c r="OKS36" s="1"/>
      <c r="OKT36" s="1"/>
      <c r="OKU36" s="1"/>
      <c r="OKV36" s="1"/>
      <c r="OKW36" s="1"/>
      <c r="OKX36" s="1"/>
      <c r="OKY36" s="1"/>
      <c r="OKZ36" s="1"/>
      <c r="OLA36" s="1"/>
      <c r="OLB36" s="1"/>
      <c r="OLC36" s="1"/>
      <c r="OLD36" s="1"/>
      <c r="OLE36" s="1"/>
      <c r="OLF36" s="1"/>
      <c r="OLG36" s="1"/>
      <c r="OLH36" s="1"/>
      <c r="OLI36" s="1"/>
      <c r="OLJ36" s="1"/>
      <c r="OLK36" s="1"/>
      <c r="OLL36" s="1"/>
      <c r="OLM36" s="1"/>
      <c r="OLN36" s="1"/>
      <c r="OLO36" s="1"/>
      <c r="OLP36" s="1"/>
      <c r="OLQ36" s="1"/>
      <c r="OLR36" s="1"/>
      <c r="OLS36" s="1"/>
      <c r="OLT36" s="1"/>
      <c r="OLU36" s="1"/>
      <c r="OLV36" s="1"/>
      <c r="OLW36" s="1"/>
      <c r="OLX36" s="1"/>
      <c r="OLY36" s="1"/>
      <c r="OLZ36" s="1"/>
      <c r="OMA36" s="1"/>
      <c r="OMB36" s="1"/>
      <c r="OMC36" s="1"/>
      <c r="OMD36" s="1"/>
      <c r="OME36" s="1"/>
      <c r="OMF36" s="1"/>
      <c r="OMG36" s="1"/>
      <c r="OMH36" s="1"/>
      <c r="OMI36" s="1"/>
      <c r="OMJ36" s="1"/>
      <c r="OMK36" s="1"/>
      <c r="OML36" s="1"/>
      <c r="OMM36" s="1"/>
      <c r="OMN36" s="1"/>
      <c r="OMO36" s="1"/>
      <c r="OMP36" s="1"/>
      <c r="OMQ36" s="1"/>
      <c r="OMR36" s="1"/>
      <c r="OMS36" s="1"/>
      <c r="OMT36" s="1"/>
      <c r="OMU36" s="1"/>
      <c r="OMV36" s="1"/>
      <c r="OMW36" s="1"/>
      <c r="OMX36" s="1"/>
      <c r="OMY36" s="1"/>
      <c r="OMZ36" s="1"/>
      <c r="ONA36" s="1"/>
      <c r="ONB36" s="1"/>
      <c r="ONC36" s="1"/>
      <c r="OND36" s="1"/>
      <c r="ONE36" s="1"/>
      <c r="ONF36" s="1"/>
      <c r="ONG36" s="1"/>
      <c r="ONH36" s="1"/>
      <c r="ONI36" s="1"/>
      <c r="ONJ36" s="1"/>
      <c r="ONK36" s="1"/>
      <c r="ONL36" s="1"/>
      <c r="ONM36" s="1"/>
      <c r="ONN36" s="1"/>
      <c r="ONO36" s="1"/>
      <c r="ONP36" s="1"/>
      <c r="ONQ36" s="1"/>
      <c r="ONR36" s="1"/>
      <c r="ONS36" s="1"/>
      <c r="ONT36" s="1"/>
      <c r="ONU36" s="1"/>
      <c r="ONV36" s="1"/>
      <c r="ONW36" s="1"/>
      <c r="ONX36" s="1"/>
      <c r="ONY36" s="1"/>
      <c r="ONZ36" s="1"/>
      <c r="OOA36" s="1"/>
      <c r="OOB36" s="1"/>
      <c r="OOC36" s="1"/>
      <c r="OOD36" s="1"/>
      <c r="OOE36" s="1"/>
      <c r="OOF36" s="1"/>
      <c r="OOG36" s="1"/>
      <c r="OOH36" s="1"/>
      <c r="OOI36" s="1"/>
      <c r="OOJ36" s="1"/>
      <c r="OOK36" s="1"/>
      <c r="OOL36" s="1"/>
      <c r="OOM36" s="1"/>
      <c r="OON36" s="1"/>
      <c r="OOO36" s="1"/>
      <c r="OOP36" s="1"/>
      <c r="OOQ36" s="1"/>
      <c r="OOR36" s="1"/>
      <c r="OOS36" s="1"/>
      <c r="OOT36" s="1"/>
      <c r="OOU36" s="1"/>
      <c r="OOV36" s="1"/>
      <c r="OOW36" s="1"/>
      <c r="OOX36" s="1"/>
      <c r="OOY36" s="1"/>
      <c r="OOZ36" s="1"/>
      <c r="OPA36" s="1"/>
      <c r="OPB36" s="1"/>
      <c r="OPC36" s="1"/>
      <c r="OPD36" s="1"/>
      <c r="OPE36" s="1"/>
      <c r="OPF36" s="1"/>
      <c r="OPG36" s="1"/>
      <c r="OPH36" s="1"/>
      <c r="OPI36" s="1"/>
      <c r="OPJ36" s="1"/>
      <c r="OPK36" s="1"/>
      <c r="OPL36" s="1"/>
      <c r="OPM36" s="1"/>
      <c r="OPN36" s="1"/>
      <c r="OPO36" s="1"/>
      <c r="OPP36" s="1"/>
      <c r="OPQ36" s="1"/>
      <c r="OPR36" s="1"/>
      <c r="OPS36" s="1"/>
      <c r="OPT36" s="1"/>
      <c r="OPU36" s="1"/>
      <c r="OPV36" s="1"/>
      <c r="OPW36" s="1"/>
      <c r="OPX36" s="1"/>
      <c r="OPY36" s="1"/>
      <c r="OPZ36" s="1"/>
      <c r="OQA36" s="1"/>
      <c r="OQB36" s="1"/>
      <c r="OQC36" s="1"/>
      <c r="OQD36" s="1"/>
      <c r="OQE36" s="1"/>
      <c r="OQF36" s="1"/>
      <c r="OQG36" s="1"/>
      <c r="OQH36" s="1"/>
      <c r="OQI36" s="1"/>
      <c r="OQJ36" s="1"/>
      <c r="OQK36" s="1"/>
      <c r="OQL36" s="1"/>
      <c r="OQM36" s="1"/>
      <c r="OQN36" s="1"/>
      <c r="OQO36" s="1"/>
      <c r="OQP36" s="1"/>
      <c r="OQQ36" s="1"/>
      <c r="OQR36" s="1"/>
      <c r="OQS36" s="1"/>
      <c r="OQT36" s="1"/>
      <c r="OQU36" s="1"/>
      <c r="OQV36" s="1"/>
      <c r="OQW36" s="1"/>
      <c r="OQX36" s="1"/>
      <c r="OQY36" s="1"/>
      <c r="OQZ36" s="1"/>
      <c r="ORA36" s="1"/>
      <c r="ORB36" s="1"/>
      <c r="ORC36" s="1"/>
      <c r="ORD36" s="1"/>
      <c r="ORE36" s="1"/>
      <c r="ORF36" s="1"/>
      <c r="ORG36" s="1"/>
      <c r="ORH36" s="1"/>
      <c r="ORI36" s="1"/>
      <c r="ORJ36" s="1"/>
      <c r="ORK36" s="1"/>
      <c r="ORL36" s="1"/>
      <c r="ORM36" s="1"/>
      <c r="ORN36" s="1"/>
      <c r="ORO36" s="1"/>
      <c r="ORP36" s="1"/>
      <c r="ORQ36" s="1"/>
      <c r="ORR36" s="1"/>
      <c r="ORS36" s="1"/>
      <c r="ORT36" s="1"/>
      <c r="ORU36" s="1"/>
      <c r="ORV36" s="1"/>
      <c r="ORW36" s="1"/>
      <c r="ORX36" s="1"/>
      <c r="ORY36" s="1"/>
      <c r="ORZ36" s="1"/>
      <c r="OSA36" s="1"/>
      <c r="OSB36" s="1"/>
      <c r="OSC36" s="1"/>
      <c r="OSD36" s="1"/>
      <c r="OSE36" s="1"/>
      <c r="OSF36" s="1"/>
      <c r="OSG36" s="1"/>
      <c r="OSH36" s="1"/>
      <c r="OSI36" s="1"/>
      <c r="OSJ36" s="1"/>
      <c r="OSK36" s="1"/>
      <c r="OSL36" s="1"/>
      <c r="OSM36" s="1"/>
      <c r="OSN36" s="1"/>
      <c r="OSO36" s="1"/>
      <c r="OSP36" s="1"/>
      <c r="OSQ36" s="1"/>
      <c r="OSR36" s="1"/>
      <c r="OSS36" s="1"/>
      <c r="OST36" s="1"/>
      <c r="OSU36" s="1"/>
      <c r="OSV36" s="1"/>
      <c r="OSW36" s="1"/>
      <c r="OSX36" s="1"/>
      <c r="OSY36" s="1"/>
      <c r="OSZ36" s="1"/>
      <c r="OTA36" s="1"/>
      <c r="OTB36" s="1"/>
      <c r="OTC36" s="1"/>
      <c r="OTD36" s="1"/>
      <c r="OTE36" s="1"/>
      <c r="OTF36" s="1"/>
      <c r="OTG36" s="1"/>
      <c r="OTH36" s="1"/>
      <c r="OTI36" s="1"/>
      <c r="OTJ36" s="1"/>
      <c r="OTK36" s="1"/>
      <c r="OTL36" s="1"/>
      <c r="OTM36" s="1"/>
      <c r="OTN36" s="1"/>
      <c r="OTO36" s="1"/>
      <c r="OTP36" s="1"/>
      <c r="OTQ36" s="1"/>
      <c r="OTR36" s="1"/>
      <c r="OTS36" s="1"/>
      <c r="OTT36" s="1"/>
      <c r="OTU36" s="1"/>
      <c r="OTV36" s="1"/>
      <c r="OTW36" s="1"/>
      <c r="OTX36" s="1"/>
      <c r="OTY36" s="1"/>
      <c r="OTZ36" s="1"/>
      <c r="OUA36" s="1"/>
      <c r="OUB36" s="1"/>
      <c r="OUC36" s="1"/>
      <c r="OUD36" s="1"/>
      <c r="OUE36" s="1"/>
      <c r="OUF36" s="1"/>
      <c r="OUG36" s="1"/>
      <c r="OUH36" s="1"/>
      <c r="OUI36" s="1"/>
      <c r="OUJ36" s="1"/>
      <c r="OUK36" s="1"/>
      <c r="OUL36" s="1"/>
      <c r="OUM36" s="1"/>
      <c r="OUN36" s="1"/>
      <c r="OUO36" s="1"/>
      <c r="OUP36" s="1"/>
      <c r="OUQ36" s="1"/>
      <c r="OUR36" s="1"/>
      <c r="OUS36" s="1"/>
      <c r="OUT36" s="1"/>
      <c r="OUU36" s="1"/>
      <c r="OUV36" s="1"/>
      <c r="OUW36" s="1"/>
      <c r="OUX36" s="1"/>
      <c r="OUY36" s="1"/>
      <c r="OUZ36" s="1"/>
      <c r="OVA36" s="1"/>
      <c r="OVB36" s="1"/>
      <c r="OVC36" s="1"/>
      <c r="OVD36" s="1"/>
      <c r="OVE36" s="1"/>
      <c r="OVF36" s="1"/>
      <c r="OVG36" s="1"/>
      <c r="OVH36" s="1"/>
      <c r="OVI36" s="1"/>
      <c r="OVJ36" s="1"/>
      <c r="OVK36" s="1"/>
      <c r="OVL36" s="1"/>
      <c r="OVM36" s="1"/>
      <c r="OVN36" s="1"/>
      <c r="OVO36" s="1"/>
      <c r="OVP36" s="1"/>
      <c r="OVQ36" s="1"/>
      <c r="OVR36" s="1"/>
      <c r="OVS36" s="1"/>
      <c r="OVT36" s="1"/>
      <c r="OVU36" s="1"/>
      <c r="OVV36" s="1"/>
      <c r="OVW36" s="1"/>
      <c r="OVX36" s="1"/>
      <c r="OVY36" s="1"/>
      <c r="OVZ36" s="1"/>
      <c r="OWA36" s="1"/>
      <c r="OWB36" s="1"/>
      <c r="OWC36" s="1"/>
      <c r="OWD36" s="1"/>
      <c r="OWE36" s="1"/>
      <c r="OWF36" s="1"/>
      <c r="OWG36" s="1"/>
      <c r="OWH36" s="1"/>
      <c r="OWI36" s="1"/>
      <c r="OWJ36" s="1"/>
      <c r="OWK36" s="1"/>
      <c r="OWL36" s="1"/>
      <c r="OWM36" s="1"/>
      <c r="OWN36" s="1"/>
      <c r="OWO36" s="1"/>
      <c r="OWP36" s="1"/>
      <c r="OWQ36" s="1"/>
      <c r="OWR36" s="1"/>
      <c r="OWS36" s="1"/>
      <c r="OWT36" s="1"/>
      <c r="OWU36" s="1"/>
      <c r="OWV36" s="1"/>
      <c r="OWW36" s="1"/>
      <c r="OWX36" s="1"/>
      <c r="OWY36" s="1"/>
      <c r="OWZ36" s="1"/>
      <c r="OXA36" s="1"/>
      <c r="OXB36" s="1"/>
      <c r="OXC36" s="1"/>
      <c r="OXD36" s="1"/>
      <c r="OXE36" s="1"/>
      <c r="OXF36" s="1"/>
      <c r="OXG36" s="1"/>
      <c r="OXH36" s="1"/>
      <c r="OXI36" s="1"/>
      <c r="OXJ36" s="1"/>
      <c r="OXK36" s="1"/>
      <c r="OXL36" s="1"/>
      <c r="OXM36" s="1"/>
      <c r="OXN36" s="1"/>
      <c r="OXO36" s="1"/>
      <c r="OXP36" s="1"/>
      <c r="OXQ36" s="1"/>
      <c r="OXR36" s="1"/>
      <c r="OXS36" s="1"/>
      <c r="OXT36" s="1"/>
      <c r="OXU36" s="1"/>
      <c r="OXV36" s="1"/>
      <c r="OXW36" s="1"/>
      <c r="OXX36" s="1"/>
      <c r="OXY36" s="1"/>
      <c r="OXZ36" s="1"/>
      <c r="OYA36" s="1"/>
      <c r="OYB36" s="1"/>
      <c r="OYC36" s="1"/>
      <c r="OYD36" s="1"/>
      <c r="OYE36" s="1"/>
      <c r="OYF36" s="1"/>
      <c r="OYG36" s="1"/>
      <c r="OYH36" s="1"/>
      <c r="OYI36" s="1"/>
      <c r="OYJ36" s="1"/>
      <c r="OYK36" s="1"/>
      <c r="OYL36" s="1"/>
      <c r="OYM36" s="1"/>
      <c r="OYN36" s="1"/>
      <c r="OYO36" s="1"/>
      <c r="OYP36" s="1"/>
      <c r="OYQ36" s="1"/>
      <c r="OYR36" s="1"/>
      <c r="OYS36" s="1"/>
      <c r="OYT36" s="1"/>
      <c r="OYU36" s="1"/>
      <c r="OYV36" s="1"/>
      <c r="OYW36" s="1"/>
      <c r="OYX36" s="1"/>
      <c r="OYY36" s="1"/>
      <c r="OYZ36" s="1"/>
      <c r="OZA36" s="1"/>
      <c r="OZB36" s="1"/>
      <c r="OZC36" s="1"/>
      <c r="OZD36" s="1"/>
      <c r="OZE36" s="1"/>
      <c r="OZF36" s="1"/>
      <c r="OZG36" s="1"/>
      <c r="OZH36" s="1"/>
      <c r="OZI36" s="1"/>
      <c r="OZJ36" s="1"/>
      <c r="OZK36" s="1"/>
      <c r="OZL36" s="1"/>
      <c r="OZM36" s="1"/>
      <c r="OZN36" s="1"/>
      <c r="OZO36" s="1"/>
      <c r="OZP36" s="1"/>
      <c r="OZQ36" s="1"/>
      <c r="OZR36" s="1"/>
      <c r="OZS36" s="1"/>
      <c r="OZT36" s="1"/>
      <c r="OZU36" s="1"/>
      <c r="OZV36" s="1"/>
      <c r="OZW36" s="1"/>
      <c r="OZX36" s="1"/>
      <c r="OZY36" s="1"/>
      <c r="OZZ36" s="1"/>
      <c r="PAA36" s="1"/>
      <c r="PAB36" s="1"/>
      <c r="PAC36" s="1"/>
      <c r="PAD36" s="1"/>
      <c r="PAE36" s="1"/>
      <c r="PAF36" s="1"/>
      <c r="PAG36" s="1"/>
      <c r="PAH36" s="1"/>
      <c r="PAI36" s="1"/>
      <c r="PAJ36" s="1"/>
      <c r="PAK36" s="1"/>
      <c r="PAL36" s="1"/>
      <c r="PAM36" s="1"/>
      <c r="PAN36" s="1"/>
      <c r="PAO36" s="1"/>
      <c r="PAP36" s="1"/>
      <c r="PAQ36" s="1"/>
      <c r="PAR36" s="1"/>
      <c r="PAS36" s="1"/>
      <c r="PAT36" s="1"/>
      <c r="PAU36" s="1"/>
      <c r="PAV36" s="1"/>
      <c r="PAW36" s="1"/>
      <c r="PAX36" s="1"/>
      <c r="PAY36" s="1"/>
      <c r="PAZ36" s="1"/>
      <c r="PBA36" s="1"/>
      <c r="PBB36" s="1"/>
      <c r="PBC36" s="1"/>
      <c r="PBD36" s="1"/>
      <c r="PBE36" s="1"/>
      <c r="PBF36" s="1"/>
      <c r="PBG36" s="1"/>
      <c r="PBH36" s="1"/>
      <c r="PBI36" s="1"/>
      <c r="PBJ36" s="1"/>
      <c r="PBK36" s="1"/>
      <c r="PBL36" s="1"/>
      <c r="PBM36" s="1"/>
      <c r="PBN36" s="1"/>
      <c r="PBO36" s="1"/>
      <c r="PBP36" s="1"/>
      <c r="PBQ36" s="1"/>
      <c r="PBR36" s="1"/>
      <c r="PBS36" s="1"/>
      <c r="PBT36" s="1"/>
      <c r="PBU36" s="1"/>
      <c r="PBV36" s="1"/>
      <c r="PBW36" s="1"/>
      <c r="PBX36" s="1"/>
      <c r="PBY36" s="1"/>
      <c r="PBZ36" s="1"/>
      <c r="PCA36" s="1"/>
      <c r="PCB36" s="1"/>
      <c r="PCC36" s="1"/>
      <c r="PCD36" s="1"/>
      <c r="PCE36" s="1"/>
      <c r="PCF36" s="1"/>
      <c r="PCG36" s="1"/>
      <c r="PCH36" s="1"/>
      <c r="PCI36" s="1"/>
      <c r="PCJ36" s="1"/>
      <c r="PCK36" s="1"/>
      <c r="PCL36" s="1"/>
      <c r="PCM36" s="1"/>
      <c r="PCN36" s="1"/>
      <c r="PCO36" s="1"/>
      <c r="PCP36" s="1"/>
      <c r="PCQ36" s="1"/>
      <c r="PCR36" s="1"/>
      <c r="PCS36" s="1"/>
      <c r="PCT36" s="1"/>
      <c r="PCU36" s="1"/>
      <c r="PCV36" s="1"/>
      <c r="PCW36" s="1"/>
      <c r="PCX36" s="1"/>
      <c r="PCY36" s="1"/>
      <c r="PCZ36" s="1"/>
      <c r="PDA36" s="1"/>
      <c r="PDB36" s="1"/>
      <c r="PDC36" s="1"/>
      <c r="PDD36" s="1"/>
      <c r="PDE36" s="1"/>
      <c r="PDF36" s="1"/>
      <c r="PDG36" s="1"/>
      <c r="PDH36" s="1"/>
      <c r="PDI36" s="1"/>
      <c r="PDJ36" s="1"/>
      <c r="PDK36" s="1"/>
      <c r="PDL36" s="1"/>
      <c r="PDM36" s="1"/>
      <c r="PDN36" s="1"/>
      <c r="PDO36" s="1"/>
      <c r="PDP36" s="1"/>
      <c r="PDQ36" s="1"/>
      <c r="PDR36" s="1"/>
      <c r="PDS36" s="1"/>
      <c r="PDT36" s="1"/>
      <c r="PDU36" s="1"/>
      <c r="PDV36" s="1"/>
      <c r="PDW36" s="1"/>
      <c r="PDX36" s="1"/>
      <c r="PDY36" s="1"/>
      <c r="PDZ36" s="1"/>
      <c r="PEA36" s="1"/>
      <c r="PEB36" s="1"/>
      <c r="PEC36" s="1"/>
      <c r="PED36" s="1"/>
      <c r="PEE36" s="1"/>
      <c r="PEF36" s="1"/>
      <c r="PEG36" s="1"/>
      <c r="PEH36" s="1"/>
      <c r="PEI36" s="1"/>
      <c r="PEJ36" s="1"/>
      <c r="PEK36" s="1"/>
      <c r="PEL36" s="1"/>
      <c r="PEM36" s="1"/>
      <c r="PEN36" s="1"/>
      <c r="PEO36" s="1"/>
      <c r="PEP36" s="1"/>
      <c r="PEQ36" s="1"/>
      <c r="PER36" s="1"/>
      <c r="PES36" s="1"/>
      <c r="PET36" s="1"/>
      <c r="PEU36" s="1"/>
      <c r="PEV36" s="1"/>
      <c r="PEW36" s="1"/>
      <c r="PEX36" s="1"/>
      <c r="PEY36" s="1"/>
      <c r="PEZ36" s="1"/>
      <c r="PFA36" s="1"/>
      <c r="PFB36" s="1"/>
      <c r="PFC36" s="1"/>
      <c r="PFD36" s="1"/>
      <c r="PFE36" s="1"/>
      <c r="PFF36" s="1"/>
      <c r="PFG36" s="1"/>
      <c r="PFH36" s="1"/>
      <c r="PFI36" s="1"/>
      <c r="PFJ36" s="1"/>
      <c r="PFK36" s="1"/>
      <c r="PFL36" s="1"/>
      <c r="PFM36" s="1"/>
      <c r="PFN36" s="1"/>
      <c r="PFO36" s="1"/>
      <c r="PFP36" s="1"/>
      <c r="PFQ36" s="1"/>
      <c r="PFR36" s="1"/>
      <c r="PFS36" s="1"/>
      <c r="PFT36" s="1"/>
      <c r="PFU36" s="1"/>
      <c r="PFV36" s="1"/>
      <c r="PFW36" s="1"/>
      <c r="PFX36" s="1"/>
      <c r="PFY36" s="1"/>
      <c r="PFZ36" s="1"/>
      <c r="PGA36" s="1"/>
      <c r="PGB36" s="1"/>
      <c r="PGC36" s="1"/>
      <c r="PGD36" s="1"/>
      <c r="PGE36" s="1"/>
      <c r="PGF36" s="1"/>
      <c r="PGG36" s="1"/>
      <c r="PGH36" s="1"/>
      <c r="PGI36" s="1"/>
      <c r="PGJ36" s="1"/>
      <c r="PGK36" s="1"/>
      <c r="PGL36" s="1"/>
      <c r="PGM36" s="1"/>
      <c r="PGN36" s="1"/>
      <c r="PGO36" s="1"/>
      <c r="PGP36" s="1"/>
      <c r="PGQ36" s="1"/>
      <c r="PGR36" s="1"/>
      <c r="PGS36" s="1"/>
      <c r="PGT36" s="1"/>
      <c r="PGU36" s="1"/>
      <c r="PGV36" s="1"/>
      <c r="PGW36" s="1"/>
      <c r="PGX36" s="1"/>
      <c r="PGY36" s="1"/>
      <c r="PGZ36" s="1"/>
      <c r="PHA36" s="1"/>
      <c r="PHB36" s="1"/>
      <c r="PHC36" s="1"/>
      <c r="PHD36" s="1"/>
      <c r="PHE36" s="1"/>
      <c r="PHF36" s="1"/>
      <c r="PHG36" s="1"/>
      <c r="PHH36" s="1"/>
      <c r="PHI36" s="1"/>
      <c r="PHJ36" s="1"/>
      <c r="PHK36" s="1"/>
      <c r="PHL36" s="1"/>
      <c r="PHM36" s="1"/>
      <c r="PHN36" s="1"/>
      <c r="PHO36" s="1"/>
      <c r="PHP36" s="1"/>
      <c r="PHQ36" s="1"/>
      <c r="PHR36" s="1"/>
      <c r="PHS36" s="1"/>
      <c r="PHT36" s="1"/>
      <c r="PHU36" s="1"/>
      <c r="PHV36" s="1"/>
      <c r="PHW36" s="1"/>
      <c r="PHX36" s="1"/>
      <c r="PHY36" s="1"/>
      <c r="PHZ36" s="1"/>
      <c r="PIA36" s="1"/>
      <c r="PIB36" s="1"/>
      <c r="PIC36" s="1"/>
      <c r="PID36" s="1"/>
      <c r="PIE36" s="1"/>
      <c r="PIF36" s="1"/>
      <c r="PIG36" s="1"/>
      <c r="PIH36" s="1"/>
      <c r="PII36" s="1"/>
      <c r="PIJ36" s="1"/>
      <c r="PIK36" s="1"/>
      <c r="PIL36" s="1"/>
      <c r="PIM36" s="1"/>
      <c r="PIN36" s="1"/>
      <c r="PIO36" s="1"/>
      <c r="PIP36" s="1"/>
      <c r="PIQ36" s="1"/>
      <c r="PIR36" s="1"/>
      <c r="PIS36" s="1"/>
      <c r="PIT36" s="1"/>
      <c r="PIU36" s="1"/>
      <c r="PIV36" s="1"/>
      <c r="PIW36" s="1"/>
      <c r="PIX36" s="1"/>
      <c r="PIY36" s="1"/>
      <c r="PIZ36" s="1"/>
      <c r="PJA36" s="1"/>
      <c r="PJB36" s="1"/>
      <c r="PJC36" s="1"/>
      <c r="PJD36" s="1"/>
      <c r="PJE36" s="1"/>
      <c r="PJF36" s="1"/>
      <c r="PJG36" s="1"/>
      <c r="PJH36" s="1"/>
      <c r="PJI36" s="1"/>
      <c r="PJJ36" s="1"/>
      <c r="PJK36" s="1"/>
      <c r="PJL36" s="1"/>
      <c r="PJM36" s="1"/>
      <c r="PJN36" s="1"/>
      <c r="PJO36" s="1"/>
      <c r="PJP36" s="1"/>
      <c r="PJQ36" s="1"/>
      <c r="PJR36" s="1"/>
      <c r="PJS36" s="1"/>
      <c r="PJT36" s="1"/>
      <c r="PJU36" s="1"/>
      <c r="PJV36" s="1"/>
      <c r="PJW36" s="1"/>
      <c r="PJX36" s="1"/>
      <c r="PJY36" s="1"/>
      <c r="PJZ36" s="1"/>
      <c r="PKA36" s="1"/>
      <c r="PKB36" s="1"/>
      <c r="PKC36" s="1"/>
      <c r="PKD36" s="1"/>
      <c r="PKE36" s="1"/>
      <c r="PKF36" s="1"/>
      <c r="PKG36" s="1"/>
      <c r="PKH36" s="1"/>
      <c r="PKI36" s="1"/>
      <c r="PKJ36" s="1"/>
      <c r="PKK36" s="1"/>
      <c r="PKL36" s="1"/>
      <c r="PKM36" s="1"/>
      <c r="PKN36" s="1"/>
      <c r="PKO36" s="1"/>
      <c r="PKP36" s="1"/>
      <c r="PKQ36" s="1"/>
      <c r="PKR36" s="1"/>
      <c r="PKS36" s="1"/>
      <c r="PKT36" s="1"/>
      <c r="PKU36" s="1"/>
      <c r="PKV36" s="1"/>
      <c r="PKW36" s="1"/>
      <c r="PKX36" s="1"/>
      <c r="PKY36" s="1"/>
      <c r="PKZ36" s="1"/>
      <c r="PLA36" s="1"/>
      <c r="PLB36" s="1"/>
      <c r="PLC36" s="1"/>
      <c r="PLD36" s="1"/>
      <c r="PLE36" s="1"/>
      <c r="PLF36" s="1"/>
      <c r="PLG36" s="1"/>
      <c r="PLH36" s="1"/>
      <c r="PLI36" s="1"/>
      <c r="PLJ36" s="1"/>
      <c r="PLK36" s="1"/>
      <c r="PLL36" s="1"/>
      <c r="PLM36" s="1"/>
      <c r="PLN36" s="1"/>
      <c r="PLO36" s="1"/>
      <c r="PLP36" s="1"/>
      <c r="PLQ36" s="1"/>
      <c r="PLR36" s="1"/>
      <c r="PLS36" s="1"/>
      <c r="PLT36" s="1"/>
      <c r="PLU36" s="1"/>
      <c r="PLV36" s="1"/>
      <c r="PLW36" s="1"/>
      <c r="PLX36" s="1"/>
      <c r="PLY36" s="1"/>
      <c r="PLZ36" s="1"/>
      <c r="PMA36" s="1"/>
      <c r="PMB36" s="1"/>
      <c r="PMC36" s="1"/>
      <c r="PMD36" s="1"/>
      <c r="PME36" s="1"/>
      <c r="PMF36" s="1"/>
      <c r="PMG36" s="1"/>
      <c r="PMH36" s="1"/>
      <c r="PMI36" s="1"/>
      <c r="PMJ36" s="1"/>
      <c r="PMK36" s="1"/>
      <c r="PML36" s="1"/>
      <c r="PMM36" s="1"/>
      <c r="PMN36" s="1"/>
      <c r="PMO36" s="1"/>
      <c r="PMP36" s="1"/>
      <c r="PMQ36" s="1"/>
      <c r="PMR36" s="1"/>
      <c r="PMS36" s="1"/>
      <c r="PMT36" s="1"/>
      <c r="PMU36" s="1"/>
      <c r="PMV36" s="1"/>
      <c r="PMW36" s="1"/>
      <c r="PMX36" s="1"/>
      <c r="PMY36" s="1"/>
      <c r="PMZ36" s="1"/>
      <c r="PNA36" s="1"/>
      <c r="PNB36" s="1"/>
      <c r="PNC36" s="1"/>
      <c r="PND36" s="1"/>
      <c r="PNE36" s="1"/>
      <c r="PNF36" s="1"/>
      <c r="PNG36" s="1"/>
      <c r="PNH36" s="1"/>
      <c r="PNI36" s="1"/>
      <c r="PNJ36" s="1"/>
      <c r="PNK36" s="1"/>
      <c r="PNL36" s="1"/>
      <c r="PNM36" s="1"/>
      <c r="PNN36" s="1"/>
      <c r="PNO36" s="1"/>
      <c r="PNP36" s="1"/>
      <c r="PNQ36" s="1"/>
      <c r="PNR36" s="1"/>
      <c r="PNS36" s="1"/>
      <c r="PNT36" s="1"/>
      <c r="PNU36" s="1"/>
      <c r="PNV36" s="1"/>
      <c r="PNW36" s="1"/>
      <c r="PNX36" s="1"/>
      <c r="PNY36" s="1"/>
      <c r="PNZ36" s="1"/>
      <c r="POA36" s="1"/>
      <c r="POB36" s="1"/>
      <c r="POC36" s="1"/>
      <c r="POD36" s="1"/>
      <c r="POE36" s="1"/>
      <c r="POF36" s="1"/>
      <c r="POG36" s="1"/>
      <c r="POH36" s="1"/>
      <c r="POI36" s="1"/>
      <c r="POJ36" s="1"/>
      <c r="POK36" s="1"/>
      <c r="POL36" s="1"/>
      <c r="POM36" s="1"/>
      <c r="PON36" s="1"/>
      <c r="POO36" s="1"/>
      <c r="POP36" s="1"/>
      <c r="POQ36" s="1"/>
      <c r="POR36" s="1"/>
      <c r="POS36" s="1"/>
      <c r="POT36" s="1"/>
      <c r="POU36" s="1"/>
      <c r="POV36" s="1"/>
      <c r="POW36" s="1"/>
      <c r="POX36" s="1"/>
      <c r="POY36" s="1"/>
      <c r="POZ36" s="1"/>
      <c r="PPA36" s="1"/>
      <c r="PPB36" s="1"/>
      <c r="PPC36" s="1"/>
      <c r="PPD36" s="1"/>
      <c r="PPE36" s="1"/>
      <c r="PPF36" s="1"/>
      <c r="PPG36" s="1"/>
      <c r="PPH36" s="1"/>
      <c r="PPI36" s="1"/>
      <c r="PPJ36" s="1"/>
      <c r="PPK36" s="1"/>
      <c r="PPL36" s="1"/>
      <c r="PPM36" s="1"/>
      <c r="PPN36" s="1"/>
      <c r="PPO36" s="1"/>
      <c r="PPP36" s="1"/>
      <c r="PPQ36" s="1"/>
      <c r="PPR36" s="1"/>
      <c r="PPS36" s="1"/>
      <c r="PPT36" s="1"/>
      <c r="PPU36" s="1"/>
      <c r="PPV36" s="1"/>
      <c r="PPW36" s="1"/>
      <c r="PPX36" s="1"/>
      <c r="PPY36" s="1"/>
      <c r="PPZ36" s="1"/>
      <c r="PQA36" s="1"/>
      <c r="PQB36" s="1"/>
      <c r="PQC36" s="1"/>
      <c r="PQD36" s="1"/>
      <c r="PQE36" s="1"/>
      <c r="PQF36" s="1"/>
      <c r="PQG36" s="1"/>
      <c r="PQH36" s="1"/>
      <c r="PQI36" s="1"/>
      <c r="PQJ36" s="1"/>
      <c r="PQK36" s="1"/>
      <c r="PQL36" s="1"/>
      <c r="PQM36" s="1"/>
      <c r="PQN36" s="1"/>
      <c r="PQO36" s="1"/>
      <c r="PQP36" s="1"/>
      <c r="PQQ36" s="1"/>
      <c r="PQR36" s="1"/>
      <c r="PQS36" s="1"/>
      <c r="PQT36" s="1"/>
      <c r="PQU36" s="1"/>
      <c r="PQV36" s="1"/>
      <c r="PQW36" s="1"/>
      <c r="PQX36" s="1"/>
      <c r="PQY36" s="1"/>
      <c r="PQZ36" s="1"/>
      <c r="PRA36" s="1"/>
      <c r="PRB36" s="1"/>
      <c r="PRC36" s="1"/>
      <c r="PRD36" s="1"/>
      <c r="PRE36" s="1"/>
      <c r="PRF36" s="1"/>
      <c r="PRG36" s="1"/>
      <c r="PRH36" s="1"/>
      <c r="PRI36" s="1"/>
      <c r="PRJ36" s="1"/>
      <c r="PRK36" s="1"/>
      <c r="PRL36" s="1"/>
      <c r="PRM36" s="1"/>
      <c r="PRN36" s="1"/>
      <c r="PRO36" s="1"/>
      <c r="PRP36" s="1"/>
      <c r="PRQ36" s="1"/>
      <c r="PRR36" s="1"/>
      <c r="PRS36" s="1"/>
      <c r="PRT36" s="1"/>
      <c r="PRU36" s="1"/>
      <c r="PRV36" s="1"/>
      <c r="PRW36" s="1"/>
      <c r="PRX36" s="1"/>
      <c r="PRY36" s="1"/>
      <c r="PRZ36" s="1"/>
      <c r="PSA36" s="1"/>
      <c r="PSB36" s="1"/>
      <c r="PSC36" s="1"/>
      <c r="PSD36" s="1"/>
      <c r="PSE36" s="1"/>
      <c r="PSF36" s="1"/>
      <c r="PSG36" s="1"/>
      <c r="PSH36" s="1"/>
      <c r="PSI36" s="1"/>
      <c r="PSJ36" s="1"/>
      <c r="PSK36" s="1"/>
      <c r="PSL36" s="1"/>
      <c r="PSM36" s="1"/>
      <c r="PSN36" s="1"/>
      <c r="PSO36" s="1"/>
      <c r="PSP36" s="1"/>
      <c r="PSQ36" s="1"/>
      <c r="PSR36" s="1"/>
      <c r="PSS36" s="1"/>
      <c r="PST36" s="1"/>
      <c r="PSU36" s="1"/>
      <c r="PSV36" s="1"/>
      <c r="PSW36" s="1"/>
      <c r="PSX36" s="1"/>
      <c r="PSY36" s="1"/>
      <c r="PSZ36" s="1"/>
      <c r="PTA36" s="1"/>
      <c r="PTB36" s="1"/>
      <c r="PTC36" s="1"/>
      <c r="PTD36" s="1"/>
      <c r="PTE36" s="1"/>
      <c r="PTF36" s="1"/>
      <c r="PTG36" s="1"/>
      <c r="PTH36" s="1"/>
      <c r="PTI36" s="1"/>
      <c r="PTJ36" s="1"/>
      <c r="PTK36" s="1"/>
      <c r="PTL36" s="1"/>
      <c r="PTM36" s="1"/>
      <c r="PTN36" s="1"/>
      <c r="PTO36" s="1"/>
      <c r="PTP36" s="1"/>
      <c r="PTQ36" s="1"/>
      <c r="PTR36" s="1"/>
      <c r="PTS36" s="1"/>
      <c r="PTT36" s="1"/>
      <c r="PTU36" s="1"/>
      <c r="PTV36" s="1"/>
      <c r="PTW36" s="1"/>
      <c r="PTX36" s="1"/>
      <c r="PTY36" s="1"/>
      <c r="PTZ36" s="1"/>
      <c r="PUA36" s="1"/>
      <c r="PUB36" s="1"/>
      <c r="PUC36" s="1"/>
      <c r="PUD36" s="1"/>
      <c r="PUE36" s="1"/>
      <c r="PUF36" s="1"/>
      <c r="PUG36" s="1"/>
      <c r="PUH36" s="1"/>
      <c r="PUI36" s="1"/>
      <c r="PUJ36" s="1"/>
      <c r="PUK36" s="1"/>
      <c r="PUL36" s="1"/>
      <c r="PUM36" s="1"/>
      <c r="PUN36" s="1"/>
      <c r="PUO36" s="1"/>
      <c r="PUP36" s="1"/>
      <c r="PUQ36" s="1"/>
      <c r="PUR36" s="1"/>
      <c r="PUS36" s="1"/>
      <c r="PUT36" s="1"/>
      <c r="PUU36" s="1"/>
      <c r="PUV36" s="1"/>
      <c r="PUW36" s="1"/>
      <c r="PUX36" s="1"/>
      <c r="PUY36" s="1"/>
      <c r="PUZ36" s="1"/>
      <c r="PVA36" s="1"/>
      <c r="PVB36" s="1"/>
      <c r="PVC36" s="1"/>
      <c r="PVD36" s="1"/>
      <c r="PVE36" s="1"/>
      <c r="PVF36" s="1"/>
      <c r="PVG36" s="1"/>
      <c r="PVH36" s="1"/>
      <c r="PVI36" s="1"/>
      <c r="PVJ36" s="1"/>
      <c r="PVK36" s="1"/>
      <c r="PVL36" s="1"/>
      <c r="PVM36" s="1"/>
      <c r="PVN36" s="1"/>
      <c r="PVO36" s="1"/>
      <c r="PVP36" s="1"/>
      <c r="PVQ36" s="1"/>
      <c r="PVR36" s="1"/>
      <c r="PVS36" s="1"/>
      <c r="PVT36" s="1"/>
      <c r="PVU36" s="1"/>
      <c r="PVV36" s="1"/>
      <c r="PVW36" s="1"/>
      <c r="PVX36" s="1"/>
      <c r="PVY36" s="1"/>
      <c r="PVZ36" s="1"/>
      <c r="PWA36" s="1"/>
      <c r="PWB36" s="1"/>
      <c r="PWC36" s="1"/>
      <c r="PWD36" s="1"/>
      <c r="PWE36" s="1"/>
      <c r="PWF36" s="1"/>
      <c r="PWG36" s="1"/>
      <c r="PWH36" s="1"/>
      <c r="PWI36" s="1"/>
      <c r="PWJ36" s="1"/>
      <c r="PWK36" s="1"/>
      <c r="PWL36" s="1"/>
      <c r="PWM36" s="1"/>
      <c r="PWN36" s="1"/>
      <c r="PWO36" s="1"/>
      <c r="PWP36" s="1"/>
      <c r="PWQ36" s="1"/>
      <c r="PWR36" s="1"/>
      <c r="PWS36" s="1"/>
      <c r="PWT36" s="1"/>
      <c r="PWU36" s="1"/>
      <c r="PWV36" s="1"/>
      <c r="PWW36" s="1"/>
      <c r="PWX36" s="1"/>
      <c r="PWY36" s="1"/>
      <c r="PWZ36" s="1"/>
      <c r="PXA36" s="1"/>
      <c r="PXB36" s="1"/>
      <c r="PXC36" s="1"/>
      <c r="PXD36" s="1"/>
      <c r="PXE36" s="1"/>
      <c r="PXF36" s="1"/>
      <c r="PXG36" s="1"/>
      <c r="PXH36" s="1"/>
      <c r="PXI36" s="1"/>
      <c r="PXJ36" s="1"/>
      <c r="PXK36" s="1"/>
      <c r="PXL36" s="1"/>
      <c r="PXM36" s="1"/>
      <c r="PXN36" s="1"/>
      <c r="PXO36" s="1"/>
      <c r="PXP36" s="1"/>
      <c r="PXQ36" s="1"/>
      <c r="PXR36" s="1"/>
      <c r="PXS36" s="1"/>
      <c r="PXT36" s="1"/>
      <c r="PXU36" s="1"/>
      <c r="PXV36" s="1"/>
      <c r="PXW36" s="1"/>
      <c r="PXX36" s="1"/>
      <c r="PXY36" s="1"/>
      <c r="PXZ36" s="1"/>
      <c r="PYA36" s="1"/>
      <c r="PYB36" s="1"/>
      <c r="PYC36" s="1"/>
      <c r="PYD36" s="1"/>
      <c r="PYE36" s="1"/>
      <c r="PYF36" s="1"/>
      <c r="PYG36" s="1"/>
      <c r="PYH36" s="1"/>
      <c r="PYI36" s="1"/>
      <c r="PYJ36" s="1"/>
      <c r="PYK36" s="1"/>
      <c r="PYL36" s="1"/>
      <c r="PYM36" s="1"/>
      <c r="PYN36" s="1"/>
      <c r="PYO36" s="1"/>
      <c r="PYP36" s="1"/>
      <c r="PYQ36" s="1"/>
      <c r="PYR36" s="1"/>
      <c r="PYS36" s="1"/>
      <c r="PYT36" s="1"/>
      <c r="PYU36" s="1"/>
      <c r="PYV36" s="1"/>
      <c r="PYW36" s="1"/>
      <c r="PYX36" s="1"/>
      <c r="PYY36" s="1"/>
      <c r="PYZ36" s="1"/>
      <c r="PZA36" s="1"/>
      <c r="PZB36" s="1"/>
      <c r="PZC36" s="1"/>
      <c r="PZD36" s="1"/>
      <c r="PZE36" s="1"/>
      <c r="PZF36" s="1"/>
      <c r="PZG36" s="1"/>
      <c r="PZH36" s="1"/>
      <c r="PZI36" s="1"/>
      <c r="PZJ36" s="1"/>
      <c r="PZK36" s="1"/>
      <c r="PZL36" s="1"/>
      <c r="PZM36" s="1"/>
      <c r="PZN36" s="1"/>
      <c r="PZO36" s="1"/>
      <c r="PZP36" s="1"/>
      <c r="PZQ36" s="1"/>
      <c r="PZR36" s="1"/>
      <c r="PZS36" s="1"/>
      <c r="PZT36" s="1"/>
      <c r="PZU36" s="1"/>
      <c r="PZV36" s="1"/>
      <c r="PZW36" s="1"/>
      <c r="PZX36" s="1"/>
      <c r="PZY36" s="1"/>
      <c r="PZZ36" s="1"/>
      <c r="QAA36" s="1"/>
      <c r="QAB36" s="1"/>
      <c r="QAC36" s="1"/>
      <c r="QAD36" s="1"/>
      <c r="QAE36" s="1"/>
      <c r="QAF36" s="1"/>
      <c r="QAG36" s="1"/>
      <c r="QAH36" s="1"/>
      <c r="QAI36" s="1"/>
      <c r="QAJ36" s="1"/>
      <c r="QAK36" s="1"/>
      <c r="QAL36" s="1"/>
      <c r="QAM36" s="1"/>
      <c r="QAN36" s="1"/>
      <c r="QAO36" s="1"/>
      <c r="QAP36" s="1"/>
      <c r="QAQ36" s="1"/>
      <c r="QAR36" s="1"/>
      <c r="QAS36" s="1"/>
      <c r="QAT36" s="1"/>
      <c r="QAU36" s="1"/>
      <c r="QAV36" s="1"/>
      <c r="QAW36" s="1"/>
      <c r="QAX36" s="1"/>
      <c r="QAY36" s="1"/>
      <c r="QAZ36" s="1"/>
      <c r="QBA36" s="1"/>
      <c r="QBB36" s="1"/>
      <c r="QBC36" s="1"/>
      <c r="QBD36" s="1"/>
      <c r="QBE36" s="1"/>
      <c r="QBF36" s="1"/>
      <c r="QBG36" s="1"/>
      <c r="QBH36" s="1"/>
      <c r="QBI36" s="1"/>
      <c r="QBJ36" s="1"/>
      <c r="QBK36" s="1"/>
      <c r="QBL36" s="1"/>
      <c r="QBM36" s="1"/>
      <c r="QBN36" s="1"/>
      <c r="QBO36" s="1"/>
      <c r="QBP36" s="1"/>
      <c r="QBQ36" s="1"/>
      <c r="QBR36" s="1"/>
      <c r="QBS36" s="1"/>
      <c r="QBT36" s="1"/>
      <c r="QBU36" s="1"/>
      <c r="QBV36" s="1"/>
      <c r="QBW36" s="1"/>
      <c r="QBX36" s="1"/>
      <c r="QBY36" s="1"/>
      <c r="QBZ36" s="1"/>
      <c r="QCA36" s="1"/>
      <c r="QCB36" s="1"/>
      <c r="QCC36" s="1"/>
      <c r="QCD36" s="1"/>
      <c r="QCE36" s="1"/>
      <c r="QCF36" s="1"/>
      <c r="QCG36" s="1"/>
      <c r="QCH36" s="1"/>
      <c r="QCI36" s="1"/>
      <c r="QCJ36" s="1"/>
      <c r="QCK36" s="1"/>
      <c r="QCL36" s="1"/>
      <c r="QCM36" s="1"/>
      <c r="QCN36" s="1"/>
      <c r="QCO36" s="1"/>
      <c r="QCP36" s="1"/>
      <c r="QCQ36" s="1"/>
      <c r="QCR36" s="1"/>
      <c r="QCS36" s="1"/>
      <c r="QCT36" s="1"/>
      <c r="QCU36" s="1"/>
      <c r="QCV36" s="1"/>
      <c r="QCW36" s="1"/>
      <c r="QCX36" s="1"/>
      <c r="QCY36" s="1"/>
      <c r="QCZ36" s="1"/>
      <c r="QDA36" s="1"/>
      <c r="QDB36" s="1"/>
      <c r="QDC36" s="1"/>
      <c r="QDD36" s="1"/>
      <c r="QDE36" s="1"/>
      <c r="QDF36" s="1"/>
      <c r="QDG36" s="1"/>
      <c r="QDH36" s="1"/>
      <c r="QDI36" s="1"/>
      <c r="QDJ36" s="1"/>
      <c r="QDK36" s="1"/>
      <c r="QDL36" s="1"/>
      <c r="QDM36" s="1"/>
      <c r="QDN36" s="1"/>
      <c r="QDO36" s="1"/>
      <c r="QDP36" s="1"/>
      <c r="QDQ36" s="1"/>
      <c r="QDR36" s="1"/>
      <c r="QDS36" s="1"/>
      <c r="QDT36" s="1"/>
      <c r="QDU36" s="1"/>
      <c r="QDV36" s="1"/>
      <c r="QDW36" s="1"/>
      <c r="QDX36" s="1"/>
      <c r="QDY36" s="1"/>
      <c r="QDZ36" s="1"/>
      <c r="QEA36" s="1"/>
      <c r="QEB36" s="1"/>
      <c r="QEC36" s="1"/>
      <c r="QED36" s="1"/>
      <c r="QEE36" s="1"/>
      <c r="QEF36" s="1"/>
      <c r="QEG36" s="1"/>
      <c r="QEH36" s="1"/>
      <c r="QEI36" s="1"/>
      <c r="QEJ36" s="1"/>
      <c r="QEK36" s="1"/>
      <c r="QEL36" s="1"/>
      <c r="QEM36" s="1"/>
      <c r="QEN36" s="1"/>
      <c r="QEO36" s="1"/>
      <c r="QEP36" s="1"/>
      <c r="QEQ36" s="1"/>
      <c r="QER36" s="1"/>
      <c r="QES36" s="1"/>
      <c r="QET36" s="1"/>
      <c r="QEU36" s="1"/>
      <c r="QEV36" s="1"/>
      <c r="QEW36" s="1"/>
      <c r="QEX36" s="1"/>
      <c r="QEY36" s="1"/>
      <c r="QEZ36" s="1"/>
      <c r="QFA36" s="1"/>
      <c r="QFB36" s="1"/>
      <c r="QFC36" s="1"/>
      <c r="QFD36" s="1"/>
      <c r="QFE36" s="1"/>
      <c r="QFF36" s="1"/>
      <c r="QFG36" s="1"/>
      <c r="QFH36" s="1"/>
      <c r="QFI36" s="1"/>
      <c r="QFJ36" s="1"/>
      <c r="QFK36" s="1"/>
      <c r="QFL36" s="1"/>
      <c r="QFM36" s="1"/>
      <c r="QFN36" s="1"/>
      <c r="QFO36" s="1"/>
      <c r="QFP36" s="1"/>
      <c r="QFQ36" s="1"/>
      <c r="QFR36" s="1"/>
      <c r="QFS36" s="1"/>
      <c r="QFT36" s="1"/>
      <c r="QFU36" s="1"/>
      <c r="QFV36" s="1"/>
      <c r="QFW36" s="1"/>
      <c r="QFX36" s="1"/>
      <c r="QFY36" s="1"/>
      <c r="QFZ36" s="1"/>
      <c r="QGA36" s="1"/>
      <c r="QGB36" s="1"/>
      <c r="QGC36" s="1"/>
      <c r="QGD36" s="1"/>
      <c r="QGE36" s="1"/>
      <c r="QGF36" s="1"/>
      <c r="QGG36" s="1"/>
      <c r="QGH36" s="1"/>
      <c r="QGI36" s="1"/>
      <c r="QGJ36" s="1"/>
      <c r="QGK36" s="1"/>
      <c r="QGL36" s="1"/>
      <c r="QGM36" s="1"/>
      <c r="QGN36" s="1"/>
      <c r="QGO36" s="1"/>
      <c r="QGP36" s="1"/>
      <c r="QGQ36" s="1"/>
      <c r="QGR36" s="1"/>
      <c r="QGS36" s="1"/>
      <c r="QGT36" s="1"/>
      <c r="QGU36" s="1"/>
      <c r="QGV36" s="1"/>
      <c r="QGW36" s="1"/>
      <c r="QGX36" s="1"/>
      <c r="QGY36" s="1"/>
      <c r="QGZ36" s="1"/>
      <c r="QHA36" s="1"/>
      <c r="QHB36" s="1"/>
      <c r="QHC36" s="1"/>
      <c r="QHD36" s="1"/>
      <c r="QHE36" s="1"/>
      <c r="QHF36" s="1"/>
      <c r="QHG36" s="1"/>
      <c r="QHH36" s="1"/>
      <c r="QHI36" s="1"/>
      <c r="QHJ36" s="1"/>
      <c r="QHK36" s="1"/>
      <c r="QHL36" s="1"/>
      <c r="QHM36" s="1"/>
      <c r="QHN36" s="1"/>
      <c r="QHO36" s="1"/>
      <c r="QHP36" s="1"/>
      <c r="QHQ36" s="1"/>
      <c r="QHR36" s="1"/>
      <c r="QHS36" s="1"/>
      <c r="QHT36" s="1"/>
      <c r="QHU36" s="1"/>
      <c r="QHV36" s="1"/>
      <c r="QHW36" s="1"/>
      <c r="QHX36" s="1"/>
      <c r="QHY36" s="1"/>
      <c r="QHZ36" s="1"/>
      <c r="QIA36" s="1"/>
      <c r="QIB36" s="1"/>
      <c r="QIC36" s="1"/>
      <c r="QID36" s="1"/>
      <c r="QIE36" s="1"/>
      <c r="QIF36" s="1"/>
      <c r="QIG36" s="1"/>
      <c r="QIH36" s="1"/>
      <c r="QII36" s="1"/>
      <c r="QIJ36" s="1"/>
      <c r="QIK36" s="1"/>
      <c r="QIL36" s="1"/>
      <c r="QIM36" s="1"/>
      <c r="QIN36" s="1"/>
      <c r="QIO36" s="1"/>
      <c r="QIP36" s="1"/>
      <c r="QIQ36" s="1"/>
      <c r="QIR36" s="1"/>
      <c r="QIS36" s="1"/>
      <c r="QIT36" s="1"/>
      <c r="QIU36" s="1"/>
      <c r="QIV36" s="1"/>
      <c r="QIW36" s="1"/>
      <c r="QIX36" s="1"/>
      <c r="QIY36" s="1"/>
      <c r="QIZ36" s="1"/>
      <c r="QJA36" s="1"/>
      <c r="QJB36" s="1"/>
      <c r="QJC36" s="1"/>
      <c r="QJD36" s="1"/>
      <c r="QJE36" s="1"/>
      <c r="QJF36" s="1"/>
      <c r="QJG36" s="1"/>
      <c r="QJH36" s="1"/>
      <c r="QJI36" s="1"/>
      <c r="QJJ36" s="1"/>
      <c r="QJK36" s="1"/>
      <c r="QJL36" s="1"/>
      <c r="QJM36" s="1"/>
      <c r="QJN36" s="1"/>
      <c r="QJO36" s="1"/>
      <c r="QJP36" s="1"/>
      <c r="QJQ36" s="1"/>
      <c r="QJR36" s="1"/>
      <c r="QJS36" s="1"/>
      <c r="QJT36" s="1"/>
      <c r="QJU36" s="1"/>
      <c r="QJV36" s="1"/>
      <c r="QJW36" s="1"/>
      <c r="QJX36" s="1"/>
      <c r="QJY36" s="1"/>
      <c r="QJZ36" s="1"/>
      <c r="QKA36" s="1"/>
      <c r="QKB36" s="1"/>
      <c r="QKC36" s="1"/>
      <c r="QKD36" s="1"/>
      <c r="QKE36" s="1"/>
      <c r="QKF36" s="1"/>
      <c r="QKG36" s="1"/>
      <c r="QKH36" s="1"/>
      <c r="QKI36" s="1"/>
      <c r="QKJ36" s="1"/>
      <c r="QKK36" s="1"/>
      <c r="QKL36" s="1"/>
      <c r="QKM36" s="1"/>
      <c r="QKN36" s="1"/>
      <c r="QKO36" s="1"/>
      <c r="QKP36" s="1"/>
      <c r="QKQ36" s="1"/>
      <c r="QKR36" s="1"/>
      <c r="QKS36" s="1"/>
      <c r="QKT36" s="1"/>
      <c r="QKU36" s="1"/>
      <c r="QKV36" s="1"/>
      <c r="QKW36" s="1"/>
      <c r="QKX36" s="1"/>
      <c r="QKY36" s="1"/>
      <c r="QKZ36" s="1"/>
      <c r="QLA36" s="1"/>
      <c r="QLB36" s="1"/>
      <c r="QLC36" s="1"/>
      <c r="QLD36" s="1"/>
      <c r="QLE36" s="1"/>
      <c r="QLF36" s="1"/>
      <c r="QLG36" s="1"/>
      <c r="QLH36" s="1"/>
      <c r="QLI36" s="1"/>
      <c r="QLJ36" s="1"/>
      <c r="QLK36" s="1"/>
      <c r="QLL36" s="1"/>
      <c r="QLM36" s="1"/>
      <c r="QLN36" s="1"/>
      <c r="QLO36" s="1"/>
      <c r="QLP36" s="1"/>
      <c r="QLQ36" s="1"/>
      <c r="QLR36" s="1"/>
      <c r="QLS36" s="1"/>
      <c r="QLT36" s="1"/>
      <c r="QLU36" s="1"/>
      <c r="QLV36" s="1"/>
      <c r="QLW36" s="1"/>
      <c r="QLX36" s="1"/>
      <c r="QLY36" s="1"/>
      <c r="QLZ36" s="1"/>
      <c r="QMA36" s="1"/>
      <c r="QMB36" s="1"/>
      <c r="QMC36" s="1"/>
      <c r="QMD36" s="1"/>
      <c r="QME36" s="1"/>
      <c r="QMF36" s="1"/>
      <c r="QMG36" s="1"/>
      <c r="QMH36" s="1"/>
      <c r="QMI36" s="1"/>
      <c r="QMJ36" s="1"/>
      <c r="QMK36" s="1"/>
      <c r="QML36" s="1"/>
      <c r="QMM36" s="1"/>
      <c r="QMN36" s="1"/>
      <c r="QMO36" s="1"/>
      <c r="QMP36" s="1"/>
      <c r="QMQ36" s="1"/>
      <c r="QMR36" s="1"/>
      <c r="QMS36" s="1"/>
      <c r="QMT36" s="1"/>
      <c r="QMU36" s="1"/>
      <c r="QMV36" s="1"/>
      <c r="QMW36" s="1"/>
      <c r="QMX36" s="1"/>
      <c r="QMY36" s="1"/>
      <c r="QMZ36" s="1"/>
      <c r="QNA36" s="1"/>
      <c r="QNB36" s="1"/>
      <c r="QNC36" s="1"/>
      <c r="QND36" s="1"/>
      <c r="QNE36" s="1"/>
      <c r="QNF36" s="1"/>
      <c r="QNG36" s="1"/>
      <c r="QNH36" s="1"/>
      <c r="QNI36" s="1"/>
      <c r="QNJ36" s="1"/>
      <c r="QNK36" s="1"/>
      <c r="QNL36" s="1"/>
      <c r="QNM36" s="1"/>
      <c r="QNN36" s="1"/>
      <c r="QNO36" s="1"/>
      <c r="QNP36" s="1"/>
      <c r="QNQ36" s="1"/>
      <c r="QNR36" s="1"/>
      <c r="QNS36" s="1"/>
      <c r="QNT36" s="1"/>
      <c r="QNU36" s="1"/>
      <c r="QNV36" s="1"/>
      <c r="QNW36" s="1"/>
      <c r="QNX36" s="1"/>
      <c r="QNY36" s="1"/>
      <c r="QNZ36" s="1"/>
      <c r="QOA36" s="1"/>
      <c r="QOB36" s="1"/>
      <c r="QOC36" s="1"/>
      <c r="QOD36" s="1"/>
      <c r="QOE36" s="1"/>
      <c r="QOF36" s="1"/>
      <c r="QOG36" s="1"/>
      <c r="QOH36" s="1"/>
      <c r="QOI36" s="1"/>
      <c r="QOJ36" s="1"/>
      <c r="QOK36" s="1"/>
      <c r="QOL36" s="1"/>
      <c r="QOM36" s="1"/>
      <c r="QON36" s="1"/>
      <c r="QOO36" s="1"/>
      <c r="QOP36" s="1"/>
      <c r="QOQ36" s="1"/>
      <c r="QOR36" s="1"/>
      <c r="QOS36" s="1"/>
      <c r="QOT36" s="1"/>
      <c r="QOU36" s="1"/>
      <c r="QOV36" s="1"/>
      <c r="QOW36" s="1"/>
      <c r="QOX36" s="1"/>
      <c r="QOY36" s="1"/>
      <c r="QOZ36" s="1"/>
      <c r="QPA36" s="1"/>
      <c r="QPB36" s="1"/>
      <c r="QPC36" s="1"/>
      <c r="QPD36" s="1"/>
      <c r="QPE36" s="1"/>
      <c r="QPF36" s="1"/>
      <c r="QPG36" s="1"/>
      <c r="QPH36" s="1"/>
      <c r="QPI36" s="1"/>
      <c r="QPJ36" s="1"/>
      <c r="QPK36" s="1"/>
      <c r="QPL36" s="1"/>
      <c r="QPM36" s="1"/>
      <c r="QPN36" s="1"/>
      <c r="QPO36" s="1"/>
      <c r="QPP36" s="1"/>
      <c r="QPQ36" s="1"/>
      <c r="QPR36" s="1"/>
      <c r="QPS36" s="1"/>
      <c r="QPT36" s="1"/>
      <c r="QPU36" s="1"/>
      <c r="QPV36" s="1"/>
      <c r="QPW36" s="1"/>
      <c r="QPX36" s="1"/>
      <c r="QPY36" s="1"/>
      <c r="QPZ36" s="1"/>
      <c r="QQA36" s="1"/>
      <c r="QQB36" s="1"/>
      <c r="QQC36" s="1"/>
      <c r="QQD36" s="1"/>
      <c r="QQE36" s="1"/>
      <c r="QQF36" s="1"/>
      <c r="QQG36" s="1"/>
      <c r="QQH36" s="1"/>
      <c r="QQI36" s="1"/>
      <c r="QQJ36" s="1"/>
      <c r="QQK36" s="1"/>
      <c r="QQL36" s="1"/>
      <c r="QQM36" s="1"/>
      <c r="QQN36" s="1"/>
      <c r="QQO36" s="1"/>
      <c r="QQP36" s="1"/>
      <c r="QQQ36" s="1"/>
      <c r="QQR36" s="1"/>
      <c r="QQS36" s="1"/>
      <c r="QQT36" s="1"/>
      <c r="QQU36" s="1"/>
      <c r="QQV36" s="1"/>
      <c r="QQW36" s="1"/>
      <c r="QQX36" s="1"/>
      <c r="QQY36" s="1"/>
      <c r="QQZ36" s="1"/>
      <c r="QRA36" s="1"/>
      <c r="QRB36" s="1"/>
      <c r="QRC36" s="1"/>
      <c r="QRD36" s="1"/>
      <c r="QRE36" s="1"/>
      <c r="QRF36" s="1"/>
      <c r="QRG36" s="1"/>
      <c r="QRH36" s="1"/>
      <c r="QRI36" s="1"/>
      <c r="QRJ36" s="1"/>
      <c r="QRK36" s="1"/>
      <c r="QRL36" s="1"/>
      <c r="QRM36" s="1"/>
      <c r="QRN36" s="1"/>
      <c r="QRO36" s="1"/>
      <c r="QRP36" s="1"/>
      <c r="QRQ36" s="1"/>
      <c r="QRR36" s="1"/>
      <c r="QRS36" s="1"/>
      <c r="QRT36" s="1"/>
      <c r="QRU36" s="1"/>
      <c r="QRV36" s="1"/>
      <c r="QRW36" s="1"/>
      <c r="QRX36" s="1"/>
      <c r="QRY36" s="1"/>
      <c r="QRZ36" s="1"/>
      <c r="QSA36" s="1"/>
      <c r="QSB36" s="1"/>
      <c r="QSC36" s="1"/>
      <c r="QSD36" s="1"/>
      <c r="QSE36" s="1"/>
      <c r="QSF36" s="1"/>
      <c r="QSG36" s="1"/>
      <c r="QSH36" s="1"/>
      <c r="QSI36" s="1"/>
      <c r="QSJ36" s="1"/>
      <c r="QSK36" s="1"/>
      <c r="QSL36" s="1"/>
      <c r="QSM36" s="1"/>
      <c r="QSN36" s="1"/>
      <c r="QSO36" s="1"/>
      <c r="QSP36" s="1"/>
      <c r="QSQ36" s="1"/>
      <c r="QSR36" s="1"/>
      <c r="QSS36" s="1"/>
      <c r="QST36" s="1"/>
      <c r="QSU36" s="1"/>
      <c r="QSV36" s="1"/>
      <c r="QSW36" s="1"/>
      <c r="QSX36" s="1"/>
      <c r="QSY36" s="1"/>
      <c r="QSZ36" s="1"/>
      <c r="QTA36" s="1"/>
      <c r="QTB36" s="1"/>
      <c r="QTC36" s="1"/>
      <c r="QTD36" s="1"/>
      <c r="QTE36" s="1"/>
      <c r="QTF36" s="1"/>
      <c r="QTG36" s="1"/>
      <c r="QTH36" s="1"/>
      <c r="QTI36" s="1"/>
      <c r="QTJ36" s="1"/>
      <c r="QTK36" s="1"/>
      <c r="QTL36" s="1"/>
      <c r="QTM36" s="1"/>
      <c r="QTN36" s="1"/>
      <c r="QTO36" s="1"/>
      <c r="QTP36" s="1"/>
      <c r="QTQ36" s="1"/>
      <c r="QTR36" s="1"/>
      <c r="QTS36" s="1"/>
      <c r="QTT36" s="1"/>
      <c r="QTU36" s="1"/>
      <c r="QTV36" s="1"/>
      <c r="QTW36" s="1"/>
      <c r="QTX36" s="1"/>
      <c r="QTY36" s="1"/>
      <c r="QTZ36" s="1"/>
      <c r="QUA36" s="1"/>
      <c r="QUB36" s="1"/>
      <c r="QUC36" s="1"/>
      <c r="QUD36" s="1"/>
      <c r="QUE36" s="1"/>
      <c r="QUF36" s="1"/>
      <c r="QUG36" s="1"/>
      <c r="QUH36" s="1"/>
      <c r="QUI36" s="1"/>
      <c r="QUJ36" s="1"/>
      <c r="QUK36" s="1"/>
      <c r="QUL36" s="1"/>
      <c r="QUM36" s="1"/>
      <c r="QUN36" s="1"/>
      <c r="QUO36" s="1"/>
      <c r="QUP36" s="1"/>
      <c r="QUQ36" s="1"/>
      <c r="QUR36" s="1"/>
      <c r="QUS36" s="1"/>
      <c r="QUT36" s="1"/>
      <c r="QUU36" s="1"/>
      <c r="QUV36" s="1"/>
      <c r="QUW36" s="1"/>
      <c r="QUX36" s="1"/>
      <c r="QUY36" s="1"/>
      <c r="QUZ36" s="1"/>
      <c r="QVA36" s="1"/>
      <c r="QVB36" s="1"/>
      <c r="QVC36" s="1"/>
      <c r="QVD36" s="1"/>
      <c r="QVE36" s="1"/>
      <c r="QVF36" s="1"/>
      <c r="QVG36" s="1"/>
      <c r="QVH36" s="1"/>
      <c r="QVI36" s="1"/>
      <c r="QVJ36" s="1"/>
      <c r="QVK36" s="1"/>
      <c r="QVL36" s="1"/>
      <c r="QVM36" s="1"/>
      <c r="QVN36" s="1"/>
      <c r="QVO36" s="1"/>
      <c r="QVP36" s="1"/>
      <c r="QVQ36" s="1"/>
      <c r="QVR36" s="1"/>
      <c r="QVS36" s="1"/>
      <c r="QVT36" s="1"/>
      <c r="QVU36" s="1"/>
      <c r="QVV36" s="1"/>
      <c r="QVW36" s="1"/>
      <c r="QVX36" s="1"/>
      <c r="QVY36" s="1"/>
      <c r="QVZ36" s="1"/>
      <c r="QWA36" s="1"/>
      <c r="QWB36" s="1"/>
      <c r="QWC36" s="1"/>
      <c r="QWD36" s="1"/>
      <c r="QWE36" s="1"/>
      <c r="QWF36" s="1"/>
      <c r="QWG36" s="1"/>
      <c r="QWH36" s="1"/>
      <c r="QWI36" s="1"/>
      <c r="QWJ36" s="1"/>
      <c r="QWK36" s="1"/>
      <c r="QWL36" s="1"/>
      <c r="QWM36" s="1"/>
      <c r="QWN36" s="1"/>
      <c r="QWO36" s="1"/>
      <c r="QWP36" s="1"/>
      <c r="QWQ36" s="1"/>
      <c r="QWR36" s="1"/>
      <c r="QWS36" s="1"/>
      <c r="QWT36" s="1"/>
      <c r="QWU36" s="1"/>
      <c r="QWV36" s="1"/>
      <c r="QWW36" s="1"/>
      <c r="QWX36" s="1"/>
      <c r="QWY36" s="1"/>
      <c r="QWZ36" s="1"/>
      <c r="QXA36" s="1"/>
      <c r="QXB36" s="1"/>
      <c r="QXC36" s="1"/>
      <c r="QXD36" s="1"/>
      <c r="QXE36" s="1"/>
      <c r="QXF36" s="1"/>
      <c r="QXG36" s="1"/>
      <c r="QXH36" s="1"/>
      <c r="QXI36" s="1"/>
      <c r="QXJ36" s="1"/>
      <c r="QXK36" s="1"/>
      <c r="QXL36" s="1"/>
      <c r="QXM36" s="1"/>
      <c r="QXN36" s="1"/>
      <c r="QXO36" s="1"/>
      <c r="QXP36" s="1"/>
      <c r="QXQ36" s="1"/>
      <c r="QXR36" s="1"/>
      <c r="QXS36" s="1"/>
      <c r="QXT36" s="1"/>
      <c r="QXU36" s="1"/>
      <c r="QXV36" s="1"/>
      <c r="QXW36" s="1"/>
      <c r="QXX36" s="1"/>
      <c r="QXY36" s="1"/>
      <c r="QXZ36" s="1"/>
      <c r="QYA36" s="1"/>
      <c r="QYB36" s="1"/>
      <c r="QYC36" s="1"/>
      <c r="QYD36" s="1"/>
      <c r="QYE36" s="1"/>
      <c r="QYF36" s="1"/>
      <c r="QYG36" s="1"/>
      <c r="QYH36" s="1"/>
      <c r="QYI36" s="1"/>
      <c r="QYJ36" s="1"/>
      <c r="QYK36" s="1"/>
      <c r="QYL36" s="1"/>
      <c r="QYM36" s="1"/>
      <c r="QYN36" s="1"/>
      <c r="QYO36" s="1"/>
      <c r="QYP36" s="1"/>
      <c r="QYQ36" s="1"/>
      <c r="QYR36" s="1"/>
      <c r="QYS36" s="1"/>
      <c r="QYT36" s="1"/>
      <c r="QYU36" s="1"/>
      <c r="QYV36" s="1"/>
      <c r="QYW36" s="1"/>
      <c r="QYX36" s="1"/>
      <c r="QYY36" s="1"/>
      <c r="QYZ36" s="1"/>
      <c r="QZA36" s="1"/>
      <c r="QZB36" s="1"/>
      <c r="QZC36" s="1"/>
      <c r="QZD36" s="1"/>
      <c r="QZE36" s="1"/>
      <c r="QZF36" s="1"/>
      <c r="QZG36" s="1"/>
      <c r="QZH36" s="1"/>
      <c r="QZI36" s="1"/>
      <c r="QZJ36" s="1"/>
      <c r="QZK36" s="1"/>
      <c r="QZL36" s="1"/>
      <c r="QZM36" s="1"/>
      <c r="QZN36" s="1"/>
      <c r="QZO36" s="1"/>
      <c r="QZP36" s="1"/>
      <c r="QZQ36" s="1"/>
      <c r="QZR36" s="1"/>
      <c r="QZS36" s="1"/>
      <c r="QZT36" s="1"/>
      <c r="QZU36" s="1"/>
      <c r="QZV36" s="1"/>
      <c r="QZW36" s="1"/>
      <c r="QZX36" s="1"/>
      <c r="QZY36" s="1"/>
      <c r="QZZ36" s="1"/>
      <c r="RAA36" s="1"/>
      <c r="RAB36" s="1"/>
      <c r="RAC36" s="1"/>
      <c r="RAD36" s="1"/>
      <c r="RAE36" s="1"/>
      <c r="RAF36" s="1"/>
      <c r="RAG36" s="1"/>
      <c r="RAH36" s="1"/>
      <c r="RAI36" s="1"/>
      <c r="RAJ36" s="1"/>
      <c r="RAK36" s="1"/>
      <c r="RAL36" s="1"/>
      <c r="RAM36" s="1"/>
      <c r="RAN36" s="1"/>
      <c r="RAO36" s="1"/>
      <c r="RAP36" s="1"/>
      <c r="RAQ36" s="1"/>
      <c r="RAR36" s="1"/>
      <c r="RAS36" s="1"/>
      <c r="RAT36" s="1"/>
      <c r="RAU36" s="1"/>
      <c r="RAV36" s="1"/>
      <c r="RAW36" s="1"/>
      <c r="RAX36" s="1"/>
      <c r="RAY36" s="1"/>
      <c r="RAZ36" s="1"/>
      <c r="RBA36" s="1"/>
      <c r="RBB36" s="1"/>
      <c r="RBC36" s="1"/>
      <c r="RBD36" s="1"/>
      <c r="RBE36" s="1"/>
      <c r="RBF36" s="1"/>
      <c r="RBG36" s="1"/>
      <c r="RBH36" s="1"/>
      <c r="RBI36" s="1"/>
      <c r="RBJ36" s="1"/>
      <c r="RBK36" s="1"/>
      <c r="RBL36" s="1"/>
      <c r="RBM36" s="1"/>
      <c r="RBN36" s="1"/>
      <c r="RBO36" s="1"/>
      <c r="RBP36" s="1"/>
      <c r="RBQ36" s="1"/>
      <c r="RBR36" s="1"/>
      <c r="RBS36" s="1"/>
      <c r="RBT36" s="1"/>
      <c r="RBU36" s="1"/>
      <c r="RBV36" s="1"/>
      <c r="RBW36" s="1"/>
      <c r="RBX36" s="1"/>
      <c r="RBY36" s="1"/>
      <c r="RBZ36" s="1"/>
      <c r="RCA36" s="1"/>
      <c r="RCB36" s="1"/>
      <c r="RCC36" s="1"/>
      <c r="RCD36" s="1"/>
      <c r="RCE36" s="1"/>
      <c r="RCF36" s="1"/>
      <c r="RCG36" s="1"/>
      <c r="RCH36" s="1"/>
      <c r="RCI36" s="1"/>
      <c r="RCJ36" s="1"/>
      <c r="RCK36" s="1"/>
      <c r="RCL36" s="1"/>
      <c r="RCM36" s="1"/>
      <c r="RCN36" s="1"/>
      <c r="RCO36" s="1"/>
      <c r="RCP36" s="1"/>
      <c r="RCQ36" s="1"/>
      <c r="RCR36" s="1"/>
      <c r="RCS36" s="1"/>
      <c r="RCT36" s="1"/>
      <c r="RCU36" s="1"/>
      <c r="RCV36" s="1"/>
      <c r="RCW36" s="1"/>
      <c r="RCX36" s="1"/>
      <c r="RCY36" s="1"/>
      <c r="RCZ36" s="1"/>
      <c r="RDA36" s="1"/>
      <c r="RDB36" s="1"/>
      <c r="RDC36" s="1"/>
      <c r="RDD36" s="1"/>
      <c r="RDE36" s="1"/>
      <c r="RDF36" s="1"/>
      <c r="RDG36" s="1"/>
      <c r="RDH36" s="1"/>
      <c r="RDI36" s="1"/>
      <c r="RDJ36" s="1"/>
      <c r="RDK36" s="1"/>
      <c r="RDL36" s="1"/>
      <c r="RDM36" s="1"/>
      <c r="RDN36" s="1"/>
      <c r="RDO36" s="1"/>
      <c r="RDP36" s="1"/>
      <c r="RDQ36" s="1"/>
      <c r="RDR36" s="1"/>
      <c r="RDS36" s="1"/>
      <c r="RDT36" s="1"/>
      <c r="RDU36" s="1"/>
      <c r="RDV36" s="1"/>
      <c r="RDW36" s="1"/>
      <c r="RDX36" s="1"/>
      <c r="RDY36" s="1"/>
      <c r="RDZ36" s="1"/>
      <c r="REA36" s="1"/>
      <c r="REB36" s="1"/>
      <c r="REC36" s="1"/>
      <c r="RED36" s="1"/>
      <c r="REE36" s="1"/>
      <c r="REF36" s="1"/>
      <c r="REG36" s="1"/>
      <c r="REH36" s="1"/>
      <c r="REI36" s="1"/>
      <c r="REJ36" s="1"/>
      <c r="REK36" s="1"/>
      <c r="REL36" s="1"/>
      <c r="REM36" s="1"/>
      <c r="REN36" s="1"/>
      <c r="REO36" s="1"/>
      <c r="REP36" s="1"/>
      <c r="REQ36" s="1"/>
      <c r="RER36" s="1"/>
      <c r="RES36" s="1"/>
      <c r="RET36" s="1"/>
      <c r="REU36" s="1"/>
      <c r="REV36" s="1"/>
      <c r="REW36" s="1"/>
      <c r="REX36" s="1"/>
      <c r="REY36" s="1"/>
      <c r="REZ36" s="1"/>
      <c r="RFA36" s="1"/>
      <c r="RFB36" s="1"/>
      <c r="RFC36" s="1"/>
      <c r="RFD36" s="1"/>
      <c r="RFE36" s="1"/>
      <c r="RFF36" s="1"/>
      <c r="RFG36" s="1"/>
      <c r="RFH36" s="1"/>
      <c r="RFI36" s="1"/>
      <c r="RFJ36" s="1"/>
      <c r="RFK36" s="1"/>
      <c r="RFL36" s="1"/>
      <c r="RFM36" s="1"/>
      <c r="RFN36" s="1"/>
      <c r="RFO36" s="1"/>
      <c r="RFP36" s="1"/>
      <c r="RFQ36" s="1"/>
      <c r="RFR36" s="1"/>
      <c r="RFS36" s="1"/>
      <c r="RFT36" s="1"/>
      <c r="RFU36" s="1"/>
      <c r="RFV36" s="1"/>
      <c r="RFW36" s="1"/>
      <c r="RFX36" s="1"/>
      <c r="RFY36" s="1"/>
      <c r="RFZ36" s="1"/>
      <c r="RGA36" s="1"/>
      <c r="RGB36" s="1"/>
      <c r="RGC36" s="1"/>
      <c r="RGD36" s="1"/>
      <c r="RGE36" s="1"/>
      <c r="RGF36" s="1"/>
      <c r="RGG36" s="1"/>
      <c r="RGH36" s="1"/>
      <c r="RGI36" s="1"/>
      <c r="RGJ36" s="1"/>
      <c r="RGK36" s="1"/>
      <c r="RGL36" s="1"/>
      <c r="RGM36" s="1"/>
      <c r="RGN36" s="1"/>
      <c r="RGO36" s="1"/>
      <c r="RGP36" s="1"/>
      <c r="RGQ36" s="1"/>
      <c r="RGR36" s="1"/>
      <c r="RGS36" s="1"/>
      <c r="RGT36" s="1"/>
      <c r="RGU36" s="1"/>
      <c r="RGV36" s="1"/>
      <c r="RGW36" s="1"/>
      <c r="RGX36" s="1"/>
      <c r="RGY36" s="1"/>
      <c r="RGZ36" s="1"/>
      <c r="RHA36" s="1"/>
      <c r="RHB36" s="1"/>
      <c r="RHC36" s="1"/>
      <c r="RHD36" s="1"/>
      <c r="RHE36" s="1"/>
      <c r="RHF36" s="1"/>
      <c r="RHG36" s="1"/>
      <c r="RHH36" s="1"/>
      <c r="RHI36" s="1"/>
      <c r="RHJ36" s="1"/>
      <c r="RHK36" s="1"/>
      <c r="RHL36" s="1"/>
      <c r="RHM36" s="1"/>
      <c r="RHN36" s="1"/>
      <c r="RHO36" s="1"/>
      <c r="RHP36" s="1"/>
      <c r="RHQ36" s="1"/>
      <c r="RHR36" s="1"/>
      <c r="RHS36" s="1"/>
      <c r="RHT36" s="1"/>
      <c r="RHU36" s="1"/>
      <c r="RHV36" s="1"/>
      <c r="RHW36" s="1"/>
      <c r="RHX36" s="1"/>
      <c r="RHY36" s="1"/>
      <c r="RHZ36" s="1"/>
      <c r="RIA36" s="1"/>
      <c r="RIB36" s="1"/>
      <c r="RIC36" s="1"/>
      <c r="RID36" s="1"/>
      <c r="RIE36" s="1"/>
      <c r="RIF36" s="1"/>
      <c r="RIG36" s="1"/>
      <c r="RIH36" s="1"/>
      <c r="RII36" s="1"/>
      <c r="RIJ36" s="1"/>
      <c r="RIK36" s="1"/>
      <c r="RIL36" s="1"/>
      <c r="RIM36" s="1"/>
      <c r="RIN36" s="1"/>
      <c r="RIO36" s="1"/>
      <c r="RIP36" s="1"/>
      <c r="RIQ36" s="1"/>
      <c r="RIR36" s="1"/>
      <c r="RIS36" s="1"/>
      <c r="RIT36" s="1"/>
      <c r="RIU36" s="1"/>
      <c r="RIV36" s="1"/>
      <c r="RIW36" s="1"/>
      <c r="RIX36" s="1"/>
      <c r="RIY36" s="1"/>
      <c r="RIZ36" s="1"/>
      <c r="RJA36" s="1"/>
      <c r="RJB36" s="1"/>
      <c r="RJC36" s="1"/>
      <c r="RJD36" s="1"/>
      <c r="RJE36" s="1"/>
      <c r="RJF36" s="1"/>
      <c r="RJG36" s="1"/>
      <c r="RJH36" s="1"/>
      <c r="RJI36" s="1"/>
      <c r="RJJ36" s="1"/>
      <c r="RJK36" s="1"/>
      <c r="RJL36" s="1"/>
      <c r="RJM36" s="1"/>
      <c r="RJN36" s="1"/>
      <c r="RJO36" s="1"/>
      <c r="RJP36" s="1"/>
      <c r="RJQ36" s="1"/>
      <c r="RJR36" s="1"/>
      <c r="RJS36" s="1"/>
      <c r="RJT36" s="1"/>
      <c r="RJU36" s="1"/>
      <c r="RJV36" s="1"/>
      <c r="RJW36" s="1"/>
      <c r="RJX36" s="1"/>
      <c r="RJY36" s="1"/>
      <c r="RJZ36" s="1"/>
      <c r="RKA36" s="1"/>
      <c r="RKB36" s="1"/>
      <c r="RKC36" s="1"/>
      <c r="RKD36" s="1"/>
      <c r="RKE36" s="1"/>
      <c r="RKF36" s="1"/>
      <c r="RKG36" s="1"/>
      <c r="RKH36" s="1"/>
      <c r="RKI36" s="1"/>
      <c r="RKJ36" s="1"/>
      <c r="RKK36" s="1"/>
      <c r="RKL36" s="1"/>
      <c r="RKM36" s="1"/>
      <c r="RKN36" s="1"/>
      <c r="RKO36" s="1"/>
      <c r="RKP36" s="1"/>
      <c r="RKQ36" s="1"/>
      <c r="RKR36" s="1"/>
      <c r="RKS36" s="1"/>
      <c r="RKT36" s="1"/>
      <c r="RKU36" s="1"/>
      <c r="RKV36" s="1"/>
      <c r="RKW36" s="1"/>
      <c r="RKX36" s="1"/>
      <c r="RKY36" s="1"/>
      <c r="RKZ36" s="1"/>
      <c r="RLA36" s="1"/>
      <c r="RLB36" s="1"/>
      <c r="RLC36" s="1"/>
      <c r="RLD36" s="1"/>
      <c r="RLE36" s="1"/>
      <c r="RLF36" s="1"/>
      <c r="RLG36" s="1"/>
      <c r="RLH36" s="1"/>
      <c r="RLI36" s="1"/>
      <c r="RLJ36" s="1"/>
      <c r="RLK36" s="1"/>
      <c r="RLL36" s="1"/>
      <c r="RLM36" s="1"/>
      <c r="RLN36" s="1"/>
      <c r="RLO36" s="1"/>
      <c r="RLP36" s="1"/>
      <c r="RLQ36" s="1"/>
      <c r="RLR36" s="1"/>
      <c r="RLS36" s="1"/>
      <c r="RLT36" s="1"/>
      <c r="RLU36" s="1"/>
      <c r="RLV36" s="1"/>
      <c r="RLW36" s="1"/>
      <c r="RLX36" s="1"/>
      <c r="RLY36" s="1"/>
      <c r="RLZ36" s="1"/>
      <c r="RMA36" s="1"/>
      <c r="RMB36" s="1"/>
      <c r="RMC36" s="1"/>
      <c r="RMD36" s="1"/>
      <c r="RME36" s="1"/>
      <c r="RMF36" s="1"/>
      <c r="RMG36" s="1"/>
      <c r="RMH36" s="1"/>
      <c r="RMI36" s="1"/>
      <c r="RMJ36" s="1"/>
      <c r="RMK36" s="1"/>
      <c r="RML36" s="1"/>
      <c r="RMM36" s="1"/>
      <c r="RMN36" s="1"/>
      <c r="RMO36" s="1"/>
      <c r="RMP36" s="1"/>
      <c r="RMQ36" s="1"/>
      <c r="RMR36" s="1"/>
      <c r="RMS36" s="1"/>
      <c r="RMT36" s="1"/>
      <c r="RMU36" s="1"/>
      <c r="RMV36" s="1"/>
      <c r="RMW36" s="1"/>
      <c r="RMX36" s="1"/>
      <c r="RMY36" s="1"/>
      <c r="RMZ36" s="1"/>
      <c r="RNA36" s="1"/>
      <c r="RNB36" s="1"/>
      <c r="RNC36" s="1"/>
      <c r="RND36" s="1"/>
      <c r="RNE36" s="1"/>
      <c r="RNF36" s="1"/>
      <c r="RNG36" s="1"/>
      <c r="RNH36" s="1"/>
      <c r="RNI36" s="1"/>
      <c r="RNJ36" s="1"/>
      <c r="RNK36" s="1"/>
      <c r="RNL36" s="1"/>
      <c r="RNM36" s="1"/>
      <c r="RNN36" s="1"/>
      <c r="RNO36" s="1"/>
      <c r="RNP36" s="1"/>
      <c r="RNQ36" s="1"/>
      <c r="RNR36" s="1"/>
      <c r="RNS36" s="1"/>
      <c r="RNT36" s="1"/>
      <c r="RNU36" s="1"/>
      <c r="RNV36" s="1"/>
      <c r="RNW36" s="1"/>
      <c r="RNX36" s="1"/>
      <c r="RNY36" s="1"/>
      <c r="RNZ36" s="1"/>
      <c r="ROA36" s="1"/>
      <c r="ROB36" s="1"/>
      <c r="ROC36" s="1"/>
      <c r="ROD36" s="1"/>
      <c r="ROE36" s="1"/>
      <c r="ROF36" s="1"/>
      <c r="ROG36" s="1"/>
      <c r="ROH36" s="1"/>
      <c r="ROI36" s="1"/>
      <c r="ROJ36" s="1"/>
      <c r="ROK36" s="1"/>
      <c r="ROL36" s="1"/>
      <c r="ROM36" s="1"/>
      <c r="RON36" s="1"/>
      <c r="ROO36" s="1"/>
      <c r="ROP36" s="1"/>
      <c r="ROQ36" s="1"/>
      <c r="ROR36" s="1"/>
      <c r="ROS36" s="1"/>
      <c r="ROT36" s="1"/>
      <c r="ROU36" s="1"/>
      <c r="ROV36" s="1"/>
      <c r="ROW36" s="1"/>
      <c r="ROX36" s="1"/>
      <c r="ROY36" s="1"/>
      <c r="ROZ36" s="1"/>
      <c r="RPA36" s="1"/>
      <c r="RPB36" s="1"/>
      <c r="RPC36" s="1"/>
      <c r="RPD36" s="1"/>
      <c r="RPE36" s="1"/>
      <c r="RPF36" s="1"/>
      <c r="RPG36" s="1"/>
      <c r="RPH36" s="1"/>
      <c r="RPI36" s="1"/>
      <c r="RPJ36" s="1"/>
      <c r="RPK36" s="1"/>
      <c r="RPL36" s="1"/>
      <c r="RPM36" s="1"/>
      <c r="RPN36" s="1"/>
      <c r="RPO36" s="1"/>
      <c r="RPP36" s="1"/>
      <c r="RPQ36" s="1"/>
      <c r="RPR36" s="1"/>
      <c r="RPS36" s="1"/>
      <c r="RPT36" s="1"/>
      <c r="RPU36" s="1"/>
      <c r="RPV36" s="1"/>
      <c r="RPW36" s="1"/>
      <c r="RPX36" s="1"/>
      <c r="RPY36" s="1"/>
      <c r="RPZ36" s="1"/>
      <c r="RQA36" s="1"/>
      <c r="RQB36" s="1"/>
      <c r="RQC36" s="1"/>
      <c r="RQD36" s="1"/>
      <c r="RQE36" s="1"/>
      <c r="RQF36" s="1"/>
      <c r="RQG36" s="1"/>
      <c r="RQH36" s="1"/>
      <c r="RQI36" s="1"/>
      <c r="RQJ36" s="1"/>
      <c r="RQK36" s="1"/>
      <c r="RQL36" s="1"/>
      <c r="RQM36" s="1"/>
      <c r="RQN36" s="1"/>
      <c r="RQO36" s="1"/>
      <c r="RQP36" s="1"/>
      <c r="RQQ36" s="1"/>
      <c r="RQR36" s="1"/>
      <c r="RQS36" s="1"/>
      <c r="RQT36" s="1"/>
      <c r="RQU36" s="1"/>
      <c r="RQV36" s="1"/>
      <c r="RQW36" s="1"/>
      <c r="RQX36" s="1"/>
      <c r="RQY36" s="1"/>
      <c r="RQZ36" s="1"/>
      <c r="RRA36" s="1"/>
      <c r="RRB36" s="1"/>
      <c r="RRC36" s="1"/>
      <c r="RRD36" s="1"/>
      <c r="RRE36" s="1"/>
      <c r="RRF36" s="1"/>
      <c r="RRG36" s="1"/>
      <c r="RRH36" s="1"/>
      <c r="RRI36" s="1"/>
      <c r="RRJ36" s="1"/>
      <c r="RRK36" s="1"/>
      <c r="RRL36" s="1"/>
      <c r="RRM36" s="1"/>
      <c r="RRN36" s="1"/>
      <c r="RRO36" s="1"/>
      <c r="RRP36" s="1"/>
      <c r="RRQ36" s="1"/>
      <c r="RRR36" s="1"/>
      <c r="RRS36" s="1"/>
      <c r="RRT36" s="1"/>
      <c r="RRU36" s="1"/>
      <c r="RRV36" s="1"/>
      <c r="RRW36" s="1"/>
      <c r="RRX36" s="1"/>
      <c r="RRY36" s="1"/>
      <c r="RRZ36" s="1"/>
      <c r="RSA36" s="1"/>
      <c r="RSB36" s="1"/>
      <c r="RSC36" s="1"/>
      <c r="RSD36" s="1"/>
      <c r="RSE36" s="1"/>
      <c r="RSF36" s="1"/>
      <c r="RSG36" s="1"/>
      <c r="RSH36" s="1"/>
      <c r="RSI36" s="1"/>
      <c r="RSJ36" s="1"/>
      <c r="RSK36" s="1"/>
      <c r="RSL36" s="1"/>
      <c r="RSM36" s="1"/>
      <c r="RSN36" s="1"/>
      <c r="RSO36" s="1"/>
      <c r="RSP36" s="1"/>
      <c r="RSQ36" s="1"/>
      <c r="RSR36" s="1"/>
      <c r="RSS36" s="1"/>
      <c r="RST36" s="1"/>
      <c r="RSU36" s="1"/>
      <c r="RSV36" s="1"/>
      <c r="RSW36" s="1"/>
      <c r="RSX36" s="1"/>
      <c r="RSY36" s="1"/>
      <c r="RSZ36" s="1"/>
      <c r="RTA36" s="1"/>
      <c r="RTB36" s="1"/>
      <c r="RTC36" s="1"/>
      <c r="RTD36" s="1"/>
      <c r="RTE36" s="1"/>
      <c r="RTF36" s="1"/>
      <c r="RTG36" s="1"/>
      <c r="RTH36" s="1"/>
      <c r="RTI36" s="1"/>
      <c r="RTJ36" s="1"/>
      <c r="RTK36" s="1"/>
      <c r="RTL36" s="1"/>
      <c r="RTM36" s="1"/>
      <c r="RTN36" s="1"/>
      <c r="RTO36" s="1"/>
      <c r="RTP36" s="1"/>
      <c r="RTQ36" s="1"/>
      <c r="RTR36" s="1"/>
      <c r="RTS36" s="1"/>
      <c r="RTT36" s="1"/>
      <c r="RTU36" s="1"/>
      <c r="RTV36" s="1"/>
      <c r="RTW36" s="1"/>
      <c r="RTX36" s="1"/>
      <c r="RTY36" s="1"/>
      <c r="RTZ36" s="1"/>
      <c r="RUA36" s="1"/>
      <c r="RUB36" s="1"/>
      <c r="RUC36" s="1"/>
      <c r="RUD36" s="1"/>
      <c r="RUE36" s="1"/>
      <c r="RUF36" s="1"/>
      <c r="RUG36" s="1"/>
      <c r="RUH36" s="1"/>
      <c r="RUI36" s="1"/>
      <c r="RUJ36" s="1"/>
      <c r="RUK36" s="1"/>
      <c r="RUL36" s="1"/>
      <c r="RUM36" s="1"/>
      <c r="RUN36" s="1"/>
      <c r="RUO36" s="1"/>
      <c r="RUP36" s="1"/>
      <c r="RUQ36" s="1"/>
      <c r="RUR36" s="1"/>
      <c r="RUS36" s="1"/>
      <c r="RUT36" s="1"/>
      <c r="RUU36" s="1"/>
      <c r="RUV36" s="1"/>
      <c r="RUW36" s="1"/>
      <c r="RUX36" s="1"/>
      <c r="RUY36" s="1"/>
      <c r="RUZ36" s="1"/>
      <c r="RVA36" s="1"/>
      <c r="RVB36" s="1"/>
      <c r="RVC36" s="1"/>
      <c r="RVD36" s="1"/>
      <c r="RVE36" s="1"/>
      <c r="RVF36" s="1"/>
      <c r="RVG36" s="1"/>
      <c r="RVH36" s="1"/>
      <c r="RVI36" s="1"/>
      <c r="RVJ36" s="1"/>
      <c r="RVK36" s="1"/>
      <c r="RVL36" s="1"/>
      <c r="RVM36" s="1"/>
      <c r="RVN36" s="1"/>
      <c r="RVO36" s="1"/>
      <c r="RVP36" s="1"/>
      <c r="RVQ36" s="1"/>
      <c r="RVR36" s="1"/>
      <c r="RVS36" s="1"/>
      <c r="RVT36" s="1"/>
      <c r="RVU36" s="1"/>
      <c r="RVV36" s="1"/>
      <c r="RVW36" s="1"/>
      <c r="RVX36" s="1"/>
      <c r="RVY36" s="1"/>
      <c r="RVZ36" s="1"/>
      <c r="RWA36" s="1"/>
      <c r="RWB36" s="1"/>
      <c r="RWC36" s="1"/>
      <c r="RWD36" s="1"/>
      <c r="RWE36" s="1"/>
      <c r="RWF36" s="1"/>
      <c r="RWG36" s="1"/>
      <c r="RWH36" s="1"/>
      <c r="RWI36" s="1"/>
      <c r="RWJ36" s="1"/>
      <c r="RWK36" s="1"/>
      <c r="RWL36" s="1"/>
      <c r="RWM36" s="1"/>
      <c r="RWN36" s="1"/>
      <c r="RWO36" s="1"/>
      <c r="RWP36" s="1"/>
      <c r="RWQ36" s="1"/>
      <c r="RWR36" s="1"/>
      <c r="RWS36" s="1"/>
      <c r="RWT36" s="1"/>
      <c r="RWU36" s="1"/>
      <c r="RWV36" s="1"/>
      <c r="RWW36" s="1"/>
      <c r="RWX36" s="1"/>
      <c r="RWY36" s="1"/>
      <c r="RWZ36" s="1"/>
      <c r="RXA36" s="1"/>
      <c r="RXB36" s="1"/>
      <c r="RXC36" s="1"/>
      <c r="RXD36" s="1"/>
      <c r="RXE36" s="1"/>
      <c r="RXF36" s="1"/>
      <c r="RXG36" s="1"/>
      <c r="RXH36" s="1"/>
      <c r="RXI36" s="1"/>
      <c r="RXJ36" s="1"/>
      <c r="RXK36" s="1"/>
      <c r="RXL36" s="1"/>
      <c r="RXM36" s="1"/>
      <c r="RXN36" s="1"/>
      <c r="RXO36" s="1"/>
      <c r="RXP36" s="1"/>
      <c r="RXQ36" s="1"/>
      <c r="RXR36" s="1"/>
      <c r="RXS36" s="1"/>
      <c r="RXT36" s="1"/>
      <c r="RXU36" s="1"/>
      <c r="RXV36" s="1"/>
      <c r="RXW36" s="1"/>
      <c r="RXX36" s="1"/>
      <c r="RXY36" s="1"/>
      <c r="RXZ36" s="1"/>
      <c r="RYA36" s="1"/>
      <c r="RYB36" s="1"/>
      <c r="RYC36" s="1"/>
      <c r="RYD36" s="1"/>
      <c r="RYE36" s="1"/>
      <c r="RYF36" s="1"/>
      <c r="RYG36" s="1"/>
      <c r="RYH36" s="1"/>
      <c r="RYI36" s="1"/>
      <c r="RYJ36" s="1"/>
      <c r="RYK36" s="1"/>
      <c r="RYL36" s="1"/>
      <c r="RYM36" s="1"/>
      <c r="RYN36" s="1"/>
      <c r="RYO36" s="1"/>
      <c r="RYP36" s="1"/>
      <c r="RYQ36" s="1"/>
      <c r="RYR36" s="1"/>
      <c r="RYS36" s="1"/>
      <c r="RYT36" s="1"/>
      <c r="RYU36" s="1"/>
      <c r="RYV36" s="1"/>
      <c r="RYW36" s="1"/>
      <c r="RYX36" s="1"/>
      <c r="RYY36" s="1"/>
      <c r="RYZ36" s="1"/>
      <c r="RZA36" s="1"/>
      <c r="RZB36" s="1"/>
      <c r="RZC36" s="1"/>
      <c r="RZD36" s="1"/>
      <c r="RZE36" s="1"/>
      <c r="RZF36" s="1"/>
      <c r="RZG36" s="1"/>
      <c r="RZH36" s="1"/>
      <c r="RZI36" s="1"/>
      <c r="RZJ36" s="1"/>
      <c r="RZK36" s="1"/>
      <c r="RZL36" s="1"/>
      <c r="RZM36" s="1"/>
      <c r="RZN36" s="1"/>
      <c r="RZO36" s="1"/>
      <c r="RZP36" s="1"/>
      <c r="RZQ36" s="1"/>
      <c r="RZR36" s="1"/>
      <c r="RZS36" s="1"/>
      <c r="RZT36" s="1"/>
      <c r="RZU36" s="1"/>
      <c r="RZV36" s="1"/>
      <c r="RZW36" s="1"/>
      <c r="RZX36" s="1"/>
      <c r="RZY36" s="1"/>
      <c r="RZZ36" s="1"/>
      <c r="SAA36" s="1"/>
      <c r="SAB36" s="1"/>
      <c r="SAC36" s="1"/>
      <c r="SAD36" s="1"/>
      <c r="SAE36" s="1"/>
      <c r="SAF36" s="1"/>
      <c r="SAG36" s="1"/>
      <c r="SAH36" s="1"/>
      <c r="SAI36" s="1"/>
      <c r="SAJ36" s="1"/>
      <c r="SAK36" s="1"/>
      <c r="SAL36" s="1"/>
      <c r="SAM36" s="1"/>
      <c r="SAN36" s="1"/>
      <c r="SAO36" s="1"/>
      <c r="SAP36" s="1"/>
      <c r="SAQ36" s="1"/>
      <c r="SAR36" s="1"/>
      <c r="SAS36" s="1"/>
      <c r="SAT36" s="1"/>
      <c r="SAU36" s="1"/>
      <c r="SAV36" s="1"/>
      <c r="SAW36" s="1"/>
      <c r="SAX36" s="1"/>
      <c r="SAY36" s="1"/>
      <c r="SAZ36" s="1"/>
      <c r="SBA36" s="1"/>
      <c r="SBB36" s="1"/>
      <c r="SBC36" s="1"/>
      <c r="SBD36" s="1"/>
      <c r="SBE36" s="1"/>
      <c r="SBF36" s="1"/>
      <c r="SBG36" s="1"/>
      <c r="SBH36" s="1"/>
      <c r="SBI36" s="1"/>
      <c r="SBJ36" s="1"/>
      <c r="SBK36" s="1"/>
      <c r="SBL36" s="1"/>
      <c r="SBM36" s="1"/>
      <c r="SBN36" s="1"/>
      <c r="SBO36" s="1"/>
      <c r="SBP36" s="1"/>
      <c r="SBQ36" s="1"/>
      <c r="SBR36" s="1"/>
      <c r="SBS36" s="1"/>
      <c r="SBT36" s="1"/>
      <c r="SBU36" s="1"/>
      <c r="SBV36" s="1"/>
      <c r="SBW36" s="1"/>
      <c r="SBX36" s="1"/>
      <c r="SBY36" s="1"/>
      <c r="SBZ36" s="1"/>
      <c r="SCA36" s="1"/>
      <c r="SCB36" s="1"/>
      <c r="SCC36" s="1"/>
      <c r="SCD36" s="1"/>
      <c r="SCE36" s="1"/>
      <c r="SCF36" s="1"/>
      <c r="SCG36" s="1"/>
      <c r="SCH36" s="1"/>
      <c r="SCI36" s="1"/>
      <c r="SCJ36" s="1"/>
      <c r="SCK36" s="1"/>
      <c r="SCL36" s="1"/>
      <c r="SCM36" s="1"/>
      <c r="SCN36" s="1"/>
      <c r="SCO36" s="1"/>
      <c r="SCP36" s="1"/>
      <c r="SCQ36" s="1"/>
      <c r="SCR36" s="1"/>
      <c r="SCS36" s="1"/>
      <c r="SCT36" s="1"/>
      <c r="SCU36" s="1"/>
      <c r="SCV36" s="1"/>
      <c r="SCW36" s="1"/>
      <c r="SCX36" s="1"/>
      <c r="SCY36" s="1"/>
      <c r="SCZ36" s="1"/>
      <c r="SDA36" s="1"/>
      <c r="SDB36" s="1"/>
      <c r="SDC36" s="1"/>
      <c r="SDD36" s="1"/>
      <c r="SDE36" s="1"/>
      <c r="SDF36" s="1"/>
      <c r="SDG36" s="1"/>
      <c r="SDH36" s="1"/>
      <c r="SDI36" s="1"/>
      <c r="SDJ36" s="1"/>
      <c r="SDK36" s="1"/>
      <c r="SDL36" s="1"/>
      <c r="SDM36" s="1"/>
      <c r="SDN36" s="1"/>
      <c r="SDO36" s="1"/>
      <c r="SDP36" s="1"/>
      <c r="SDQ36" s="1"/>
      <c r="SDR36" s="1"/>
      <c r="SDS36" s="1"/>
      <c r="SDT36" s="1"/>
      <c r="SDU36" s="1"/>
      <c r="SDV36" s="1"/>
      <c r="SDW36" s="1"/>
      <c r="SDX36" s="1"/>
      <c r="SDY36" s="1"/>
      <c r="SDZ36" s="1"/>
      <c r="SEA36" s="1"/>
      <c r="SEB36" s="1"/>
      <c r="SEC36" s="1"/>
      <c r="SED36" s="1"/>
      <c r="SEE36" s="1"/>
      <c r="SEF36" s="1"/>
      <c r="SEG36" s="1"/>
      <c r="SEH36" s="1"/>
      <c r="SEI36" s="1"/>
      <c r="SEJ36" s="1"/>
      <c r="SEK36" s="1"/>
      <c r="SEL36" s="1"/>
      <c r="SEM36" s="1"/>
      <c r="SEN36" s="1"/>
      <c r="SEO36" s="1"/>
      <c r="SEP36" s="1"/>
      <c r="SEQ36" s="1"/>
      <c r="SER36" s="1"/>
      <c r="SES36" s="1"/>
      <c r="SET36" s="1"/>
      <c r="SEU36" s="1"/>
      <c r="SEV36" s="1"/>
      <c r="SEW36" s="1"/>
      <c r="SEX36" s="1"/>
      <c r="SEY36" s="1"/>
      <c r="SEZ36" s="1"/>
      <c r="SFA36" s="1"/>
      <c r="SFB36" s="1"/>
      <c r="SFC36" s="1"/>
      <c r="SFD36" s="1"/>
      <c r="SFE36" s="1"/>
      <c r="SFF36" s="1"/>
      <c r="SFG36" s="1"/>
      <c r="SFH36" s="1"/>
      <c r="SFI36" s="1"/>
      <c r="SFJ36" s="1"/>
      <c r="SFK36" s="1"/>
      <c r="SFL36" s="1"/>
      <c r="SFM36" s="1"/>
      <c r="SFN36" s="1"/>
      <c r="SFO36" s="1"/>
      <c r="SFP36" s="1"/>
      <c r="SFQ36" s="1"/>
      <c r="SFR36" s="1"/>
      <c r="SFS36" s="1"/>
      <c r="SFT36" s="1"/>
      <c r="SFU36" s="1"/>
      <c r="SFV36" s="1"/>
      <c r="SFW36" s="1"/>
      <c r="SFX36" s="1"/>
      <c r="SFY36" s="1"/>
      <c r="SFZ36" s="1"/>
      <c r="SGA36" s="1"/>
      <c r="SGB36" s="1"/>
      <c r="SGC36" s="1"/>
      <c r="SGD36" s="1"/>
      <c r="SGE36" s="1"/>
      <c r="SGF36" s="1"/>
      <c r="SGG36" s="1"/>
      <c r="SGH36" s="1"/>
      <c r="SGI36" s="1"/>
      <c r="SGJ36" s="1"/>
      <c r="SGK36" s="1"/>
      <c r="SGL36" s="1"/>
      <c r="SGM36" s="1"/>
      <c r="SGN36" s="1"/>
      <c r="SGO36" s="1"/>
      <c r="SGP36" s="1"/>
      <c r="SGQ36" s="1"/>
      <c r="SGR36" s="1"/>
      <c r="SGS36" s="1"/>
      <c r="SGT36" s="1"/>
      <c r="SGU36" s="1"/>
      <c r="SGV36" s="1"/>
      <c r="SGW36" s="1"/>
      <c r="SGX36" s="1"/>
      <c r="SGY36" s="1"/>
      <c r="SGZ36" s="1"/>
      <c r="SHA36" s="1"/>
      <c r="SHB36" s="1"/>
      <c r="SHC36" s="1"/>
      <c r="SHD36" s="1"/>
      <c r="SHE36" s="1"/>
      <c r="SHF36" s="1"/>
      <c r="SHG36" s="1"/>
      <c r="SHH36" s="1"/>
      <c r="SHI36" s="1"/>
      <c r="SHJ36" s="1"/>
      <c r="SHK36" s="1"/>
      <c r="SHL36" s="1"/>
      <c r="SHM36" s="1"/>
      <c r="SHN36" s="1"/>
      <c r="SHO36" s="1"/>
      <c r="SHP36" s="1"/>
      <c r="SHQ36" s="1"/>
      <c r="SHR36" s="1"/>
      <c r="SHS36" s="1"/>
      <c r="SHT36" s="1"/>
      <c r="SHU36" s="1"/>
      <c r="SHV36" s="1"/>
      <c r="SHW36" s="1"/>
      <c r="SHX36" s="1"/>
      <c r="SHY36" s="1"/>
      <c r="SHZ36" s="1"/>
      <c r="SIA36" s="1"/>
      <c r="SIB36" s="1"/>
      <c r="SIC36" s="1"/>
      <c r="SID36" s="1"/>
      <c r="SIE36" s="1"/>
      <c r="SIF36" s="1"/>
      <c r="SIG36" s="1"/>
      <c r="SIH36" s="1"/>
      <c r="SII36" s="1"/>
      <c r="SIJ36" s="1"/>
      <c r="SIK36" s="1"/>
      <c r="SIL36" s="1"/>
      <c r="SIM36" s="1"/>
      <c r="SIN36" s="1"/>
      <c r="SIO36" s="1"/>
      <c r="SIP36" s="1"/>
      <c r="SIQ36" s="1"/>
      <c r="SIR36" s="1"/>
      <c r="SIS36" s="1"/>
      <c r="SIT36" s="1"/>
      <c r="SIU36" s="1"/>
      <c r="SIV36" s="1"/>
      <c r="SIW36" s="1"/>
      <c r="SIX36" s="1"/>
      <c r="SIY36" s="1"/>
      <c r="SIZ36" s="1"/>
      <c r="SJA36" s="1"/>
      <c r="SJB36" s="1"/>
      <c r="SJC36" s="1"/>
      <c r="SJD36" s="1"/>
      <c r="SJE36" s="1"/>
      <c r="SJF36" s="1"/>
      <c r="SJG36" s="1"/>
      <c r="SJH36" s="1"/>
      <c r="SJI36" s="1"/>
      <c r="SJJ36" s="1"/>
      <c r="SJK36" s="1"/>
      <c r="SJL36" s="1"/>
      <c r="SJM36" s="1"/>
      <c r="SJN36" s="1"/>
      <c r="SJO36" s="1"/>
      <c r="SJP36" s="1"/>
      <c r="SJQ36" s="1"/>
      <c r="SJR36" s="1"/>
      <c r="SJS36" s="1"/>
      <c r="SJT36" s="1"/>
      <c r="SJU36" s="1"/>
      <c r="SJV36" s="1"/>
      <c r="SJW36" s="1"/>
      <c r="SJX36" s="1"/>
      <c r="SJY36" s="1"/>
      <c r="SJZ36" s="1"/>
      <c r="SKA36" s="1"/>
      <c r="SKB36" s="1"/>
      <c r="SKC36" s="1"/>
      <c r="SKD36" s="1"/>
      <c r="SKE36" s="1"/>
      <c r="SKF36" s="1"/>
      <c r="SKG36" s="1"/>
      <c r="SKH36" s="1"/>
      <c r="SKI36" s="1"/>
      <c r="SKJ36" s="1"/>
      <c r="SKK36" s="1"/>
      <c r="SKL36" s="1"/>
      <c r="SKM36" s="1"/>
      <c r="SKN36" s="1"/>
      <c r="SKO36" s="1"/>
      <c r="SKP36" s="1"/>
      <c r="SKQ36" s="1"/>
      <c r="SKR36" s="1"/>
      <c r="SKS36" s="1"/>
      <c r="SKT36" s="1"/>
      <c r="SKU36" s="1"/>
      <c r="SKV36" s="1"/>
      <c r="SKW36" s="1"/>
      <c r="SKX36" s="1"/>
      <c r="SKY36" s="1"/>
      <c r="SKZ36" s="1"/>
      <c r="SLA36" s="1"/>
      <c r="SLB36" s="1"/>
      <c r="SLC36" s="1"/>
      <c r="SLD36" s="1"/>
      <c r="SLE36" s="1"/>
      <c r="SLF36" s="1"/>
      <c r="SLG36" s="1"/>
      <c r="SLH36" s="1"/>
      <c r="SLI36" s="1"/>
      <c r="SLJ36" s="1"/>
      <c r="SLK36" s="1"/>
      <c r="SLL36" s="1"/>
      <c r="SLM36" s="1"/>
      <c r="SLN36" s="1"/>
      <c r="SLO36" s="1"/>
      <c r="SLP36" s="1"/>
      <c r="SLQ36" s="1"/>
      <c r="SLR36" s="1"/>
      <c r="SLS36" s="1"/>
      <c r="SLT36" s="1"/>
      <c r="SLU36" s="1"/>
      <c r="SLV36" s="1"/>
      <c r="SLW36" s="1"/>
      <c r="SLX36" s="1"/>
      <c r="SLY36" s="1"/>
      <c r="SLZ36" s="1"/>
      <c r="SMA36" s="1"/>
      <c r="SMB36" s="1"/>
      <c r="SMC36" s="1"/>
      <c r="SMD36" s="1"/>
      <c r="SME36" s="1"/>
      <c r="SMF36" s="1"/>
      <c r="SMG36" s="1"/>
      <c r="SMH36" s="1"/>
      <c r="SMI36" s="1"/>
      <c r="SMJ36" s="1"/>
      <c r="SMK36" s="1"/>
      <c r="SML36" s="1"/>
      <c r="SMM36" s="1"/>
      <c r="SMN36" s="1"/>
      <c r="SMO36" s="1"/>
      <c r="SMP36" s="1"/>
      <c r="SMQ36" s="1"/>
      <c r="SMR36" s="1"/>
      <c r="SMS36" s="1"/>
      <c r="SMT36" s="1"/>
      <c r="SMU36" s="1"/>
      <c r="SMV36" s="1"/>
      <c r="SMW36" s="1"/>
      <c r="SMX36" s="1"/>
      <c r="SMY36" s="1"/>
      <c r="SMZ36" s="1"/>
      <c r="SNA36" s="1"/>
      <c r="SNB36" s="1"/>
      <c r="SNC36" s="1"/>
      <c r="SND36" s="1"/>
      <c r="SNE36" s="1"/>
      <c r="SNF36" s="1"/>
      <c r="SNG36" s="1"/>
      <c r="SNH36" s="1"/>
      <c r="SNI36" s="1"/>
      <c r="SNJ36" s="1"/>
      <c r="SNK36" s="1"/>
      <c r="SNL36" s="1"/>
      <c r="SNM36" s="1"/>
      <c r="SNN36" s="1"/>
      <c r="SNO36" s="1"/>
      <c r="SNP36" s="1"/>
      <c r="SNQ36" s="1"/>
      <c r="SNR36" s="1"/>
      <c r="SNS36" s="1"/>
      <c r="SNT36" s="1"/>
      <c r="SNU36" s="1"/>
      <c r="SNV36" s="1"/>
      <c r="SNW36" s="1"/>
      <c r="SNX36" s="1"/>
      <c r="SNY36" s="1"/>
      <c r="SNZ36" s="1"/>
      <c r="SOA36" s="1"/>
      <c r="SOB36" s="1"/>
      <c r="SOC36" s="1"/>
      <c r="SOD36" s="1"/>
      <c r="SOE36" s="1"/>
      <c r="SOF36" s="1"/>
      <c r="SOG36" s="1"/>
      <c r="SOH36" s="1"/>
      <c r="SOI36" s="1"/>
      <c r="SOJ36" s="1"/>
      <c r="SOK36" s="1"/>
      <c r="SOL36" s="1"/>
      <c r="SOM36" s="1"/>
      <c r="SON36" s="1"/>
      <c r="SOO36" s="1"/>
      <c r="SOP36" s="1"/>
      <c r="SOQ36" s="1"/>
      <c r="SOR36" s="1"/>
      <c r="SOS36" s="1"/>
      <c r="SOT36" s="1"/>
      <c r="SOU36" s="1"/>
      <c r="SOV36" s="1"/>
      <c r="SOW36" s="1"/>
      <c r="SOX36" s="1"/>
      <c r="SOY36" s="1"/>
      <c r="SOZ36" s="1"/>
      <c r="SPA36" s="1"/>
      <c r="SPB36" s="1"/>
      <c r="SPC36" s="1"/>
      <c r="SPD36" s="1"/>
      <c r="SPE36" s="1"/>
      <c r="SPF36" s="1"/>
      <c r="SPG36" s="1"/>
      <c r="SPH36" s="1"/>
      <c r="SPI36" s="1"/>
      <c r="SPJ36" s="1"/>
      <c r="SPK36" s="1"/>
      <c r="SPL36" s="1"/>
      <c r="SPM36" s="1"/>
      <c r="SPN36" s="1"/>
      <c r="SPO36" s="1"/>
      <c r="SPP36" s="1"/>
      <c r="SPQ36" s="1"/>
      <c r="SPR36" s="1"/>
      <c r="SPS36" s="1"/>
      <c r="SPT36" s="1"/>
      <c r="SPU36" s="1"/>
      <c r="SPV36" s="1"/>
      <c r="SPW36" s="1"/>
      <c r="SPX36" s="1"/>
      <c r="SPY36" s="1"/>
      <c r="SPZ36" s="1"/>
      <c r="SQA36" s="1"/>
      <c r="SQB36" s="1"/>
      <c r="SQC36" s="1"/>
      <c r="SQD36" s="1"/>
      <c r="SQE36" s="1"/>
      <c r="SQF36" s="1"/>
      <c r="SQG36" s="1"/>
      <c r="SQH36" s="1"/>
      <c r="SQI36" s="1"/>
      <c r="SQJ36" s="1"/>
      <c r="SQK36" s="1"/>
      <c r="SQL36" s="1"/>
      <c r="SQM36" s="1"/>
      <c r="SQN36" s="1"/>
      <c r="SQO36" s="1"/>
      <c r="SQP36" s="1"/>
      <c r="SQQ36" s="1"/>
      <c r="SQR36" s="1"/>
      <c r="SQS36" s="1"/>
      <c r="SQT36" s="1"/>
      <c r="SQU36" s="1"/>
      <c r="SQV36" s="1"/>
      <c r="SQW36" s="1"/>
      <c r="SQX36" s="1"/>
      <c r="SQY36" s="1"/>
      <c r="SQZ36" s="1"/>
      <c r="SRA36" s="1"/>
      <c r="SRB36" s="1"/>
      <c r="SRC36" s="1"/>
      <c r="SRD36" s="1"/>
      <c r="SRE36" s="1"/>
      <c r="SRF36" s="1"/>
      <c r="SRG36" s="1"/>
      <c r="SRH36" s="1"/>
      <c r="SRI36" s="1"/>
      <c r="SRJ36" s="1"/>
      <c r="SRK36" s="1"/>
      <c r="SRL36" s="1"/>
      <c r="SRM36" s="1"/>
      <c r="SRN36" s="1"/>
      <c r="SRO36" s="1"/>
      <c r="SRP36" s="1"/>
      <c r="SRQ36" s="1"/>
      <c r="SRR36" s="1"/>
      <c r="SRS36" s="1"/>
      <c r="SRT36" s="1"/>
      <c r="SRU36" s="1"/>
      <c r="SRV36" s="1"/>
      <c r="SRW36" s="1"/>
      <c r="SRX36" s="1"/>
      <c r="SRY36" s="1"/>
      <c r="SRZ36" s="1"/>
      <c r="SSA36" s="1"/>
      <c r="SSB36" s="1"/>
      <c r="SSC36" s="1"/>
      <c r="SSD36" s="1"/>
      <c r="SSE36" s="1"/>
      <c r="SSF36" s="1"/>
      <c r="SSG36" s="1"/>
      <c r="SSH36" s="1"/>
      <c r="SSI36" s="1"/>
      <c r="SSJ36" s="1"/>
      <c r="SSK36" s="1"/>
      <c r="SSL36" s="1"/>
      <c r="SSM36" s="1"/>
      <c r="SSN36" s="1"/>
      <c r="SSO36" s="1"/>
      <c r="SSP36" s="1"/>
      <c r="SSQ36" s="1"/>
      <c r="SSR36" s="1"/>
      <c r="SSS36" s="1"/>
      <c r="SST36" s="1"/>
      <c r="SSU36" s="1"/>
      <c r="SSV36" s="1"/>
      <c r="SSW36" s="1"/>
      <c r="SSX36" s="1"/>
      <c r="SSY36" s="1"/>
      <c r="SSZ36" s="1"/>
      <c r="STA36" s="1"/>
      <c r="STB36" s="1"/>
      <c r="STC36" s="1"/>
      <c r="STD36" s="1"/>
      <c r="STE36" s="1"/>
      <c r="STF36" s="1"/>
      <c r="STG36" s="1"/>
      <c r="STH36" s="1"/>
      <c r="STI36" s="1"/>
      <c r="STJ36" s="1"/>
      <c r="STK36" s="1"/>
      <c r="STL36" s="1"/>
      <c r="STM36" s="1"/>
      <c r="STN36" s="1"/>
      <c r="STO36" s="1"/>
      <c r="STP36" s="1"/>
      <c r="STQ36" s="1"/>
      <c r="STR36" s="1"/>
      <c r="STS36" s="1"/>
      <c r="STT36" s="1"/>
      <c r="STU36" s="1"/>
      <c r="STV36" s="1"/>
      <c r="STW36" s="1"/>
      <c r="STX36" s="1"/>
      <c r="STY36" s="1"/>
      <c r="STZ36" s="1"/>
      <c r="SUA36" s="1"/>
      <c r="SUB36" s="1"/>
      <c r="SUC36" s="1"/>
      <c r="SUD36" s="1"/>
      <c r="SUE36" s="1"/>
      <c r="SUF36" s="1"/>
      <c r="SUG36" s="1"/>
      <c r="SUH36" s="1"/>
      <c r="SUI36" s="1"/>
      <c r="SUJ36" s="1"/>
      <c r="SUK36" s="1"/>
      <c r="SUL36" s="1"/>
      <c r="SUM36" s="1"/>
      <c r="SUN36" s="1"/>
      <c r="SUO36" s="1"/>
      <c r="SUP36" s="1"/>
      <c r="SUQ36" s="1"/>
      <c r="SUR36" s="1"/>
      <c r="SUS36" s="1"/>
      <c r="SUT36" s="1"/>
      <c r="SUU36" s="1"/>
      <c r="SUV36" s="1"/>
      <c r="SUW36" s="1"/>
      <c r="SUX36" s="1"/>
      <c r="SUY36" s="1"/>
      <c r="SUZ36" s="1"/>
      <c r="SVA36" s="1"/>
      <c r="SVB36" s="1"/>
      <c r="SVC36" s="1"/>
      <c r="SVD36" s="1"/>
      <c r="SVE36" s="1"/>
      <c r="SVF36" s="1"/>
      <c r="SVG36" s="1"/>
      <c r="SVH36" s="1"/>
      <c r="SVI36" s="1"/>
      <c r="SVJ36" s="1"/>
      <c r="SVK36" s="1"/>
      <c r="SVL36" s="1"/>
      <c r="SVM36" s="1"/>
      <c r="SVN36" s="1"/>
      <c r="SVO36" s="1"/>
      <c r="SVP36" s="1"/>
      <c r="SVQ36" s="1"/>
      <c r="SVR36" s="1"/>
      <c r="SVS36" s="1"/>
      <c r="SVT36" s="1"/>
      <c r="SVU36" s="1"/>
      <c r="SVV36" s="1"/>
      <c r="SVW36" s="1"/>
      <c r="SVX36" s="1"/>
      <c r="SVY36" s="1"/>
      <c r="SVZ36" s="1"/>
      <c r="SWA36" s="1"/>
      <c r="SWB36" s="1"/>
      <c r="SWC36" s="1"/>
      <c r="SWD36" s="1"/>
      <c r="SWE36" s="1"/>
      <c r="SWF36" s="1"/>
      <c r="SWG36" s="1"/>
      <c r="SWH36" s="1"/>
      <c r="SWI36" s="1"/>
      <c r="SWJ36" s="1"/>
      <c r="SWK36" s="1"/>
      <c r="SWL36" s="1"/>
      <c r="SWM36" s="1"/>
      <c r="SWN36" s="1"/>
      <c r="SWO36" s="1"/>
      <c r="SWP36" s="1"/>
      <c r="SWQ36" s="1"/>
      <c r="SWR36" s="1"/>
      <c r="SWS36" s="1"/>
      <c r="SWT36" s="1"/>
      <c r="SWU36" s="1"/>
      <c r="SWV36" s="1"/>
      <c r="SWW36" s="1"/>
      <c r="SWX36" s="1"/>
      <c r="SWY36" s="1"/>
      <c r="SWZ36" s="1"/>
      <c r="SXA36" s="1"/>
      <c r="SXB36" s="1"/>
      <c r="SXC36" s="1"/>
      <c r="SXD36" s="1"/>
      <c r="SXE36" s="1"/>
      <c r="SXF36" s="1"/>
      <c r="SXG36" s="1"/>
      <c r="SXH36" s="1"/>
      <c r="SXI36" s="1"/>
      <c r="SXJ36" s="1"/>
      <c r="SXK36" s="1"/>
      <c r="SXL36" s="1"/>
      <c r="SXM36" s="1"/>
      <c r="SXN36" s="1"/>
      <c r="SXO36" s="1"/>
      <c r="SXP36" s="1"/>
      <c r="SXQ36" s="1"/>
      <c r="SXR36" s="1"/>
      <c r="SXS36" s="1"/>
      <c r="SXT36" s="1"/>
      <c r="SXU36" s="1"/>
      <c r="SXV36" s="1"/>
      <c r="SXW36" s="1"/>
      <c r="SXX36" s="1"/>
      <c r="SXY36" s="1"/>
      <c r="SXZ36" s="1"/>
      <c r="SYA36" s="1"/>
      <c r="SYB36" s="1"/>
      <c r="SYC36" s="1"/>
      <c r="SYD36" s="1"/>
      <c r="SYE36" s="1"/>
      <c r="SYF36" s="1"/>
      <c r="SYG36" s="1"/>
      <c r="SYH36" s="1"/>
      <c r="SYI36" s="1"/>
      <c r="SYJ36" s="1"/>
      <c r="SYK36" s="1"/>
      <c r="SYL36" s="1"/>
      <c r="SYM36" s="1"/>
      <c r="SYN36" s="1"/>
      <c r="SYO36" s="1"/>
      <c r="SYP36" s="1"/>
      <c r="SYQ36" s="1"/>
      <c r="SYR36" s="1"/>
      <c r="SYS36" s="1"/>
      <c r="SYT36" s="1"/>
      <c r="SYU36" s="1"/>
      <c r="SYV36" s="1"/>
      <c r="SYW36" s="1"/>
      <c r="SYX36" s="1"/>
      <c r="SYY36" s="1"/>
      <c r="SYZ36" s="1"/>
      <c r="SZA36" s="1"/>
      <c r="SZB36" s="1"/>
      <c r="SZC36" s="1"/>
      <c r="SZD36" s="1"/>
      <c r="SZE36" s="1"/>
      <c r="SZF36" s="1"/>
      <c r="SZG36" s="1"/>
      <c r="SZH36" s="1"/>
      <c r="SZI36" s="1"/>
      <c r="SZJ36" s="1"/>
      <c r="SZK36" s="1"/>
      <c r="SZL36" s="1"/>
      <c r="SZM36" s="1"/>
      <c r="SZN36" s="1"/>
      <c r="SZO36" s="1"/>
      <c r="SZP36" s="1"/>
      <c r="SZQ36" s="1"/>
      <c r="SZR36" s="1"/>
      <c r="SZS36" s="1"/>
      <c r="SZT36" s="1"/>
      <c r="SZU36" s="1"/>
      <c r="SZV36" s="1"/>
      <c r="SZW36" s="1"/>
      <c r="SZX36" s="1"/>
      <c r="SZY36" s="1"/>
      <c r="SZZ36" s="1"/>
      <c r="TAA36" s="1"/>
      <c r="TAB36" s="1"/>
      <c r="TAC36" s="1"/>
      <c r="TAD36" s="1"/>
      <c r="TAE36" s="1"/>
      <c r="TAF36" s="1"/>
      <c r="TAG36" s="1"/>
      <c r="TAH36" s="1"/>
      <c r="TAI36" s="1"/>
      <c r="TAJ36" s="1"/>
      <c r="TAK36" s="1"/>
      <c r="TAL36" s="1"/>
      <c r="TAM36" s="1"/>
      <c r="TAN36" s="1"/>
      <c r="TAO36" s="1"/>
      <c r="TAP36" s="1"/>
      <c r="TAQ36" s="1"/>
      <c r="TAR36" s="1"/>
      <c r="TAS36" s="1"/>
      <c r="TAT36" s="1"/>
      <c r="TAU36" s="1"/>
      <c r="TAV36" s="1"/>
      <c r="TAW36" s="1"/>
      <c r="TAX36" s="1"/>
      <c r="TAY36" s="1"/>
      <c r="TAZ36" s="1"/>
      <c r="TBA36" s="1"/>
      <c r="TBB36" s="1"/>
      <c r="TBC36" s="1"/>
      <c r="TBD36" s="1"/>
      <c r="TBE36" s="1"/>
      <c r="TBF36" s="1"/>
      <c r="TBG36" s="1"/>
      <c r="TBH36" s="1"/>
      <c r="TBI36" s="1"/>
      <c r="TBJ36" s="1"/>
      <c r="TBK36" s="1"/>
      <c r="TBL36" s="1"/>
      <c r="TBM36" s="1"/>
      <c r="TBN36" s="1"/>
      <c r="TBO36" s="1"/>
      <c r="TBP36" s="1"/>
      <c r="TBQ36" s="1"/>
      <c r="TBR36" s="1"/>
      <c r="TBS36" s="1"/>
      <c r="TBT36" s="1"/>
      <c r="TBU36" s="1"/>
      <c r="TBV36" s="1"/>
      <c r="TBW36" s="1"/>
      <c r="TBX36" s="1"/>
      <c r="TBY36" s="1"/>
      <c r="TBZ36" s="1"/>
      <c r="TCA36" s="1"/>
      <c r="TCB36" s="1"/>
      <c r="TCC36" s="1"/>
      <c r="TCD36" s="1"/>
      <c r="TCE36" s="1"/>
      <c r="TCF36" s="1"/>
      <c r="TCG36" s="1"/>
      <c r="TCH36" s="1"/>
      <c r="TCI36" s="1"/>
      <c r="TCJ36" s="1"/>
      <c r="TCK36" s="1"/>
      <c r="TCL36" s="1"/>
      <c r="TCM36" s="1"/>
      <c r="TCN36" s="1"/>
      <c r="TCO36" s="1"/>
      <c r="TCP36" s="1"/>
      <c r="TCQ36" s="1"/>
      <c r="TCR36" s="1"/>
      <c r="TCS36" s="1"/>
      <c r="TCT36" s="1"/>
      <c r="TCU36" s="1"/>
      <c r="TCV36" s="1"/>
      <c r="TCW36" s="1"/>
      <c r="TCX36" s="1"/>
      <c r="TCY36" s="1"/>
      <c r="TCZ36" s="1"/>
      <c r="TDA36" s="1"/>
      <c r="TDB36" s="1"/>
      <c r="TDC36" s="1"/>
      <c r="TDD36" s="1"/>
      <c r="TDE36" s="1"/>
      <c r="TDF36" s="1"/>
      <c r="TDG36" s="1"/>
      <c r="TDH36" s="1"/>
      <c r="TDI36" s="1"/>
      <c r="TDJ36" s="1"/>
      <c r="TDK36" s="1"/>
      <c r="TDL36" s="1"/>
      <c r="TDM36" s="1"/>
      <c r="TDN36" s="1"/>
      <c r="TDO36" s="1"/>
      <c r="TDP36" s="1"/>
      <c r="TDQ36" s="1"/>
      <c r="TDR36" s="1"/>
      <c r="TDS36" s="1"/>
      <c r="TDT36" s="1"/>
      <c r="TDU36" s="1"/>
      <c r="TDV36" s="1"/>
      <c r="TDW36" s="1"/>
      <c r="TDX36" s="1"/>
      <c r="TDY36" s="1"/>
      <c r="TDZ36" s="1"/>
      <c r="TEA36" s="1"/>
      <c r="TEB36" s="1"/>
      <c r="TEC36" s="1"/>
      <c r="TED36" s="1"/>
      <c r="TEE36" s="1"/>
      <c r="TEF36" s="1"/>
      <c r="TEG36" s="1"/>
      <c r="TEH36" s="1"/>
      <c r="TEI36" s="1"/>
      <c r="TEJ36" s="1"/>
      <c r="TEK36" s="1"/>
      <c r="TEL36" s="1"/>
      <c r="TEM36" s="1"/>
      <c r="TEN36" s="1"/>
      <c r="TEO36" s="1"/>
      <c r="TEP36" s="1"/>
      <c r="TEQ36" s="1"/>
      <c r="TER36" s="1"/>
      <c r="TES36" s="1"/>
      <c r="TET36" s="1"/>
      <c r="TEU36" s="1"/>
      <c r="TEV36" s="1"/>
      <c r="TEW36" s="1"/>
      <c r="TEX36" s="1"/>
      <c r="TEY36" s="1"/>
      <c r="TEZ36" s="1"/>
      <c r="TFA36" s="1"/>
      <c r="TFB36" s="1"/>
      <c r="TFC36" s="1"/>
      <c r="TFD36" s="1"/>
      <c r="TFE36" s="1"/>
      <c r="TFF36" s="1"/>
      <c r="TFG36" s="1"/>
      <c r="TFH36" s="1"/>
      <c r="TFI36" s="1"/>
      <c r="TFJ36" s="1"/>
      <c r="TFK36" s="1"/>
      <c r="TFL36" s="1"/>
      <c r="TFM36" s="1"/>
      <c r="TFN36" s="1"/>
      <c r="TFO36" s="1"/>
      <c r="TFP36" s="1"/>
      <c r="TFQ36" s="1"/>
      <c r="TFR36" s="1"/>
      <c r="TFS36" s="1"/>
      <c r="TFT36" s="1"/>
      <c r="TFU36" s="1"/>
      <c r="TFV36" s="1"/>
      <c r="TFW36" s="1"/>
      <c r="TFX36" s="1"/>
      <c r="TFY36" s="1"/>
      <c r="TFZ36" s="1"/>
      <c r="TGA36" s="1"/>
      <c r="TGB36" s="1"/>
      <c r="TGC36" s="1"/>
      <c r="TGD36" s="1"/>
      <c r="TGE36" s="1"/>
      <c r="TGF36" s="1"/>
      <c r="TGG36" s="1"/>
      <c r="TGH36" s="1"/>
      <c r="TGI36" s="1"/>
      <c r="TGJ36" s="1"/>
      <c r="TGK36" s="1"/>
      <c r="TGL36" s="1"/>
      <c r="TGM36" s="1"/>
      <c r="TGN36" s="1"/>
      <c r="TGO36" s="1"/>
      <c r="TGP36" s="1"/>
      <c r="TGQ36" s="1"/>
      <c r="TGR36" s="1"/>
      <c r="TGS36" s="1"/>
      <c r="TGT36" s="1"/>
      <c r="TGU36" s="1"/>
      <c r="TGV36" s="1"/>
      <c r="TGW36" s="1"/>
      <c r="TGX36" s="1"/>
      <c r="TGY36" s="1"/>
      <c r="TGZ36" s="1"/>
      <c r="THA36" s="1"/>
      <c r="THB36" s="1"/>
      <c r="THC36" s="1"/>
      <c r="THD36" s="1"/>
      <c r="THE36" s="1"/>
      <c r="THF36" s="1"/>
      <c r="THG36" s="1"/>
      <c r="THH36" s="1"/>
      <c r="THI36" s="1"/>
      <c r="THJ36" s="1"/>
      <c r="THK36" s="1"/>
      <c r="THL36" s="1"/>
      <c r="THM36" s="1"/>
      <c r="THN36" s="1"/>
      <c r="THO36" s="1"/>
      <c r="THP36" s="1"/>
      <c r="THQ36" s="1"/>
      <c r="THR36" s="1"/>
      <c r="THS36" s="1"/>
      <c r="THT36" s="1"/>
      <c r="THU36" s="1"/>
      <c r="THV36" s="1"/>
      <c r="THW36" s="1"/>
      <c r="THX36" s="1"/>
      <c r="THY36" s="1"/>
      <c r="THZ36" s="1"/>
      <c r="TIA36" s="1"/>
      <c r="TIB36" s="1"/>
      <c r="TIC36" s="1"/>
      <c r="TID36" s="1"/>
      <c r="TIE36" s="1"/>
      <c r="TIF36" s="1"/>
      <c r="TIG36" s="1"/>
      <c r="TIH36" s="1"/>
      <c r="TII36" s="1"/>
      <c r="TIJ36" s="1"/>
      <c r="TIK36" s="1"/>
      <c r="TIL36" s="1"/>
      <c r="TIM36" s="1"/>
      <c r="TIN36" s="1"/>
      <c r="TIO36" s="1"/>
      <c r="TIP36" s="1"/>
      <c r="TIQ36" s="1"/>
      <c r="TIR36" s="1"/>
      <c r="TIS36" s="1"/>
      <c r="TIT36" s="1"/>
      <c r="TIU36" s="1"/>
      <c r="TIV36" s="1"/>
      <c r="TIW36" s="1"/>
      <c r="TIX36" s="1"/>
      <c r="TIY36" s="1"/>
      <c r="TIZ36" s="1"/>
      <c r="TJA36" s="1"/>
      <c r="TJB36" s="1"/>
      <c r="TJC36" s="1"/>
      <c r="TJD36" s="1"/>
      <c r="TJE36" s="1"/>
      <c r="TJF36" s="1"/>
      <c r="TJG36" s="1"/>
      <c r="TJH36" s="1"/>
      <c r="TJI36" s="1"/>
      <c r="TJJ36" s="1"/>
      <c r="TJK36" s="1"/>
      <c r="TJL36" s="1"/>
      <c r="TJM36" s="1"/>
      <c r="TJN36" s="1"/>
      <c r="TJO36" s="1"/>
      <c r="TJP36" s="1"/>
      <c r="TJQ36" s="1"/>
      <c r="TJR36" s="1"/>
      <c r="TJS36" s="1"/>
      <c r="TJT36" s="1"/>
      <c r="TJU36" s="1"/>
      <c r="TJV36" s="1"/>
      <c r="TJW36" s="1"/>
      <c r="TJX36" s="1"/>
      <c r="TJY36" s="1"/>
      <c r="TJZ36" s="1"/>
      <c r="TKA36" s="1"/>
      <c r="TKB36" s="1"/>
      <c r="TKC36" s="1"/>
      <c r="TKD36" s="1"/>
      <c r="TKE36" s="1"/>
      <c r="TKF36" s="1"/>
      <c r="TKG36" s="1"/>
      <c r="TKH36" s="1"/>
      <c r="TKI36" s="1"/>
      <c r="TKJ36" s="1"/>
      <c r="TKK36" s="1"/>
      <c r="TKL36" s="1"/>
      <c r="TKM36" s="1"/>
      <c r="TKN36" s="1"/>
      <c r="TKO36" s="1"/>
      <c r="TKP36" s="1"/>
      <c r="TKQ36" s="1"/>
      <c r="TKR36" s="1"/>
      <c r="TKS36" s="1"/>
      <c r="TKT36" s="1"/>
      <c r="TKU36" s="1"/>
      <c r="TKV36" s="1"/>
      <c r="TKW36" s="1"/>
      <c r="TKX36" s="1"/>
      <c r="TKY36" s="1"/>
      <c r="TKZ36" s="1"/>
      <c r="TLA36" s="1"/>
      <c r="TLB36" s="1"/>
      <c r="TLC36" s="1"/>
      <c r="TLD36" s="1"/>
      <c r="TLE36" s="1"/>
      <c r="TLF36" s="1"/>
      <c r="TLG36" s="1"/>
      <c r="TLH36" s="1"/>
      <c r="TLI36" s="1"/>
      <c r="TLJ36" s="1"/>
      <c r="TLK36" s="1"/>
      <c r="TLL36" s="1"/>
      <c r="TLM36" s="1"/>
      <c r="TLN36" s="1"/>
      <c r="TLO36" s="1"/>
      <c r="TLP36" s="1"/>
      <c r="TLQ36" s="1"/>
      <c r="TLR36" s="1"/>
      <c r="TLS36" s="1"/>
      <c r="TLT36" s="1"/>
      <c r="TLU36" s="1"/>
      <c r="TLV36" s="1"/>
      <c r="TLW36" s="1"/>
      <c r="TLX36" s="1"/>
      <c r="TLY36" s="1"/>
      <c r="TLZ36" s="1"/>
      <c r="TMA36" s="1"/>
      <c r="TMB36" s="1"/>
      <c r="TMC36" s="1"/>
      <c r="TMD36" s="1"/>
      <c r="TME36" s="1"/>
      <c r="TMF36" s="1"/>
      <c r="TMG36" s="1"/>
      <c r="TMH36" s="1"/>
      <c r="TMI36" s="1"/>
      <c r="TMJ36" s="1"/>
      <c r="TMK36" s="1"/>
      <c r="TML36" s="1"/>
      <c r="TMM36" s="1"/>
      <c r="TMN36" s="1"/>
      <c r="TMO36" s="1"/>
      <c r="TMP36" s="1"/>
      <c r="TMQ36" s="1"/>
      <c r="TMR36" s="1"/>
      <c r="TMS36" s="1"/>
      <c r="TMT36" s="1"/>
      <c r="TMU36" s="1"/>
      <c r="TMV36" s="1"/>
      <c r="TMW36" s="1"/>
      <c r="TMX36" s="1"/>
      <c r="TMY36" s="1"/>
      <c r="TMZ36" s="1"/>
      <c r="TNA36" s="1"/>
      <c r="TNB36" s="1"/>
      <c r="TNC36" s="1"/>
      <c r="TND36" s="1"/>
      <c r="TNE36" s="1"/>
      <c r="TNF36" s="1"/>
      <c r="TNG36" s="1"/>
      <c r="TNH36" s="1"/>
      <c r="TNI36" s="1"/>
      <c r="TNJ36" s="1"/>
      <c r="TNK36" s="1"/>
      <c r="TNL36" s="1"/>
      <c r="TNM36" s="1"/>
      <c r="TNN36" s="1"/>
      <c r="TNO36" s="1"/>
      <c r="TNP36" s="1"/>
      <c r="TNQ36" s="1"/>
      <c r="TNR36" s="1"/>
      <c r="TNS36" s="1"/>
      <c r="TNT36" s="1"/>
      <c r="TNU36" s="1"/>
      <c r="TNV36" s="1"/>
      <c r="TNW36" s="1"/>
      <c r="TNX36" s="1"/>
      <c r="TNY36" s="1"/>
      <c r="TNZ36" s="1"/>
      <c r="TOA36" s="1"/>
      <c r="TOB36" s="1"/>
      <c r="TOC36" s="1"/>
      <c r="TOD36" s="1"/>
      <c r="TOE36" s="1"/>
      <c r="TOF36" s="1"/>
      <c r="TOG36" s="1"/>
      <c r="TOH36" s="1"/>
      <c r="TOI36" s="1"/>
      <c r="TOJ36" s="1"/>
      <c r="TOK36" s="1"/>
      <c r="TOL36" s="1"/>
      <c r="TOM36" s="1"/>
      <c r="TON36" s="1"/>
      <c r="TOO36" s="1"/>
      <c r="TOP36" s="1"/>
      <c r="TOQ36" s="1"/>
      <c r="TOR36" s="1"/>
      <c r="TOS36" s="1"/>
      <c r="TOT36" s="1"/>
      <c r="TOU36" s="1"/>
      <c r="TOV36" s="1"/>
      <c r="TOW36" s="1"/>
      <c r="TOX36" s="1"/>
      <c r="TOY36" s="1"/>
      <c r="TOZ36" s="1"/>
      <c r="TPA36" s="1"/>
      <c r="TPB36" s="1"/>
      <c r="TPC36" s="1"/>
      <c r="TPD36" s="1"/>
      <c r="TPE36" s="1"/>
      <c r="TPF36" s="1"/>
      <c r="TPG36" s="1"/>
      <c r="TPH36" s="1"/>
      <c r="TPI36" s="1"/>
      <c r="TPJ36" s="1"/>
      <c r="TPK36" s="1"/>
      <c r="TPL36" s="1"/>
      <c r="TPM36" s="1"/>
      <c r="TPN36" s="1"/>
      <c r="TPO36" s="1"/>
      <c r="TPP36" s="1"/>
      <c r="TPQ36" s="1"/>
      <c r="TPR36" s="1"/>
      <c r="TPS36" s="1"/>
      <c r="TPT36" s="1"/>
      <c r="TPU36" s="1"/>
      <c r="TPV36" s="1"/>
      <c r="TPW36" s="1"/>
      <c r="TPX36" s="1"/>
      <c r="TPY36" s="1"/>
      <c r="TPZ36" s="1"/>
      <c r="TQA36" s="1"/>
      <c r="TQB36" s="1"/>
      <c r="TQC36" s="1"/>
      <c r="TQD36" s="1"/>
      <c r="TQE36" s="1"/>
      <c r="TQF36" s="1"/>
      <c r="TQG36" s="1"/>
      <c r="TQH36" s="1"/>
      <c r="TQI36" s="1"/>
      <c r="TQJ36" s="1"/>
      <c r="TQK36" s="1"/>
      <c r="TQL36" s="1"/>
      <c r="TQM36" s="1"/>
      <c r="TQN36" s="1"/>
      <c r="TQO36" s="1"/>
      <c r="TQP36" s="1"/>
      <c r="TQQ36" s="1"/>
      <c r="TQR36" s="1"/>
      <c r="TQS36" s="1"/>
      <c r="TQT36" s="1"/>
      <c r="TQU36" s="1"/>
      <c r="TQV36" s="1"/>
      <c r="TQW36" s="1"/>
      <c r="TQX36" s="1"/>
      <c r="TQY36" s="1"/>
      <c r="TQZ36" s="1"/>
      <c r="TRA36" s="1"/>
      <c r="TRB36" s="1"/>
      <c r="TRC36" s="1"/>
      <c r="TRD36" s="1"/>
      <c r="TRE36" s="1"/>
      <c r="TRF36" s="1"/>
      <c r="TRG36" s="1"/>
      <c r="TRH36" s="1"/>
      <c r="TRI36" s="1"/>
      <c r="TRJ36" s="1"/>
      <c r="TRK36" s="1"/>
      <c r="TRL36" s="1"/>
      <c r="TRM36" s="1"/>
      <c r="TRN36" s="1"/>
      <c r="TRO36" s="1"/>
      <c r="TRP36" s="1"/>
      <c r="TRQ36" s="1"/>
      <c r="TRR36" s="1"/>
      <c r="TRS36" s="1"/>
      <c r="TRT36" s="1"/>
      <c r="TRU36" s="1"/>
      <c r="TRV36" s="1"/>
      <c r="TRW36" s="1"/>
      <c r="TRX36" s="1"/>
      <c r="TRY36" s="1"/>
      <c r="TRZ36" s="1"/>
      <c r="TSA36" s="1"/>
      <c r="TSB36" s="1"/>
      <c r="TSC36" s="1"/>
      <c r="TSD36" s="1"/>
      <c r="TSE36" s="1"/>
      <c r="TSF36" s="1"/>
      <c r="TSG36" s="1"/>
      <c r="TSH36" s="1"/>
      <c r="TSI36" s="1"/>
      <c r="TSJ36" s="1"/>
      <c r="TSK36" s="1"/>
      <c r="TSL36" s="1"/>
      <c r="TSM36" s="1"/>
      <c r="TSN36" s="1"/>
      <c r="TSO36" s="1"/>
      <c r="TSP36" s="1"/>
      <c r="TSQ36" s="1"/>
      <c r="TSR36" s="1"/>
      <c r="TSS36" s="1"/>
      <c r="TST36" s="1"/>
      <c r="TSU36" s="1"/>
      <c r="TSV36" s="1"/>
      <c r="TSW36" s="1"/>
      <c r="TSX36" s="1"/>
      <c r="TSY36" s="1"/>
      <c r="TSZ36" s="1"/>
      <c r="TTA36" s="1"/>
      <c r="TTB36" s="1"/>
      <c r="TTC36" s="1"/>
      <c r="TTD36" s="1"/>
      <c r="TTE36" s="1"/>
      <c r="TTF36" s="1"/>
      <c r="TTG36" s="1"/>
      <c r="TTH36" s="1"/>
      <c r="TTI36" s="1"/>
      <c r="TTJ36" s="1"/>
      <c r="TTK36" s="1"/>
      <c r="TTL36" s="1"/>
      <c r="TTM36" s="1"/>
      <c r="TTN36" s="1"/>
      <c r="TTO36" s="1"/>
      <c r="TTP36" s="1"/>
      <c r="TTQ36" s="1"/>
      <c r="TTR36" s="1"/>
      <c r="TTS36" s="1"/>
      <c r="TTT36" s="1"/>
      <c r="TTU36" s="1"/>
      <c r="TTV36" s="1"/>
      <c r="TTW36" s="1"/>
      <c r="TTX36" s="1"/>
      <c r="TTY36" s="1"/>
      <c r="TTZ36" s="1"/>
      <c r="TUA36" s="1"/>
      <c r="TUB36" s="1"/>
      <c r="TUC36" s="1"/>
      <c r="TUD36" s="1"/>
      <c r="TUE36" s="1"/>
      <c r="TUF36" s="1"/>
      <c r="TUG36" s="1"/>
      <c r="TUH36" s="1"/>
      <c r="TUI36" s="1"/>
      <c r="TUJ36" s="1"/>
      <c r="TUK36" s="1"/>
      <c r="TUL36" s="1"/>
      <c r="TUM36" s="1"/>
      <c r="TUN36" s="1"/>
      <c r="TUO36" s="1"/>
      <c r="TUP36" s="1"/>
      <c r="TUQ36" s="1"/>
      <c r="TUR36" s="1"/>
      <c r="TUS36" s="1"/>
      <c r="TUT36" s="1"/>
      <c r="TUU36" s="1"/>
      <c r="TUV36" s="1"/>
      <c r="TUW36" s="1"/>
      <c r="TUX36" s="1"/>
      <c r="TUY36" s="1"/>
      <c r="TUZ36" s="1"/>
      <c r="TVA36" s="1"/>
      <c r="TVB36" s="1"/>
      <c r="TVC36" s="1"/>
      <c r="TVD36" s="1"/>
      <c r="TVE36" s="1"/>
      <c r="TVF36" s="1"/>
      <c r="TVG36" s="1"/>
      <c r="TVH36" s="1"/>
      <c r="TVI36" s="1"/>
      <c r="TVJ36" s="1"/>
      <c r="TVK36" s="1"/>
      <c r="TVL36" s="1"/>
      <c r="TVM36" s="1"/>
      <c r="TVN36" s="1"/>
      <c r="TVO36" s="1"/>
      <c r="TVP36" s="1"/>
      <c r="TVQ36" s="1"/>
      <c r="TVR36" s="1"/>
      <c r="TVS36" s="1"/>
      <c r="TVT36" s="1"/>
      <c r="TVU36" s="1"/>
      <c r="TVV36" s="1"/>
      <c r="TVW36" s="1"/>
      <c r="TVX36" s="1"/>
      <c r="TVY36" s="1"/>
      <c r="TVZ36" s="1"/>
      <c r="TWA36" s="1"/>
      <c r="TWB36" s="1"/>
      <c r="TWC36" s="1"/>
      <c r="TWD36" s="1"/>
      <c r="TWE36" s="1"/>
      <c r="TWF36" s="1"/>
      <c r="TWG36" s="1"/>
      <c r="TWH36" s="1"/>
      <c r="TWI36" s="1"/>
      <c r="TWJ36" s="1"/>
      <c r="TWK36" s="1"/>
      <c r="TWL36" s="1"/>
      <c r="TWM36" s="1"/>
      <c r="TWN36" s="1"/>
      <c r="TWO36" s="1"/>
      <c r="TWP36" s="1"/>
      <c r="TWQ36" s="1"/>
      <c r="TWR36" s="1"/>
      <c r="TWS36" s="1"/>
      <c r="TWT36" s="1"/>
      <c r="TWU36" s="1"/>
      <c r="TWV36" s="1"/>
      <c r="TWW36" s="1"/>
      <c r="TWX36" s="1"/>
      <c r="TWY36" s="1"/>
      <c r="TWZ36" s="1"/>
      <c r="TXA36" s="1"/>
      <c r="TXB36" s="1"/>
      <c r="TXC36" s="1"/>
      <c r="TXD36" s="1"/>
      <c r="TXE36" s="1"/>
      <c r="TXF36" s="1"/>
      <c r="TXG36" s="1"/>
      <c r="TXH36" s="1"/>
      <c r="TXI36" s="1"/>
      <c r="TXJ36" s="1"/>
      <c r="TXK36" s="1"/>
      <c r="TXL36" s="1"/>
      <c r="TXM36" s="1"/>
      <c r="TXN36" s="1"/>
      <c r="TXO36" s="1"/>
      <c r="TXP36" s="1"/>
      <c r="TXQ36" s="1"/>
      <c r="TXR36" s="1"/>
      <c r="TXS36" s="1"/>
      <c r="TXT36" s="1"/>
      <c r="TXU36" s="1"/>
      <c r="TXV36" s="1"/>
      <c r="TXW36" s="1"/>
      <c r="TXX36" s="1"/>
      <c r="TXY36" s="1"/>
      <c r="TXZ36" s="1"/>
      <c r="TYA36" s="1"/>
      <c r="TYB36" s="1"/>
      <c r="TYC36" s="1"/>
      <c r="TYD36" s="1"/>
      <c r="TYE36" s="1"/>
      <c r="TYF36" s="1"/>
      <c r="TYG36" s="1"/>
      <c r="TYH36" s="1"/>
      <c r="TYI36" s="1"/>
      <c r="TYJ36" s="1"/>
      <c r="TYK36" s="1"/>
      <c r="TYL36" s="1"/>
      <c r="TYM36" s="1"/>
      <c r="TYN36" s="1"/>
      <c r="TYO36" s="1"/>
      <c r="TYP36" s="1"/>
      <c r="TYQ36" s="1"/>
      <c r="TYR36" s="1"/>
      <c r="TYS36" s="1"/>
      <c r="TYT36" s="1"/>
      <c r="TYU36" s="1"/>
      <c r="TYV36" s="1"/>
      <c r="TYW36" s="1"/>
      <c r="TYX36" s="1"/>
      <c r="TYY36" s="1"/>
      <c r="TYZ36" s="1"/>
      <c r="TZA36" s="1"/>
      <c r="TZB36" s="1"/>
      <c r="TZC36" s="1"/>
      <c r="TZD36" s="1"/>
      <c r="TZE36" s="1"/>
      <c r="TZF36" s="1"/>
      <c r="TZG36" s="1"/>
      <c r="TZH36" s="1"/>
      <c r="TZI36" s="1"/>
      <c r="TZJ36" s="1"/>
      <c r="TZK36" s="1"/>
      <c r="TZL36" s="1"/>
      <c r="TZM36" s="1"/>
      <c r="TZN36" s="1"/>
      <c r="TZO36" s="1"/>
      <c r="TZP36" s="1"/>
      <c r="TZQ36" s="1"/>
      <c r="TZR36" s="1"/>
      <c r="TZS36" s="1"/>
      <c r="TZT36" s="1"/>
      <c r="TZU36" s="1"/>
      <c r="TZV36" s="1"/>
      <c r="TZW36" s="1"/>
      <c r="TZX36" s="1"/>
      <c r="TZY36" s="1"/>
      <c r="TZZ36" s="1"/>
      <c r="UAA36" s="1"/>
      <c r="UAB36" s="1"/>
      <c r="UAC36" s="1"/>
      <c r="UAD36" s="1"/>
      <c r="UAE36" s="1"/>
      <c r="UAF36" s="1"/>
      <c r="UAG36" s="1"/>
      <c r="UAH36" s="1"/>
      <c r="UAI36" s="1"/>
      <c r="UAJ36" s="1"/>
      <c r="UAK36" s="1"/>
      <c r="UAL36" s="1"/>
      <c r="UAM36" s="1"/>
      <c r="UAN36" s="1"/>
      <c r="UAO36" s="1"/>
      <c r="UAP36" s="1"/>
      <c r="UAQ36" s="1"/>
      <c r="UAR36" s="1"/>
      <c r="UAS36" s="1"/>
      <c r="UAT36" s="1"/>
      <c r="UAU36" s="1"/>
      <c r="UAV36" s="1"/>
      <c r="UAW36" s="1"/>
      <c r="UAX36" s="1"/>
      <c r="UAY36" s="1"/>
      <c r="UAZ36" s="1"/>
      <c r="UBA36" s="1"/>
      <c r="UBB36" s="1"/>
      <c r="UBC36" s="1"/>
      <c r="UBD36" s="1"/>
      <c r="UBE36" s="1"/>
      <c r="UBF36" s="1"/>
      <c r="UBG36" s="1"/>
      <c r="UBH36" s="1"/>
      <c r="UBI36" s="1"/>
      <c r="UBJ36" s="1"/>
      <c r="UBK36" s="1"/>
      <c r="UBL36" s="1"/>
      <c r="UBM36" s="1"/>
      <c r="UBN36" s="1"/>
      <c r="UBO36" s="1"/>
      <c r="UBP36" s="1"/>
      <c r="UBQ36" s="1"/>
      <c r="UBR36" s="1"/>
      <c r="UBS36" s="1"/>
      <c r="UBT36" s="1"/>
      <c r="UBU36" s="1"/>
      <c r="UBV36" s="1"/>
      <c r="UBW36" s="1"/>
      <c r="UBX36" s="1"/>
      <c r="UBY36" s="1"/>
      <c r="UBZ36" s="1"/>
      <c r="UCA36" s="1"/>
      <c r="UCB36" s="1"/>
      <c r="UCC36" s="1"/>
      <c r="UCD36" s="1"/>
      <c r="UCE36" s="1"/>
      <c r="UCF36" s="1"/>
      <c r="UCG36" s="1"/>
      <c r="UCH36" s="1"/>
      <c r="UCI36" s="1"/>
      <c r="UCJ36" s="1"/>
      <c r="UCK36" s="1"/>
      <c r="UCL36" s="1"/>
      <c r="UCM36" s="1"/>
      <c r="UCN36" s="1"/>
      <c r="UCO36" s="1"/>
      <c r="UCP36" s="1"/>
      <c r="UCQ36" s="1"/>
      <c r="UCR36" s="1"/>
      <c r="UCS36" s="1"/>
      <c r="UCT36" s="1"/>
      <c r="UCU36" s="1"/>
      <c r="UCV36" s="1"/>
      <c r="UCW36" s="1"/>
      <c r="UCX36" s="1"/>
      <c r="UCY36" s="1"/>
      <c r="UCZ36" s="1"/>
      <c r="UDA36" s="1"/>
      <c r="UDB36" s="1"/>
      <c r="UDC36" s="1"/>
      <c r="UDD36" s="1"/>
      <c r="UDE36" s="1"/>
      <c r="UDF36" s="1"/>
      <c r="UDG36" s="1"/>
      <c r="UDH36" s="1"/>
      <c r="UDI36" s="1"/>
      <c r="UDJ36" s="1"/>
      <c r="UDK36" s="1"/>
      <c r="UDL36" s="1"/>
      <c r="UDM36" s="1"/>
      <c r="UDN36" s="1"/>
      <c r="UDO36" s="1"/>
      <c r="UDP36" s="1"/>
      <c r="UDQ36" s="1"/>
      <c r="UDR36" s="1"/>
      <c r="UDS36" s="1"/>
      <c r="UDT36" s="1"/>
      <c r="UDU36" s="1"/>
      <c r="UDV36" s="1"/>
      <c r="UDW36" s="1"/>
      <c r="UDX36" s="1"/>
      <c r="UDY36" s="1"/>
      <c r="UDZ36" s="1"/>
      <c r="UEA36" s="1"/>
      <c r="UEB36" s="1"/>
      <c r="UEC36" s="1"/>
      <c r="UED36" s="1"/>
      <c r="UEE36" s="1"/>
      <c r="UEF36" s="1"/>
      <c r="UEG36" s="1"/>
      <c r="UEH36" s="1"/>
      <c r="UEI36" s="1"/>
      <c r="UEJ36" s="1"/>
      <c r="UEK36" s="1"/>
      <c r="UEL36" s="1"/>
      <c r="UEM36" s="1"/>
      <c r="UEN36" s="1"/>
      <c r="UEO36" s="1"/>
      <c r="UEP36" s="1"/>
      <c r="UEQ36" s="1"/>
      <c r="UER36" s="1"/>
      <c r="UES36" s="1"/>
      <c r="UET36" s="1"/>
      <c r="UEU36" s="1"/>
      <c r="UEV36" s="1"/>
      <c r="UEW36" s="1"/>
      <c r="UEX36" s="1"/>
      <c r="UEY36" s="1"/>
      <c r="UEZ36" s="1"/>
      <c r="UFA36" s="1"/>
      <c r="UFB36" s="1"/>
      <c r="UFC36" s="1"/>
      <c r="UFD36" s="1"/>
      <c r="UFE36" s="1"/>
      <c r="UFF36" s="1"/>
      <c r="UFG36" s="1"/>
      <c r="UFH36" s="1"/>
      <c r="UFI36" s="1"/>
      <c r="UFJ36" s="1"/>
      <c r="UFK36" s="1"/>
      <c r="UFL36" s="1"/>
      <c r="UFM36" s="1"/>
      <c r="UFN36" s="1"/>
      <c r="UFO36" s="1"/>
      <c r="UFP36" s="1"/>
      <c r="UFQ36" s="1"/>
      <c r="UFR36" s="1"/>
      <c r="UFS36" s="1"/>
      <c r="UFT36" s="1"/>
      <c r="UFU36" s="1"/>
      <c r="UFV36" s="1"/>
      <c r="UFW36" s="1"/>
      <c r="UFX36" s="1"/>
      <c r="UFY36" s="1"/>
      <c r="UFZ36" s="1"/>
      <c r="UGA36" s="1"/>
      <c r="UGB36" s="1"/>
      <c r="UGC36" s="1"/>
      <c r="UGD36" s="1"/>
      <c r="UGE36" s="1"/>
      <c r="UGF36" s="1"/>
      <c r="UGG36" s="1"/>
      <c r="UGH36" s="1"/>
      <c r="UGI36" s="1"/>
      <c r="UGJ36" s="1"/>
      <c r="UGK36" s="1"/>
      <c r="UGL36" s="1"/>
      <c r="UGM36" s="1"/>
      <c r="UGN36" s="1"/>
      <c r="UGO36" s="1"/>
      <c r="UGP36" s="1"/>
      <c r="UGQ36" s="1"/>
      <c r="UGR36" s="1"/>
      <c r="UGS36" s="1"/>
      <c r="UGT36" s="1"/>
      <c r="UGU36" s="1"/>
      <c r="UGV36" s="1"/>
      <c r="UGW36" s="1"/>
      <c r="UGX36" s="1"/>
      <c r="UGY36" s="1"/>
      <c r="UGZ36" s="1"/>
      <c r="UHA36" s="1"/>
      <c r="UHB36" s="1"/>
      <c r="UHC36" s="1"/>
      <c r="UHD36" s="1"/>
      <c r="UHE36" s="1"/>
      <c r="UHF36" s="1"/>
      <c r="UHG36" s="1"/>
      <c r="UHH36" s="1"/>
      <c r="UHI36" s="1"/>
      <c r="UHJ36" s="1"/>
      <c r="UHK36" s="1"/>
      <c r="UHL36" s="1"/>
      <c r="UHM36" s="1"/>
      <c r="UHN36" s="1"/>
      <c r="UHO36" s="1"/>
      <c r="UHP36" s="1"/>
      <c r="UHQ36" s="1"/>
      <c r="UHR36" s="1"/>
      <c r="UHS36" s="1"/>
      <c r="UHT36" s="1"/>
      <c r="UHU36" s="1"/>
      <c r="UHV36" s="1"/>
      <c r="UHW36" s="1"/>
      <c r="UHX36" s="1"/>
      <c r="UHY36" s="1"/>
      <c r="UHZ36" s="1"/>
      <c r="UIA36" s="1"/>
      <c r="UIB36" s="1"/>
      <c r="UIC36" s="1"/>
      <c r="UID36" s="1"/>
      <c r="UIE36" s="1"/>
      <c r="UIF36" s="1"/>
      <c r="UIG36" s="1"/>
      <c r="UIH36" s="1"/>
      <c r="UII36" s="1"/>
      <c r="UIJ36" s="1"/>
      <c r="UIK36" s="1"/>
      <c r="UIL36" s="1"/>
      <c r="UIM36" s="1"/>
      <c r="UIN36" s="1"/>
      <c r="UIO36" s="1"/>
      <c r="UIP36" s="1"/>
      <c r="UIQ36" s="1"/>
      <c r="UIR36" s="1"/>
      <c r="UIS36" s="1"/>
      <c r="UIT36" s="1"/>
      <c r="UIU36" s="1"/>
      <c r="UIV36" s="1"/>
      <c r="UIW36" s="1"/>
      <c r="UIX36" s="1"/>
      <c r="UIY36" s="1"/>
      <c r="UIZ36" s="1"/>
      <c r="UJA36" s="1"/>
      <c r="UJB36" s="1"/>
      <c r="UJC36" s="1"/>
      <c r="UJD36" s="1"/>
      <c r="UJE36" s="1"/>
      <c r="UJF36" s="1"/>
      <c r="UJG36" s="1"/>
      <c r="UJH36" s="1"/>
      <c r="UJI36" s="1"/>
      <c r="UJJ36" s="1"/>
      <c r="UJK36" s="1"/>
      <c r="UJL36" s="1"/>
      <c r="UJM36" s="1"/>
      <c r="UJN36" s="1"/>
      <c r="UJO36" s="1"/>
      <c r="UJP36" s="1"/>
      <c r="UJQ36" s="1"/>
      <c r="UJR36" s="1"/>
      <c r="UJS36" s="1"/>
      <c r="UJT36" s="1"/>
      <c r="UJU36" s="1"/>
      <c r="UJV36" s="1"/>
      <c r="UJW36" s="1"/>
      <c r="UJX36" s="1"/>
      <c r="UJY36" s="1"/>
      <c r="UJZ36" s="1"/>
      <c r="UKA36" s="1"/>
      <c r="UKB36" s="1"/>
      <c r="UKC36" s="1"/>
      <c r="UKD36" s="1"/>
      <c r="UKE36" s="1"/>
      <c r="UKF36" s="1"/>
      <c r="UKG36" s="1"/>
      <c r="UKH36" s="1"/>
      <c r="UKI36" s="1"/>
      <c r="UKJ36" s="1"/>
      <c r="UKK36" s="1"/>
      <c r="UKL36" s="1"/>
      <c r="UKM36" s="1"/>
      <c r="UKN36" s="1"/>
      <c r="UKO36" s="1"/>
      <c r="UKP36" s="1"/>
      <c r="UKQ36" s="1"/>
      <c r="UKR36" s="1"/>
      <c r="UKS36" s="1"/>
      <c r="UKT36" s="1"/>
      <c r="UKU36" s="1"/>
      <c r="UKV36" s="1"/>
      <c r="UKW36" s="1"/>
      <c r="UKX36" s="1"/>
      <c r="UKY36" s="1"/>
      <c r="UKZ36" s="1"/>
      <c r="ULA36" s="1"/>
      <c r="ULB36" s="1"/>
      <c r="ULC36" s="1"/>
      <c r="ULD36" s="1"/>
      <c r="ULE36" s="1"/>
      <c r="ULF36" s="1"/>
      <c r="ULG36" s="1"/>
      <c r="ULH36" s="1"/>
      <c r="ULI36" s="1"/>
      <c r="ULJ36" s="1"/>
      <c r="ULK36" s="1"/>
      <c r="ULL36" s="1"/>
      <c r="ULM36" s="1"/>
      <c r="ULN36" s="1"/>
      <c r="ULO36" s="1"/>
      <c r="ULP36" s="1"/>
      <c r="ULQ36" s="1"/>
      <c r="ULR36" s="1"/>
      <c r="ULS36" s="1"/>
      <c r="ULT36" s="1"/>
      <c r="ULU36" s="1"/>
      <c r="ULV36" s="1"/>
      <c r="ULW36" s="1"/>
      <c r="ULX36" s="1"/>
      <c r="ULY36" s="1"/>
      <c r="ULZ36" s="1"/>
      <c r="UMA36" s="1"/>
      <c r="UMB36" s="1"/>
      <c r="UMC36" s="1"/>
      <c r="UMD36" s="1"/>
      <c r="UME36" s="1"/>
      <c r="UMF36" s="1"/>
      <c r="UMG36" s="1"/>
      <c r="UMH36" s="1"/>
      <c r="UMI36" s="1"/>
      <c r="UMJ36" s="1"/>
      <c r="UMK36" s="1"/>
      <c r="UML36" s="1"/>
      <c r="UMM36" s="1"/>
      <c r="UMN36" s="1"/>
      <c r="UMO36" s="1"/>
      <c r="UMP36" s="1"/>
      <c r="UMQ36" s="1"/>
      <c r="UMR36" s="1"/>
      <c r="UMS36" s="1"/>
      <c r="UMT36" s="1"/>
      <c r="UMU36" s="1"/>
      <c r="UMV36" s="1"/>
      <c r="UMW36" s="1"/>
      <c r="UMX36" s="1"/>
      <c r="UMY36" s="1"/>
      <c r="UMZ36" s="1"/>
      <c r="UNA36" s="1"/>
      <c r="UNB36" s="1"/>
      <c r="UNC36" s="1"/>
      <c r="UND36" s="1"/>
      <c r="UNE36" s="1"/>
      <c r="UNF36" s="1"/>
      <c r="UNG36" s="1"/>
      <c r="UNH36" s="1"/>
      <c r="UNI36" s="1"/>
      <c r="UNJ36" s="1"/>
      <c r="UNK36" s="1"/>
      <c r="UNL36" s="1"/>
      <c r="UNM36" s="1"/>
      <c r="UNN36" s="1"/>
      <c r="UNO36" s="1"/>
      <c r="UNP36" s="1"/>
      <c r="UNQ36" s="1"/>
      <c r="UNR36" s="1"/>
      <c r="UNS36" s="1"/>
      <c r="UNT36" s="1"/>
      <c r="UNU36" s="1"/>
      <c r="UNV36" s="1"/>
      <c r="UNW36" s="1"/>
      <c r="UNX36" s="1"/>
      <c r="UNY36" s="1"/>
      <c r="UNZ36" s="1"/>
      <c r="UOA36" s="1"/>
      <c r="UOB36" s="1"/>
      <c r="UOC36" s="1"/>
      <c r="UOD36" s="1"/>
      <c r="UOE36" s="1"/>
      <c r="UOF36" s="1"/>
      <c r="UOG36" s="1"/>
      <c r="UOH36" s="1"/>
      <c r="UOI36" s="1"/>
      <c r="UOJ36" s="1"/>
      <c r="UOK36" s="1"/>
      <c r="UOL36" s="1"/>
      <c r="UOM36" s="1"/>
      <c r="UON36" s="1"/>
      <c r="UOO36" s="1"/>
      <c r="UOP36" s="1"/>
      <c r="UOQ36" s="1"/>
      <c r="UOR36" s="1"/>
      <c r="UOS36" s="1"/>
      <c r="UOT36" s="1"/>
      <c r="UOU36" s="1"/>
      <c r="UOV36" s="1"/>
      <c r="UOW36" s="1"/>
      <c r="UOX36" s="1"/>
      <c r="UOY36" s="1"/>
      <c r="UOZ36" s="1"/>
      <c r="UPA36" s="1"/>
      <c r="UPB36" s="1"/>
      <c r="UPC36" s="1"/>
      <c r="UPD36" s="1"/>
      <c r="UPE36" s="1"/>
      <c r="UPF36" s="1"/>
      <c r="UPG36" s="1"/>
      <c r="UPH36" s="1"/>
      <c r="UPI36" s="1"/>
      <c r="UPJ36" s="1"/>
      <c r="UPK36" s="1"/>
      <c r="UPL36" s="1"/>
      <c r="UPM36" s="1"/>
      <c r="UPN36" s="1"/>
      <c r="UPO36" s="1"/>
      <c r="UPP36" s="1"/>
      <c r="UPQ36" s="1"/>
      <c r="UPR36" s="1"/>
      <c r="UPS36" s="1"/>
      <c r="UPT36" s="1"/>
      <c r="UPU36" s="1"/>
      <c r="UPV36" s="1"/>
      <c r="UPW36" s="1"/>
      <c r="UPX36" s="1"/>
      <c r="UPY36" s="1"/>
      <c r="UPZ36" s="1"/>
      <c r="UQA36" s="1"/>
      <c r="UQB36" s="1"/>
      <c r="UQC36" s="1"/>
      <c r="UQD36" s="1"/>
      <c r="UQE36" s="1"/>
      <c r="UQF36" s="1"/>
      <c r="UQG36" s="1"/>
      <c r="UQH36" s="1"/>
      <c r="UQI36" s="1"/>
      <c r="UQJ36" s="1"/>
      <c r="UQK36" s="1"/>
      <c r="UQL36" s="1"/>
      <c r="UQM36" s="1"/>
      <c r="UQN36" s="1"/>
      <c r="UQO36" s="1"/>
      <c r="UQP36" s="1"/>
      <c r="UQQ36" s="1"/>
      <c r="UQR36" s="1"/>
      <c r="UQS36" s="1"/>
      <c r="UQT36" s="1"/>
      <c r="UQU36" s="1"/>
      <c r="UQV36" s="1"/>
      <c r="UQW36" s="1"/>
      <c r="UQX36" s="1"/>
      <c r="UQY36" s="1"/>
      <c r="UQZ36" s="1"/>
      <c r="URA36" s="1"/>
      <c r="URB36" s="1"/>
      <c r="URC36" s="1"/>
      <c r="URD36" s="1"/>
      <c r="URE36" s="1"/>
      <c r="URF36" s="1"/>
      <c r="URG36" s="1"/>
      <c r="URH36" s="1"/>
      <c r="URI36" s="1"/>
      <c r="URJ36" s="1"/>
      <c r="URK36" s="1"/>
      <c r="URL36" s="1"/>
      <c r="URM36" s="1"/>
      <c r="URN36" s="1"/>
      <c r="URO36" s="1"/>
      <c r="URP36" s="1"/>
      <c r="URQ36" s="1"/>
      <c r="URR36" s="1"/>
      <c r="URS36" s="1"/>
      <c r="URT36" s="1"/>
      <c r="URU36" s="1"/>
      <c r="URV36" s="1"/>
      <c r="URW36" s="1"/>
      <c r="URX36" s="1"/>
      <c r="URY36" s="1"/>
      <c r="URZ36" s="1"/>
      <c r="USA36" s="1"/>
      <c r="USB36" s="1"/>
      <c r="USC36" s="1"/>
      <c r="USD36" s="1"/>
      <c r="USE36" s="1"/>
      <c r="USF36" s="1"/>
      <c r="USG36" s="1"/>
      <c r="USH36" s="1"/>
      <c r="USI36" s="1"/>
      <c r="USJ36" s="1"/>
      <c r="USK36" s="1"/>
      <c r="USL36" s="1"/>
      <c r="USM36" s="1"/>
      <c r="USN36" s="1"/>
      <c r="USO36" s="1"/>
      <c r="USP36" s="1"/>
      <c r="USQ36" s="1"/>
      <c r="USR36" s="1"/>
      <c r="USS36" s="1"/>
      <c r="UST36" s="1"/>
      <c r="USU36" s="1"/>
      <c r="USV36" s="1"/>
      <c r="USW36" s="1"/>
      <c r="USX36" s="1"/>
      <c r="USY36" s="1"/>
      <c r="USZ36" s="1"/>
      <c r="UTA36" s="1"/>
      <c r="UTB36" s="1"/>
      <c r="UTC36" s="1"/>
      <c r="UTD36" s="1"/>
      <c r="UTE36" s="1"/>
      <c r="UTF36" s="1"/>
      <c r="UTG36" s="1"/>
      <c r="UTH36" s="1"/>
      <c r="UTI36" s="1"/>
      <c r="UTJ36" s="1"/>
      <c r="UTK36" s="1"/>
      <c r="UTL36" s="1"/>
      <c r="UTM36" s="1"/>
      <c r="UTN36" s="1"/>
      <c r="UTO36" s="1"/>
      <c r="UTP36" s="1"/>
      <c r="UTQ36" s="1"/>
      <c r="UTR36" s="1"/>
      <c r="UTS36" s="1"/>
      <c r="UTT36" s="1"/>
      <c r="UTU36" s="1"/>
      <c r="UTV36" s="1"/>
      <c r="UTW36" s="1"/>
      <c r="UTX36" s="1"/>
      <c r="UTY36" s="1"/>
      <c r="UTZ36" s="1"/>
      <c r="UUA36" s="1"/>
      <c r="UUB36" s="1"/>
      <c r="UUC36" s="1"/>
      <c r="UUD36" s="1"/>
      <c r="UUE36" s="1"/>
      <c r="UUF36" s="1"/>
      <c r="UUG36" s="1"/>
      <c r="UUH36" s="1"/>
      <c r="UUI36" s="1"/>
      <c r="UUJ36" s="1"/>
      <c r="UUK36" s="1"/>
      <c r="UUL36" s="1"/>
      <c r="UUM36" s="1"/>
      <c r="UUN36" s="1"/>
      <c r="UUO36" s="1"/>
      <c r="UUP36" s="1"/>
      <c r="UUQ36" s="1"/>
      <c r="UUR36" s="1"/>
      <c r="UUS36" s="1"/>
      <c r="UUT36" s="1"/>
      <c r="UUU36" s="1"/>
      <c r="UUV36" s="1"/>
      <c r="UUW36" s="1"/>
      <c r="UUX36" s="1"/>
      <c r="UUY36" s="1"/>
      <c r="UUZ36" s="1"/>
      <c r="UVA36" s="1"/>
      <c r="UVB36" s="1"/>
      <c r="UVC36" s="1"/>
      <c r="UVD36" s="1"/>
      <c r="UVE36" s="1"/>
      <c r="UVF36" s="1"/>
      <c r="UVG36" s="1"/>
      <c r="UVH36" s="1"/>
      <c r="UVI36" s="1"/>
      <c r="UVJ36" s="1"/>
      <c r="UVK36" s="1"/>
      <c r="UVL36" s="1"/>
      <c r="UVM36" s="1"/>
      <c r="UVN36" s="1"/>
      <c r="UVO36" s="1"/>
      <c r="UVP36" s="1"/>
      <c r="UVQ36" s="1"/>
      <c r="UVR36" s="1"/>
      <c r="UVS36" s="1"/>
      <c r="UVT36" s="1"/>
      <c r="UVU36" s="1"/>
      <c r="UVV36" s="1"/>
      <c r="UVW36" s="1"/>
      <c r="UVX36" s="1"/>
      <c r="UVY36" s="1"/>
      <c r="UVZ36" s="1"/>
      <c r="UWA36" s="1"/>
      <c r="UWB36" s="1"/>
      <c r="UWC36" s="1"/>
      <c r="UWD36" s="1"/>
      <c r="UWE36" s="1"/>
      <c r="UWF36" s="1"/>
      <c r="UWG36" s="1"/>
      <c r="UWH36" s="1"/>
      <c r="UWI36" s="1"/>
      <c r="UWJ36" s="1"/>
      <c r="UWK36" s="1"/>
      <c r="UWL36" s="1"/>
      <c r="UWM36" s="1"/>
      <c r="UWN36" s="1"/>
      <c r="UWO36" s="1"/>
      <c r="UWP36" s="1"/>
      <c r="UWQ36" s="1"/>
      <c r="UWR36" s="1"/>
      <c r="UWS36" s="1"/>
      <c r="UWT36" s="1"/>
      <c r="UWU36" s="1"/>
      <c r="UWV36" s="1"/>
      <c r="UWW36" s="1"/>
      <c r="UWX36" s="1"/>
      <c r="UWY36" s="1"/>
      <c r="UWZ36" s="1"/>
      <c r="UXA36" s="1"/>
      <c r="UXB36" s="1"/>
      <c r="UXC36" s="1"/>
      <c r="UXD36" s="1"/>
      <c r="UXE36" s="1"/>
      <c r="UXF36" s="1"/>
      <c r="UXG36" s="1"/>
      <c r="UXH36" s="1"/>
      <c r="UXI36" s="1"/>
      <c r="UXJ36" s="1"/>
      <c r="UXK36" s="1"/>
      <c r="UXL36" s="1"/>
      <c r="UXM36" s="1"/>
      <c r="UXN36" s="1"/>
      <c r="UXO36" s="1"/>
      <c r="UXP36" s="1"/>
      <c r="UXQ36" s="1"/>
      <c r="UXR36" s="1"/>
      <c r="UXS36" s="1"/>
      <c r="UXT36" s="1"/>
      <c r="UXU36" s="1"/>
      <c r="UXV36" s="1"/>
      <c r="UXW36" s="1"/>
      <c r="UXX36" s="1"/>
      <c r="UXY36" s="1"/>
      <c r="UXZ36" s="1"/>
      <c r="UYA36" s="1"/>
      <c r="UYB36" s="1"/>
      <c r="UYC36" s="1"/>
      <c r="UYD36" s="1"/>
      <c r="UYE36" s="1"/>
      <c r="UYF36" s="1"/>
      <c r="UYG36" s="1"/>
      <c r="UYH36" s="1"/>
      <c r="UYI36" s="1"/>
      <c r="UYJ36" s="1"/>
      <c r="UYK36" s="1"/>
      <c r="UYL36" s="1"/>
      <c r="UYM36" s="1"/>
      <c r="UYN36" s="1"/>
      <c r="UYO36" s="1"/>
      <c r="UYP36" s="1"/>
      <c r="UYQ36" s="1"/>
      <c r="UYR36" s="1"/>
      <c r="UYS36" s="1"/>
      <c r="UYT36" s="1"/>
      <c r="UYU36" s="1"/>
      <c r="UYV36" s="1"/>
      <c r="UYW36" s="1"/>
      <c r="UYX36" s="1"/>
      <c r="UYY36" s="1"/>
      <c r="UYZ36" s="1"/>
      <c r="UZA36" s="1"/>
      <c r="UZB36" s="1"/>
      <c r="UZC36" s="1"/>
      <c r="UZD36" s="1"/>
      <c r="UZE36" s="1"/>
      <c r="UZF36" s="1"/>
      <c r="UZG36" s="1"/>
      <c r="UZH36" s="1"/>
      <c r="UZI36" s="1"/>
      <c r="UZJ36" s="1"/>
      <c r="UZK36" s="1"/>
      <c r="UZL36" s="1"/>
      <c r="UZM36" s="1"/>
      <c r="UZN36" s="1"/>
      <c r="UZO36" s="1"/>
      <c r="UZP36" s="1"/>
      <c r="UZQ36" s="1"/>
      <c r="UZR36" s="1"/>
      <c r="UZS36" s="1"/>
      <c r="UZT36" s="1"/>
      <c r="UZU36" s="1"/>
      <c r="UZV36" s="1"/>
      <c r="UZW36" s="1"/>
      <c r="UZX36" s="1"/>
      <c r="UZY36" s="1"/>
      <c r="UZZ36" s="1"/>
      <c r="VAA36" s="1"/>
      <c r="VAB36" s="1"/>
      <c r="VAC36" s="1"/>
      <c r="VAD36" s="1"/>
      <c r="VAE36" s="1"/>
      <c r="VAF36" s="1"/>
      <c r="VAG36" s="1"/>
      <c r="VAH36" s="1"/>
      <c r="VAI36" s="1"/>
      <c r="VAJ36" s="1"/>
      <c r="VAK36" s="1"/>
      <c r="VAL36" s="1"/>
      <c r="VAM36" s="1"/>
      <c r="VAN36" s="1"/>
      <c r="VAO36" s="1"/>
      <c r="VAP36" s="1"/>
      <c r="VAQ36" s="1"/>
      <c r="VAR36" s="1"/>
      <c r="VAS36" s="1"/>
      <c r="VAT36" s="1"/>
      <c r="VAU36" s="1"/>
      <c r="VAV36" s="1"/>
      <c r="VAW36" s="1"/>
      <c r="VAX36" s="1"/>
      <c r="VAY36" s="1"/>
      <c r="VAZ36" s="1"/>
      <c r="VBA36" s="1"/>
      <c r="VBB36" s="1"/>
      <c r="VBC36" s="1"/>
      <c r="VBD36" s="1"/>
      <c r="VBE36" s="1"/>
      <c r="VBF36" s="1"/>
      <c r="VBG36" s="1"/>
      <c r="VBH36" s="1"/>
      <c r="VBI36" s="1"/>
      <c r="VBJ36" s="1"/>
      <c r="VBK36" s="1"/>
      <c r="VBL36" s="1"/>
      <c r="VBM36" s="1"/>
      <c r="VBN36" s="1"/>
      <c r="VBO36" s="1"/>
      <c r="VBP36" s="1"/>
      <c r="VBQ36" s="1"/>
      <c r="VBR36" s="1"/>
      <c r="VBS36" s="1"/>
      <c r="VBT36" s="1"/>
      <c r="VBU36" s="1"/>
      <c r="VBV36" s="1"/>
      <c r="VBW36" s="1"/>
      <c r="VBX36" s="1"/>
      <c r="VBY36" s="1"/>
      <c r="VBZ36" s="1"/>
      <c r="VCA36" s="1"/>
      <c r="VCB36" s="1"/>
      <c r="VCC36" s="1"/>
      <c r="VCD36" s="1"/>
      <c r="VCE36" s="1"/>
      <c r="VCF36" s="1"/>
      <c r="VCG36" s="1"/>
      <c r="VCH36" s="1"/>
      <c r="VCI36" s="1"/>
      <c r="VCJ36" s="1"/>
      <c r="VCK36" s="1"/>
      <c r="VCL36" s="1"/>
      <c r="VCM36" s="1"/>
      <c r="VCN36" s="1"/>
      <c r="VCO36" s="1"/>
      <c r="VCP36" s="1"/>
      <c r="VCQ36" s="1"/>
      <c r="VCR36" s="1"/>
      <c r="VCS36" s="1"/>
      <c r="VCT36" s="1"/>
      <c r="VCU36" s="1"/>
      <c r="VCV36" s="1"/>
      <c r="VCW36" s="1"/>
      <c r="VCX36" s="1"/>
      <c r="VCY36" s="1"/>
      <c r="VCZ36" s="1"/>
      <c r="VDA36" s="1"/>
      <c r="VDB36" s="1"/>
      <c r="VDC36" s="1"/>
      <c r="VDD36" s="1"/>
      <c r="VDE36" s="1"/>
      <c r="VDF36" s="1"/>
      <c r="VDG36" s="1"/>
      <c r="VDH36" s="1"/>
      <c r="VDI36" s="1"/>
      <c r="VDJ36" s="1"/>
      <c r="VDK36" s="1"/>
      <c r="VDL36" s="1"/>
      <c r="VDM36" s="1"/>
      <c r="VDN36" s="1"/>
      <c r="VDO36" s="1"/>
      <c r="VDP36" s="1"/>
      <c r="VDQ36" s="1"/>
      <c r="VDR36" s="1"/>
      <c r="VDS36" s="1"/>
      <c r="VDT36" s="1"/>
      <c r="VDU36" s="1"/>
      <c r="VDV36" s="1"/>
      <c r="VDW36" s="1"/>
      <c r="VDX36" s="1"/>
      <c r="VDY36" s="1"/>
      <c r="VDZ36" s="1"/>
      <c r="VEA36" s="1"/>
      <c r="VEB36" s="1"/>
      <c r="VEC36" s="1"/>
      <c r="VED36" s="1"/>
      <c r="VEE36" s="1"/>
      <c r="VEF36" s="1"/>
      <c r="VEG36" s="1"/>
      <c r="VEH36" s="1"/>
      <c r="VEI36" s="1"/>
      <c r="VEJ36" s="1"/>
      <c r="VEK36" s="1"/>
      <c r="VEL36" s="1"/>
      <c r="VEM36" s="1"/>
      <c r="VEN36" s="1"/>
      <c r="VEO36" s="1"/>
      <c r="VEP36" s="1"/>
      <c r="VEQ36" s="1"/>
      <c r="VER36" s="1"/>
      <c r="VES36" s="1"/>
      <c r="VET36" s="1"/>
      <c r="VEU36" s="1"/>
      <c r="VEV36" s="1"/>
      <c r="VEW36" s="1"/>
      <c r="VEX36" s="1"/>
      <c r="VEY36" s="1"/>
      <c r="VEZ36" s="1"/>
      <c r="VFA36" s="1"/>
      <c r="VFB36" s="1"/>
      <c r="VFC36" s="1"/>
      <c r="VFD36" s="1"/>
      <c r="VFE36" s="1"/>
      <c r="VFF36" s="1"/>
      <c r="VFG36" s="1"/>
      <c r="VFH36" s="1"/>
      <c r="VFI36" s="1"/>
      <c r="VFJ36" s="1"/>
      <c r="VFK36" s="1"/>
      <c r="VFL36" s="1"/>
      <c r="VFM36" s="1"/>
      <c r="VFN36" s="1"/>
      <c r="VFO36" s="1"/>
      <c r="VFP36" s="1"/>
      <c r="VFQ36" s="1"/>
      <c r="VFR36" s="1"/>
      <c r="VFS36" s="1"/>
      <c r="VFT36" s="1"/>
      <c r="VFU36" s="1"/>
      <c r="VFV36" s="1"/>
      <c r="VFW36" s="1"/>
      <c r="VFX36" s="1"/>
      <c r="VFY36" s="1"/>
      <c r="VFZ36" s="1"/>
      <c r="VGA36" s="1"/>
      <c r="VGB36" s="1"/>
      <c r="VGC36" s="1"/>
      <c r="VGD36" s="1"/>
      <c r="VGE36" s="1"/>
      <c r="VGF36" s="1"/>
      <c r="VGG36" s="1"/>
      <c r="VGH36" s="1"/>
      <c r="VGI36" s="1"/>
      <c r="VGJ36" s="1"/>
      <c r="VGK36" s="1"/>
      <c r="VGL36" s="1"/>
      <c r="VGM36" s="1"/>
      <c r="VGN36" s="1"/>
      <c r="VGO36" s="1"/>
      <c r="VGP36" s="1"/>
      <c r="VGQ36" s="1"/>
      <c r="VGR36" s="1"/>
      <c r="VGS36" s="1"/>
      <c r="VGT36" s="1"/>
      <c r="VGU36" s="1"/>
      <c r="VGV36" s="1"/>
      <c r="VGW36" s="1"/>
      <c r="VGX36" s="1"/>
      <c r="VGY36" s="1"/>
      <c r="VGZ36" s="1"/>
      <c r="VHA36" s="1"/>
      <c r="VHB36" s="1"/>
      <c r="VHC36" s="1"/>
      <c r="VHD36" s="1"/>
      <c r="VHE36" s="1"/>
      <c r="VHF36" s="1"/>
      <c r="VHG36" s="1"/>
      <c r="VHH36" s="1"/>
      <c r="VHI36" s="1"/>
      <c r="VHJ36" s="1"/>
      <c r="VHK36" s="1"/>
      <c r="VHL36" s="1"/>
      <c r="VHM36" s="1"/>
      <c r="VHN36" s="1"/>
      <c r="VHO36" s="1"/>
      <c r="VHP36" s="1"/>
      <c r="VHQ36" s="1"/>
      <c r="VHR36" s="1"/>
      <c r="VHS36" s="1"/>
      <c r="VHT36" s="1"/>
      <c r="VHU36" s="1"/>
      <c r="VHV36" s="1"/>
      <c r="VHW36" s="1"/>
      <c r="VHX36" s="1"/>
      <c r="VHY36" s="1"/>
      <c r="VHZ36" s="1"/>
      <c r="VIA36" s="1"/>
      <c r="VIB36" s="1"/>
      <c r="VIC36" s="1"/>
      <c r="VID36" s="1"/>
      <c r="VIE36" s="1"/>
      <c r="VIF36" s="1"/>
      <c r="VIG36" s="1"/>
      <c r="VIH36" s="1"/>
      <c r="VII36" s="1"/>
      <c r="VIJ36" s="1"/>
      <c r="VIK36" s="1"/>
      <c r="VIL36" s="1"/>
      <c r="VIM36" s="1"/>
      <c r="VIN36" s="1"/>
      <c r="VIO36" s="1"/>
      <c r="VIP36" s="1"/>
      <c r="VIQ36" s="1"/>
      <c r="VIR36" s="1"/>
      <c r="VIS36" s="1"/>
      <c r="VIT36" s="1"/>
      <c r="VIU36" s="1"/>
      <c r="VIV36" s="1"/>
      <c r="VIW36" s="1"/>
      <c r="VIX36" s="1"/>
      <c r="VIY36" s="1"/>
      <c r="VIZ36" s="1"/>
      <c r="VJA36" s="1"/>
      <c r="VJB36" s="1"/>
      <c r="VJC36" s="1"/>
      <c r="VJD36" s="1"/>
      <c r="VJE36" s="1"/>
      <c r="VJF36" s="1"/>
      <c r="VJG36" s="1"/>
      <c r="VJH36" s="1"/>
      <c r="VJI36" s="1"/>
      <c r="VJJ36" s="1"/>
      <c r="VJK36" s="1"/>
      <c r="VJL36" s="1"/>
      <c r="VJM36" s="1"/>
      <c r="VJN36" s="1"/>
      <c r="VJO36" s="1"/>
      <c r="VJP36" s="1"/>
      <c r="VJQ36" s="1"/>
      <c r="VJR36" s="1"/>
      <c r="VJS36" s="1"/>
      <c r="VJT36" s="1"/>
      <c r="VJU36" s="1"/>
      <c r="VJV36" s="1"/>
      <c r="VJW36" s="1"/>
      <c r="VJX36" s="1"/>
      <c r="VJY36" s="1"/>
      <c r="VJZ36" s="1"/>
      <c r="VKA36" s="1"/>
      <c r="VKB36" s="1"/>
      <c r="VKC36" s="1"/>
      <c r="VKD36" s="1"/>
      <c r="VKE36" s="1"/>
      <c r="VKF36" s="1"/>
      <c r="VKG36" s="1"/>
      <c r="VKH36" s="1"/>
      <c r="VKI36" s="1"/>
      <c r="VKJ36" s="1"/>
      <c r="VKK36" s="1"/>
      <c r="VKL36" s="1"/>
      <c r="VKM36" s="1"/>
      <c r="VKN36" s="1"/>
      <c r="VKO36" s="1"/>
      <c r="VKP36" s="1"/>
      <c r="VKQ36" s="1"/>
      <c r="VKR36" s="1"/>
      <c r="VKS36" s="1"/>
      <c r="VKT36" s="1"/>
      <c r="VKU36" s="1"/>
      <c r="VKV36" s="1"/>
      <c r="VKW36" s="1"/>
      <c r="VKX36" s="1"/>
      <c r="VKY36" s="1"/>
      <c r="VKZ36" s="1"/>
      <c r="VLA36" s="1"/>
      <c r="VLB36" s="1"/>
      <c r="VLC36" s="1"/>
      <c r="VLD36" s="1"/>
      <c r="VLE36" s="1"/>
      <c r="VLF36" s="1"/>
      <c r="VLG36" s="1"/>
      <c r="VLH36" s="1"/>
      <c r="VLI36" s="1"/>
      <c r="VLJ36" s="1"/>
      <c r="VLK36" s="1"/>
      <c r="VLL36" s="1"/>
      <c r="VLM36" s="1"/>
      <c r="VLN36" s="1"/>
      <c r="VLO36" s="1"/>
      <c r="VLP36" s="1"/>
      <c r="VLQ36" s="1"/>
      <c r="VLR36" s="1"/>
      <c r="VLS36" s="1"/>
      <c r="VLT36" s="1"/>
      <c r="VLU36" s="1"/>
      <c r="VLV36" s="1"/>
      <c r="VLW36" s="1"/>
      <c r="VLX36" s="1"/>
      <c r="VLY36" s="1"/>
      <c r="VLZ36" s="1"/>
      <c r="VMA36" s="1"/>
      <c r="VMB36" s="1"/>
      <c r="VMC36" s="1"/>
      <c r="VMD36" s="1"/>
      <c r="VME36" s="1"/>
      <c r="VMF36" s="1"/>
      <c r="VMG36" s="1"/>
      <c r="VMH36" s="1"/>
      <c r="VMI36" s="1"/>
      <c r="VMJ36" s="1"/>
      <c r="VMK36" s="1"/>
      <c r="VML36" s="1"/>
      <c r="VMM36" s="1"/>
      <c r="VMN36" s="1"/>
      <c r="VMO36" s="1"/>
      <c r="VMP36" s="1"/>
      <c r="VMQ36" s="1"/>
      <c r="VMR36" s="1"/>
      <c r="VMS36" s="1"/>
      <c r="VMT36" s="1"/>
      <c r="VMU36" s="1"/>
      <c r="VMV36" s="1"/>
      <c r="VMW36" s="1"/>
      <c r="VMX36" s="1"/>
      <c r="VMY36" s="1"/>
      <c r="VMZ36" s="1"/>
      <c r="VNA36" s="1"/>
      <c r="VNB36" s="1"/>
      <c r="VNC36" s="1"/>
      <c r="VND36" s="1"/>
      <c r="VNE36" s="1"/>
      <c r="VNF36" s="1"/>
      <c r="VNG36" s="1"/>
      <c r="VNH36" s="1"/>
      <c r="VNI36" s="1"/>
      <c r="VNJ36" s="1"/>
      <c r="VNK36" s="1"/>
      <c r="VNL36" s="1"/>
      <c r="VNM36" s="1"/>
      <c r="VNN36" s="1"/>
      <c r="VNO36" s="1"/>
      <c r="VNP36" s="1"/>
      <c r="VNQ36" s="1"/>
      <c r="VNR36" s="1"/>
      <c r="VNS36" s="1"/>
      <c r="VNT36" s="1"/>
      <c r="VNU36" s="1"/>
      <c r="VNV36" s="1"/>
      <c r="VNW36" s="1"/>
      <c r="VNX36" s="1"/>
      <c r="VNY36" s="1"/>
      <c r="VNZ36" s="1"/>
      <c r="VOA36" s="1"/>
      <c r="VOB36" s="1"/>
      <c r="VOC36" s="1"/>
      <c r="VOD36" s="1"/>
      <c r="VOE36" s="1"/>
      <c r="VOF36" s="1"/>
      <c r="VOG36" s="1"/>
      <c r="VOH36" s="1"/>
      <c r="VOI36" s="1"/>
      <c r="VOJ36" s="1"/>
      <c r="VOK36" s="1"/>
      <c r="VOL36" s="1"/>
      <c r="VOM36" s="1"/>
      <c r="VON36" s="1"/>
      <c r="VOO36" s="1"/>
      <c r="VOP36" s="1"/>
      <c r="VOQ36" s="1"/>
      <c r="VOR36" s="1"/>
      <c r="VOS36" s="1"/>
      <c r="VOT36" s="1"/>
      <c r="VOU36" s="1"/>
      <c r="VOV36" s="1"/>
      <c r="VOW36" s="1"/>
      <c r="VOX36" s="1"/>
      <c r="VOY36" s="1"/>
      <c r="VOZ36" s="1"/>
      <c r="VPA36" s="1"/>
      <c r="VPB36" s="1"/>
      <c r="VPC36" s="1"/>
      <c r="VPD36" s="1"/>
      <c r="VPE36" s="1"/>
      <c r="VPF36" s="1"/>
      <c r="VPG36" s="1"/>
      <c r="VPH36" s="1"/>
      <c r="VPI36" s="1"/>
      <c r="VPJ36" s="1"/>
      <c r="VPK36" s="1"/>
      <c r="VPL36" s="1"/>
      <c r="VPM36" s="1"/>
      <c r="VPN36" s="1"/>
      <c r="VPO36" s="1"/>
      <c r="VPP36" s="1"/>
      <c r="VPQ36" s="1"/>
      <c r="VPR36" s="1"/>
      <c r="VPS36" s="1"/>
      <c r="VPT36" s="1"/>
      <c r="VPU36" s="1"/>
      <c r="VPV36" s="1"/>
      <c r="VPW36" s="1"/>
      <c r="VPX36" s="1"/>
      <c r="VPY36" s="1"/>
      <c r="VPZ36" s="1"/>
      <c r="VQA36" s="1"/>
      <c r="VQB36" s="1"/>
      <c r="VQC36" s="1"/>
      <c r="VQD36" s="1"/>
      <c r="VQE36" s="1"/>
      <c r="VQF36" s="1"/>
      <c r="VQG36" s="1"/>
      <c r="VQH36" s="1"/>
      <c r="VQI36" s="1"/>
      <c r="VQJ36" s="1"/>
      <c r="VQK36" s="1"/>
      <c r="VQL36" s="1"/>
      <c r="VQM36" s="1"/>
      <c r="VQN36" s="1"/>
      <c r="VQO36" s="1"/>
      <c r="VQP36" s="1"/>
      <c r="VQQ36" s="1"/>
      <c r="VQR36" s="1"/>
      <c r="VQS36" s="1"/>
      <c r="VQT36" s="1"/>
      <c r="VQU36" s="1"/>
      <c r="VQV36" s="1"/>
      <c r="VQW36" s="1"/>
      <c r="VQX36" s="1"/>
      <c r="VQY36" s="1"/>
      <c r="VQZ36" s="1"/>
      <c r="VRA36" s="1"/>
      <c r="VRB36" s="1"/>
      <c r="VRC36" s="1"/>
      <c r="VRD36" s="1"/>
      <c r="VRE36" s="1"/>
      <c r="VRF36" s="1"/>
      <c r="VRG36" s="1"/>
      <c r="VRH36" s="1"/>
      <c r="VRI36" s="1"/>
      <c r="VRJ36" s="1"/>
      <c r="VRK36" s="1"/>
      <c r="VRL36" s="1"/>
      <c r="VRM36" s="1"/>
      <c r="VRN36" s="1"/>
      <c r="VRO36" s="1"/>
      <c r="VRP36" s="1"/>
      <c r="VRQ36" s="1"/>
      <c r="VRR36" s="1"/>
      <c r="VRS36" s="1"/>
      <c r="VRT36" s="1"/>
      <c r="VRU36" s="1"/>
      <c r="VRV36" s="1"/>
      <c r="VRW36" s="1"/>
      <c r="VRX36" s="1"/>
      <c r="VRY36" s="1"/>
      <c r="VRZ36" s="1"/>
      <c r="VSA36" s="1"/>
      <c r="VSB36" s="1"/>
      <c r="VSC36" s="1"/>
      <c r="VSD36" s="1"/>
      <c r="VSE36" s="1"/>
      <c r="VSF36" s="1"/>
      <c r="VSG36" s="1"/>
      <c r="VSH36" s="1"/>
      <c r="VSI36" s="1"/>
      <c r="VSJ36" s="1"/>
      <c r="VSK36" s="1"/>
      <c r="VSL36" s="1"/>
      <c r="VSM36" s="1"/>
      <c r="VSN36" s="1"/>
      <c r="VSO36" s="1"/>
      <c r="VSP36" s="1"/>
      <c r="VSQ36" s="1"/>
      <c r="VSR36" s="1"/>
      <c r="VSS36" s="1"/>
      <c r="VST36" s="1"/>
      <c r="VSU36" s="1"/>
      <c r="VSV36" s="1"/>
      <c r="VSW36" s="1"/>
      <c r="VSX36" s="1"/>
      <c r="VSY36" s="1"/>
      <c r="VSZ36" s="1"/>
      <c r="VTA36" s="1"/>
      <c r="VTB36" s="1"/>
      <c r="VTC36" s="1"/>
      <c r="VTD36" s="1"/>
      <c r="VTE36" s="1"/>
      <c r="VTF36" s="1"/>
      <c r="VTG36" s="1"/>
      <c r="VTH36" s="1"/>
      <c r="VTI36" s="1"/>
      <c r="VTJ36" s="1"/>
      <c r="VTK36" s="1"/>
      <c r="VTL36" s="1"/>
      <c r="VTM36" s="1"/>
      <c r="VTN36" s="1"/>
      <c r="VTO36" s="1"/>
      <c r="VTP36" s="1"/>
      <c r="VTQ36" s="1"/>
      <c r="VTR36" s="1"/>
      <c r="VTS36" s="1"/>
      <c r="VTT36" s="1"/>
      <c r="VTU36" s="1"/>
      <c r="VTV36" s="1"/>
      <c r="VTW36" s="1"/>
      <c r="VTX36" s="1"/>
      <c r="VTY36" s="1"/>
      <c r="VTZ36" s="1"/>
      <c r="VUA36" s="1"/>
      <c r="VUB36" s="1"/>
      <c r="VUC36" s="1"/>
      <c r="VUD36" s="1"/>
      <c r="VUE36" s="1"/>
      <c r="VUF36" s="1"/>
      <c r="VUG36" s="1"/>
      <c r="VUH36" s="1"/>
      <c r="VUI36" s="1"/>
      <c r="VUJ36" s="1"/>
      <c r="VUK36" s="1"/>
      <c r="VUL36" s="1"/>
      <c r="VUM36" s="1"/>
      <c r="VUN36" s="1"/>
      <c r="VUO36" s="1"/>
      <c r="VUP36" s="1"/>
      <c r="VUQ36" s="1"/>
      <c r="VUR36" s="1"/>
      <c r="VUS36" s="1"/>
      <c r="VUT36" s="1"/>
      <c r="VUU36" s="1"/>
      <c r="VUV36" s="1"/>
      <c r="VUW36" s="1"/>
      <c r="VUX36" s="1"/>
      <c r="VUY36" s="1"/>
      <c r="VUZ36" s="1"/>
      <c r="VVA36" s="1"/>
      <c r="VVB36" s="1"/>
      <c r="VVC36" s="1"/>
      <c r="VVD36" s="1"/>
      <c r="VVE36" s="1"/>
      <c r="VVF36" s="1"/>
      <c r="VVG36" s="1"/>
      <c r="VVH36" s="1"/>
      <c r="VVI36" s="1"/>
      <c r="VVJ36" s="1"/>
      <c r="VVK36" s="1"/>
      <c r="VVL36" s="1"/>
      <c r="VVM36" s="1"/>
      <c r="VVN36" s="1"/>
      <c r="VVO36" s="1"/>
      <c r="VVP36" s="1"/>
      <c r="VVQ36" s="1"/>
      <c r="VVR36" s="1"/>
      <c r="VVS36" s="1"/>
      <c r="VVT36" s="1"/>
      <c r="VVU36" s="1"/>
      <c r="VVV36" s="1"/>
      <c r="VVW36" s="1"/>
      <c r="VVX36" s="1"/>
      <c r="VVY36" s="1"/>
      <c r="VVZ36" s="1"/>
      <c r="VWA36" s="1"/>
      <c r="VWB36" s="1"/>
      <c r="VWC36" s="1"/>
      <c r="VWD36" s="1"/>
      <c r="VWE36" s="1"/>
      <c r="VWF36" s="1"/>
      <c r="VWG36" s="1"/>
      <c r="VWH36" s="1"/>
      <c r="VWI36" s="1"/>
      <c r="VWJ36" s="1"/>
      <c r="VWK36" s="1"/>
      <c r="VWL36" s="1"/>
      <c r="VWM36" s="1"/>
      <c r="VWN36" s="1"/>
      <c r="VWO36" s="1"/>
      <c r="VWP36" s="1"/>
      <c r="VWQ36" s="1"/>
      <c r="VWR36" s="1"/>
      <c r="VWS36" s="1"/>
      <c r="VWT36" s="1"/>
      <c r="VWU36" s="1"/>
      <c r="VWV36" s="1"/>
      <c r="VWW36" s="1"/>
      <c r="VWX36" s="1"/>
      <c r="VWY36" s="1"/>
      <c r="VWZ36" s="1"/>
      <c r="VXA36" s="1"/>
      <c r="VXB36" s="1"/>
      <c r="VXC36" s="1"/>
      <c r="VXD36" s="1"/>
      <c r="VXE36" s="1"/>
      <c r="VXF36" s="1"/>
      <c r="VXG36" s="1"/>
      <c r="VXH36" s="1"/>
      <c r="VXI36" s="1"/>
      <c r="VXJ36" s="1"/>
      <c r="VXK36" s="1"/>
      <c r="VXL36" s="1"/>
      <c r="VXM36" s="1"/>
      <c r="VXN36" s="1"/>
      <c r="VXO36" s="1"/>
      <c r="VXP36" s="1"/>
      <c r="VXQ36" s="1"/>
      <c r="VXR36" s="1"/>
      <c r="VXS36" s="1"/>
      <c r="VXT36" s="1"/>
      <c r="VXU36" s="1"/>
      <c r="VXV36" s="1"/>
      <c r="VXW36" s="1"/>
      <c r="VXX36" s="1"/>
      <c r="VXY36" s="1"/>
      <c r="VXZ36" s="1"/>
      <c r="VYA36" s="1"/>
      <c r="VYB36" s="1"/>
      <c r="VYC36" s="1"/>
      <c r="VYD36" s="1"/>
      <c r="VYE36" s="1"/>
      <c r="VYF36" s="1"/>
      <c r="VYG36" s="1"/>
      <c r="VYH36" s="1"/>
      <c r="VYI36" s="1"/>
      <c r="VYJ36" s="1"/>
      <c r="VYK36" s="1"/>
      <c r="VYL36" s="1"/>
      <c r="VYM36" s="1"/>
      <c r="VYN36" s="1"/>
      <c r="VYO36" s="1"/>
      <c r="VYP36" s="1"/>
      <c r="VYQ36" s="1"/>
      <c r="VYR36" s="1"/>
      <c r="VYS36" s="1"/>
      <c r="VYT36" s="1"/>
      <c r="VYU36" s="1"/>
      <c r="VYV36" s="1"/>
      <c r="VYW36" s="1"/>
      <c r="VYX36" s="1"/>
      <c r="VYY36" s="1"/>
      <c r="VYZ36" s="1"/>
      <c r="VZA36" s="1"/>
      <c r="VZB36" s="1"/>
      <c r="VZC36" s="1"/>
      <c r="VZD36" s="1"/>
      <c r="VZE36" s="1"/>
      <c r="VZF36" s="1"/>
      <c r="VZG36" s="1"/>
      <c r="VZH36" s="1"/>
      <c r="VZI36" s="1"/>
      <c r="VZJ36" s="1"/>
      <c r="VZK36" s="1"/>
      <c r="VZL36" s="1"/>
      <c r="VZM36" s="1"/>
      <c r="VZN36" s="1"/>
      <c r="VZO36" s="1"/>
      <c r="VZP36" s="1"/>
      <c r="VZQ36" s="1"/>
      <c r="VZR36" s="1"/>
      <c r="VZS36" s="1"/>
      <c r="VZT36" s="1"/>
      <c r="VZU36" s="1"/>
      <c r="VZV36" s="1"/>
      <c r="VZW36" s="1"/>
      <c r="VZX36" s="1"/>
      <c r="VZY36" s="1"/>
      <c r="VZZ36" s="1"/>
      <c r="WAA36" s="1"/>
      <c r="WAB36" s="1"/>
      <c r="WAC36" s="1"/>
      <c r="WAD36" s="1"/>
      <c r="WAE36" s="1"/>
      <c r="WAF36" s="1"/>
      <c r="WAG36" s="1"/>
      <c r="WAH36" s="1"/>
      <c r="WAI36" s="1"/>
      <c r="WAJ36" s="1"/>
      <c r="WAK36" s="1"/>
      <c r="WAL36" s="1"/>
      <c r="WAM36" s="1"/>
      <c r="WAN36" s="1"/>
      <c r="WAO36" s="1"/>
      <c r="WAP36" s="1"/>
      <c r="WAQ36" s="1"/>
      <c r="WAR36" s="1"/>
      <c r="WAS36" s="1"/>
      <c r="WAT36" s="1"/>
      <c r="WAU36" s="1"/>
      <c r="WAV36" s="1"/>
      <c r="WAW36" s="1"/>
      <c r="WAX36" s="1"/>
      <c r="WAY36" s="1"/>
      <c r="WAZ36" s="1"/>
      <c r="WBA36" s="1"/>
      <c r="WBB36" s="1"/>
      <c r="WBC36" s="1"/>
      <c r="WBD36" s="1"/>
      <c r="WBE36" s="1"/>
      <c r="WBF36" s="1"/>
      <c r="WBG36" s="1"/>
      <c r="WBH36" s="1"/>
      <c r="WBI36" s="1"/>
      <c r="WBJ36" s="1"/>
      <c r="WBK36" s="1"/>
      <c r="WBL36" s="1"/>
      <c r="WBM36" s="1"/>
      <c r="WBN36" s="1"/>
      <c r="WBO36" s="1"/>
      <c r="WBP36" s="1"/>
      <c r="WBQ36" s="1"/>
      <c r="WBR36" s="1"/>
      <c r="WBS36" s="1"/>
      <c r="WBT36" s="1"/>
      <c r="WBU36" s="1"/>
      <c r="WBV36" s="1"/>
      <c r="WBW36" s="1"/>
      <c r="WBX36" s="1"/>
      <c r="WBY36" s="1"/>
      <c r="WBZ36" s="1"/>
      <c r="WCA36" s="1"/>
      <c r="WCB36" s="1"/>
      <c r="WCC36" s="1"/>
      <c r="WCD36" s="1"/>
      <c r="WCE36" s="1"/>
      <c r="WCF36" s="1"/>
      <c r="WCG36" s="1"/>
      <c r="WCH36" s="1"/>
      <c r="WCI36" s="1"/>
      <c r="WCJ36" s="1"/>
      <c r="WCK36" s="1"/>
      <c r="WCL36" s="1"/>
      <c r="WCM36" s="1"/>
      <c r="WCN36" s="1"/>
      <c r="WCO36" s="1"/>
      <c r="WCP36" s="1"/>
      <c r="WCQ36" s="1"/>
      <c r="WCR36" s="1"/>
      <c r="WCS36" s="1"/>
      <c r="WCT36" s="1"/>
      <c r="WCU36" s="1"/>
      <c r="WCV36" s="1"/>
      <c r="WCW36" s="1"/>
      <c r="WCX36" s="1"/>
      <c r="WCY36" s="1"/>
      <c r="WCZ36" s="1"/>
      <c r="WDA36" s="1"/>
      <c r="WDB36" s="1"/>
      <c r="WDC36" s="1"/>
      <c r="WDD36" s="1"/>
      <c r="WDE36" s="1"/>
      <c r="WDF36" s="1"/>
      <c r="WDG36" s="1"/>
      <c r="WDH36" s="1"/>
      <c r="WDI36" s="1"/>
      <c r="WDJ36" s="1"/>
      <c r="WDK36" s="1"/>
      <c r="WDL36" s="1"/>
      <c r="WDM36" s="1"/>
      <c r="WDN36" s="1"/>
      <c r="WDO36" s="1"/>
      <c r="WDP36" s="1"/>
      <c r="WDQ36" s="1"/>
      <c r="WDR36" s="1"/>
      <c r="WDS36" s="1"/>
      <c r="WDT36" s="1"/>
      <c r="WDU36" s="1"/>
      <c r="WDV36" s="1"/>
      <c r="WDW36" s="1"/>
      <c r="WDX36" s="1"/>
      <c r="WDY36" s="1"/>
      <c r="WDZ36" s="1"/>
      <c r="WEA36" s="1"/>
      <c r="WEB36" s="1"/>
      <c r="WEC36" s="1"/>
      <c r="WED36" s="1"/>
      <c r="WEE36" s="1"/>
      <c r="WEF36" s="1"/>
      <c r="WEG36" s="1"/>
      <c r="WEH36" s="1"/>
      <c r="WEI36" s="1"/>
      <c r="WEJ36" s="1"/>
      <c r="WEK36" s="1"/>
      <c r="WEL36" s="1"/>
      <c r="WEM36" s="1"/>
      <c r="WEN36" s="1"/>
      <c r="WEO36" s="1"/>
      <c r="WEP36" s="1"/>
      <c r="WEQ36" s="1"/>
      <c r="WER36" s="1"/>
      <c r="WES36" s="1"/>
      <c r="WET36" s="1"/>
      <c r="WEU36" s="1"/>
      <c r="WEV36" s="1"/>
      <c r="WEW36" s="1"/>
      <c r="WEX36" s="1"/>
      <c r="WEY36" s="1"/>
      <c r="WEZ36" s="1"/>
      <c r="WFA36" s="1"/>
      <c r="WFB36" s="1"/>
      <c r="WFC36" s="1"/>
      <c r="WFD36" s="1"/>
      <c r="WFE36" s="1"/>
      <c r="WFF36" s="1"/>
      <c r="WFG36" s="1"/>
      <c r="WFH36" s="1"/>
      <c r="WFI36" s="1"/>
      <c r="WFJ36" s="1"/>
      <c r="WFK36" s="1"/>
      <c r="WFL36" s="1"/>
      <c r="WFM36" s="1"/>
      <c r="WFN36" s="1"/>
      <c r="WFO36" s="1"/>
      <c r="WFP36" s="1"/>
      <c r="WFQ36" s="1"/>
      <c r="WFR36" s="1"/>
      <c r="WFS36" s="1"/>
      <c r="WFT36" s="1"/>
      <c r="WFU36" s="1"/>
      <c r="WFV36" s="1"/>
      <c r="WFW36" s="1"/>
      <c r="WFX36" s="1"/>
      <c r="WFY36" s="1"/>
      <c r="WFZ36" s="1"/>
      <c r="WGA36" s="1"/>
      <c r="WGB36" s="1"/>
      <c r="WGC36" s="1"/>
      <c r="WGD36" s="1"/>
      <c r="WGE36" s="1"/>
      <c r="WGF36" s="1"/>
      <c r="WGG36" s="1"/>
      <c r="WGH36" s="1"/>
      <c r="WGI36" s="1"/>
      <c r="WGJ36" s="1"/>
      <c r="WGK36" s="1"/>
      <c r="WGL36" s="1"/>
      <c r="WGM36" s="1"/>
      <c r="WGN36" s="1"/>
      <c r="WGO36" s="1"/>
      <c r="WGP36" s="1"/>
      <c r="WGQ36" s="1"/>
      <c r="WGR36" s="1"/>
      <c r="WGS36" s="1"/>
      <c r="WGT36" s="1"/>
      <c r="WGU36" s="1"/>
      <c r="WGV36" s="1"/>
      <c r="WGW36" s="1"/>
      <c r="WGX36" s="1"/>
      <c r="WGY36" s="1"/>
      <c r="WGZ36" s="1"/>
      <c r="WHA36" s="1"/>
      <c r="WHB36" s="1"/>
      <c r="WHC36" s="1"/>
      <c r="WHD36" s="1"/>
      <c r="WHE36" s="1"/>
      <c r="WHF36" s="1"/>
      <c r="WHG36" s="1"/>
      <c r="WHH36" s="1"/>
      <c r="WHI36" s="1"/>
      <c r="WHJ36" s="1"/>
      <c r="WHK36" s="1"/>
      <c r="WHL36" s="1"/>
      <c r="WHM36" s="1"/>
      <c r="WHN36" s="1"/>
      <c r="WHO36" s="1"/>
      <c r="WHP36" s="1"/>
      <c r="WHQ36" s="1"/>
      <c r="WHR36" s="1"/>
      <c r="WHS36" s="1"/>
      <c r="WHT36" s="1"/>
      <c r="WHU36" s="1"/>
      <c r="WHV36" s="1"/>
      <c r="WHW36" s="1"/>
      <c r="WHX36" s="1"/>
      <c r="WHY36" s="1"/>
      <c r="WHZ36" s="1"/>
      <c r="WIA36" s="1"/>
      <c r="WIB36" s="1"/>
      <c r="WIC36" s="1"/>
      <c r="WID36" s="1"/>
      <c r="WIE36" s="1"/>
      <c r="WIF36" s="1"/>
      <c r="WIG36" s="1"/>
      <c r="WIH36" s="1"/>
      <c r="WII36" s="1"/>
      <c r="WIJ36" s="1"/>
      <c r="WIK36" s="1"/>
      <c r="WIL36" s="1"/>
      <c r="WIM36" s="1"/>
      <c r="WIN36" s="1"/>
      <c r="WIO36" s="1"/>
      <c r="WIP36" s="1"/>
      <c r="WIQ36" s="1"/>
      <c r="WIR36" s="1"/>
      <c r="WIS36" s="1"/>
      <c r="WIT36" s="1"/>
      <c r="WIU36" s="1"/>
      <c r="WIV36" s="1"/>
      <c r="WIW36" s="1"/>
      <c r="WIX36" s="1"/>
      <c r="WIY36" s="1"/>
      <c r="WIZ36" s="1"/>
      <c r="WJA36" s="1"/>
      <c r="WJB36" s="1"/>
      <c r="WJC36" s="1"/>
      <c r="WJD36" s="1"/>
      <c r="WJE36" s="1"/>
      <c r="WJF36" s="1"/>
      <c r="WJG36" s="1"/>
      <c r="WJH36" s="1"/>
      <c r="WJI36" s="1"/>
      <c r="WJJ36" s="1"/>
      <c r="WJK36" s="1"/>
      <c r="WJL36" s="1"/>
      <c r="WJM36" s="1"/>
      <c r="WJN36" s="1"/>
      <c r="WJO36" s="1"/>
      <c r="WJP36" s="1"/>
      <c r="WJQ36" s="1"/>
      <c r="WJR36" s="1"/>
      <c r="WJS36" s="1"/>
      <c r="WJT36" s="1"/>
      <c r="WJU36" s="1"/>
      <c r="WJV36" s="1"/>
      <c r="WJW36" s="1"/>
      <c r="WJX36" s="1"/>
      <c r="WJY36" s="1"/>
      <c r="WJZ36" s="1"/>
      <c r="WKA36" s="1"/>
      <c r="WKB36" s="1"/>
      <c r="WKC36" s="1"/>
      <c r="WKD36" s="1"/>
      <c r="WKE36" s="1"/>
      <c r="WKF36" s="1"/>
      <c r="WKG36" s="1"/>
      <c r="WKH36" s="1"/>
      <c r="WKI36" s="1"/>
      <c r="WKJ36" s="1"/>
      <c r="WKK36" s="1"/>
      <c r="WKL36" s="1"/>
      <c r="WKM36" s="1"/>
      <c r="WKN36" s="1"/>
      <c r="WKO36" s="1"/>
      <c r="WKP36" s="1"/>
      <c r="WKQ36" s="1"/>
      <c r="WKR36" s="1"/>
      <c r="WKS36" s="1"/>
      <c r="WKT36" s="1"/>
      <c r="WKU36" s="1"/>
      <c r="WKV36" s="1"/>
      <c r="WKW36" s="1"/>
      <c r="WKX36" s="1"/>
      <c r="WKY36" s="1"/>
      <c r="WKZ36" s="1"/>
      <c r="WLA36" s="1"/>
      <c r="WLB36" s="1"/>
      <c r="WLC36" s="1"/>
      <c r="WLD36" s="1"/>
      <c r="WLE36" s="1"/>
      <c r="WLF36" s="1"/>
      <c r="WLG36" s="1"/>
      <c r="WLH36" s="1"/>
      <c r="WLI36" s="1"/>
      <c r="WLJ36" s="1"/>
      <c r="WLK36" s="1"/>
      <c r="WLL36" s="1"/>
      <c r="WLM36" s="1"/>
      <c r="WLN36" s="1"/>
      <c r="WLO36" s="1"/>
      <c r="WLP36" s="1"/>
      <c r="WLQ36" s="1"/>
      <c r="WLR36" s="1"/>
      <c r="WLS36" s="1"/>
      <c r="WLT36" s="1"/>
      <c r="WLU36" s="1"/>
      <c r="WLV36" s="1"/>
      <c r="WLW36" s="1"/>
      <c r="WLX36" s="1"/>
      <c r="WLY36" s="1"/>
      <c r="WLZ36" s="1"/>
      <c r="WMA36" s="1"/>
      <c r="WMB36" s="1"/>
      <c r="WMC36" s="1"/>
      <c r="WMD36" s="1"/>
      <c r="WME36" s="1"/>
      <c r="WMF36" s="1"/>
      <c r="WMG36" s="1"/>
      <c r="WMH36" s="1"/>
      <c r="WMI36" s="1"/>
      <c r="WMJ36" s="1"/>
      <c r="WMK36" s="1"/>
      <c r="WML36" s="1"/>
      <c r="WMM36" s="1"/>
      <c r="WMN36" s="1"/>
      <c r="WMO36" s="1"/>
      <c r="WMP36" s="1"/>
      <c r="WMQ36" s="1"/>
      <c r="WMR36" s="1"/>
      <c r="WMS36" s="1"/>
      <c r="WMT36" s="1"/>
      <c r="WMU36" s="1"/>
      <c r="WMV36" s="1"/>
      <c r="WMW36" s="1"/>
      <c r="WMX36" s="1"/>
      <c r="WMY36" s="1"/>
      <c r="WMZ36" s="1"/>
      <c r="WNA36" s="1"/>
      <c r="WNB36" s="1"/>
      <c r="WNC36" s="1"/>
      <c r="WND36" s="1"/>
      <c r="WNE36" s="1"/>
      <c r="WNF36" s="1"/>
      <c r="WNG36" s="1"/>
      <c r="WNH36" s="1"/>
      <c r="WNI36" s="1"/>
      <c r="WNJ36" s="1"/>
      <c r="WNK36" s="1"/>
      <c r="WNL36" s="1"/>
      <c r="WNM36" s="1"/>
      <c r="WNN36" s="1"/>
      <c r="WNO36" s="1"/>
      <c r="WNP36" s="1"/>
      <c r="WNQ36" s="1"/>
      <c r="WNR36" s="1"/>
      <c r="WNS36" s="1"/>
      <c r="WNT36" s="1"/>
      <c r="WNU36" s="1"/>
      <c r="WNV36" s="1"/>
      <c r="WNW36" s="1"/>
      <c r="WNX36" s="1"/>
      <c r="WNY36" s="1"/>
      <c r="WNZ36" s="1"/>
      <c r="WOA36" s="1"/>
      <c r="WOB36" s="1"/>
      <c r="WOC36" s="1"/>
      <c r="WOD36" s="1"/>
      <c r="WOE36" s="1"/>
      <c r="WOF36" s="1"/>
      <c r="WOG36" s="1"/>
      <c r="WOH36" s="1"/>
      <c r="WOI36" s="1"/>
      <c r="WOJ36" s="1"/>
      <c r="WOK36" s="1"/>
      <c r="WOL36" s="1"/>
      <c r="WOM36" s="1"/>
      <c r="WON36" s="1"/>
      <c r="WOO36" s="1"/>
      <c r="WOP36" s="1"/>
      <c r="WOQ36" s="1"/>
      <c r="WOR36" s="1"/>
      <c r="WOS36" s="1"/>
      <c r="WOT36" s="1"/>
      <c r="WOU36" s="1"/>
      <c r="WOV36" s="1"/>
      <c r="WOW36" s="1"/>
      <c r="WOX36" s="1"/>
      <c r="WOY36" s="1"/>
      <c r="WOZ36" s="1"/>
      <c r="WPA36" s="1"/>
      <c r="WPB36" s="1"/>
      <c r="WPC36" s="1"/>
      <c r="WPD36" s="1"/>
      <c r="WPE36" s="1"/>
      <c r="WPF36" s="1"/>
      <c r="WPG36" s="1"/>
      <c r="WPH36" s="1"/>
      <c r="WPI36" s="1"/>
      <c r="WPJ36" s="1"/>
      <c r="WPK36" s="1"/>
      <c r="WPL36" s="1"/>
      <c r="WPM36" s="1"/>
      <c r="WPN36" s="1"/>
      <c r="WPO36" s="1"/>
      <c r="WPP36" s="1"/>
      <c r="WPQ36" s="1"/>
      <c r="WPR36" s="1"/>
      <c r="WPS36" s="1"/>
      <c r="WPT36" s="1"/>
      <c r="WPU36" s="1"/>
      <c r="WPV36" s="1"/>
      <c r="WPW36" s="1"/>
      <c r="WPX36" s="1"/>
      <c r="WPY36" s="1"/>
      <c r="WPZ36" s="1"/>
      <c r="WQA36" s="1"/>
      <c r="WQB36" s="1"/>
      <c r="WQC36" s="1"/>
      <c r="WQD36" s="1"/>
      <c r="WQE36" s="1"/>
      <c r="WQF36" s="1"/>
      <c r="WQG36" s="1"/>
      <c r="WQH36" s="1"/>
      <c r="WQI36" s="1"/>
      <c r="WQJ36" s="1"/>
      <c r="WQK36" s="1"/>
      <c r="WQL36" s="1"/>
      <c r="WQM36" s="1"/>
      <c r="WQN36" s="1"/>
      <c r="WQO36" s="1"/>
      <c r="WQP36" s="1"/>
      <c r="WQQ36" s="1"/>
      <c r="WQR36" s="1"/>
      <c r="WQS36" s="1"/>
      <c r="WQT36" s="1"/>
      <c r="WQU36" s="1"/>
      <c r="WQV36" s="1"/>
      <c r="WQW36" s="1"/>
      <c r="WQX36" s="1"/>
      <c r="WQY36" s="1"/>
      <c r="WQZ36" s="1"/>
      <c r="WRA36" s="1"/>
      <c r="WRB36" s="1"/>
      <c r="WRC36" s="1"/>
      <c r="WRD36" s="1"/>
      <c r="WRE36" s="1"/>
      <c r="WRF36" s="1"/>
      <c r="WRG36" s="1"/>
      <c r="WRH36" s="1"/>
      <c r="WRI36" s="1"/>
      <c r="WRJ36" s="1"/>
      <c r="WRK36" s="1"/>
      <c r="WRL36" s="1"/>
      <c r="WRM36" s="1"/>
      <c r="WRN36" s="1"/>
      <c r="WRO36" s="1"/>
      <c r="WRP36" s="1"/>
      <c r="WRQ36" s="1"/>
      <c r="WRR36" s="1"/>
      <c r="WRS36" s="1"/>
      <c r="WRT36" s="1"/>
      <c r="WRU36" s="1"/>
      <c r="WRV36" s="1"/>
      <c r="WRW36" s="1"/>
      <c r="WRX36" s="1"/>
      <c r="WRY36" s="1"/>
      <c r="WRZ36" s="1"/>
      <c r="WSA36" s="1"/>
      <c r="WSB36" s="1"/>
      <c r="WSC36" s="1"/>
      <c r="WSD36" s="1"/>
      <c r="WSE36" s="1"/>
      <c r="WSF36" s="1"/>
      <c r="WSG36" s="1"/>
      <c r="WSH36" s="1"/>
      <c r="WSI36" s="1"/>
      <c r="WSJ36" s="1"/>
      <c r="WSK36" s="1"/>
      <c r="WSL36" s="1"/>
      <c r="WSM36" s="1"/>
      <c r="WSN36" s="1"/>
      <c r="WSO36" s="1"/>
      <c r="WSP36" s="1"/>
      <c r="WSQ36" s="1"/>
      <c r="WSR36" s="1"/>
      <c r="WSS36" s="1"/>
      <c r="WST36" s="1"/>
      <c r="WSU36" s="1"/>
      <c r="WSV36" s="1"/>
      <c r="WSW36" s="1"/>
      <c r="WSX36" s="1"/>
      <c r="WSY36" s="1"/>
      <c r="WSZ36" s="1"/>
      <c r="WTA36" s="1"/>
      <c r="WTB36" s="1"/>
      <c r="WTC36" s="1"/>
      <c r="WTD36" s="1"/>
      <c r="WTE36" s="1"/>
      <c r="WTF36" s="1"/>
      <c r="WTG36" s="1"/>
      <c r="WTH36" s="1"/>
      <c r="WTI36" s="1"/>
      <c r="WTJ36" s="1"/>
      <c r="WTK36" s="1"/>
      <c r="WTL36" s="1"/>
      <c r="WTM36" s="1"/>
      <c r="WTN36" s="1"/>
      <c r="WTO36" s="1"/>
      <c r="WTP36" s="1"/>
      <c r="WTQ36" s="1"/>
      <c r="WTR36" s="1"/>
      <c r="WTS36" s="1"/>
      <c r="WTT36" s="1"/>
      <c r="WTU36" s="1"/>
      <c r="WTV36" s="1"/>
      <c r="WTW36" s="1"/>
      <c r="WTX36" s="1"/>
      <c r="WTY36" s="1"/>
      <c r="WTZ36" s="1"/>
      <c r="WUA36" s="1"/>
      <c r="WUB36" s="1"/>
      <c r="WUC36" s="1"/>
      <c r="WUD36" s="1"/>
      <c r="WUE36" s="1"/>
      <c r="WUF36" s="1"/>
      <c r="WUG36" s="1"/>
      <c r="WUH36" s="1"/>
      <c r="WUI36" s="1"/>
      <c r="WUJ36" s="1"/>
      <c r="WUK36" s="1"/>
      <c r="WUL36" s="1"/>
      <c r="WUM36" s="1"/>
      <c r="WUN36" s="1"/>
      <c r="WUO36" s="1"/>
      <c r="WUP36" s="1"/>
      <c r="WUQ36" s="1"/>
      <c r="WUR36" s="1"/>
      <c r="WUS36" s="1"/>
      <c r="WUT36" s="1"/>
      <c r="WUU36" s="1"/>
      <c r="WUV36" s="1"/>
      <c r="WUW36" s="1"/>
      <c r="WUX36" s="1"/>
      <c r="WUY36" s="1"/>
      <c r="WUZ36" s="1"/>
      <c r="WVA36" s="1"/>
      <c r="WVB36" s="1"/>
      <c r="WVC36" s="1"/>
      <c r="WVD36" s="1"/>
      <c r="WVE36" s="1"/>
      <c r="WVF36" s="1"/>
      <c r="WVG36" s="1"/>
      <c r="WVH36" s="1"/>
      <c r="WVI36" s="1"/>
      <c r="WVJ36" s="1"/>
      <c r="WVK36" s="1"/>
      <c r="WVL36" s="1"/>
      <c r="WVM36" s="1"/>
      <c r="WVN36" s="1"/>
      <c r="WVO36" s="1"/>
      <c r="WVP36" s="1"/>
      <c r="WVQ36" s="1"/>
      <c r="WVR36" s="1"/>
      <c r="WVS36" s="1"/>
      <c r="WVT36" s="1"/>
      <c r="WVU36" s="1"/>
      <c r="WVV36" s="1"/>
      <c r="WVW36" s="1"/>
      <c r="WVX36" s="1"/>
      <c r="WVY36" s="1"/>
      <c r="WVZ36" s="1"/>
      <c r="WWA36" s="1"/>
      <c r="WWB36" s="1"/>
      <c r="WWC36" s="1"/>
      <c r="WWD36" s="1"/>
      <c r="WWE36" s="1"/>
      <c r="WWF36" s="1"/>
      <c r="WWG36" s="1"/>
      <c r="WWH36" s="1"/>
      <c r="WWI36" s="1"/>
      <c r="WWJ36" s="1"/>
      <c r="WWK36" s="1"/>
      <c r="WWL36" s="1"/>
      <c r="WWM36" s="1"/>
      <c r="WWN36" s="1"/>
      <c r="WWO36" s="1"/>
      <c r="WWP36" s="1"/>
      <c r="WWQ36" s="1"/>
      <c r="WWR36" s="1"/>
      <c r="WWS36" s="1"/>
      <c r="WWT36" s="1"/>
      <c r="WWU36" s="1"/>
      <c r="WWV36" s="1"/>
      <c r="WWW36" s="1"/>
      <c r="WWX36" s="1"/>
      <c r="WWY36" s="1"/>
      <c r="WWZ36" s="1"/>
      <c r="WXA36" s="1"/>
      <c r="WXB36" s="1"/>
      <c r="WXC36" s="1"/>
      <c r="WXD36" s="1"/>
    </row>
    <row r="37" spans="1:16176" s="47" customFormat="1" ht="13.9" customHeight="1">
      <c r="A37" s="1"/>
      <c r="B37" s="49" t="s">
        <v>106</v>
      </c>
      <c r="C37" s="1"/>
      <c r="D37" s="1"/>
      <c r="E37" s="1"/>
      <c r="F37" s="1"/>
      <c r="G37" s="1"/>
      <c r="H37" s="1"/>
      <c r="I37" s="1"/>
      <c r="J37" s="1"/>
      <c r="K37" s="1"/>
      <c r="L37" s="1"/>
      <c r="M37" s="1"/>
      <c r="N37" s="1"/>
      <c r="O37" s="1"/>
      <c r="P37" s="1"/>
      <c r="Q37" s="1"/>
      <c r="R37" s="1"/>
      <c r="S37" s="1"/>
      <c r="T37" s="1"/>
      <c r="U37" s="1"/>
      <c r="V37" s="1"/>
      <c r="W37" s="1"/>
      <c r="X37" s="226" t="s">
        <v>107</v>
      </c>
      <c r="Y37" s="221"/>
      <c r="Z37" s="221"/>
      <c r="AA37" s="222" t="inlineStr">
        <is>
          <t xml:space="preserve">BH-02</t>
        </is>
      </c>
      <c r="AB37" s="222"/>
      <c r="AC37" s="222"/>
      <c r="AD37" s="222"/>
      <c r="AE37" s="222"/>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c r="LTT37" s="1"/>
      <c r="LTU37" s="1"/>
      <c r="LTV37" s="1"/>
      <c r="LTW37" s="1"/>
      <c r="LTX37" s="1"/>
      <c r="LTY37" s="1"/>
      <c r="LTZ37" s="1"/>
      <c r="LUA37" s="1"/>
      <c r="LUB37" s="1"/>
      <c r="LUC37" s="1"/>
      <c r="LUD37" s="1"/>
      <c r="LUE37" s="1"/>
      <c r="LUF37" s="1"/>
      <c r="LUG37" s="1"/>
      <c r="LUH37" s="1"/>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c r="LXW37" s="1"/>
      <c r="LXX37" s="1"/>
      <c r="LXY37" s="1"/>
      <c r="LXZ37" s="1"/>
      <c r="LYA37" s="1"/>
      <c r="LYB37" s="1"/>
      <c r="LYC37" s="1"/>
      <c r="LYD37" s="1"/>
      <c r="LYE37" s="1"/>
      <c r="LYF37" s="1"/>
      <c r="LYG37" s="1"/>
      <c r="LYH37" s="1"/>
      <c r="LYI37" s="1"/>
      <c r="LYJ37" s="1"/>
      <c r="LYK37" s="1"/>
      <c r="LYL37" s="1"/>
      <c r="LYM37" s="1"/>
      <c r="LYN37" s="1"/>
      <c r="LYO37" s="1"/>
      <c r="LYP37" s="1"/>
      <c r="LYQ37" s="1"/>
      <c r="LYR37" s="1"/>
      <c r="LYS37" s="1"/>
      <c r="LYT37" s="1"/>
      <c r="LYU37" s="1"/>
      <c r="LYV37" s="1"/>
      <c r="LYW37" s="1"/>
      <c r="LYX37" s="1"/>
      <c r="LYY37" s="1"/>
      <c r="LYZ37" s="1"/>
      <c r="LZA37" s="1"/>
      <c r="LZB37" s="1"/>
      <c r="LZC37" s="1"/>
      <c r="LZD37" s="1"/>
      <c r="LZE37" s="1"/>
      <c r="LZF37" s="1"/>
      <c r="LZG37" s="1"/>
      <c r="LZH37" s="1"/>
      <c r="LZI37" s="1"/>
      <c r="LZJ37" s="1"/>
      <c r="LZK37" s="1"/>
      <c r="LZL37" s="1"/>
      <c r="LZM37" s="1"/>
      <c r="LZN37" s="1"/>
      <c r="LZO37" s="1"/>
      <c r="LZP37" s="1"/>
      <c r="LZQ37" s="1"/>
      <c r="LZR37" s="1"/>
      <c r="LZS37" s="1"/>
      <c r="LZT37" s="1"/>
      <c r="LZU37" s="1"/>
      <c r="LZV37" s="1"/>
      <c r="LZW37" s="1"/>
      <c r="LZX37" s="1"/>
      <c r="LZY37" s="1"/>
      <c r="LZZ37" s="1"/>
      <c r="MAA37" s="1"/>
      <c r="MAB37" s="1"/>
      <c r="MAC37" s="1"/>
      <c r="MAD37" s="1"/>
      <c r="MAE37" s="1"/>
      <c r="MAF37" s="1"/>
      <c r="MAG37" s="1"/>
      <c r="MAH37" s="1"/>
      <c r="MAI37" s="1"/>
      <c r="MAJ37" s="1"/>
      <c r="MAK37" s="1"/>
      <c r="MAL37" s="1"/>
      <c r="MAM37" s="1"/>
      <c r="MAN37" s="1"/>
      <c r="MAO37" s="1"/>
      <c r="MAP37" s="1"/>
      <c r="MAQ37" s="1"/>
      <c r="MAR37" s="1"/>
      <c r="MAS37" s="1"/>
      <c r="MAT37" s="1"/>
      <c r="MAU37" s="1"/>
      <c r="MAV37" s="1"/>
      <c r="MAW37" s="1"/>
      <c r="MAX37" s="1"/>
      <c r="MAY37" s="1"/>
      <c r="MAZ37" s="1"/>
      <c r="MBA37" s="1"/>
      <c r="MBB37" s="1"/>
      <c r="MBC37" s="1"/>
      <c r="MBD37" s="1"/>
      <c r="MBE37" s="1"/>
      <c r="MBF37" s="1"/>
      <c r="MBG37" s="1"/>
      <c r="MBH37" s="1"/>
      <c r="MBI37" s="1"/>
      <c r="MBJ37" s="1"/>
      <c r="MBK37" s="1"/>
      <c r="MBL37" s="1"/>
      <c r="MBM37" s="1"/>
      <c r="MBN37" s="1"/>
      <c r="MBO37" s="1"/>
      <c r="MBP37" s="1"/>
      <c r="MBQ37" s="1"/>
      <c r="MBR37" s="1"/>
      <c r="MBS37" s="1"/>
      <c r="MBT37" s="1"/>
      <c r="MBU37" s="1"/>
      <c r="MBV37" s="1"/>
      <c r="MBW37" s="1"/>
      <c r="MBX37" s="1"/>
      <c r="MBY37" s="1"/>
      <c r="MBZ37" s="1"/>
      <c r="MCA37" s="1"/>
      <c r="MCB37" s="1"/>
      <c r="MCC37" s="1"/>
      <c r="MCD37" s="1"/>
      <c r="MCE37" s="1"/>
      <c r="MCF37" s="1"/>
      <c r="MCG37" s="1"/>
      <c r="MCH37" s="1"/>
      <c r="MCI37" s="1"/>
      <c r="MCJ37" s="1"/>
      <c r="MCK37" s="1"/>
      <c r="MCL37" s="1"/>
      <c r="MCM37" s="1"/>
      <c r="MCN37" s="1"/>
      <c r="MCO37" s="1"/>
      <c r="MCP37" s="1"/>
      <c r="MCQ37" s="1"/>
      <c r="MCR37" s="1"/>
      <c r="MCS37" s="1"/>
      <c r="MCT37" s="1"/>
      <c r="MCU37" s="1"/>
      <c r="MCV37" s="1"/>
      <c r="MCW37" s="1"/>
      <c r="MCX37" s="1"/>
      <c r="MCY37" s="1"/>
      <c r="MCZ37" s="1"/>
      <c r="MDA37" s="1"/>
      <c r="MDB37" s="1"/>
      <c r="MDC37" s="1"/>
      <c r="MDD37" s="1"/>
      <c r="MDE37" s="1"/>
      <c r="MDF37" s="1"/>
      <c r="MDG37" s="1"/>
      <c r="MDH37" s="1"/>
      <c r="MDI37" s="1"/>
      <c r="MDJ37" s="1"/>
      <c r="MDK37" s="1"/>
      <c r="MDL37" s="1"/>
      <c r="MDM37" s="1"/>
      <c r="MDN37" s="1"/>
      <c r="MDO37" s="1"/>
      <c r="MDP37" s="1"/>
      <c r="MDQ37" s="1"/>
      <c r="MDR37" s="1"/>
      <c r="MDS37" s="1"/>
      <c r="MDT37" s="1"/>
      <c r="MDU37" s="1"/>
      <c r="MDV37" s="1"/>
      <c r="MDW37" s="1"/>
      <c r="MDX37" s="1"/>
      <c r="MDY37" s="1"/>
      <c r="MDZ37" s="1"/>
      <c r="MEA37" s="1"/>
      <c r="MEB37" s="1"/>
      <c r="MEC37" s="1"/>
      <c r="MED37" s="1"/>
      <c r="MEE37" s="1"/>
      <c r="MEF37" s="1"/>
      <c r="MEG37" s="1"/>
      <c r="MEH37" s="1"/>
      <c r="MEI37" s="1"/>
      <c r="MEJ37" s="1"/>
      <c r="MEK37" s="1"/>
      <c r="MEL37" s="1"/>
      <c r="MEM37" s="1"/>
      <c r="MEN37" s="1"/>
      <c r="MEO37" s="1"/>
      <c r="MEP37" s="1"/>
      <c r="MEQ37" s="1"/>
      <c r="MER37" s="1"/>
      <c r="MES37" s="1"/>
      <c r="MET37" s="1"/>
      <c r="MEU37" s="1"/>
      <c r="MEV37" s="1"/>
      <c r="MEW37" s="1"/>
      <c r="MEX37" s="1"/>
      <c r="MEY37" s="1"/>
      <c r="MEZ37" s="1"/>
      <c r="MFA37" s="1"/>
      <c r="MFB37" s="1"/>
      <c r="MFC37" s="1"/>
      <c r="MFD37" s="1"/>
      <c r="MFE37" s="1"/>
      <c r="MFF37" s="1"/>
      <c r="MFG37" s="1"/>
      <c r="MFH37" s="1"/>
      <c r="MFI37" s="1"/>
      <c r="MFJ37" s="1"/>
      <c r="MFK37" s="1"/>
      <c r="MFL37" s="1"/>
      <c r="MFM37" s="1"/>
      <c r="MFN37" s="1"/>
      <c r="MFO37" s="1"/>
      <c r="MFP37" s="1"/>
      <c r="MFQ37" s="1"/>
      <c r="MFR37" s="1"/>
      <c r="MFS37" s="1"/>
      <c r="MFT37" s="1"/>
      <c r="MFU37" s="1"/>
      <c r="MFV37" s="1"/>
      <c r="MFW37" s="1"/>
      <c r="MFX37" s="1"/>
      <c r="MFY37" s="1"/>
      <c r="MFZ37" s="1"/>
      <c r="MGA37" s="1"/>
      <c r="MGB37" s="1"/>
      <c r="MGC37" s="1"/>
      <c r="MGD37" s="1"/>
      <c r="MGE37" s="1"/>
      <c r="MGF37" s="1"/>
      <c r="MGG37" s="1"/>
      <c r="MGH37" s="1"/>
      <c r="MGI37" s="1"/>
      <c r="MGJ37" s="1"/>
      <c r="MGK37" s="1"/>
      <c r="MGL37" s="1"/>
      <c r="MGM37" s="1"/>
      <c r="MGN37" s="1"/>
      <c r="MGO37" s="1"/>
      <c r="MGP37" s="1"/>
      <c r="MGQ37" s="1"/>
      <c r="MGR37" s="1"/>
      <c r="MGS37" s="1"/>
      <c r="MGT37" s="1"/>
      <c r="MGU37" s="1"/>
      <c r="MGV37" s="1"/>
      <c r="MGW37" s="1"/>
      <c r="MGX37" s="1"/>
      <c r="MGY37" s="1"/>
      <c r="MGZ37" s="1"/>
      <c r="MHA37" s="1"/>
      <c r="MHB37" s="1"/>
      <c r="MHC37" s="1"/>
      <c r="MHD37" s="1"/>
      <c r="MHE37" s="1"/>
      <c r="MHF37" s="1"/>
      <c r="MHG37" s="1"/>
      <c r="MHH37" s="1"/>
      <c r="MHI37" s="1"/>
      <c r="MHJ37" s="1"/>
      <c r="MHK37" s="1"/>
      <c r="MHL37" s="1"/>
      <c r="MHM37" s="1"/>
      <c r="MHN37" s="1"/>
      <c r="MHO37" s="1"/>
      <c r="MHP37" s="1"/>
      <c r="MHQ37" s="1"/>
      <c r="MHR37" s="1"/>
      <c r="MHS37" s="1"/>
      <c r="MHT37" s="1"/>
      <c r="MHU37" s="1"/>
      <c r="MHV37" s="1"/>
      <c r="MHW37" s="1"/>
      <c r="MHX37" s="1"/>
      <c r="MHY37" s="1"/>
      <c r="MHZ37" s="1"/>
      <c r="MIA37" s="1"/>
      <c r="MIB37" s="1"/>
      <c r="MIC37" s="1"/>
      <c r="MID37" s="1"/>
      <c r="MIE37" s="1"/>
      <c r="MIF37" s="1"/>
      <c r="MIG37" s="1"/>
      <c r="MIH37" s="1"/>
      <c r="MII37" s="1"/>
      <c r="MIJ37" s="1"/>
      <c r="MIK37" s="1"/>
      <c r="MIL37" s="1"/>
      <c r="MIM37" s="1"/>
      <c r="MIN37" s="1"/>
      <c r="MIO37" s="1"/>
      <c r="MIP37" s="1"/>
      <c r="MIQ37" s="1"/>
      <c r="MIR37" s="1"/>
      <c r="MIS37" s="1"/>
      <c r="MIT37" s="1"/>
      <c r="MIU37" s="1"/>
      <c r="MIV37" s="1"/>
      <c r="MIW37" s="1"/>
      <c r="MIX37" s="1"/>
      <c r="MIY37" s="1"/>
      <c r="MIZ37" s="1"/>
      <c r="MJA37" s="1"/>
      <c r="MJB37" s="1"/>
      <c r="MJC37" s="1"/>
      <c r="MJD37" s="1"/>
      <c r="MJE37" s="1"/>
      <c r="MJF37" s="1"/>
      <c r="MJG37" s="1"/>
      <c r="MJH37" s="1"/>
      <c r="MJI37" s="1"/>
      <c r="MJJ37" s="1"/>
      <c r="MJK37" s="1"/>
      <c r="MJL37" s="1"/>
      <c r="MJM37" s="1"/>
      <c r="MJN37" s="1"/>
      <c r="MJO37" s="1"/>
      <c r="MJP37" s="1"/>
      <c r="MJQ37" s="1"/>
      <c r="MJR37" s="1"/>
      <c r="MJS37" s="1"/>
      <c r="MJT37" s="1"/>
      <c r="MJU37" s="1"/>
      <c r="MJV37" s="1"/>
      <c r="MJW37" s="1"/>
      <c r="MJX37" s="1"/>
      <c r="MJY37" s="1"/>
      <c r="MJZ37" s="1"/>
      <c r="MKA37" s="1"/>
      <c r="MKB37" s="1"/>
      <c r="MKC37" s="1"/>
      <c r="MKD37" s="1"/>
      <c r="MKE37" s="1"/>
      <c r="MKF37" s="1"/>
      <c r="MKG37" s="1"/>
      <c r="MKH37" s="1"/>
      <c r="MKI37" s="1"/>
      <c r="MKJ37" s="1"/>
      <c r="MKK37" s="1"/>
      <c r="MKL37" s="1"/>
      <c r="MKM37" s="1"/>
      <c r="MKN37" s="1"/>
      <c r="MKO37" s="1"/>
      <c r="MKP37" s="1"/>
      <c r="MKQ37" s="1"/>
      <c r="MKR37" s="1"/>
      <c r="MKS37" s="1"/>
      <c r="MKT37" s="1"/>
      <c r="MKU37" s="1"/>
      <c r="MKV37" s="1"/>
      <c r="MKW37" s="1"/>
      <c r="MKX37" s="1"/>
      <c r="MKY37" s="1"/>
      <c r="MKZ37" s="1"/>
      <c r="MLA37" s="1"/>
      <c r="MLB37" s="1"/>
      <c r="MLC37" s="1"/>
      <c r="MLD37" s="1"/>
      <c r="MLE37" s="1"/>
      <c r="MLF37" s="1"/>
      <c r="MLG37" s="1"/>
      <c r="MLH37" s="1"/>
      <c r="MLI37" s="1"/>
      <c r="MLJ37" s="1"/>
      <c r="MLK37" s="1"/>
      <c r="MLL37" s="1"/>
      <c r="MLM37" s="1"/>
      <c r="MLN37" s="1"/>
      <c r="MLO37" s="1"/>
      <c r="MLP37" s="1"/>
      <c r="MLQ37" s="1"/>
      <c r="MLR37" s="1"/>
      <c r="MLS37" s="1"/>
      <c r="MLT37" s="1"/>
      <c r="MLU37" s="1"/>
      <c r="MLV37" s="1"/>
      <c r="MLW37" s="1"/>
      <c r="MLX37" s="1"/>
      <c r="MLY37" s="1"/>
      <c r="MLZ37" s="1"/>
      <c r="MMA37" s="1"/>
      <c r="MMB37" s="1"/>
      <c r="MMC37" s="1"/>
      <c r="MMD37" s="1"/>
      <c r="MME37" s="1"/>
      <c r="MMF37" s="1"/>
      <c r="MMG37" s="1"/>
      <c r="MMH37" s="1"/>
      <c r="MMI37" s="1"/>
      <c r="MMJ37" s="1"/>
      <c r="MMK37" s="1"/>
      <c r="MML37" s="1"/>
      <c r="MMM37" s="1"/>
      <c r="MMN37" s="1"/>
      <c r="MMO37" s="1"/>
      <c r="MMP37" s="1"/>
      <c r="MMQ37" s="1"/>
      <c r="MMR37" s="1"/>
      <c r="MMS37" s="1"/>
      <c r="MMT37" s="1"/>
      <c r="MMU37" s="1"/>
      <c r="MMV37" s="1"/>
      <c r="MMW37" s="1"/>
      <c r="MMX37" s="1"/>
      <c r="MMY37" s="1"/>
      <c r="MMZ37" s="1"/>
      <c r="MNA37" s="1"/>
      <c r="MNB37" s="1"/>
      <c r="MNC37" s="1"/>
      <c r="MND37" s="1"/>
      <c r="MNE37" s="1"/>
      <c r="MNF37" s="1"/>
      <c r="MNG37" s="1"/>
      <c r="MNH37" s="1"/>
      <c r="MNI37" s="1"/>
      <c r="MNJ37" s="1"/>
      <c r="MNK37" s="1"/>
      <c r="MNL37" s="1"/>
      <c r="MNM37" s="1"/>
      <c r="MNN37" s="1"/>
      <c r="MNO37" s="1"/>
      <c r="MNP37" s="1"/>
      <c r="MNQ37" s="1"/>
      <c r="MNR37" s="1"/>
      <c r="MNS37" s="1"/>
      <c r="MNT37" s="1"/>
      <c r="MNU37" s="1"/>
      <c r="MNV37" s="1"/>
      <c r="MNW37" s="1"/>
      <c r="MNX37" s="1"/>
      <c r="MNY37" s="1"/>
      <c r="MNZ37" s="1"/>
      <c r="MOA37" s="1"/>
      <c r="MOB37" s="1"/>
      <c r="MOC37" s="1"/>
      <c r="MOD37" s="1"/>
      <c r="MOE37" s="1"/>
      <c r="MOF37" s="1"/>
      <c r="MOG37" s="1"/>
      <c r="MOH37" s="1"/>
      <c r="MOI37" s="1"/>
      <c r="MOJ37" s="1"/>
      <c r="MOK37" s="1"/>
      <c r="MOL37" s="1"/>
      <c r="MOM37" s="1"/>
      <c r="MON37" s="1"/>
      <c r="MOO37" s="1"/>
      <c r="MOP37" s="1"/>
      <c r="MOQ37" s="1"/>
      <c r="MOR37" s="1"/>
      <c r="MOS37" s="1"/>
      <c r="MOT37" s="1"/>
      <c r="MOU37" s="1"/>
      <c r="MOV37" s="1"/>
      <c r="MOW37" s="1"/>
      <c r="MOX37" s="1"/>
      <c r="MOY37" s="1"/>
      <c r="MOZ37" s="1"/>
      <c r="MPA37" s="1"/>
      <c r="MPB37" s="1"/>
      <c r="MPC37" s="1"/>
      <c r="MPD37" s="1"/>
      <c r="MPE37" s="1"/>
      <c r="MPF37" s="1"/>
      <c r="MPG37" s="1"/>
      <c r="MPH37" s="1"/>
      <c r="MPI37" s="1"/>
      <c r="MPJ37" s="1"/>
      <c r="MPK37" s="1"/>
      <c r="MPL37" s="1"/>
      <c r="MPM37" s="1"/>
      <c r="MPN37" s="1"/>
      <c r="MPO37" s="1"/>
      <c r="MPP37" s="1"/>
      <c r="MPQ37" s="1"/>
      <c r="MPR37" s="1"/>
      <c r="MPS37" s="1"/>
      <c r="MPT37" s="1"/>
      <c r="MPU37" s="1"/>
      <c r="MPV37" s="1"/>
      <c r="MPW37" s="1"/>
      <c r="MPX37" s="1"/>
      <c r="MPY37" s="1"/>
      <c r="MPZ37" s="1"/>
      <c r="MQA37" s="1"/>
      <c r="MQB37" s="1"/>
      <c r="MQC37" s="1"/>
      <c r="MQD37" s="1"/>
      <c r="MQE37" s="1"/>
      <c r="MQF37" s="1"/>
      <c r="MQG37" s="1"/>
      <c r="MQH37" s="1"/>
      <c r="MQI37" s="1"/>
      <c r="MQJ37" s="1"/>
      <c r="MQK37" s="1"/>
      <c r="MQL37" s="1"/>
      <c r="MQM37" s="1"/>
      <c r="MQN37" s="1"/>
      <c r="MQO37" s="1"/>
      <c r="MQP37" s="1"/>
      <c r="MQQ37" s="1"/>
      <c r="MQR37" s="1"/>
      <c r="MQS37" s="1"/>
      <c r="MQT37" s="1"/>
      <c r="MQU37" s="1"/>
      <c r="MQV37" s="1"/>
      <c r="MQW37" s="1"/>
      <c r="MQX37" s="1"/>
      <c r="MQY37" s="1"/>
      <c r="MQZ37" s="1"/>
      <c r="MRA37" s="1"/>
      <c r="MRB37" s="1"/>
      <c r="MRC37" s="1"/>
      <c r="MRD37" s="1"/>
      <c r="MRE37" s="1"/>
      <c r="MRF37" s="1"/>
      <c r="MRG37" s="1"/>
      <c r="MRH37" s="1"/>
      <c r="MRI37" s="1"/>
      <c r="MRJ37" s="1"/>
      <c r="MRK37" s="1"/>
      <c r="MRL37" s="1"/>
      <c r="MRM37" s="1"/>
      <c r="MRN37" s="1"/>
      <c r="MRO37" s="1"/>
      <c r="MRP37" s="1"/>
      <c r="MRQ37" s="1"/>
      <c r="MRR37" s="1"/>
      <c r="MRS37" s="1"/>
      <c r="MRT37" s="1"/>
      <c r="MRU37" s="1"/>
      <c r="MRV37" s="1"/>
      <c r="MRW37" s="1"/>
      <c r="MRX37" s="1"/>
      <c r="MRY37" s="1"/>
      <c r="MRZ37" s="1"/>
      <c r="MSA37" s="1"/>
      <c r="MSB37" s="1"/>
      <c r="MSC37" s="1"/>
      <c r="MSD37" s="1"/>
      <c r="MSE37" s="1"/>
      <c r="MSF37" s="1"/>
      <c r="MSG37" s="1"/>
      <c r="MSH37" s="1"/>
      <c r="MSI37" s="1"/>
      <c r="MSJ37" s="1"/>
      <c r="MSK37" s="1"/>
      <c r="MSL37" s="1"/>
      <c r="MSM37" s="1"/>
      <c r="MSN37" s="1"/>
      <c r="MSO37" s="1"/>
      <c r="MSP37" s="1"/>
      <c r="MSQ37" s="1"/>
      <c r="MSR37" s="1"/>
      <c r="MSS37" s="1"/>
      <c r="MST37" s="1"/>
      <c r="MSU37" s="1"/>
      <c r="MSV37" s="1"/>
      <c r="MSW37" s="1"/>
      <c r="MSX37" s="1"/>
      <c r="MSY37" s="1"/>
      <c r="MSZ37" s="1"/>
      <c r="MTA37" s="1"/>
      <c r="MTB37" s="1"/>
      <c r="MTC37" s="1"/>
      <c r="MTD37" s="1"/>
      <c r="MTE37" s="1"/>
      <c r="MTF37" s="1"/>
      <c r="MTG37" s="1"/>
      <c r="MTH37" s="1"/>
      <c r="MTI37" s="1"/>
      <c r="MTJ37" s="1"/>
      <c r="MTK37" s="1"/>
      <c r="MTL37" s="1"/>
      <c r="MTM37" s="1"/>
      <c r="MTN37" s="1"/>
      <c r="MTO37" s="1"/>
      <c r="MTP37" s="1"/>
      <c r="MTQ37" s="1"/>
      <c r="MTR37" s="1"/>
      <c r="MTS37" s="1"/>
      <c r="MTT37" s="1"/>
      <c r="MTU37" s="1"/>
      <c r="MTV37" s="1"/>
      <c r="MTW37" s="1"/>
      <c r="MTX37" s="1"/>
      <c r="MTY37" s="1"/>
      <c r="MTZ37" s="1"/>
      <c r="MUA37" s="1"/>
      <c r="MUB37" s="1"/>
      <c r="MUC37" s="1"/>
      <c r="MUD37" s="1"/>
      <c r="MUE37" s="1"/>
      <c r="MUF37" s="1"/>
      <c r="MUG37" s="1"/>
      <c r="MUH37" s="1"/>
      <c r="MUI37" s="1"/>
      <c r="MUJ37" s="1"/>
      <c r="MUK37" s="1"/>
      <c r="MUL37" s="1"/>
      <c r="MUM37" s="1"/>
      <c r="MUN37" s="1"/>
      <c r="MUO37" s="1"/>
      <c r="MUP37" s="1"/>
      <c r="MUQ37" s="1"/>
      <c r="MUR37" s="1"/>
      <c r="MUS37" s="1"/>
      <c r="MUT37" s="1"/>
      <c r="MUU37" s="1"/>
      <c r="MUV37" s="1"/>
      <c r="MUW37" s="1"/>
      <c r="MUX37" s="1"/>
      <c r="MUY37" s="1"/>
      <c r="MUZ37" s="1"/>
      <c r="MVA37" s="1"/>
      <c r="MVB37" s="1"/>
      <c r="MVC37" s="1"/>
      <c r="MVD37" s="1"/>
      <c r="MVE37" s="1"/>
      <c r="MVF37" s="1"/>
      <c r="MVG37" s="1"/>
      <c r="MVH37" s="1"/>
      <c r="MVI37" s="1"/>
      <c r="MVJ37" s="1"/>
      <c r="MVK37" s="1"/>
      <c r="MVL37" s="1"/>
      <c r="MVM37" s="1"/>
      <c r="MVN37" s="1"/>
      <c r="MVO37" s="1"/>
      <c r="MVP37" s="1"/>
      <c r="MVQ37" s="1"/>
      <c r="MVR37" s="1"/>
      <c r="MVS37" s="1"/>
      <c r="MVT37" s="1"/>
      <c r="MVU37" s="1"/>
      <c r="MVV37" s="1"/>
      <c r="MVW37" s="1"/>
      <c r="MVX37" s="1"/>
      <c r="MVY37" s="1"/>
      <c r="MVZ37" s="1"/>
      <c r="MWA37" s="1"/>
      <c r="MWB37" s="1"/>
      <c r="MWC37" s="1"/>
      <c r="MWD37" s="1"/>
      <c r="MWE37" s="1"/>
      <c r="MWF37" s="1"/>
      <c r="MWG37" s="1"/>
      <c r="MWH37" s="1"/>
      <c r="MWI37" s="1"/>
      <c r="MWJ37" s="1"/>
      <c r="MWK37" s="1"/>
      <c r="MWL37" s="1"/>
      <c r="MWM37" s="1"/>
      <c r="MWN37" s="1"/>
      <c r="MWO37" s="1"/>
      <c r="MWP37" s="1"/>
      <c r="MWQ37" s="1"/>
      <c r="MWR37" s="1"/>
      <c r="MWS37" s="1"/>
      <c r="MWT37" s="1"/>
      <c r="MWU37" s="1"/>
      <c r="MWV37" s="1"/>
      <c r="MWW37" s="1"/>
      <c r="MWX37" s="1"/>
      <c r="MWY37" s="1"/>
      <c r="MWZ37" s="1"/>
      <c r="MXA37" s="1"/>
      <c r="MXB37" s="1"/>
      <c r="MXC37" s="1"/>
      <c r="MXD37" s="1"/>
      <c r="MXE37" s="1"/>
      <c r="MXF37" s="1"/>
      <c r="MXG37" s="1"/>
      <c r="MXH37" s="1"/>
      <c r="MXI37" s="1"/>
      <c r="MXJ37" s="1"/>
      <c r="MXK37" s="1"/>
      <c r="MXL37" s="1"/>
      <c r="MXM37" s="1"/>
      <c r="MXN37" s="1"/>
      <c r="MXO37" s="1"/>
      <c r="MXP37" s="1"/>
      <c r="MXQ37" s="1"/>
      <c r="MXR37" s="1"/>
      <c r="MXS37" s="1"/>
      <c r="MXT37" s="1"/>
      <c r="MXU37" s="1"/>
      <c r="MXV37" s="1"/>
      <c r="MXW37" s="1"/>
      <c r="MXX37" s="1"/>
      <c r="MXY37" s="1"/>
      <c r="MXZ37" s="1"/>
      <c r="MYA37" s="1"/>
      <c r="MYB37" s="1"/>
      <c r="MYC37" s="1"/>
      <c r="MYD37" s="1"/>
      <c r="MYE37" s="1"/>
      <c r="MYF37" s="1"/>
      <c r="MYG37" s="1"/>
      <c r="MYH37" s="1"/>
      <c r="MYI37" s="1"/>
      <c r="MYJ37" s="1"/>
      <c r="MYK37" s="1"/>
      <c r="MYL37" s="1"/>
      <c r="MYM37" s="1"/>
      <c r="MYN37" s="1"/>
      <c r="MYO37" s="1"/>
      <c r="MYP37" s="1"/>
      <c r="MYQ37" s="1"/>
      <c r="MYR37" s="1"/>
      <c r="MYS37" s="1"/>
      <c r="MYT37" s="1"/>
      <c r="MYU37" s="1"/>
      <c r="MYV37" s="1"/>
      <c r="MYW37" s="1"/>
      <c r="MYX37" s="1"/>
      <c r="MYY37" s="1"/>
      <c r="MYZ37" s="1"/>
      <c r="MZA37" s="1"/>
      <c r="MZB37" s="1"/>
      <c r="MZC37" s="1"/>
      <c r="MZD37" s="1"/>
      <c r="MZE37" s="1"/>
      <c r="MZF37" s="1"/>
      <c r="MZG37" s="1"/>
      <c r="MZH37" s="1"/>
      <c r="MZI37" s="1"/>
      <c r="MZJ37" s="1"/>
      <c r="MZK37" s="1"/>
      <c r="MZL37" s="1"/>
      <c r="MZM37" s="1"/>
      <c r="MZN37" s="1"/>
      <c r="MZO37" s="1"/>
      <c r="MZP37" s="1"/>
      <c r="MZQ37" s="1"/>
      <c r="MZR37" s="1"/>
      <c r="MZS37" s="1"/>
      <c r="MZT37" s="1"/>
      <c r="MZU37" s="1"/>
      <c r="MZV37" s="1"/>
      <c r="MZW37" s="1"/>
      <c r="MZX37" s="1"/>
      <c r="MZY37" s="1"/>
      <c r="MZZ37" s="1"/>
      <c r="NAA37" s="1"/>
      <c r="NAB37" s="1"/>
      <c r="NAC37" s="1"/>
      <c r="NAD37" s="1"/>
      <c r="NAE37" s="1"/>
      <c r="NAF37" s="1"/>
      <c r="NAG37" s="1"/>
      <c r="NAH37" s="1"/>
      <c r="NAI37" s="1"/>
      <c r="NAJ37" s="1"/>
      <c r="NAK37" s="1"/>
      <c r="NAL37" s="1"/>
      <c r="NAM37" s="1"/>
      <c r="NAN37" s="1"/>
      <c r="NAO37" s="1"/>
      <c r="NAP37" s="1"/>
      <c r="NAQ37" s="1"/>
      <c r="NAR37" s="1"/>
      <c r="NAS37" s="1"/>
      <c r="NAT37" s="1"/>
      <c r="NAU37" s="1"/>
      <c r="NAV37" s="1"/>
      <c r="NAW37" s="1"/>
      <c r="NAX37" s="1"/>
      <c r="NAY37" s="1"/>
      <c r="NAZ37" s="1"/>
      <c r="NBA37" s="1"/>
      <c r="NBB37" s="1"/>
      <c r="NBC37" s="1"/>
      <c r="NBD37" s="1"/>
      <c r="NBE37" s="1"/>
      <c r="NBF37" s="1"/>
      <c r="NBG37" s="1"/>
      <c r="NBH37" s="1"/>
      <c r="NBI37" s="1"/>
      <c r="NBJ37" s="1"/>
      <c r="NBK37" s="1"/>
      <c r="NBL37" s="1"/>
      <c r="NBM37" s="1"/>
      <c r="NBN37" s="1"/>
      <c r="NBO37" s="1"/>
      <c r="NBP37" s="1"/>
      <c r="NBQ37" s="1"/>
      <c r="NBR37" s="1"/>
      <c r="NBS37" s="1"/>
      <c r="NBT37" s="1"/>
      <c r="NBU37" s="1"/>
      <c r="NBV37" s="1"/>
      <c r="NBW37" s="1"/>
      <c r="NBX37" s="1"/>
      <c r="NBY37" s="1"/>
      <c r="NBZ37" s="1"/>
      <c r="NCA37" s="1"/>
      <c r="NCB37" s="1"/>
      <c r="NCC37" s="1"/>
      <c r="NCD37" s="1"/>
      <c r="NCE37" s="1"/>
      <c r="NCF37" s="1"/>
      <c r="NCG37" s="1"/>
      <c r="NCH37" s="1"/>
      <c r="NCI37" s="1"/>
      <c r="NCJ37" s="1"/>
      <c r="NCK37" s="1"/>
      <c r="NCL37" s="1"/>
      <c r="NCM37" s="1"/>
      <c r="NCN37" s="1"/>
      <c r="NCO37" s="1"/>
      <c r="NCP37" s="1"/>
      <c r="NCQ37" s="1"/>
      <c r="NCR37" s="1"/>
      <c r="NCS37" s="1"/>
      <c r="NCT37" s="1"/>
      <c r="NCU37" s="1"/>
      <c r="NCV37" s="1"/>
      <c r="NCW37" s="1"/>
      <c r="NCX37" s="1"/>
      <c r="NCY37" s="1"/>
      <c r="NCZ37" s="1"/>
      <c r="NDA37" s="1"/>
      <c r="NDB37" s="1"/>
      <c r="NDC37" s="1"/>
      <c r="NDD37" s="1"/>
      <c r="NDE37" s="1"/>
      <c r="NDF37" s="1"/>
      <c r="NDG37" s="1"/>
      <c r="NDH37" s="1"/>
      <c r="NDI37" s="1"/>
      <c r="NDJ37" s="1"/>
      <c r="NDK37" s="1"/>
      <c r="NDL37" s="1"/>
      <c r="NDM37" s="1"/>
      <c r="NDN37" s="1"/>
      <c r="NDO37" s="1"/>
      <c r="NDP37" s="1"/>
      <c r="NDQ37" s="1"/>
      <c r="NDR37" s="1"/>
      <c r="NDS37" s="1"/>
      <c r="NDT37" s="1"/>
      <c r="NDU37" s="1"/>
      <c r="NDV37" s="1"/>
      <c r="NDW37" s="1"/>
      <c r="NDX37" s="1"/>
      <c r="NDY37" s="1"/>
      <c r="NDZ37" s="1"/>
      <c r="NEA37" s="1"/>
      <c r="NEB37" s="1"/>
      <c r="NEC37" s="1"/>
      <c r="NED37" s="1"/>
      <c r="NEE37" s="1"/>
      <c r="NEF37" s="1"/>
      <c r="NEG37" s="1"/>
      <c r="NEH37" s="1"/>
      <c r="NEI37" s="1"/>
      <c r="NEJ37" s="1"/>
      <c r="NEK37" s="1"/>
      <c r="NEL37" s="1"/>
      <c r="NEM37" s="1"/>
      <c r="NEN37" s="1"/>
      <c r="NEO37" s="1"/>
      <c r="NEP37" s="1"/>
      <c r="NEQ37" s="1"/>
      <c r="NER37" s="1"/>
      <c r="NES37" s="1"/>
      <c r="NET37" s="1"/>
      <c r="NEU37" s="1"/>
      <c r="NEV37" s="1"/>
      <c r="NEW37" s="1"/>
      <c r="NEX37" s="1"/>
      <c r="NEY37" s="1"/>
      <c r="NEZ37" s="1"/>
      <c r="NFA37" s="1"/>
      <c r="NFB37" s="1"/>
      <c r="NFC37" s="1"/>
      <c r="NFD37" s="1"/>
      <c r="NFE37" s="1"/>
      <c r="NFF37" s="1"/>
      <c r="NFG37" s="1"/>
      <c r="NFH37" s="1"/>
      <c r="NFI37" s="1"/>
      <c r="NFJ37" s="1"/>
      <c r="NFK37" s="1"/>
      <c r="NFL37" s="1"/>
      <c r="NFM37" s="1"/>
      <c r="NFN37" s="1"/>
      <c r="NFO37" s="1"/>
      <c r="NFP37" s="1"/>
      <c r="NFQ37" s="1"/>
      <c r="NFR37" s="1"/>
      <c r="NFS37" s="1"/>
      <c r="NFT37" s="1"/>
      <c r="NFU37" s="1"/>
      <c r="NFV37" s="1"/>
      <c r="NFW37" s="1"/>
      <c r="NFX37" s="1"/>
      <c r="NFY37" s="1"/>
      <c r="NFZ37" s="1"/>
      <c r="NGA37" s="1"/>
      <c r="NGB37" s="1"/>
      <c r="NGC37" s="1"/>
      <c r="NGD37" s="1"/>
      <c r="NGE37" s="1"/>
      <c r="NGF37" s="1"/>
      <c r="NGG37" s="1"/>
      <c r="NGH37" s="1"/>
      <c r="NGI37" s="1"/>
      <c r="NGJ37" s="1"/>
      <c r="NGK37" s="1"/>
      <c r="NGL37" s="1"/>
      <c r="NGM37" s="1"/>
      <c r="NGN37" s="1"/>
      <c r="NGO37" s="1"/>
      <c r="NGP37" s="1"/>
      <c r="NGQ37" s="1"/>
      <c r="NGR37" s="1"/>
      <c r="NGS37" s="1"/>
      <c r="NGT37" s="1"/>
      <c r="NGU37" s="1"/>
      <c r="NGV37" s="1"/>
      <c r="NGW37" s="1"/>
      <c r="NGX37" s="1"/>
      <c r="NGY37" s="1"/>
      <c r="NGZ37" s="1"/>
      <c r="NHA37" s="1"/>
      <c r="NHB37" s="1"/>
      <c r="NHC37" s="1"/>
      <c r="NHD37" s="1"/>
      <c r="NHE37" s="1"/>
      <c r="NHF37" s="1"/>
      <c r="NHG37" s="1"/>
      <c r="NHH37" s="1"/>
      <c r="NHI37" s="1"/>
      <c r="NHJ37" s="1"/>
      <c r="NHK37" s="1"/>
      <c r="NHL37" s="1"/>
      <c r="NHM37" s="1"/>
      <c r="NHN37" s="1"/>
      <c r="NHO37" s="1"/>
      <c r="NHP37" s="1"/>
      <c r="NHQ37" s="1"/>
      <c r="NHR37" s="1"/>
      <c r="NHS37" s="1"/>
      <c r="NHT37" s="1"/>
      <c r="NHU37" s="1"/>
      <c r="NHV37" s="1"/>
      <c r="NHW37" s="1"/>
      <c r="NHX37" s="1"/>
      <c r="NHY37" s="1"/>
      <c r="NHZ37" s="1"/>
      <c r="NIA37" s="1"/>
      <c r="NIB37" s="1"/>
      <c r="NIC37" s="1"/>
      <c r="NID37" s="1"/>
      <c r="NIE37" s="1"/>
      <c r="NIF37" s="1"/>
      <c r="NIG37" s="1"/>
      <c r="NIH37" s="1"/>
      <c r="NII37" s="1"/>
      <c r="NIJ37" s="1"/>
      <c r="NIK37" s="1"/>
      <c r="NIL37" s="1"/>
      <c r="NIM37" s="1"/>
      <c r="NIN37" s="1"/>
      <c r="NIO37" s="1"/>
      <c r="NIP37" s="1"/>
      <c r="NIQ37" s="1"/>
      <c r="NIR37" s="1"/>
      <c r="NIS37" s="1"/>
      <c r="NIT37" s="1"/>
      <c r="NIU37" s="1"/>
      <c r="NIV37" s="1"/>
      <c r="NIW37" s="1"/>
      <c r="NIX37" s="1"/>
      <c r="NIY37" s="1"/>
      <c r="NIZ37" s="1"/>
      <c r="NJA37" s="1"/>
      <c r="NJB37" s="1"/>
      <c r="NJC37" s="1"/>
      <c r="NJD37" s="1"/>
      <c r="NJE37" s="1"/>
      <c r="NJF37" s="1"/>
      <c r="NJG37" s="1"/>
      <c r="NJH37" s="1"/>
      <c r="NJI37" s="1"/>
      <c r="NJJ37" s="1"/>
      <c r="NJK37" s="1"/>
      <c r="NJL37" s="1"/>
      <c r="NJM37" s="1"/>
      <c r="NJN37" s="1"/>
      <c r="NJO37" s="1"/>
      <c r="NJP37" s="1"/>
      <c r="NJQ37" s="1"/>
      <c r="NJR37" s="1"/>
      <c r="NJS37" s="1"/>
      <c r="NJT37" s="1"/>
      <c r="NJU37" s="1"/>
      <c r="NJV37" s="1"/>
      <c r="NJW37" s="1"/>
      <c r="NJX37" s="1"/>
      <c r="NJY37" s="1"/>
      <c r="NJZ37" s="1"/>
      <c r="NKA37" s="1"/>
      <c r="NKB37" s="1"/>
      <c r="NKC37" s="1"/>
      <c r="NKD37" s="1"/>
      <c r="NKE37" s="1"/>
      <c r="NKF37" s="1"/>
      <c r="NKG37" s="1"/>
      <c r="NKH37" s="1"/>
      <c r="NKI37" s="1"/>
      <c r="NKJ37" s="1"/>
      <c r="NKK37" s="1"/>
      <c r="NKL37" s="1"/>
      <c r="NKM37" s="1"/>
      <c r="NKN37" s="1"/>
      <c r="NKO37" s="1"/>
      <c r="NKP37" s="1"/>
      <c r="NKQ37" s="1"/>
      <c r="NKR37" s="1"/>
      <c r="NKS37" s="1"/>
      <c r="NKT37" s="1"/>
      <c r="NKU37" s="1"/>
      <c r="NKV37" s="1"/>
      <c r="NKW37" s="1"/>
      <c r="NKX37" s="1"/>
      <c r="NKY37" s="1"/>
      <c r="NKZ37" s="1"/>
      <c r="NLA37" s="1"/>
      <c r="NLB37" s="1"/>
      <c r="NLC37" s="1"/>
      <c r="NLD37" s="1"/>
      <c r="NLE37" s="1"/>
      <c r="NLF37" s="1"/>
      <c r="NLG37" s="1"/>
      <c r="NLH37" s="1"/>
      <c r="NLI37" s="1"/>
      <c r="NLJ37" s="1"/>
      <c r="NLK37" s="1"/>
      <c r="NLL37" s="1"/>
      <c r="NLM37" s="1"/>
      <c r="NLN37" s="1"/>
      <c r="NLO37" s="1"/>
      <c r="NLP37" s="1"/>
      <c r="NLQ37" s="1"/>
      <c r="NLR37" s="1"/>
      <c r="NLS37" s="1"/>
      <c r="NLT37" s="1"/>
      <c r="NLU37" s="1"/>
      <c r="NLV37" s="1"/>
      <c r="NLW37" s="1"/>
      <c r="NLX37" s="1"/>
      <c r="NLY37" s="1"/>
      <c r="NLZ37" s="1"/>
      <c r="NMA37" s="1"/>
      <c r="NMB37" s="1"/>
      <c r="NMC37" s="1"/>
      <c r="NMD37" s="1"/>
      <c r="NME37" s="1"/>
      <c r="NMF37" s="1"/>
      <c r="NMG37" s="1"/>
      <c r="NMH37" s="1"/>
      <c r="NMI37" s="1"/>
      <c r="NMJ37" s="1"/>
      <c r="NMK37" s="1"/>
      <c r="NML37" s="1"/>
      <c r="NMM37" s="1"/>
      <c r="NMN37" s="1"/>
      <c r="NMO37" s="1"/>
      <c r="NMP37" s="1"/>
      <c r="NMQ37" s="1"/>
      <c r="NMR37" s="1"/>
      <c r="NMS37" s="1"/>
      <c r="NMT37" s="1"/>
      <c r="NMU37" s="1"/>
      <c r="NMV37" s="1"/>
      <c r="NMW37" s="1"/>
      <c r="NMX37" s="1"/>
      <c r="NMY37" s="1"/>
      <c r="NMZ37" s="1"/>
      <c r="NNA37" s="1"/>
      <c r="NNB37" s="1"/>
      <c r="NNC37" s="1"/>
      <c r="NND37" s="1"/>
      <c r="NNE37" s="1"/>
      <c r="NNF37" s="1"/>
      <c r="NNG37" s="1"/>
      <c r="NNH37" s="1"/>
      <c r="NNI37" s="1"/>
      <c r="NNJ37" s="1"/>
      <c r="NNK37" s="1"/>
      <c r="NNL37" s="1"/>
      <c r="NNM37" s="1"/>
      <c r="NNN37" s="1"/>
      <c r="NNO37" s="1"/>
      <c r="NNP37" s="1"/>
      <c r="NNQ37" s="1"/>
      <c r="NNR37" s="1"/>
      <c r="NNS37" s="1"/>
      <c r="NNT37" s="1"/>
      <c r="NNU37" s="1"/>
      <c r="NNV37" s="1"/>
      <c r="NNW37" s="1"/>
      <c r="NNX37" s="1"/>
      <c r="NNY37" s="1"/>
      <c r="NNZ37" s="1"/>
      <c r="NOA37" s="1"/>
      <c r="NOB37" s="1"/>
      <c r="NOC37" s="1"/>
      <c r="NOD37" s="1"/>
      <c r="NOE37" s="1"/>
      <c r="NOF37" s="1"/>
      <c r="NOG37" s="1"/>
      <c r="NOH37" s="1"/>
      <c r="NOI37" s="1"/>
      <c r="NOJ37" s="1"/>
      <c r="NOK37" s="1"/>
      <c r="NOL37" s="1"/>
      <c r="NOM37" s="1"/>
      <c r="NON37" s="1"/>
      <c r="NOO37" s="1"/>
      <c r="NOP37" s="1"/>
      <c r="NOQ37" s="1"/>
      <c r="NOR37" s="1"/>
      <c r="NOS37" s="1"/>
      <c r="NOT37" s="1"/>
      <c r="NOU37" s="1"/>
      <c r="NOV37" s="1"/>
      <c r="NOW37" s="1"/>
      <c r="NOX37" s="1"/>
      <c r="NOY37" s="1"/>
      <c r="NOZ37" s="1"/>
      <c r="NPA37" s="1"/>
      <c r="NPB37" s="1"/>
      <c r="NPC37" s="1"/>
      <c r="NPD37" s="1"/>
      <c r="NPE37" s="1"/>
      <c r="NPF37" s="1"/>
      <c r="NPG37" s="1"/>
      <c r="NPH37" s="1"/>
      <c r="NPI37" s="1"/>
      <c r="NPJ37" s="1"/>
      <c r="NPK37" s="1"/>
      <c r="NPL37" s="1"/>
      <c r="NPM37" s="1"/>
      <c r="NPN37" s="1"/>
      <c r="NPO37" s="1"/>
      <c r="NPP37" s="1"/>
      <c r="NPQ37" s="1"/>
      <c r="NPR37" s="1"/>
      <c r="NPS37" s="1"/>
      <c r="NPT37" s="1"/>
      <c r="NPU37" s="1"/>
      <c r="NPV37" s="1"/>
      <c r="NPW37" s="1"/>
      <c r="NPX37" s="1"/>
      <c r="NPY37" s="1"/>
      <c r="NPZ37" s="1"/>
      <c r="NQA37" s="1"/>
      <c r="NQB37" s="1"/>
      <c r="NQC37" s="1"/>
      <c r="NQD37" s="1"/>
      <c r="NQE37" s="1"/>
      <c r="NQF37" s="1"/>
      <c r="NQG37" s="1"/>
      <c r="NQH37" s="1"/>
      <c r="NQI37" s="1"/>
      <c r="NQJ37" s="1"/>
      <c r="NQK37" s="1"/>
      <c r="NQL37" s="1"/>
      <c r="NQM37" s="1"/>
      <c r="NQN37" s="1"/>
      <c r="NQO37" s="1"/>
      <c r="NQP37" s="1"/>
      <c r="NQQ37" s="1"/>
      <c r="NQR37" s="1"/>
      <c r="NQS37" s="1"/>
      <c r="NQT37" s="1"/>
      <c r="NQU37" s="1"/>
      <c r="NQV37" s="1"/>
      <c r="NQW37" s="1"/>
      <c r="NQX37" s="1"/>
      <c r="NQY37" s="1"/>
      <c r="NQZ37" s="1"/>
      <c r="NRA37" s="1"/>
      <c r="NRB37" s="1"/>
      <c r="NRC37" s="1"/>
      <c r="NRD37" s="1"/>
      <c r="NRE37" s="1"/>
      <c r="NRF37" s="1"/>
      <c r="NRG37" s="1"/>
      <c r="NRH37" s="1"/>
      <c r="NRI37" s="1"/>
      <c r="NRJ37" s="1"/>
      <c r="NRK37" s="1"/>
      <c r="NRL37" s="1"/>
      <c r="NRM37" s="1"/>
      <c r="NRN37" s="1"/>
      <c r="NRO37" s="1"/>
      <c r="NRP37" s="1"/>
      <c r="NRQ37" s="1"/>
      <c r="NRR37" s="1"/>
      <c r="NRS37" s="1"/>
      <c r="NRT37" s="1"/>
      <c r="NRU37" s="1"/>
      <c r="NRV37" s="1"/>
      <c r="NRW37" s="1"/>
      <c r="NRX37" s="1"/>
      <c r="NRY37" s="1"/>
      <c r="NRZ37" s="1"/>
      <c r="NSA37" s="1"/>
      <c r="NSB37" s="1"/>
      <c r="NSC37" s="1"/>
      <c r="NSD37" s="1"/>
      <c r="NSE37" s="1"/>
      <c r="NSF37" s="1"/>
      <c r="NSG37" s="1"/>
      <c r="NSH37" s="1"/>
      <c r="NSI37" s="1"/>
      <c r="NSJ37" s="1"/>
      <c r="NSK37" s="1"/>
      <c r="NSL37" s="1"/>
      <c r="NSM37" s="1"/>
      <c r="NSN37" s="1"/>
      <c r="NSO37" s="1"/>
      <c r="NSP37" s="1"/>
      <c r="NSQ37" s="1"/>
      <c r="NSR37" s="1"/>
      <c r="NSS37" s="1"/>
      <c r="NST37" s="1"/>
      <c r="NSU37" s="1"/>
      <c r="NSV37" s="1"/>
      <c r="NSW37" s="1"/>
      <c r="NSX37" s="1"/>
      <c r="NSY37" s="1"/>
      <c r="NSZ37" s="1"/>
      <c r="NTA37" s="1"/>
      <c r="NTB37" s="1"/>
      <c r="NTC37" s="1"/>
      <c r="NTD37" s="1"/>
      <c r="NTE37" s="1"/>
      <c r="NTF37" s="1"/>
      <c r="NTG37" s="1"/>
      <c r="NTH37" s="1"/>
      <c r="NTI37" s="1"/>
      <c r="NTJ37" s="1"/>
      <c r="NTK37" s="1"/>
      <c r="NTL37" s="1"/>
      <c r="NTM37" s="1"/>
      <c r="NTN37" s="1"/>
      <c r="NTO37" s="1"/>
      <c r="NTP37" s="1"/>
      <c r="NTQ37" s="1"/>
      <c r="NTR37" s="1"/>
      <c r="NTS37" s="1"/>
      <c r="NTT37" s="1"/>
      <c r="NTU37" s="1"/>
      <c r="NTV37" s="1"/>
      <c r="NTW37" s="1"/>
      <c r="NTX37" s="1"/>
      <c r="NTY37" s="1"/>
      <c r="NTZ37" s="1"/>
      <c r="NUA37" s="1"/>
      <c r="NUB37" s="1"/>
      <c r="NUC37" s="1"/>
      <c r="NUD37" s="1"/>
      <c r="NUE37" s="1"/>
      <c r="NUF37" s="1"/>
      <c r="NUG37" s="1"/>
      <c r="NUH37" s="1"/>
      <c r="NUI37" s="1"/>
      <c r="NUJ37" s="1"/>
      <c r="NUK37" s="1"/>
      <c r="NUL37" s="1"/>
      <c r="NUM37" s="1"/>
      <c r="NUN37" s="1"/>
      <c r="NUO37" s="1"/>
      <c r="NUP37" s="1"/>
      <c r="NUQ37" s="1"/>
      <c r="NUR37" s="1"/>
      <c r="NUS37" s="1"/>
      <c r="NUT37" s="1"/>
      <c r="NUU37" s="1"/>
      <c r="NUV37" s="1"/>
      <c r="NUW37" s="1"/>
      <c r="NUX37" s="1"/>
      <c r="NUY37" s="1"/>
      <c r="NUZ37" s="1"/>
      <c r="NVA37" s="1"/>
      <c r="NVB37" s="1"/>
      <c r="NVC37" s="1"/>
      <c r="NVD37" s="1"/>
      <c r="NVE37" s="1"/>
      <c r="NVF37" s="1"/>
      <c r="NVG37" s="1"/>
      <c r="NVH37" s="1"/>
      <c r="NVI37" s="1"/>
      <c r="NVJ37" s="1"/>
      <c r="NVK37" s="1"/>
      <c r="NVL37" s="1"/>
      <c r="NVM37" s="1"/>
      <c r="NVN37" s="1"/>
      <c r="NVO37" s="1"/>
      <c r="NVP37" s="1"/>
      <c r="NVQ37" s="1"/>
      <c r="NVR37" s="1"/>
      <c r="NVS37" s="1"/>
      <c r="NVT37" s="1"/>
      <c r="NVU37" s="1"/>
      <c r="NVV37" s="1"/>
      <c r="NVW37" s="1"/>
      <c r="NVX37" s="1"/>
      <c r="NVY37" s="1"/>
      <c r="NVZ37" s="1"/>
      <c r="NWA37" s="1"/>
      <c r="NWB37" s="1"/>
      <c r="NWC37" s="1"/>
      <c r="NWD37" s="1"/>
      <c r="NWE37" s="1"/>
      <c r="NWF37" s="1"/>
      <c r="NWG37" s="1"/>
      <c r="NWH37" s="1"/>
      <c r="NWI37" s="1"/>
      <c r="NWJ37" s="1"/>
      <c r="NWK37" s="1"/>
      <c r="NWL37" s="1"/>
      <c r="NWM37" s="1"/>
      <c r="NWN37" s="1"/>
      <c r="NWO37" s="1"/>
      <c r="NWP37" s="1"/>
      <c r="NWQ37" s="1"/>
      <c r="NWR37" s="1"/>
      <c r="NWS37" s="1"/>
      <c r="NWT37" s="1"/>
      <c r="NWU37" s="1"/>
      <c r="NWV37" s="1"/>
      <c r="NWW37" s="1"/>
      <c r="NWX37" s="1"/>
      <c r="NWY37" s="1"/>
      <c r="NWZ37" s="1"/>
      <c r="NXA37" s="1"/>
      <c r="NXB37" s="1"/>
      <c r="NXC37" s="1"/>
      <c r="NXD37" s="1"/>
      <c r="NXE37" s="1"/>
      <c r="NXF37" s="1"/>
      <c r="NXG37" s="1"/>
      <c r="NXH37" s="1"/>
      <c r="NXI37" s="1"/>
      <c r="NXJ37" s="1"/>
      <c r="NXK37" s="1"/>
      <c r="NXL37" s="1"/>
      <c r="NXM37" s="1"/>
      <c r="NXN37" s="1"/>
      <c r="NXO37" s="1"/>
      <c r="NXP37" s="1"/>
      <c r="NXQ37" s="1"/>
      <c r="NXR37" s="1"/>
      <c r="NXS37" s="1"/>
      <c r="NXT37" s="1"/>
      <c r="NXU37" s="1"/>
      <c r="NXV37" s="1"/>
      <c r="NXW37" s="1"/>
      <c r="NXX37" s="1"/>
      <c r="NXY37" s="1"/>
      <c r="NXZ37" s="1"/>
      <c r="NYA37" s="1"/>
      <c r="NYB37" s="1"/>
      <c r="NYC37" s="1"/>
      <c r="NYD37" s="1"/>
      <c r="NYE37" s="1"/>
      <c r="NYF37" s="1"/>
      <c r="NYG37" s="1"/>
      <c r="NYH37" s="1"/>
      <c r="NYI37" s="1"/>
      <c r="NYJ37" s="1"/>
      <c r="NYK37" s="1"/>
      <c r="NYL37" s="1"/>
      <c r="NYM37" s="1"/>
      <c r="NYN37" s="1"/>
      <c r="NYO37" s="1"/>
      <c r="NYP37" s="1"/>
      <c r="NYQ37" s="1"/>
      <c r="NYR37" s="1"/>
      <c r="NYS37" s="1"/>
      <c r="NYT37" s="1"/>
      <c r="NYU37" s="1"/>
      <c r="NYV37" s="1"/>
      <c r="NYW37" s="1"/>
      <c r="NYX37" s="1"/>
      <c r="NYY37" s="1"/>
      <c r="NYZ37" s="1"/>
      <c r="NZA37" s="1"/>
      <c r="NZB37" s="1"/>
      <c r="NZC37" s="1"/>
      <c r="NZD37" s="1"/>
      <c r="NZE37" s="1"/>
      <c r="NZF37" s="1"/>
      <c r="NZG37" s="1"/>
      <c r="NZH37" s="1"/>
      <c r="NZI37" s="1"/>
      <c r="NZJ37" s="1"/>
      <c r="NZK37" s="1"/>
      <c r="NZL37" s="1"/>
      <c r="NZM37" s="1"/>
      <c r="NZN37" s="1"/>
      <c r="NZO37" s="1"/>
      <c r="NZP37" s="1"/>
      <c r="NZQ37" s="1"/>
      <c r="NZR37" s="1"/>
      <c r="NZS37" s="1"/>
      <c r="NZT37" s="1"/>
      <c r="NZU37" s="1"/>
      <c r="NZV37" s="1"/>
      <c r="NZW37" s="1"/>
      <c r="NZX37" s="1"/>
      <c r="NZY37" s="1"/>
      <c r="NZZ37" s="1"/>
      <c r="OAA37" s="1"/>
      <c r="OAB37" s="1"/>
      <c r="OAC37" s="1"/>
      <c r="OAD37" s="1"/>
      <c r="OAE37" s="1"/>
      <c r="OAF37" s="1"/>
      <c r="OAG37" s="1"/>
      <c r="OAH37" s="1"/>
      <c r="OAI37" s="1"/>
      <c r="OAJ37" s="1"/>
      <c r="OAK37" s="1"/>
      <c r="OAL37" s="1"/>
      <c r="OAM37" s="1"/>
      <c r="OAN37" s="1"/>
      <c r="OAO37" s="1"/>
      <c r="OAP37" s="1"/>
      <c r="OAQ37" s="1"/>
      <c r="OAR37" s="1"/>
      <c r="OAS37" s="1"/>
      <c r="OAT37" s="1"/>
      <c r="OAU37" s="1"/>
      <c r="OAV37" s="1"/>
      <c r="OAW37" s="1"/>
      <c r="OAX37" s="1"/>
      <c r="OAY37" s="1"/>
      <c r="OAZ37" s="1"/>
      <c r="OBA37" s="1"/>
      <c r="OBB37" s="1"/>
      <c r="OBC37" s="1"/>
      <c r="OBD37" s="1"/>
      <c r="OBE37" s="1"/>
      <c r="OBF37" s="1"/>
      <c r="OBG37" s="1"/>
      <c r="OBH37" s="1"/>
      <c r="OBI37" s="1"/>
      <c r="OBJ37" s="1"/>
      <c r="OBK37" s="1"/>
      <c r="OBL37" s="1"/>
      <c r="OBM37" s="1"/>
      <c r="OBN37" s="1"/>
      <c r="OBO37" s="1"/>
      <c r="OBP37" s="1"/>
      <c r="OBQ37" s="1"/>
      <c r="OBR37" s="1"/>
      <c r="OBS37" s="1"/>
      <c r="OBT37" s="1"/>
      <c r="OBU37" s="1"/>
      <c r="OBV37" s="1"/>
      <c r="OBW37" s="1"/>
      <c r="OBX37" s="1"/>
      <c r="OBY37" s="1"/>
      <c r="OBZ37" s="1"/>
      <c r="OCA37" s="1"/>
      <c r="OCB37" s="1"/>
      <c r="OCC37" s="1"/>
      <c r="OCD37" s="1"/>
      <c r="OCE37" s="1"/>
      <c r="OCF37" s="1"/>
      <c r="OCG37" s="1"/>
      <c r="OCH37" s="1"/>
      <c r="OCI37" s="1"/>
      <c r="OCJ37" s="1"/>
      <c r="OCK37" s="1"/>
      <c r="OCL37" s="1"/>
      <c r="OCM37" s="1"/>
      <c r="OCN37" s="1"/>
      <c r="OCO37" s="1"/>
      <c r="OCP37" s="1"/>
      <c r="OCQ37" s="1"/>
      <c r="OCR37" s="1"/>
      <c r="OCS37" s="1"/>
      <c r="OCT37" s="1"/>
      <c r="OCU37" s="1"/>
      <c r="OCV37" s="1"/>
      <c r="OCW37" s="1"/>
      <c r="OCX37" s="1"/>
      <c r="OCY37" s="1"/>
      <c r="OCZ37" s="1"/>
      <c r="ODA37" s="1"/>
      <c r="ODB37" s="1"/>
      <c r="ODC37" s="1"/>
      <c r="ODD37" s="1"/>
      <c r="ODE37" s="1"/>
      <c r="ODF37" s="1"/>
      <c r="ODG37" s="1"/>
      <c r="ODH37" s="1"/>
      <c r="ODI37" s="1"/>
      <c r="ODJ37" s="1"/>
      <c r="ODK37" s="1"/>
      <c r="ODL37" s="1"/>
      <c r="ODM37" s="1"/>
      <c r="ODN37" s="1"/>
      <c r="ODO37" s="1"/>
      <c r="ODP37" s="1"/>
      <c r="ODQ37" s="1"/>
      <c r="ODR37" s="1"/>
      <c r="ODS37" s="1"/>
      <c r="ODT37" s="1"/>
      <c r="ODU37" s="1"/>
      <c r="ODV37" s="1"/>
      <c r="ODW37" s="1"/>
      <c r="ODX37" s="1"/>
      <c r="ODY37" s="1"/>
      <c r="ODZ37" s="1"/>
      <c r="OEA37" s="1"/>
      <c r="OEB37" s="1"/>
      <c r="OEC37" s="1"/>
      <c r="OED37" s="1"/>
      <c r="OEE37" s="1"/>
      <c r="OEF37" s="1"/>
      <c r="OEG37" s="1"/>
      <c r="OEH37" s="1"/>
      <c r="OEI37" s="1"/>
      <c r="OEJ37" s="1"/>
      <c r="OEK37" s="1"/>
      <c r="OEL37" s="1"/>
      <c r="OEM37" s="1"/>
      <c r="OEN37" s="1"/>
      <c r="OEO37" s="1"/>
      <c r="OEP37" s="1"/>
      <c r="OEQ37" s="1"/>
      <c r="OER37" s="1"/>
      <c r="OES37" s="1"/>
      <c r="OET37" s="1"/>
      <c r="OEU37" s="1"/>
      <c r="OEV37" s="1"/>
      <c r="OEW37" s="1"/>
      <c r="OEX37" s="1"/>
      <c r="OEY37" s="1"/>
      <c r="OEZ37" s="1"/>
      <c r="OFA37" s="1"/>
      <c r="OFB37" s="1"/>
      <c r="OFC37" s="1"/>
      <c r="OFD37" s="1"/>
      <c r="OFE37" s="1"/>
      <c r="OFF37" s="1"/>
      <c r="OFG37" s="1"/>
      <c r="OFH37" s="1"/>
      <c r="OFI37" s="1"/>
      <c r="OFJ37" s="1"/>
      <c r="OFK37" s="1"/>
      <c r="OFL37" s="1"/>
      <c r="OFM37" s="1"/>
      <c r="OFN37" s="1"/>
      <c r="OFO37" s="1"/>
      <c r="OFP37" s="1"/>
      <c r="OFQ37" s="1"/>
      <c r="OFR37" s="1"/>
      <c r="OFS37" s="1"/>
      <c r="OFT37" s="1"/>
      <c r="OFU37" s="1"/>
      <c r="OFV37" s="1"/>
      <c r="OFW37" s="1"/>
      <c r="OFX37" s="1"/>
      <c r="OFY37" s="1"/>
      <c r="OFZ37" s="1"/>
      <c r="OGA37" s="1"/>
      <c r="OGB37" s="1"/>
      <c r="OGC37" s="1"/>
      <c r="OGD37" s="1"/>
      <c r="OGE37" s="1"/>
      <c r="OGF37" s="1"/>
      <c r="OGG37" s="1"/>
      <c r="OGH37" s="1"/>
      <c r="OGI37" s="1"/>
      <c r="OGJ37" s="1"/>
      <c r="OGK37" s="1"/>
      <c r="OGL37" s="1"/>
      <c r="OGM37" s="1"/>
      <c r="OGN37" s="1"/>
      <c r="OGO37" s="1"/>
      <c r="OGP37" s="1"/>
      <c r="OGQ37" s="1"/>
      <c r="OGR37" s="1"/>
      <c r="OGS37" s="1"/>
      <c r="OGT37" s="1"/>
      <c r="OGU37" s="1"/>
      <c r="OGV37" s="1"/>
      <c r="OGW37" s="1"/>
      <c r="OGX37" s="1"/>
      <c r="OGY37" s="1"/>
      <c r="OGZ37" s="1"/>
      <c r="OHA37" s="1"/>
      <c r="OHB37" s="1"/>
      <c r="OHC37" s="1"/>
      <c r="OHD37" s="1"/>
      <c r="OHE37" s="1"/>
      <c r="OHF37" s="1"/>
      <c r="OHG37" s="1"/>
      <c r="OHH37" s="1"/>
      <c r="OHI37" s="1"/>
      <c r="OHJ37" s="1"/>
      <c r="OHK37" s="1"/>
      <c r="OHL37" s="1"/>
      <c r="OHM37" s="1"/>
      <c r="OHN37" s="1"/>
      <c r="OHO37" s="1"/>
      <c r="OHP37" s="1"/>
      <c r="OHQ37" s="1"/>
      <c r="OHR37" s="1"/>
      <c r="OHS37" s="1"/>
      <c r="OHT37" s="1"/>
      <c r="OHU37" s="1"/>
      <c r="OHV37" s="1"/>
      <c r="OHW37" s="1"/>
      <c r="OHX37" s="1"/>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OIV37" s="1"/>
      <c r="OIW37" s="1"/>
      <c r="OIX37" s="1"/>
      <c r="OIY37" s="1"/>
      <c r="OIZ37" s="1"/>
      <c r="OJA37" s="1"/>
      <c r="OJB37" s="1"/>
      <c r="OJC37" s="1"/>
      <c r="OJD37" s="1"/>
      <c r="OJE37" s="1"/>
      <c r="OJF37" s="1"/>
      <c r="OJG37" s="1"/>
      <c r="OJH37" s="1"/>
      <c r="OJI37" s="1"/>
      <c r="OJJ37" s="1"/>
      <c r="OJK37" s="1"/>
      <c r="OJL37" s="1"/>
      <c r="OJM37" s="1"/>
      <c r="OJN37" s="1"/>
      <c r="OJO37" s="1"/>
      <c r="OJP37" s="1"/>
      <c r="OJQ37" s="1"/>
      <c r="OJR37" s="1"/>
      <c r="OJS37" s="1"/>
      <c r="OJT37" s="1"/>
      <c r="OJU37" s="1"/>
      <c r="OJV37" s="1"/>
      <c r="OJW37" s="1"/>
      <c r="OJX37" s="1"/>
      <c r="OJY37" s="1"/>
      <c r="OJZ37" s="1"/>
      <c r="OKA37" s="1"/>
      <c r="OKB37" s="1"/>
      <c r="OKC37" s="1"/>
      <c r="OKD37" s="1"/>
      <c r="OKE37" s="1"/>
      <c r="OKF37" s="1"/>
      <c r="OKG37" s="1"/>
      <c r="OKH37" s="1"/>
      <c r="OKI37" s="1"/>
      <c r="OKJ37" s="1"/>
      <c r="OKK37" s="1"/>
      <c r="OKL37" s="1"/>
      <c r="OKM37" s="1"/>
      <c r="OKN37" s="1"/>
      <c r="OKO37" s="1"/>
      <c r="OKP37" s="1"/>
      <c r="OKQ37" s="1"/>
      <c r="OKR37" s="1"/>
      <c r="OKS37" s="1"/>
      <c r="OKT37" s="1"/>
      <c r="OKU37" s="1"/>
      <c r="OKV37" s="1"/>
      <c r="OKW37" s="1"/>
      <c r="OKX37" s="1"/>
      <c r="OKY37" s="1"/>
      <c r="OKZ37" s="1"/>
      <c r="OLA37" s="1"/>
      <c r="OLB37" s="1"/>
      <c r="OLC37" s="1"/>
      <c r="OLD37" s="1"/>
      <c r="OLE37" s="1"/>
      <c r="OLF37" s="1"/>
      <c r="OLG37" s="1"/>
      <c r="OLH37" s="1"/>
      <c r="OLI37" s="1"/>
      <c r="OLJ37" s="1"/>
      <c r="OLK37" s="1"/>
      <c r="OLL37" s="1"/>
      <c r="OLM37" s="1"/>
      <c r="OLN37" s="1"/>
      <c r="OLO37" s="1"/>
      <c r="OLP37" s="1"/>
      <c r="OLQ37" s="1"/>
      <c r="OLR37" s="1"/>
      <c r="OLS37" s="1"/>
      <c r="OLT37" s="1"/>
      <c r="OLU37" s="1"/>
      <c r="OLV37" s="1"/>
      <c r="OLW37" s="1"/>
      <c r="OLX37" s="1"/>
      <c r="OLY37" s="1"/>
      <c r="OLZ37" s="1"/>
      <c r="OMA37" s="1"/>
      <c r="OMB37" s="1"/>
      <c r="OMC37" s="1"/>
      <c r="OMD37" s="1"/>
      <c r="OME37" s="1"/>
      <c r="OMF37" s="1"/>
      <c r="OMG37" s="1"/>
      <c r="OMH37" s="1"/>
      <c r="OMI37" s="1"/>
      <c r="OMJ37" s="1"/>
      <c r="OMK37" s="1"/>
      <c r="OML37" s="1"/>
      <c r="OMM37" s="1"/>
      <c r="OMN37" s="1"/>
      <c r="OMO37" s="1"/>
      <c r="OMP37" s="1"/>
      <c r="OMQ37" s="1"/>
      <c r="OMR37" s="1"/>
      <c r="OMS37" s="1"/>
      <c r="OMT37" s="1"/>
      <c r="OMU37" s="1"/>
      <c r="OMV37" s="1"/>
      <c r="OMW37" s="1"/>
      <c r="OMX37" s="1"/>
      <c r="OMY37" s="1"/>
      <c r="OMZ37" s="1"/>
      <c r="ONA37" s="1"/>
      <c r="ONB37" s="1"/>
      <c r="ONC37" s="1"/>
      <c r="OND37" s="1"/>
      <c r="ONE37" s="1"/>
      <c r="ONF37" s="1"/>
      <c r="ONG37" s="1"/>
      <c r="ONH37" s="1"/>
      <c r="ONI37" s="1"/>
      <c r="ONJ37" s="1"/>
      <c r="ONK37" s="1"/>
      <c r="ONL37" s="1"/>
      <c r="ONM37" s="1"/>
      <c r="ONN37" s="1"/>
      <c r="ONO37" s="1"/>
      <c r="ONP37" s="1"/>
      <c r="ONQ37" s="1"/>
      <c r="ONR37" s="1"/>
      <c r="ONS37" s="1"/>
      <c r="ONT37" s="1"/>
      <c r="ONU37" s="1"/>
      <c r="ONV37" s="1"/>
      <c r="ONW37" s="1"/>
      <c r="ONX37" s="1"/>
      <c r="ONY37" s="1"/>
      <c r="ONZ37" s="1"/>
      <c r="OOA37" s="1"/>
      <c r="OOB37" s="1"/>
      <c r="OOC37" s="1"/>
      <c r="OOD37" s="1"/>
      <c r="OOE37" s="1"/>
      <c r="OOF37" s="1"/>
      <c r="OOG37" s="1"/>
      <c r="OOH37" s="1"/>
      <c r="OOI37" s="1"/>
      <c r="OOJ37" s="1"/>
      <c r="OOK37" s="1"/>
      <c r="OOL37" s="1"/>
      <c r="OOM37" s="1"/>
      <c r="OON37" s="1"/>
      <c r="OOO37" s="1"/>
      <c r="OOP37" s="1"/>
      <c r="OOQ37" s="1"/>
      <c r="OOR37" s="1"/>
      <c r="OOS37" s="1"/>
      <c r="OOT37" s="1"/>
      <c r="OOU37" s="1"/>
      <c r="OOV37" s="1"/>
      <c r="OOW37" s="1"/>
      <c r="OOX37" s="1"/>
      <c r="OOY37" s="1"/>
      <c r="OOZ37" s="1"/>
      <c r="OPA37" s="1"/>
      <c r="OPB37" s="1"/>
      <c r="OPC37" s="1"/>
      <c r="OPD37" s="1"/>
      <c r="OPE37" s="1"/>
      <c r="OPF37" s="1"/>
      <c r="OPG37" s="1"/>
      <c r="OPH37" s="1"/>
      <c r="OPI37" s="1"/>
      <c r="OPJ37" s="1"/>
      <c r="OPK37" s="1"/>
      <c r="OPL37" s="1"/>
      <c r="OPM37" s="1"/>
      <c r="OPN37" s="1"/>
      <c r="OPO37" s="1"/>
      <c r="OPP37" s="1"/>
      <c r="OPQ37" s="1"/>
      <c r="OPR37" s="1"/>
      <c r="OPS37" s="1"/>
      <c r="OPT37" s="1"/>
      <c r="OPU37" s="1"/>
      <c r="OPV37" s="1"/>
      <c r="OPW37" s="1"/>
      <c r="OPX37" s="1"/>
      <c r="OPY37" s="1"/>
      <c r="OPZ37" s="1"/>
      <c r="OQA37" s="1"/>
      <c r="OQB37" s="1"/>
      <c r="OQC37" s="1"/>
      <c r="OQD37" s="1"/>
      <c r="OQE37" s="1"/>
      <c r="OQF37" s="1"/>
      <c r="OQG37" s="1"/>
      <c r="OQH37" s="1"/>
      <c r="OQI37" s="1"/>
      <c r="OQJ37" s="1"/>
      <c r="OQK37" s="1"/>
      <c r="OQL37" s="1"/>
      <c r="OQM37" s="1"/>
      <c r="OQN37" s="1"/>
      <c r="OQO37" s="1"/>
      <c r="OQP37" s="1"/>
      <c r="OQQ37" s="1"/>
      <c r="OQR37" s="1"/>
      <c r="OQS37" s="1"/>
      <c r="OQT37" s="1"/>
      <c r="OQU37" s="1"/>
      <c r="OQV37" s="1"/>
      <c r="OQW37" s="1"/>
      <c r="OQX37" s="1"/>
      <c r="OQY37" s="1"/>
      <c r="OQZ37" s="1"/>
      <c r="ORA37" s="1"/>
      <c r="ORB37" s="1"/>
      <c r="ORC37" s="1"/>
      <c r="ORD37" s="1"/>
      <c r="ORE37" s="1"/>
      <c r="ORF37" s="1"/>
      <c r="ORG37" s="1"/>
      <c r="ORH37" s="1"/>
      <c r="ORI37" s="1"/>
      <c r="ORJ37" s="1"/>
      <c r="ORK37" s="1"/>
      <c r="ORL37" s="1"/>
      <c r="ORM37" s="1"/>
      <c r="ORN37" s="1"/>
      <c r="ORO37" s="1"/>
      <c r="ORP37" s="1"/>
      <c r="ORQ37" s="1"/>
      <c r="ORR37" s="1"/>
      <c r="ORS37" s="1"/>
      <c r="ORT37" s="1"/>
      <c r="ORU37" s="1"/>
      <c r="ORV37" s="1"/>
      <c r="ORW37" s="1"/>
      <c r="ORX37" s="1"/>
      <c r="ORY37" s="1"/>
      <c r="ORZ37" s="1"/>
      <c r="OSA37" s="1"/>
      <c r="OSB37" s="1"/>
      <c r="OSC37" s="1"/>
      <c r="OSD37" s="1"/>
      <c r="OSE37" s="1"/>
      <c r="OSF37" s="1"/>
      <c r="OSG37" s="1"/>
      <c r="OSH37" s="1"/>
      <c r="OSI37" s="1"/>
      <c r="OSJ37" s="1"/>
      <c r="OSK37" s="1"/>
      <c r="OSL37" s="1"/>
      <c r="OSM37" s="1"/>
      <c r="OSN37" s="1"/>
      <c r="OSO37" s="1"/>
      <c r="OSP37" s="1"/>
      <c r="OSQ37" s="1"/>
      <c r="OSR37" s="1"/>
      <c r="OSS37" s="1"/>
      <c r="OST37" s="1"/>
      <c r="OSU37" s="1"/>
      <c r="OSV37" s="1"/>
      <c r="OSW37" s="1"/>
      <c r="OSX37" s="1"/>
      <c r="OSY37" s="1"/>
      <c r="OSZ37" s="1"/>
      <c r="OTA37" s="1"/>
      <c r="OTB37" s="1"/>
      <c r="OTC37" s="1"/>
      <c r="OTD37" s="1"/>
      <c r="OTE37" s="1"/>
      <c r="OTF37" s="1"/>
      <c r="OTG37" s="1"/>
      <c r="OTH37" s="1"/>
      <c r="OTI37" s="1"/>
      <c r="OTJ37" s="1"/>
      <c r="OTK37" s="1"/>
      <c r="OTL37" s="1"/>
      <c r="OTM37" s="1"/>
      <c r="OTN37" s="1"/>
      <c r="OTO37" s="1"/>
      <c r="OTP37" s="1"/>
      <c r="OTQ37" s="1"/>
      <c r="OTR37" s="1"/>
      <c r="OTS37" s="1"/>
      <c r="OTT37" s="1"/>
      <c r="OTU37" s="1"/>
      <c r="OTV37" s="1"/>
      <c r="OTW37" s="1"/>
      <c r="OTX37" s="1"/>
      <c r="OTY37" s="1"/>
      <c r="OTZ37" s="1"/>
      <c r="OUA37" s="1"/>
      <c r="OUB37" s="1"/>
      <c r="OUC37" s="1"/>
      <c r="OUD37" s="1"/>
      <c r="OUE37" s="1"/>
      <c r="OUF37" s="1"/>
      <c r="OUG37" s="1"/>
      <c r="OUH37" s="1"/>
      <c r="OUI37" s="1"/>
      <c r="OUJ37" s="1"/>
      <c r="OUK37" s="1"/>
      <c r="OUL37" s="1"/>
      <c r="OUM37" s="1"/>
      <c r="OUN37" s="1"/>
      <c r="OUO37" s="1"/>
      <c r="OUP37" s="1"/>
      <c r="OUQ37" s="1"/>
      <c r="OUR37" s="1"/>
      <c r="OUS37" s="1"/>
      <c r="OUT37" s="1"/>
      <c r="OUU37" s="1"/>
      <c r="OUV37" s="1"/>
      <c r="OUW37" s="1"/>
      <c r="OUX37" s="1"/>
      <c r="OUY37" s="1"/>
      <c r="OUZ37" s="1"/>
      <c r="OVA37" s="1"/>
      <c r="OVB37" s="1"/>
      <c r="OVC37" s="1"/>
      <c r="OVD37" s="1"/>
      <c r="OVE37" s="1"/>
      <c r="OVF37" s="1"/>
      <c r="OVG37" s="1"/>
      <c r="OVH37" s="1"/>
      <c r="OVI37" s="1"/>
      <c r="OVJ37" s="1"/>
      <c r="OVK37" s="1"/>
      <c r="OVL37" s="1"/>
      <c r="OVM37" s="1"/>
      <c r="OVN37" s="1"/>
      <c r="OVO37" s="1"/>
      <c r="OVP37" s="1"/>
      <c r="OVQ37" s="1"/>
      <c r="OVR37" s="1"/>
      <c r="OVS37" s="1"/>
      <c r="OVT37" s="1"/>
      <c r="OVU37" s="1"/>
      <c r="OVV37" s="1"/>
      <c r="OVW37" s="1"/>
      <c r="OVX37" s="1"/>
      <c r="OVY37" s="1"/>
      <c r="OVZ37" s="1"/>
      <c r="OWA37" s="1"/>
      <c r="OWB37" s="1"/>
      <c r="OWC37" s="1"/>
      <c r="OWD37" s="1"/>
      <c r="OWE37" s="1"/>
      <c r="OWF37" s="1"/>
      <c r="OWG37" s="1"/>
      <c r="OWH37" s="1"/>
      <c r="OWI37" s="1"/>
      <c r="OWJ37" s="1"/>
      <c r="OWK37" s="1"/>
      <c r="OWL37" s="1"/>
      <c r="OWM37" s="1"/>
      <c r="OWN37" s="1"/>
      <c r="OWO37" s="1"/>
      <c r="OWP37" s="1"/>
      <c r="OWQ37" s="1"/>
      <c r="OWR37" s="1"/>
      <c r="OWS37" s="1"/>
      <c r="OWT37" s="1"/>
      <c r="OWU37" s="1"/>
      <c r="OWV37" s="1"/>
      <c r="OWW37" s="1"/>
      <c r="OWX37" s="1"/>
      <c r="OWY37" s="1"/>
      <c r="OWZ37" s="1"/>
      <c r="OXA37" s="1"/>
      <c r="OXB37" s="1"/>
      <c r="OXC37" s="1"/>
      <c r="OXD37" s="1"/>
      <c r="OXE37" s="1"/>
      <c r="OXF37" s="1"/>
      <c r="OXG37" s="1"/>
      <c r="OXH37" s="1"/>
      <c r="OXI37" s="1"/>
      <c r="OXJ37" s="1"/>
      <c r="OXK37" s="1"/>
      <c r="OXL37" s="1"/>
      <c r="OXM37" s="1"/>
      <c r="OXN37" s="1"/>
      <c r="OXO37" s="1"/>
      <c r="OXP37" s="1"/>
      <c r="OXQ37" s="1"/>
      <c r="OXR37" s="1"/>
      <c r="OXS37" s="1"/>
      <c r="OXT37" s="1"/>
      <c r="OXU37" s="1"/>
      <c r="OXV37" s="1"/>
      <c r="OXW37" s="1"/>
      <c r="OXX37" s="1"/>
      <c r="OXY37" s="1"/>
      <c r="OXZ37" s="1"/>
      <c r="OYA37" s="1"/>
      <c r="OYB37" s="1"/>
      <c r="OYC37" s="1"/>
      <c r="OYD37" s="1"/>
      <c r="OYE37" s="1"/>
      <c r="OYF37" s="1"/>
      <c r="OYG37" s="1"/>
      <c r="OYH37" s="1"/>
      <c r="OYI37" s="1"/>
      <c r="OYJ37" s="1"/>
      <c r="OYK37" s="1"/>
      <c r="OYL37" s="1"/>
      <c r="OYM37" s="1"/>
      <c r="OYN37" s="1"/>
      <c r="OYO37" s="1"/>
      <c r="OYP37" s="1"/>
      <c r="OYQ37" s="1"/>
      <c r="OYR37" s="1"/>
      <c r="OYS37" s="1"/>
      <c r="OYT37" s="1"/>
      <c r="OYU37" s="1"/>
      <c r="OYV37" s="1"/>
      <c r="OYW37" s="1"/>
      <c r="OYX37" s="1"/>
      <c r="OYY37" s="1"/>
      <c r="OYZ37" s="1"/>
      <c r="OZA37" s="1"/>
      <c r="OZB37" s="1"/>
      <c r="OZC37" s="1"/>
      <c r="OZD37" s="1"/>
      <c r="OZE37" s="1"/>
      <c r="OZF37" s="1"/>
      <c r="OZG37" s="1"/>
      <c r="OZH37" s="1"/>
      <c r="OZI37" s="1"/>
      <c r="OZJ37" s="1"/>
      <c r="OZK37" s="1"/>
      <c r="OZL37" s="1"/>
      <c r="OZM37" s="1"/>
      <c r="OZN37" s="1"/>
      <c r="OZO37" s="1"/>
      <c r="OZP37" s="1"/>
      <c r="OZQ37" s="1"/>
      <c r="OZR37" s="1"/>
      <c r="OZS37" s="1"/>
      <c r="OZT37" s="1"/>
      <c r="OZU37" s="1"/>
      <c r="OZV37" s="1"/>
      <c r="OZW37" s="1"/>
      <c r="OZX37" s="1"/>
      <c r="OZY37" s="1"/>
      <c r="OZZ37" s="1"/>
      <c r="PAA37" s="1"/>
      <c r="PAB37" s="1"/>
      <c r="PAC37" s="1"/>
      <c r="PAD37" s="1"/>
      <c r="PAE37" s="1"/>
      <c r="PAF37" s="1"/>
      <c r="PAG37" s="1"/>
      <c r="PAH37" s="1"/>
      <c r="PAI37" s="1"/>
      <c r="PAJ37" s="1"/>
      <c r="PAK37" s="1"/>
      <c r="PAL37" s="1"/>
      <c r="PAM37" s="1"/>
      <c r="PAN37" s="1"/>
      <c r="PAO37" s="1"/>
      <c r="PAP37" s="1"/>
      <c r="PAQ37" s="1"/>
      <c r="PAR37" s="1"/>
      <c r="PAS37" s="1"/>
      <c r="PAT37" s="1"/>
      <c r="PAU37" s="1"/>
      <c r="PAV37" s="1"/>
      <c r="PAW37" s="1"/>
      <c r="PAX37" s="1"/>
      <c r="PAY37" s="1"/>
      <c r="PAZ37" s="1"/>
      <c r="PBA37" s="1"/>
      <c r="PBB37" s="1"/>
      <c r="PBC37" s="1"/>
      <c r="PBD37" s="1"/>
      <c r="PBE37" s="1"/>
      <c r="PBF37" s="1"/>
      <c r="PBG37" s="1"/>
      <c r="PBH37" s="1"/>
      <c r="PBI37" s="1"/>
      <c r="PBJ37" s="1"/>
      <c r="PBK37" s="1"/>
      <c r="PBL37" s="1"/>
      <c r="PBM37" s="1"/>
      <c r="PBN37" s="1"/>
      <c r="PBO37" s="1"/>
      <c r="PBP37" s="1"/>
      <c r="PBQ37" s="1"/>
      <c r="PBR37" s="1"/>
      <c r="PBS37" s="1"/>
      <c r="PBT37" s="1"/>
      <c r="PBU37" s="1"/>
      <c r="PBV37" s="1"/>
      <c r="PBW37" s="1"/>
      <c r="PBX37" s="1"/>
      <c r="PBY37" s="1"/>
      <c r="PBZ37" s="1"/>
      <c r="PCA37" s="1"/>
      <c r="PCB37" s="1"/>
      <c r="PCC37" s="1"/>
      <c r="PCD37" s="1"/>
      <c r="PCE37" s="1"/>
      <c r="PCF37" s="1"/>
      <c r="PCG37" s="1"/>
      <c r="PCH37" s="1"/>
      <c r="PCI37" s="1"/>
      <c r="PCJ37" s="1"/>
      <c r="PCK37" s="1"/>
      <c r="PCL37" s="1"/>
      <c r="PCM37" s="1"/>
      <c r="PCN37" s="1"/>
      <c r="PCO37" s="1"/>
      <c r="PCP37" s="1"/>
      <c r="PCQ37" s="1"/>
      <c r="PCR37" s="1"/>
      <c r="PCS37" s="1"/>
      <c r="PCT37" s="1"/>
      <c r="PCU37" s="1"/>
      <c r="PCV37" s="1"/>
      <c r="PCW37" s="1"/>
      <c r="PCX37" s="1"/>
      <c r="PCY37" s="1"/>
      <c r="PCZ37" s="1"/>
      <c r="PDA37" s="1"/>
      <c r="PDB37" s="1"/>
      <c r="PDC37" s="1"/>
      <c r="PDD37" s="1"/>
      <c r="PDE37" s="1"/>
      <c r="PDF37" s="1"/>
      <c r="PDG37" s="1"/>
      <c r="PDH37" s="1"/>
      <c r="PDI37" s="1"/>
      <c r="PDJ37" s="1"/>
      <c r="PDK37" s="1"/>
      <c r="PDL37" s="1"/>
      <c r="PDM37" s="1"/>
      <c r="PDN37" s="1"/>
      <c r="PDO37" s="1"/>
      <c r="PDP37" s="1"/>
      <c r="PDQ37" s="1"/>
      <c r="PDR37" s="1"/>
      <c r="PDS37" s="1"/>
      <c r="PDT37" s="1"/>
      <c r="PDU37" s="1"/>
      <c r="PDV37" s="1"/>
      <c r="PDW37" s="1"/>
      <c r="PDX37" s="1"/>
      <c r="PDY37" s="1"/>
      <c r="PDZ37" s="1"/>
      <c r="PEA37" s="1"/>
      <c r="PEB37" s="1"/>
      <c r="PEC37" s="1"/>
      <c r="PED37" s="1"/>
      <c r="PEE37" s="1"/>
      <c r="PEF37" s="1"/>
      <c r="PEG37" s="1"/>
      <c r="PEH37" s="1"/>
      <c r="PEI37" s="1"/>
      <c r="PEJ37" s="1"/>
      <c r="PEK37" s="1"/>
      <c r="PEL37" s="1"/>
      <c r="PEM37" s="1"/>
      <c r="PEN37" s="1"/>
      <c r="PEO37" s="1"/>
      <c r="PEP37" s="1"/>
      <c r="PEQ37" s="1"/>
      <c r="PER37" s="1"/>
      <c r="PES37" s="1"/>
      <c r="PET37" s="1"/>
      <c r="PEU37" s="1"/>
      <c r="PEV37" s="1"/>
      <c r="PEW37" s="1"/>
      <c r="PEX37" s="1"/>
      <c r="PEY37" s="1"/>
      <c r="PEZ37" s="1"/>
      <c r="PFA37" s="1"/>
      <c r="PFB37" s="1"/>
      <c r="PFC37" s="1"/>
      <c r="PFD37" s="1"/>
      <c r="PFE37" s="1"/>
      <c r="PFF37" s="1"/>
      <c r="PFG37" s="1"/>
      <c r="PFH37" s="1"/>
      <c r="PFI37" s="1"/>
      <c r="PFJ37" s="1"/>
      <c r="PFK37" s="1"/>
      <c r="PFL37" s="1"/>
      <c r="PFM37" s="1"/>
      <c r="PFN37" s="1"/>
      <c r="PFO37" s="1"/>
      <c r="PFP37" s="1"/>
      <c r="PFQ37" s="1"/>
      <c r="PFR37" s="1"/>
      <c r="PFS37" s="1"/>
      <c r="PFT37" s="1"/>
      <c r="PFU37" s="1"/>
      <c r="PFV37" s="1"/>
      <c r="PFW37" s="1"/>
      <c r="PFX37" s="1"/>
      <c r="PFY37" s="1"/>
      <c r="PFZ37" s="1"/>
      <c r="PGA37" s="1"/>
      <c r="PGB37" s="1"/>
      <c r="PGC37" s="1"/>
      <c r="PGD37" s="1"/>
      <c r="PGE37" s="1"/>
      <c r="PGF37" s="1"/>
      <c r="PGG37" s="1"/>
      <c r="PGH37" s="1"/>
      <c r="PGI37" s="1"/>
      <c r="PGJ37" s="1"/>
      <c r="PGK37" s="1"/>
      <c r="PGL37" s="1"/>
      <c r="PGM37" s="1"/>
      <c r="PGN37" s="1"/>
      <c r="PGO37" s="1"/>
      <c r="PGP37" s="1"/>
      <c r="PGQ37" s="1"/>
      <c r="PGR37" s="1"/>
      <c r="PGS37" s="1"/>
      <c r="PGT37" s="1"/>
      <c r="PGU37" s="1"/>
      <c r="PGV37" s="1"/>
      <c r="PGW37" s="1"/>
      <c r="PGX37" s="1"/>
      <c r="PGY37" s="1"/>
      <c r="PGZ37" s="1"/>
      <c r="PHA37" s="1"/>
      <c r="PHB37" s="1"/>
      <c r="PHC37" s="1"/>
      <c r="PHD37" s="1"/>
      <c r="PHE37" s="1"/>
      <c r="PHF37" s="1"/>
      <c r="PHG37" s="1"/>
      <c r="PHH37" s="1"/>
      <c r="PHI37" s="1"/>
      <c r="PHJ37" s="1"/>
      <c r="PHK37" s="1"/>
      <c r="PHL37" s="1"/>
      <c r="PHM37" s="1"/>
      <c r="PHN37" s="1"/>
      <c r="PHO37" s="1"/>
      <c r="PHP37" s="1"/>
      <c r="PHQ37" s="1"/>
      <c r="PHR37" s="1"/>
      <c r="PHS37" s="1"/>
      <c r="PHT37" s="1"/>
      <c r="PHU37" s="1"/>
      <c r="PHV37" s="1"/>
      <c r="PHW37" s="1"/>
      <c r="PHX37" s="1"/>
      <c r="PHY37" s="1"/>
      <c r="PHZ37" s="1"/>
      <c r="PIA37" s="1"/>
      <c r="PIB37" s="1"/>
      <c r="PIC37" s="1"/>
      <c r="PID37" s="1"/>
      <c r="PIE37" s="1"/>
      <c r="PIF37" s="1"/>
      <c r="PIG37" s="1"/>
      <c r="PIH37" s="1"/>
      <c r="PII37" s="1"/>
      <c r="PIJ37" s="1"/>
      <c r="PIK37" s="1"/>
      <c r="PIL37" s="1"/>
      <c r="PIM37" s="1"/>
      <c r="PIN37" s="1"/>
      <c r="PIO37" s="1"/>
      <c r="PIP37" s="1"/>
      <c r="PIQ37" s="1"/>
      <c r="PIR37" s="1"/>
      <c r="PIS37" s="1"/>
      <c r="PIT37" s="1"/>
      <c r="PIU37" s="1"/>
      <c r="PIV37" s="1"/>
      <c r="PIW37" s="1"/>
      <c r="PIX37" s="1"/>
      <c r="PIY37" s="1"/>
      <c r="PIZ37" s="1"/>
      <c r="PJA37" s="1"/>
      <c r="PJB37" s="1"/>
      <c r="PJC37" s="1"/>
      <c r="PJD37" s="1"/>
      <c r="PJE37" s="1"/>
      <c r="PJF37" s="1"/>
      <c r="PJG37" s="1"/>
      <c r="PJH37" s="1"/>
      <c r="PJI37" s="1"/>
      <c r="PJJ37" s="1"/>
      <c r="PJK37" s="1"/>
      <c r="PJL37" s="1"/>
      <c r="PJM37" s="1"/>
      <c r="PJN37" s="1"/>
      <c r="PJO37" s="1"/>
      <c r="PJP37" s="1"/>
      <c r="PJQ37" s="1"/>
      <c r="PJR37" s="1"/>
      <c r="PJS37" s="1"/>
      <c r="PJT37" s="1"/>
      <c r="PJU37" s="1"/>
      <c r="PJV37" s="1"/>
      <c r="PJW37" s="1"/>
      <c r="PJX37" s="1"/>
      <c r="PJY37" s="1"/>
      <c r="PJZ37" s="1"/>
      <c r="PKA37" s="1"/>
      <c r="PKB37" s="1"/>
      <c r="PKC37" s="1"/>
      <c r="PKD37" s="1"/>
      <c r="PKE37" s="1"/>
      <c r="PKF37" s="1"/>
      <c r="PKG37" s="1"/>
      <c r="PKH37" s="1"/>
      <c r="PKI37" s="1"/>
      <c r="PKJ37" s="1"/>
      <c r="PKK37" s="1"/>
      <c r="PKL37" s="1"/>
      <c r="PKM37" s="1"/>
      <c r="PKN37" s="1"/>
      <c r="PKO37" s="1"/>
      <c r="PKP37" s="1"/>
      <c r="PKQ37" s="1"/>
      <c r="PKR37" s="1"/>
      <c r="PKS37" s="1"/>
      <c r="PKT37" s="1"/>
      <c r="PKU37" s="1"/>
      <c r="PKV37" s="1"/>
      <c r="PKW37" s="1"/>
      <c r="PKX37" s="1"/>
      <c r="PKY37" s="1"/>
      <c r="PKZ37" s="1"/>
      <c r="PLA37" s="1"/>
      <c r="PLB37" s="1"/>
      <c r="PLC37" s="1"/>
      <c r="PLD37" s="1"/>
      <c r="PLE37" s="1"/>
      <c r="PLF37" s="1"/>
      <c r="PLG37" s="1"/>
      <c r="PLH37" s="1"/>
      <c r="PLI37" s="1"/>
      <c r="PLJ37" s="1"/>
      <c r="PLK37" s="1"/>
      <c r="PLL37" s="1"/>
      <c r="PLM37" s="1"/>
      <c r="PLN37" s="1"/>
      <c r="PLO37" s="1"/>
      <c r="PLP37" s="1"/>
      <c r="PLQ37" s="1"/>
      <c r="PLR37" s="1"/>
      <c r="PLS37" s="1"/>
      <c r="PLT37" s="1"/>
      <c r="PLU37" s="1"/>
      <c r="PLV37" s="1"/>
      <c r="PLW37" s="1"/>
      <c r="PLX37" s="1"/>
      <c r="PLY37" s="1"/>
      <c r="PLZ37" s="1"/>
      <c r="PMA37" s="1"/>
      <c r="PMB37" s="1"/>
      <c r="PMC37" s="1"/>
      <c r="PMD37" s="1"/>
      <c r="PME37" s="1"/>
      <c r="PMF37" s="1"/>
      <c r="PMG37" s="1"/>
      <c r="PMH37" s="1"/>
      <c r="PMI37" s="1"/>
      <c r="PMJ37" s="1"/>
      <c r="PMK37" s="1"/>
      <c r="PML37" s="1"/>
      <c r="PMM37" s="1"/>
      <c r="PMN37" s="1"/>
      <c r="PMO37" s="1"/>
      <c r="PMP37" s="1"/>
      <c r="PMQ37" s="1"/>
      <c r="PMR37" s="1"/>
      <c r="PMS37" s="1"/>
      <c r="PMT37" s="1"/>
      <c r="PMU37" s="1"/>
      <c r="PMV37" s="1"/>
      <c r="PMW37" s="1"/>
      <c r="PMX37" s="1"/>
      <c r="PMY37" s="1"/>
      <c r="PMZ37" s="1"/>
      <c r="PNA37" s="1"/>
      <c r="PNB37" s="1"/>
      <c r="PNC37" s="1"/>
      <c r="PND37" s="1"/>
      <c r="PNE37" s="1"/>
      <c r="PNF37" s="1"/>
      <c r="PNG37" s="1"/>
      <c r="PNH37" s="1"/>
      <c r="PNI37" s="1"/>
      <c r="PNJ37" s="1"/>
      <c r="PNK37" s="1"/>
      <c r="PNL37" s="1"/>
      <c r="PNM37" s="1"/>
      <c r="PNN37" s="1"/>
      <c r="PNO37" s="1"/>
      <c r="PNP37" s="1"/>
      <c r="PNQ37" s="1"/>
      <c r="PNR37" s="1"/>
      <c r="PNS37" s="1"/>
      <c r="PNT37" s="1"/>
      <c r="PNU37" s="1"/>
      <c r="PNV37" s="1"/>
      <c r="PNW37" s="1"/>
      <c r="PNX37" s="1"/>
      <c r="PNY37" s="1"/>
      <c r="PNZ37" s="1"/>
      <c r="POA37" s="1"/>
      <c r="POB37" s="1"/>
      <c r="POC37" s="1"/>
      <c r="POD37" s="1"/>
      <c r="POE37" s="1"/>
      <c r="POF37" s="1"/>
      <c r="POG37" s="1"/>
      <c r="POH37" s="1"/>
      <c r="POI37" s="1"/>
      <c r="POJ37" s="1"/>
      <c r="POK37" s="1"/>
      <c r="POL37" s="1"/>
      <c r="POM37" s="1"/>
      <c r="PON37" s="1"/>
      <c r="POO37" s="1"/>
      <c r="POP37" s="1"/>
      <c r="POQ37" s="1"/>
      <c r="POR37" s="1"/>
      <c r="POS37" s="1"/>
      <c r="POT37" s="1"/>
      <c r="POU37" s="1"/>
      <c r="POV37" s="1"/>
      <c r="POW37" s="1"/>
      <c r="POX37" s="1"/>
      <c r="POY37" s="1"/>
      <c r="POZ37" s="1"/>
      <c r="PPA37" s="1"/>
      <c r="PPB37" s="1"/>
      <c r="PPC37" s="1"/>
      <c r="PPD37" s="1"/>
      <c r="PPE37" s="1"/>
      <c r="PPF37" s="1"/>
      <c r="PPG37" s="1"/>
      <c r="PPH37" s="1"/>
      <c r="PPI37" s="1"/>
      <c r="PPJ37" s="1"/>
      <c r="PPK37" s="1"/>
      <c r="PPL37" s="1"/>
      <c r="PPM37" s="1"/>
      <c r="PPN37" s="1"/>
      <c r="PPO37" s="1"/>
      <c r="PPP37" s="1"/>
      <c r="PPQ37" s="1"/>
      <c r="PPR37" s="1"/>
      <c r="PPS37" s="1"/>
      <c r="PPT37" s="1"/>
      <c r="PPU37" s="1"/>
      <c r="PPV37" s="1"/>
      <c r="PPW37" s="1"/>
      <c r="PPX37" s="1"/>
      <c r="PPY37" s="1"/>
      <c r="PPZ37" s="1"/>
      <c r="PQA37" s="1"/>
      <c r="PQB37" s="1"/>
      <c r="PQC37" s="1"/>
      <c r="PQD37" s="1"/>
      <c r="PQE37" s="1"/>
      <c r="PQF37" s="1"/>
      <c r="PQG37" s="1"/>
      <c r="PQH37" s="1"/>
      <c r="PQI37" s="1"/>
      <c r="PQJ37" s="1"/>
      <c r="PQK37" s="1"/>
      <c r="PQL37" s="1"/>
      <c r="PQM37" s="1"/>
      <c r="PQN37" s="1"/>
      <c r="PQO37" s="1"/>
      <c r="PQP37" s="1"/>
      <c r="PQQ37" s="1"/>
      <c r="PQR37" s="1"/>
      <c r="PQS37" s="1"/>
      <c r="PQT37" s="1"/>
      <c r="PQU37" s="1"/>
      <c r="PQV37" s="1"/>
      <c r="PQW37" s="1"/>
      <c r="PQX37" s="1"/>
      <c r="PQY37" s="1"/>
      <c r="PQZ37" s="1"/>
      <c r="PRA37" s="1"/>
      <c r="PRB37" s="1"/>
      <c r="PRC37" s="1"/>
      <c r="PRD37" s="1"/>
      <c r="PRE37" s="1"/>
      <c r="PRF37" s="1"/>
      <c r="PRG37" s="1"/>
      <c r="PRH37" s="1"/>
      <c r="PRI37" s="1"/>
      <c r="PRJ37" s="1"/>
      <c r="PRK37" s="1"/>
      <c r="PRL37" s="1"/>
      <c r="PRM37" s="1"/>
      <c r="PRN37" s="1"/>
      <c r="PRO37" s="1"/>
      <c r="PRP37" s="1"/>
      <c r="PRQ37" s="1"/>
      <c r="PRR37" s="1"/>
      <c r="PRS37" s="1"/>
      <c r="PRT37" s="1"/>
      <c r="PRU37" s="1"/>
      <c r="PRV37" s="1"/>
      <c r="PRW37" s="1"/>
      <c r="PRX37" s="1"/>
      <c r="PRY37" s="1"/>
      <c r="PRZ37" s="1"/>
      <c r="PSA37" s="1"/>
      <c r="PSB37" s="1"/>
      <c r="PSC37" s="1"/>
      <c r="PSD37" s="1"/>
      <c r="PSE37" s="1"/>
      <c r="PSF37" s="1"/>
      <c r="PSG37" s="1"/>
      <c r="PSH37" s="1"/>
      <c r="PSI37" s="1"/>
      <c r="PSJ37" s="1"/>
      <c r="PSK37" s="1"/>
      <c r="PSL37" s="1"/>
      <c r="PSM37" s="1"/>
      <c r="PSN37" s="1"/>
      <c r="PSO37" s="1"/>
      <c r="PSP37" s="1"/>
      <c r="PSQ37" s="1"/>
      <c r="PSR37" s="1"/>
      <c r="PSS37" s="1"/>
      <c r="PST37" s="1"/>
      <c r="PSU37" s="1"/>
      <c r="PSV37" s="1"/>
      <c r="PSW37" s="1"/>
      <c r="PSX37" s="1"/>
      <c r="PSY37" s="1"/>
      <c r="PSZ37" s="1"/>
      <c r="PTA37" s="1"/>
      <c r="PTB37" s="1"/>
      <c r="PTC37" s="1"/>
      <c r="PTD37" s="1"/>
      <c r="PTE37" s="1"/>
      <c r="PTF37" s="1"/>
      <c r="PTG37" s="1"/>
      <c r="PTH37" s="1"/>
      <c r="PTI37" s="1"/>
      <c r="PTJ37" s="1"/>
      <c r="PTK37" s="1"/>
      <c r="PTL37" s="1"/>
      <c r="PTM37" s="1"/>
      <c r="PTN37" s="1"/>
      <c r="PTO37" s="1"/>
      <c r="PTP37" s="1"/>
      <c r="PTQ37" s="1"/>
      <c r="PTR37" s="1"/>
      <c r="PTS37" s="1"/>
      <c r="PTT37" s="1"/>
      <c r="PTU37" s="1"/>
      <c r="PTV37" s="1"/>
      <c r="PTW37" s="1"/>
      <c r="PTX37" s="1"/>
      <c r="PTY37" s="1"/>
      <c r="PTZ37" s="1"/>
      <c r="PUA37" s="1"/>
      <c r="PUB37" s="1"/>
      <c r="PUC37" s="1"/>
      <c r="PUD37" s="1"/>
      <c r="PUE37" s="1"/>
      <c r="PUF37" s="1"/>
      <c r="PUG37" s="1"/>
      <c r="PUH37" s="1"/>
      <c r="PUI37" s="1"/>
      <c r="PUJ37" s="1"/>
      <c r="PUK37" s="1"/>
      <c r="PUL37" s="1"/>
      <c r="PUM37" s="1"/>
      <c r="PUN37" s="1"/>
      <c r="PUO37" s="1"/>
      <c r="PUP37" s="1"/>
      <c r="PUQ37" s="1"/>
      <c r="PUR37" s="1"/>
      <c r="PUS37" s="1"/>
      <c r="PUT37" s="1"/>
      <c r="PUU37" s="1"/>
      <c r="PUV37" s="1"/>
      <c r="PUW37" s="1"/>
      <c r="PUX37" s="1"/>
      <c r="PUY37" s="1"/>
      <c r="PUZ37" s="1"/>
      <c r="PVA37" s="1"/>
      <c r="PVB37" s="1"/>
      <c r="PVC37" s="1"/>
      <c r="PVD37" s="1"/>
      <c r="PVE37" s="1"/>
      <c r="PVF37" s="1"/>
      <c r="PVG37" s="1"/>
      <c r="PVH37" s="1"/>
      <c r="PVI37" s="1"/>
      <c r="PVJ37" s="1"/>
      <c r="PVK37" s="1"/>
      <c r="PVL37" s="1"/>
      <c r="PVM37" s="1"/>
      <c r="PVN37" s="1"/>
      <c r="PVO37" s="1"/>
      <c r="PVP37" s="1"/>
      <c r="PVQ37" s="1"/>
      <c r="PVR37" s="1"/>
      <c r="PVS37" s="1"/>
      <c r="PVT37" s="1"/>
      <c r="PVU37" s="1"/>
      <c r="PVV37" s="1"/>
      <c r="PVW37" s="1"/>
      <c r="PVX37" s="1"/>
      <c r="PVY37" s="1"/>
      <c r="PVZ37" s="1"/>
      <c r="PWA37" s="1"/>
      <c r="PWB37" s="1"/>
      <c r="PWC37" s="1"/>
      <c r="PWD37" s="1"/>
      <c r="PWE37" s="1"/>
      <c r="PWF37" s="1"/>
      <c r="PWG37" s="1"/>
      <c r="PWH37" s="1"/>
      <c r="PWI37" s="1"/>
      <c r="PWJ37" s="1"/>
      <c r="PWK37" s="1"/>
      <c r="PWL37" s="1"/>
      <c r="PWM37" s="1"/>
      <c r="PWN37" s="1"/>
      <c r="PWO37" s="1"/>
      <c r="PWP37" s="1"/>
      <c r="PWQ37" s="1"/>
      <c r="PWR37" s="1"/>
      <c r="PWS37" s="1"/>
      <c r="PWT37" s="1"/>
      <c r="PWU37" s="1"/>
      <c r="PWV37" s="1"/>
      <c r="PWW37" s="1"/>
      <c r="PWX37" s="1"/>
      <c r="PWY37" s="1"/>
      <c r="PWZ37" s="1"/>
      <c r="PXA37" s="1"/>
      <c r="PXB37" s="1"/>
      <c r="PXC37" s="1"/>
      <c r="PXD37" s="1"/>
      <c r="PXE37" s="1"/>
      <c r="PXF37" s="1"/>
      <c r="PXG37" s="1"/>
      <c r="PXH37" s="1"/>
      <c r="PXI37" s="1"/>
      <c r="PXJ37" s="1"/>
      <c r="PXK37" s="1"/>
      <c r="PXL37" s="1"/>
      <c r="PXM37" s="1"/>
      <c r="PXN37" s="1"/>
      <c r="PXO37" s="1"/>
      <c r="PXP37" s="1"/>
      <c r="PXQ37" s="1"/>
      <c r="PXR37" s="1"/>
      <c r="PXS37" s="1"/>
      <c r="PXT37" s="1"/>
      <c r="PXU37" s="1"/>
      <c r="PXV37" s="1"/>
      <c r="PXW37" s="1"/>
      <c r="PXX37" s="1"/>
      <c r="PXY37" s="1"/>
      <c r="PXZ37" s="1"/>
      <c r="PYA37" s="1"/>
      <c r="PYB37" s="1"/>
      <c r="PYC37" s="1"/>
      <c r="PYD37" s="1"/>
      <c r="PYE37" s="1"/>
      <c r="PYF37" s="1"/>
      <c r="PYG37" s="1"/>
      <c r="PYH37" s="1"/>
      <c r="PYI37" s="1"/>
      <c r="PYJ37" s="1"/>
      <c r="PYK37" s="1"/>
      <c r="PYL37" s="1"/>
      <c r="PYM37" s="1"/>
      <c r="PYN37" s="1"/>
      <c r="PYO37" s="1"/>
      <c r="PYP37" s="1"/>
      <c r="PYQ37" s="1"/>
      <c r="PYR37" s="1"/>
      <c r="PYS37" s="1"/>
      <c r="PYT37" s="1"/>
      <c r="PYU37" s="1"/>
      <c r="PYV37" s="1"/>
      <c r="PYW37" s="1"/>
      <c r="PYX37" s="1"/>
      <c r="PYY37" s="1"/>
      <c r="PYZ37" s="1"/>
      <c r="PZA37" s="1"/>
      <c r="PZB37" s="1"/>
      <c r="PZC37" s="1"/>
      <c r="PZD37" s="1"/>
      <c r="PZE37" s="1"/>
      <c r="PZF37" s="1"/>
      <c r="PZG37" s="1"/>
      <c r="PZH37" s="1"/>
      <c r="PZI37" s="1"/>
      <c r="PZJ37" s="1"/>
      <c r="PZK37" s="1"/>
      <c r="PZL37" s="1"/>
      <c r="PZM37" s="1"/>
      <c r="PZN37" s="1"/>
      <c r="PZO37" s="1"/>
      <c r="PZP37" s="1"/>
      <c r="PZQ37" s="1"/>
      <c r="PZR37" s="1"/>
      <c r="PZS37" s="1"/>
      <c r="PZT37" s="1"/>
      <c r="PZU37" s="1"/>
      <c r="PZV37" s="1"/>
      <c r="PZW37" s="1"/>
      <c r="PZX37" s="1"/>
      <c r="PZY37" s="1"/>
      <c r="PZZ37" s="1"/>
      <c r="QAA37" s="1"/>
      <c r="QAB37" s="1"/>
      <c r="QAC37" s="1"/>
      <c r="QAD37" s="1"/>
      <c r="QAE37" s="1"/>
      <c r="QAF37" s="1"/>
      <c r="QAG37" s="1"/>
      <c r="QAH37" s="1"/>
      <c r="QAI37" s="1"/>
      <c r="QAJ37" s="1"/>
      <c r="QAK37" s="1"/>
      <c r="QAL37" s="1"/>
      <c r="QAM37" s="1"/>
      <c r="QAN37" s="1"/>
      <c r="QAO37" s="1"/>
      <c r="QAP37" s="1"/>
      <c r="QAQ37" s="1"/>
      <c r="QAR37" s="1"/>
      <c r="QAS37" s="1"/>
      <c r="QAT37" s="1"/>
      <c r="QAU37" s="1"/>
      <c r="QAV37" s="1"/>
      <c r="QAW37" s="1"/>
      <c r="QAX37" s="1"/>
      <c r="QAY37" s="1"/>
      <c r="QAZ37" s="1"/>
      <c r="QBA37" s="1"/>
      <c r="QBB37" s="1"/>
      <c r="QBC37" s="1"/>
      <c r="QBD37" s="1"/>
      <c r="QBE37" s="1"/>
      <c r="QBF37" s="1"/>
      <c r="QBG37" s="1"/>
      <c r="QBH37" s="1"/>
      <c r="QBI37" s="1"/>
      <c r="QBJ37" s="1"/>
      <c r="QBK37" s="1"/>
      <c r="QBL37" s="1"/>
      <c r="QBM37" s="1"/>
      <c r="QBN37" s="1"/>
      <c r="QBO37" s="1"/>
      <c r="QBP37" s="1"/>
      <c r="QBQ37" s="1"/>
      <c r="QBR37" s="1"/>
      <c r="QBS37" s="1"/>
      <c r="QBT37" s="1"/>
      <c r="QBU37" s="1"/>
      <c r="QBV37" s="1"/>
      <c r="QBW37" s="1"/>
      <c r="QBX37" s="1"/>
      <c r="QBY37" s="1"/>
      <c r="QBZ37" s="1"/>
      <c r="QCA37" s="1"/>
      <c r="QCB37" s="1"/>
      <c r="QCC37" s="1"/>
      <c r="QCD37" s="1"/>
      <c r="QCE37" s="1"/>
      <c r="QCF37" s="1"/>
      <c r="QCG37" s="1"/>
      <c r="QCH37" s="1"/>
      <c r="QCI37" s="1"/>
      <c r="QCJ37" s="1"/>
      <c r="QCK37" s="1"/>
      <c r="QCL37" s="1"/>
      <c r="QCM37" s="1"/>
      <c r="QCN37" s="1"/>
      <c r="QCO37" s="1"/>
      <c r="QCP37" s="1"/>
      <c r="QCQ37" s="1"/>
      <c r="QCR37" s="1"/>
      <c r="QCS37" s="1"/>
      <c r="QCT37" s="1"/>
      <c r="QCU37" s="1"/>
      <c r="QCV37" s="1"/>
      <c r="QCW37" s="1"/>
      <c r="QCX37" s="1"/>
      <c r="QCY37" s="1"/>
      <c r="QCZ37" s="1"/>
      <c r="QDA37" s="1"/>
      <c r="QDB37" s="1"/>
      <c r="QDC37" s="1"/>
      <c r="QDD37" s="1"/>
      <c r="QDE37" s="1"/>
      <c r="QDF37" s="1"/>
      <c r="QDG37" s="1"/>
      <c r="QDH37" s="1"/>
      <c r="QDI37" s="1"/>
      <c r="QDJ37" s="1"/>
      <c r="QDK37" s="1"/>
      <c r="QDL37" s="1"/>
      <c r="QDM37" s="1"/>
      <c r="QDN37" s="1"/>
      <c r="QDO37" s="1"/>
      <c r="QDP37" s="1"/>
      <c r="QDQ37" s="1"/>
      <c r="QDR37" s="1"/>
      <c r="QDS37" s="1"/>
      <c r="QDT37" s="1"/>
      <c r="QDU37" s="1"/>
      <c r="QDV37" s="1"/>
      <c r="QDW37" s="1"/>
      <c r="QDX37" s="1"/>
      <c r="QDY37" s="1"/>
      <c r="QDZ37" s="1"/>
      <c r="QEA37" s="1"/>
      <c r="QEB37" s="1"/>
      <c r="QEC37" s="1"/>
      <c r="QED37" s="1"/>
      <c r="QEE37" s="1"/>
      <c r="QEF37" s="1"/>
      <c r="QEG37" s="1"/>
      <c r="QEH37" s="1"/>
      <c r="QEI37" s="1"/>
      <c r="QEJ37" s="1"/>
      <c r="QEK37" s="1"/>
      <c r="QEL37" s="1"/>
      <c r="QEM37" s="1"/>
      <c r="QEN37" s="1"/>
      <c r="QEO37" s="1"/>
      <c r="QEP37" s="1"/>
      <c r="QEQ37" s="1"/>
      <c r="QER37" s="1"/>
      <c r="QES37" s="1"/>
      <c r="QET37" s="1"/>
      <c r="QEU37" s="1"/>
      <c r="QEV37" s="1"/>
      <c r="QEW37" s="1"/>
      <c r="QEX37" s="1"/>
      <c r="QEY37" s="1"/>
      <c r="QEZ37" s="1"/>
      <c r="QFA37" s="1"/>
      <c r="QFB37" s="1"/>
      <c r="QFC37" s="1"/>
      <c r="QFD37" s="1"/>
      <c r="QFE37" s="1"/>
      <c r="QFF37" s="1"/>
      <c r="QFG37" s="1"/>
      <c r="QFH37" s="1"/>
      <c r="QFI37" s="1"/>
      <c r="QFJ37" s="1"/>
      <c r="QFK37" s="1"/>
      <c r="QFL37" s="1"/>
      <c r="QFM37" s="1"/>
      <c r="QFN37" s="1"/>
      <c r="QFO37" s="1"/>
      <c r="QFP37" s="1"/>
      <c r="QFQ37" s="1"/>
      <c r="QFR37" s="1"/>
      <c r="QFS37" s="1"/>
      <c r="QFT37" s="1"/>
      <c r="QFU37" s="1"/>
      <c r="QFV37" s="1"/>
      <c r="QFW37" s="1"/>
      <c r="QFX37" s="1"/>
      <c r="QFY37" s="1"/>
      <c r="QFZ37" s="1"/>
      <c r="QGA37" s="1"/>
      <c r="QGB37" s="1"/>
      <c r="QGC37" s="1"/>
      <c r="QGD37" s="1"/>
      <c r="QGE37" s="1"/>
      <c r="QGF37" s="1"/>
      <c r="QGG37" s="1"/>
      <c r="QGH37" s="1"/>
      <c r="QGI37" s="1"/>
      <c r="QGJ37" s="1"/>
      <c r="QGK37" s="1"/>
      <c r="QGL37" s="1"/>
      <c r="QGM37" s="1"/>
      <c r="QGN37" s="1"/>
      <c r="QGO37" s="1"/>
      <c r="QGP37" s="1"/>
      <c r="QGQ37" s="1"/>
      <c r="QGR37" s="1"/>
      <c r="QGS37" s="1"/>
      <c r="QGT37" s="1"/>
      <c r="QGU37" s="1"/>
      <c r="QGV37" s="1"/>
      <c r="QGW37" s="1"/>
      <c r="QGX37" s="1"/>
      <c r="QGY37" s="1"/>
      <c r="QGZ37" s="1"/>
      <c r="QHA37" s="1"/>
      <c r="QHB37" s="1"/>
      <c r="QHC37" s="1"/>
      <c r="QHD37" s="1"/>
      <c r="QHE37" s="1"/>
      <c r="QHF37" s="1"/>
      <c r="QHG37" s="1"/>
      <c r="QHH37" s="1"/>
      <c r="QHI37" s="1"/>
      <c r="QHJ37" s="1"/>
      <c r="QHK37" s="1"/>
      <c r="QHL37" s="1"/>
      <c r="QHM37" s="1"/>
      <c r="QHN37" s="1"/>
      <c r="QHO37" s="1"/>
      <c r="QHP37" s="1"/>
      <c r="QHQ37" s="1"/>
      <c r="QHR37" s="1"/>
      <c r="QHS37" s="1"/>
      <c r="QHT37" s="1"/>
      <c r="QHU37" s="1"/>
      <c r="QHV37" s="1"/>
      <c r="QHW37" s="1"/>
      <c r="QHX37" s="1"/>
      <c r="QHY37" s="1"/>
      <c r="QHZ37" s="1"/>
      <c r="QIA37" s="1"/>
      <c r="QIB37" s="1"/>
      <c r="QIC37" s="1"/>
      <c r="QID37" s="1"/>
      <c r="QIE37" s="1"/>
      <c r="QIF37" s="1"/>
      <c r="QIG37" s="1"/>
      <c r="QIH37" s="1"/>
      <c r="QII37" s="1"/>
      <c r="QIJ37" s="1"/>
      <c r="QIK37" s="1"/>
      <c r="QIL37" s="1"/>
      <c r="QIM37" s="1"/>
      <c r="QIN37" s="1"/>
      <c r="QIO37" s="1"/>
      <c r="QIP37" s="1"/>
      <c r="QIQ37" s="1"/>
      <c r="QIR37" s="1"/>
      <c r="QIS37" s="1"/>
      <c r="QIT37" s="1"/>
      <c r="QIU37" s="1"/>
      <c r="QIV37" s="1"/>
      <c r="QIW37" s="1"/>
      <c r="QIX37" s="1"/>
      <c r="QIY37" s="1"/>
      <c r="QIZ37" s="1"/>
      <c r="QJA37" s="1"/>
      <c r="QJB37" s="1"/>
      <c r="QJC37" s="1"/>
      <c r="QJD37" s="1"/>
      <c r="QJE37" s="1"/>
      <c r="QJF37" s="1"/>
      <c r="QJG37" s="1"/>
      <c r="QJH37" s="1"/>
      <c r="QJI37" s="1"/>
      <c r="QJJ37" s="1"/>
      <c r="QJK37" s="1"/>
      <c r="QJL37" s="1"/>
      <c r="QJM37" s="1"/>
      <c r="QJN37" s="1"/>
      <c r="QJO37" s="1"/>
      <c r="QJP37" s="1"/>
      <c r="QJQ37" s="1"/>
      <c r="QJR37" s="1"/>
      <c r="QJS37" s="1"/>
      <c r="QJT37" s="1"/>
      <c r="QJU37" s="1"/>
      <c r="QJV37" s="1"/>
      <c r="QJW37" s="1"/>
      <c r="QJX37" s="1"/>
      <c r="QJY37" s="1"/>
      <c r="QJZ37" s="1"/>
      <c r="QKA37" s="1"/>
      <c r="QKB37" s="1"/>
      <c r="QKC37" s="1"/>
      <c r="QKD37" s="1"/>
      <c r="QKE37" s="1"/>
      <c r="QKF37" s="1"/>
      <c r="QKG37" s="1"/>
      <c r="QKH37" s="1"/>
      <c r="QKI37" s="1"/>
      <c r="QKJ37" s="1"/>
      <c r="QKK37" s="1"/>
      <c r="QKL37" s="1"/>
      <c r="QKM37" s="1"/>
      <c r="QKN37" s="1"/>
      <c r="QKO37" s="1"/>
      <c r="QKP37" s="1"/>
      <c r="QKQ37" s="1"/>
      <c r="QKR37" s="1"/>
      <c r="QKS37" s="1"/>
      <c r="QKT37" s="1"/>
      <c r="QKU37" s="1"/>
      <c r="QKV37" s="1"/>
      <c r="QKW37" s="1"/>
      <c r="QKX37" s="1"/>
      <c r="QKY37" s="1"/>
      <c r="QKZ37" s="1"/>
      <c r="QLA37" s="1"/>
      <c r="QLB37" s="1"/>
      <c r="QLC37" s="1"/>
      <c r="QLD37" s="1"/>
      <c r="QLE37" s="1"/>
      <c r="QLF37" s="1"/>
      <c r="QLG37" s="1"/>
      <c r="QLH37" s="1"/>
      <c r="QLI37" s="1"/>
      <c r="QLJ37" s="1"/>
      <c r="QLK37" s="1"/>
      <c r="QLL37" s="1"/>
      <c r="QLM37" s="1"/>
      <c r="QLN37" s="1"/>
      <c r="QLO37" s="1"/>
      <c r="QLP37" s="1"/>
      <c r="QLQ37" s="1"/>
      <c r="QLR37" s="1"/>
      <c r="QLS37" s="1"/>
      <c r="QLT37" s="1"/>
      <c r="QLU37" s="1"/>
      <c r="QLV37" s="1"/>
      <c r="QLW37" s="1"/>
      <c r="QLX37" s="1"/>
      <c r="QLY37" s="1"/>
      <c r="QLZ37" s="1"/>
      <c r="QMA37" s="1"/>
      <c r="QMB37" s="1"/>
      <c r="QMC37" s="1"/>
      <c r="QMD37" s="1"/>
      <c r="QME37" s="1"/>
      <c r="QMF37" s="1"/>
      <c r="QMG37" s="1"/>
      <c r="QMH37" s="1"/>
      <c r="QMI37" s="1"/>
      <c r="QMJ37" s="1"/>
      <c r="QMK37" s="1"/>
      <c r="QML37" s="1"/>
      <c r="QMM37" s="1"/>
      <c r="QMN37" s="1"/>
      <c r="QMO37" s="1"/>
      <c r="QMP37" s="1"/>
      <c r="QMQ37" s="1"/>
      <c r="QMR37" s="1"/>
      <c r="QMS37" s="1"/>
      <c r="QMT37" s="1"/>
      <c r="QMU37" s="1"/>
      <c r="QMV37" s="1"/>
      <c r="QMW37" s="1"/>
      <c r="QMX37" s="1"/>
      <c r="QMY37" s="1"/>
      <c r="QMZ37" s="1"/>
      <c r="QNA37" s="1"/>
      <c r="QNB37" s="1"/>
      <c r="QNC37" s="1"/>
      <c r="QND37" s="1"/>
      <c r="QNE37" s="1"/>
      <c r="QNF37" s="1"/>
      <c r="QNG37" s="1"/>
      <c r="QNH37" s="1"/>
      <c r="QNI37" s="1"/>
      <c r="QNJ37" s="1"/>
      <c r="QNK37" s="1"/>
      <c r="QNL37" s="1"/>
      <c r="QNM37" s="1"/>
      <c r="QNN37" s="1"/>
      <c r="QNO37" s="1"/>
      <c r="QNP37" s="1"/>
      <c r="QNQ37" s="1"/>
      <c r="QNR37" s="1"/>
      <c r="QNS37" s="1"/>
      <c r="QNT37" s="1"/>
      <c r="QNU37" s="1"/>
      <c r="QNV37" s="1"/>
      <c r="QNW37" s="1"/>
      <c r="QNX37" s="1"/>
      <c r="QNY37" s="1"/>
      <c r="QNZ37" s="1"/>
      <c r="QOA37" s="1"/>
      <c r="QOB37" s="1"/>
      <c r="QOC37" s="1"/>
      <c r="QOD37" s="1"/>
      <c r="QOE37" s="1"/>
      <c r="QOF37" s="1"/>
      <c r="QOG37" s="1"/>
      <c r="QOH37" s="1"/>
      <c r="QOI37" s="1"/>
      <c r="QOJ37" s="1"/>
      <c r="QOK37" s="1"/>
      <c r="QOL37" s="1"/>
      <c r="QOM37" s="1"/>
      <c r="QON37" s="1"/>
      <c r="QOO37" s="1"/>
      <c r="QOP37" s="1"/>
      <c r="QOQ37" s="1"/>
      <c r="QOR37" s="1"/>
      <c r="QOS37" s="1"/>
      <c r="QOT37" s="1"/>
      <c r="QOU37" s="1"/>
      <c r="QOV37" s="1"/>
      <c r="QOW37" s="1"/>
      <c r="QOX37" s="1"/>
      <c r="QOY37" s="1"/>
      <c r="QOZ37" s="1"/>
      <c r="QPA37" s="1"/>
      <c r="QPB37" s="1"/>
      <c r="QPC37" s="1"/>
      <c r="QPD37" s="1"/>
      <c r="QPE37" s="1"/>
      <c r="QPF37" s="1"/>
      <c r="QPG37" s="1"/>
      <c r="QPH37" s="1"/>
      <c r="QPI37" s="1"/>
      <c r="QPJ37" s="1"/>
      <c r="QPK37" s="1"/>
      <c r="QPL37" s="1"/>
      <c r="QPM37" s="1"/>
      <c r="QPN37" s="1"/>
      <c r="QPO37" s="1"/>
      <c r="QPP37" s="1"/>
      <c r="QPQ37" s="1"/>
      <c r="QPR37" s="1"/>
      <c r="QPS37" s="1"/>
      <c r="QPT37" s="1"/>
      <c r="QPU37" s="1"/>
      <c r="QPV37" s="1"/>
      <c r="QPW37" s="1"/>
      <c r="QPX37" s="1"/>
      <c r="QPY37" s="1"/>
      <c r="QPZ37" s="1"/>
      <c r="QQA37" s="1"/>
      <c r="QQB37" s="1"/>
      <c r="QQC37" s="1"/>
      <c r="QQD37" s="1"/>
      <c r="QQE37" s="1"/>
      <c r="QQF37" s="1"/>
      <c r="QQG37" s="1"/>
      <c r="QQH37" s="1"/>
      <c r="QQI37" s="1"/>
      <c r="QQJ37" s="1"/>
      <c r="QQK37" s="1"/>
      <c r="QQL37" s="1"/>
      <c r="QQM37" s="1"/>
      <c r="QQN37" s="1"/>
      <c r="QQO37" s="1"/>
      <c r="QQP37" s="1"/>
      <c r="QQQ37" s="1"/>
      <c r="QQR37" s="1"/>
      <c r="QQS37" s="1"/>
      <c r="QQT37" s="1"/>
      <c r="QQU37" s="1"/>
      <c r="QQV37" s="1"/>
      <c r="QQW37" s="1"/>
      <c r="QQX37" s="1"/>
      <c r="QQY37" s="1"/>
      <c r="QQZ37" s="1"/>
      <c r="QRA37" s="1"/>
      <c r="QRB37" s="1"/>
      <c r="QRC37" s="1"/>
      <c r="QRD37" s="1"/>
      <c r="QRE37" s="1"/>
      <c r="QRF37" s="1"/>
      <c r="QRG37" s="1"/>
      <c r="QRH37" s="1"/>
      <c r="QRI37" s="1"/>
      <c r="QRJ37" s="1"/>
      <c r="QRK37" s="1"/>
      <c r="QRL37" s="1"/>
      <c r="QRM37" s="1"/>
      <c r="QRN37" s="1"/>
      <c r="QRO37" s="1"/>
      <c r="QRP37" s="1"/>
      <c r="QRQ37" s="1"/>
      <c r="QRR37" s="1"/>
      <c r="QRS37" s="1"/>
      <c r="QRT37" s="1"/>
      <c r="QRU37" s="1"/>
      <c r="QRV37" s="1"/>
      <c r="QRW37" s="1"/>
      <c r="QRX37" s="1"/>
      <c r="QRY37" s="1"/>
      <c r="QRZ37" s="1"/>
      <c r="QSA37" s="1"/>
      <c r="QSB37" s="1"/>
      <c r="QSC37" s="1"/>
      <c r="QSD37" s="1"/>
      <c r="QSE37" s="1"/>
      <c r="QSF37" s="1"/>
      <c r="QSG37" s="1"/>
      <c r="QSH37" s="1"/>
      <c r="QSI37" s="1"/>
      <c r="QSJ37" s="1"/>
      <c r="QSK37" s="1"/>
      <c r="QSL37" s="1"/>
      <c r="QSM37" s="1"/>
      <c r="QSN37" s="1"/>
      <c r="QSO37" s="1"/>
      <c r="QSP37" s="1"/>
      <c r="QSQ37" s="1"/>
      <c r="QSR37" s="1"/>
      <c r="QSS37" s="1"/>
      <c r="QST37" s="1"/>
      <c r="QSU37" s="1"/>
      <c r="QSV37" s="1"/>
      <c r="QSW37" s="1"/>
      <c r="QSX37" s="1"/>
      <c r="QSY37" s="1"/>
      <c r="QSZ37" s="1"/>
      <c r="QTA37" s="1"/>
      <c r="QTB37" s="1"/>
      <c r="QTC37" s="1"/>
      <c r="QTD37" s="1"/>
      <c r="QTE37" s="1"/>
      <c r="QTF37" s="1"/>
      <c r="QTG37" s="1"/>
      <c r="QTH37" s="1"/>
      <c r="QTI37" s="1"/>
      <c r="QTJ37" s="1"/>
      <c r="QTK37" s="1"/>
      <c r="QTL37" s="1"/>
      <c r="QTM37" s="1"/>
      <c r="QTN37" s="1"/>
      <c r="QTO37" s="1"/>
      <c r="QTP37" s="1"/>
      <c r="QTQ37" s="1"/>
      <c r="QTR37" s="1"/>
      <c r="QTS37" s="1"/>
      <c r="QTT37" s="1"/>
      <c r="QTU37" s="1"/>
      <c r="QTV37" s="1"/>
      <c r="QTW37" s="1"/>
      <c r="QTX37" s="1"/>
      <c r="QTY37" s="1"/>
      <c r="QTZ37" s="1"/>
      <c r="QUA37" s="1"/>
      <c r="QUB37" s="1"/>
      <c r="QUC37" s="1"/>
      <c r="QUD37" s="1"/>
      <c r="QUE37" s="1"/>
      <c r="QUF37" s="1"/>
      <c r="QUG37" s="1"/>
      <c r="QUH37" s="1"/>
      <c r="QUI37" s="1"/>
      <c r="QUJ37" s="1"/>
      <c r="QUK37" s="1"/>
      <c r="QUL37" s="1"/>
      <c r="QUM37" s="1"/>
      <c r="QUN37" s="1"/>
      <c r="QUO37" s="1"/>
      <c r="QUP37" s="1"/>
      <c r="QUQ37" s="1"/>
      <c r="QUR37" s="1"/>
      <c r="QUS37" s="1"/>
      <c r="QUT37" s="1"/>
      <c r="QUU37" s="1"/>
      <c r="QUV37" s="1"/>
      <c r="QUW37" s="1"/>
      <c r="QUX37" s="1"/>
      <c r="QUY37" s="1"/>
      <c r="QUZ37" s="1"/>
      <c r="QVA37" s="1"/>
      <c r="QVB37" s="1"/>
      <c r="QVC37" s="1"/>
      <c r="QVD37" s="1"/>
      <c r="QVE37" s="1"/>
      <c r="QVF37" s="1"/>
      <c r="QVG37" s="1"/>
      <c r="QVH37" s="1"/>
      <c r="QVI37" s="1"/>
      <c r="QVJ37" s="1"/>
      <c r="QVK37" s="1"/>
      <c r="QVL37" s="1"/>
      <c r="QVM37" s="1"/>
      <c r="QVN37" s="1"/>
      <c r="QVO37" s="1"/>
      <c r="QVP37" s="1"/>
      <c r="QVQ37" s="1"/>
      <c r="QVR37" s="1"/>
      <c r="QVS37" s="1"/>
      <c r="QVT37" s="1"/>
      <c r="QVU37" s="1"/>
      <c r="QVV37" s="1"/>
      <c r="QVW37" s="1"/>
      <c r="QVX37" s="1"/>
      <c r="QVY37" s="1"/>
      <c r="QVZ37" s="1"/>
      <c r="QWA37" s="1"/>
      <c r="QWB37" s="1"/>
      <c r="QWC37" s="1"/>
      <c r="QWD37" s="1"/>
      <c r="QWE37" s="1"/>
      <c r="QWF37" s="1"/>
      <c r="QWG37" s="1"/>
      <c r="QWH37" s="1"/>
      <c r="QWI37" s="1"/>
      <c r="QWJ37" s="1"/>
      <c r="QWK37" s="1"/>
      <c r="QWL37" s="1"/>
      <c r="QWM37" s="1"/>
      <c r="QWN37" s="1"/>
      <c r="QWO37" s="1"/>
      <c r="QWP37" s="1"/>
      <c r="QWQ37" s="1"/>
      <c r="QWR37" s="1"/>
      <c r="QWS37" s="1"/>
      <c r="QWT37" s="1"/>
      <c r="QWU37" s="1"/>
      <c r="QWV37" s="1"/>
      <c r="QWW37" s="1"/>
      <c r="QWX37" s="1"/>
      <c r="QWY37" s="1"/>
      <c r="QWZ37" s="1"/>
      <c r="QXA37" s="1"/>
      <c r="QXB37" s="1"/>
      <c r="QXC37" s="1"/>
      <c r="QXD37" s="1"/>
      <c r="QXE37" s="1"/>
      <c r="QXF37" s="1"/>
      <c r="QXG37" s="1"/>
      <c r="QXH37" s="1"/>
      <c r="QXI37" s="1"/>
      <c r="QXJ37" s="1"/>
      <c r="QXK37" s="1"/>
      <c r="QXL37" s="1"/>
      <c r="QXM37" s="1"/>
      <c r="QXN37" s="1"/>
      <c r="QXO37" s="1"/>
      <c r="QXP37" s="1"/>
      <c r="QXQ37" s="1"/>
      <c r="QXR37" s="1"/>
      <c r="QXS37" s="1"/>
      <c r="QXT37" s="1"/>
      <c r="QXU37" s="1"/>
      <c r="QXV37" s="1"/>
      <c r="QXW37" s="1"/>
      <c r="QXX37" s="1"/>
      <c r="QXY37" s="1"/>
      <c r="QXZ37" s="1"/>
      <c r="QYA37" s="1"/>
      <c r="QYB37" s="1"/>
      <c r="QYC37" s="1"/>
      <c r="QYD37" s="1"/>
      <c r="QYE37" s="1"/>
      <c r="QYF37" s="1"/>
      <c r="QYG37" s="1"/>
      <c r="QYH37" s="1"/>
      <c r="QYI37" s="1"/>
      <c r="QYJ37" s="1"/>
      <c r="QYK37" s="1"/>
      <c r="QYL37" s="1"/>
      <c r="QYM37" s="1"/>
      <c r="QYN37" s="1"/>
      <c r="QYO37" s="1"/>
      <c r="QYP37" s="1"/>
      <c r="QYQ37" s="1"/>
      <c r="QYR37" s="1"/>
      <c r="QYS37" s="1"/>
      <c r="QYT37" s="1"/>
      <c r="QYU37" s="1"/>
      <c r="QYV37" s="1"/>
      <c r="QYW37" s="1"/>
      <c r="QYX37" s="1"/>
      <c r="QYY37" s="1"/>
      <c r="QYZ37" s="1"/>
      <c r="QZA37" s="1"/>
      <c r="QZB37" s="1"/>
      <c r="QZC37" s="1"/>
      <c r="QZD37" s="1"/>
      <c r="QZE37" s="1"/>
      <c r="QZF37" s="1"/>
      <c r="QZG37" s="1"/>
      <c r="QZH37" s="1"/>
      <c r="QZI37" s="1"/>
      <c r="QZJ37" s="1"/>
      <c r="QZK37" s="1"/>
      <c r="QZL37" s="1"/>
      <c r="QZM37" s="1"/>
      <c r="QZN37" s="1"/>
      <c r="QZO37" s="1"/>
      <c r="QZP37" s="1"/>
      <c r="QZQ37" s="1"/>
      <c r="QZR37" s="1"/>
      <c r="QZS37" s="1"/>
      <c r="QZT37" s="1"/>
      <c r="QZU37" s="1"/>
      <c r="QZV37" s="1"/>
      <c r="QZW37" s="1"/>
      <c r="QZX37" s="1"/>
      <c r="QZY37" s="1"/>
      <c r="QZZ37" s="1"/>
      <c r="RAA37" s="1"/>
      <c r="RAB37" s="1"/>
      <c r="RAC37" s="1"/>
      <c r="RAD37" s="1"/>
      <c r="RAE37" s="1"/>
      <c r="RAF37" s="1"/>
      <c r="RAG37" s="1"/>
      <c r="RAH37" s="1"/>
      <c r="RAI37" s="1"/>
      <c r="RAJ37" s="1"/>
      <c r="RAK37" s="1"/>
      <c r="RAL37" s="1"/>
      <c r="RAM37" s="1"/>
      <c r="RAN37" s="1"/>
      <c r="RAO37" s="1"/>
      <c r="RAP37" s="1"/>
      <c r="RAQ37" s="1"/>
      <c r="RAR37" s="1"/>
      <c r="RAS37" s="1"/>
      <c r="RAT37" s="1"/>
      <c r="RAU37" s="1"/>
      <c r="RAV37" s="1"/>
      <c r="RAW37" s="1"/>
      <c r="RAX37" s="1"/>
      <c r="RAY37" s="1"/>
      <c r="RAZ37" s="1"/>
      <c r="RBA37" s="1"/>
      <c r="RBB37" s="1"/>
      <c r="RBC37" s="1"/>
      <c r="RBD37" s="1"/>
      <c r="RBE37" s="1"/>
      <c r="RBF37" s="1"/>
      <c r="RBG37" s="1"/>
      <c r="RBH37" s="1"/>
      <c r="RBI37" s="1"/>
      <c r="RBJ37" s="1"/>
      <c r="RBK37" s="1"/>
      <c r="RBL37" s="1"/>
      <c r="RBM37" s="1"/>
      <c r="RBN37" s="1"/>
      <c r="RBO37" s="1"/>
      <c r="RBP37" s="1"/>
      <c r="RBQ37" s="1"/>
      <c r="RBR37" s="1"/>
      <c r="RBS37" s="1"/>
      <c r="RBT37" s="1"/>
      <c r="RBU37" s="1"/>
      <c r="RBV37" s="1"/>
      <c r="RBW37" s="1"/>
      <c r="RBX37" s="1"/>
      <c r="RBY37" s="1"/>
      <c r="RBZ37" s="1"/>
      <c r="RCA37" s="1"/>
      <c r="RCB37" s="1"/>
      <c r="RCC37" s="1"/>
      <c r="RCD37" s="1"/>
      <c r="RCE37" s="1"/>
      <c r="RCF37" s="1"/>
      <c r="RCG37" s="1"/>
      <c r="RCH37" s="1"/>
      <c r="RCI37" s="1"/>
      <c r="RCJ37" s="1"/>
      <c r="RCK37" s="1"/>
      <c r="RCL37" s="1"/>
      <c r="RCM37" s="1"/>
      <c r="RCN37" s="1"/>
      <c r="RCO37" s="1"/>
      <c r="RCP37" s="1"/>
      <c r="RCQ37" s="1"/>
      <c r="RCR37" s="1"/>
      <c r="RCS37" s="1"/>
      <c r="RCT37" s="1"/>
      <c r="RCU37" s="1"/>
      <c r="RCV37" s="1"/>
      <c r="RCW37" s="1"/>
      <c r="RCX37" s="1"/>
      <c r="RCY37" s="1"/>
      <c r="RCZ37" s="1"/>
      <c r="RDA37" s="1"/>
      <c r="RDB37" s="1"/>
      <c r="RDC37" s="1"/>
      <c r="RDD37" s="1"/>
      <c r="RDE37" s="1"/>
      <c r="RDF37" s="1"/>
      <c r="RDG37" s="1"/>
      <c r="RDH37" s="1"/>
      <c r="RDI37" s="1"/>
      <c r="RDJ37" s="1"/>
      <c r="RDK37" s="1"/>
      <c r="RDL37" s="1"/>
      <c r="RDM37" s="1"/>
      <c r="RDN37" s="1"/>
      <c r="RDO37" s="1"/>
      <c r="RDP37" s="1"/>
      <c r="RDQ37" s="1"/>
      <c r="RDR37" s="1"/>
      <c r="RDS37" s="1"/>
      <c r="RDT37" s="1"/>
      <c r="RDU37" s="1"/>
      <c r="RDV37" s="1"/>
      <c r="RDW37" s="1"/>
      <c r="RDX37" s="1"/>
      <c r="RDY37" s="1"/>
      <c r="RDZ37" s="1"/>
      <c r="REA37" s="1"/>
      <c r="REB37" s="1"/>
      <c r="REC37" s="1"/>
      <c r="RED37" s="1"/>
      <c r="REE37" s="1"/>
      <c r="REF37" s="1"/>
      <c r="REG37" s="1"/>
      <c r="REH37" s="1"/>
      <c r="REI37" s="1"/>
      <c r="REJ37" s="1"/>
      <c r="REK37" s="1"/>
      <c r="REL37" s="1"/>
      <c r="REM37" s="1"/>
      <c r="REN37" s="1"/>
      <c r="REO37" s="1"/>
      <c r="REP37" s="1"/>
      <c r="REQ37" s="1"/>
      <c r="RER37" s="1"/>
      <c r="RES37" s="1"/>
      <c r="RET37" s="1"/>
      <c r="REU37" s="1"/>
      <c r="REV37" s="1"/>
      <c r="REW37" s="1"/>
      <c r="REX37" s="1"/>
      <c r="REY37" s="1"/>
      <c r="REZ37" s="1"/>
      <c r="RFA37" s="1"/>
      <c r="RFB37" s="1"/>
      <c r="RFC37" s="1"/>
      <c r="RFD37" s="1"/>
      <c r="RFE37" s="1"/>
      <c r="RFF37" s="1"/>
      <c r="RFG37" s="1"/>
      <c r="RFH37" s="1"/>
      <c r="RFI37" s="1"/>
      <c r="RFJ37" s="1"/>
      <c r="RFK37" s="1"/>
      <c r="RFL37" s="1"/>
      <c r="RFM37" s="1"/>
      <c r="RFN37" s="1"/>
      <c r="RFO37" s="1"/>
      <c r="RFP37" s="1"/>
      <c r="RFQ37" s="1"/>
      <c r="RFR37" s="1"/>
      <c r="RFS37" s="1"/>
      <c r="RFT37" s="1"/>
      <c r="RFU37" s="1"/>
      <c r="RFV37" s="1"/>
      <c r="RFW37" s="1"/>
      <c r="RFX37" s="1"/>
      <c r="RFY37" s="1"/>
      <c r="RFZ37" s="1"/>
      <c r="RGA37" s="1"/>
      <c r="RGB37" s="1"/>
      <c r="RGC37" s="1"/>
      <c r="RGD37" s="1"/>
      <c r="RGE37" s="1"/>
      <c r="RGF37" s="1"/>
      <c r="RGG37" s="1"/>
      <c r="RGH37" s="1"/>
      <c r="RGI37" s="1"/>
      <c r="RGJ37" s="1"/>
      <c r="RGK37" s="1"/>
      <c r="RGL37" s="1"/>
      <c r="RGM37" s="1"/>
      <c r="RGN37" s="1"/>
      <c r="RGO37" s="1"/>
      <c r="RGP37" s="1"/>
      <c r="RGQ37" s="1"/>
      <c r="RGR37" s="1"/>
      <c r="RGS37" s="1"/>
      <c r="RGT37" s="1"/>
      <c r="RGU37" s="1"/>
      <c r="RGV37" s="1"/>
      <c r="RGW37" s="1"/>
      <c r="RGX37" s="1"/>
      <c r="RGY37" s="1"/>
      <c r="RGZ37" s="1"/>
      <c r="RHA37" s="1"/>
      <c r="RHB37" s="1"/>
      <c r="RHC37" s="1"/>
      <c r="RHD37" s="1"/>
      <c r="RHE37" s="1"/>
      <c r="RHF37" s="1"/>
      <c r="RHG37" s="1"/>
      <c r="RHH37" s="1"/>
      <c r="RHI37" s="1"/>
      <c r="RHJ37" s="1"/>
      <c r="RHK37" s="1"/>
      <c r="RHL37" s="1"/>
      <c r="RHM37" s="1"/>
      <c r="RHN37" s="1"/>
      <c r="RHO37" s="1"/>
      <c r="RHP37" s="1"/>
      <c r="RHQ37" s="1"/>
      <c r="RHR37" s="1"/>
      <c r="RHS37" s="1"/>
      <c r="RHT37" s="1"/>
      <c r="RHU37" s="1"/>
      <c r="RHV37" s="1"/>
      <c r="RHW37" s="1"/>
      <c r="RHX37" s="1"/>
      <c r="RHY37" s="1"/>
      <c r="RHZ37" s="1"/>
      <c r="RIA37" s="1"/>
      <c r="RIB37" s="1"/>
      <c r="RIC37" s="1"/>
      <c r="RID37" s="1"/>
      <c r="RIE37" s="1"/>
      <c r="RIF37" s="1"/>
      <c r="RIG37" s="1"/>
      <c r="RIH37" s="1"/>
      <c r="RII37" s="1"/>
      <c r="RIJ37" s="1"/>
      <c r="RIK37" s="1"/>
      <c r="RIL37" s="1"/>
      <c r="RIM37" s="1"/>
      <c r="RIN37" s="1"/>
      <c r="RIO37" s="1"/>
      <c r="RIP37" s="1"/>
      <c r="RIQ37" s="1"/>
      <c r="RIR37" s="1"/>
      <c r="RIS37" s="1"/>
      <c r="RIT37" s="1"/>
      <c r="RIU37" s="1"/>
      <c r="RIV37" s="1"/>
      <c r="RIW37" s="1"/>
      <c r="RIX37" s="1"/>
      <c r="RIY37" s="1"/>
      <c r="RIZ37" s="1"/>
      <c r="RJA37" s="1"/>
      <c r="RJB37" s="1"/>
      <c r="RJC37" s="1"/>
      <c r="RJD37" s="1"/>
      <c r="RJE37" s="1"/>
      <c r="RJF37" s="1"/>
      <c r="RJG37" s="1"/>
      <c r="RJH37" s="1"/>
      <c r="RJI37" s="1"/>
      <c r="RJJ37" s="1"/>
      <c r="RJK37" s="1"/>
      <c r="RJL37" s="1"/>
      <c r="RJM37" s="1"/>
      <c r="RJN37" s="1"/>
      <c r="RJO37" s="1"/>
      <c r="RJP37" s="1"/>
      <c r="RJQ37" s="1"/>
      <c r="RJR37" s="1"/>
      <c r="RJS37" s="1"/>
      <c r="RJT37" s="1"/>
      <c r="RJU37" s="1"/>
      <c r="RJV37" s="1"/>
      <c r="RJW37" s="1"/>
      <c r="RJX37" s="1"/>
      <c r="RJY37" s="1"/>
      <c r="RJZ37" s="1"/>
      <c r="RKA37" s="1"/>
      <c r="RKB37" s="1"/>
      <c r="RKC37" s="1"/>
      <c r="RKD37" s="1"/>
      <c r="RKE37" s="1"/>
      <c r="RKF37" s="1"/>
      <c r="RKG37" s="1"/>
      <c r="RKH37" s="1"/>
      <c r="RKI37" s="1"/>
      <c r="RKJ37" s="1"/>
      <c r="RKK37" s="1"/>
      <c r="RKL37" s="1"/>
      <c r="RKM37" s="1"/>
      <c r="RKN37" s="1"/>
      <c r="RKO37" s="1"/>
      <c r="RKP37" s="1"/>
      <c r="RKQ37" s="1"/>
      <c r="RKR37" s="1"/>
      <c r="RKS37" s="1"/>
      <c r="RKT37" s="1"/>
      <c r="RKU37" s="1"/>
      <c r="RKV37" s="1"/>
      <c r="RKW37" s="1"/>
      <c r="RKX37" s="1"/>
      <c r="RKY37" s="1"/>
      <c r="RKZ37" s="1"/>
      <c r="RLA37" s="1"/>
      <c r="RLB37" s="1"/>
      <c r="RLC37" s="1"/>
      <c r="RLD37" s="1"/>
      <c r="RLE37" s="1"/>
      <c r="RLF37" s="1"/>
      <c r="RLG37" s="1"/>
      <c r="RLH37" s="1"/>
      <c r="RLI37" s="1"/>
      <c r="RLJ37" s="1"/>
      <c r="RLK37" s="1"/>
      <c r="RLL37" s="1"/>
      <c r="RLM37" s="1"/>
      <c r="RLN37" s="1"/>
      <c r="RLO37" s="1"/>
      <c r="RLP37" s="1"/>
      <c r="RLQ37" s="1"/>
      <c r="RLR37" s="1"/>
      <c r="RLS37" s="1"/>
      <c r="RLT37" s="1"/>
      <c r="RLU37" s="1"/>
      <c r="RLV37" s="1"/>
      <c r="RLW37" s="1"/>
      <c r="RLX37" s="1"/>
      <c r="RLY37" s="1"/>
      <c r="RLZ37" s="1"/>
      <c r="RMA37" s="1"/>
      <c r="RMB37" s="1"/>
      <c r="RMC37" s="1"/>
      <c r="RMD37" s="1"/>
      <c r="RME37" s="1"/>
      <c r="RMF37" s="1"/>
      <c r="RMG37" s="1"/>
      <c r="RMH37" s="1"/>
      <c r="RMI37" s="1"/>
      <c r="RMJ37" s="1"/>
      <c r="RMK37" s="1"/>
      <c r="RML37" s="1"/>
      <c r="RMM37" s="1"/>
      <c r="RMN37" s="1"/>
      <c r="RMO37" s="1"/>
      <c r="RMP37" s="1"/>
      <c r="RMQ37" s="1"/>
      <c r="RMR37" s="1"/>
      <c r="RMS37" s="1"/>
      <c r="RMT37" s="1"/>
      <c r="RMU37" s="1"/>
      <c r="RMV37" s="1"/>
      <c r="RMW37" s="1"/>
      <c r="RMX37" s="1"/>
      <c r="RMY37" s="1"/>
      <c r="RMZ37" s="1"/>
      <c r="RNA37" s="1"/>
      <c r="RNB37" s="1"/>
      <c r="RNC37" s="1"/>
      <c r="RND37" s="1"/>
      <c r="RNE37" s="1"/>
      <c r="RNF37" s="1"/>
      <c r="RNG37" s="1"/>
      <c r="RNH37" s="1"/>
      <c r="RNI37" s="1"/>
      <c r="RNJ37" s="1"/>
      <c r="RNK37" s="1"/>
      <c r="RNL37" s="1"/>
      <c r="RNM37" s="1"/>
      <c r="RNN37" s="1"/>
      <c r="RNO37" s="1"/>
      <c r="RNP37" s="1"/>
      <c r="RNQ37" s="1"/>
      <c r="RNR37" s="1"/>
      <c r="RNS37" s="1"/>
      <c r="RNT37" s="1"/>
      <c r="RNU37" s="1"/>
      <c r="RNV37" s="1"/>
      <c r="RNW37" s="1"/>
      <c r="RNX37" s="1"/>
      <c r="RNY37" s="1"/>
      <c r="RNZ37" s="1"/>
      <c r="ROA37" s="1"/>
      <c r="ROB37" s="1"/>
      <c r="ROC37" s="1"/>
      <c r="ROD37" s="1"/>
      <c r="ROE37" s="1"/>
      <c r="ROF37" s="1"/>
      <c r="ROG37" s="1"/>
      <c r="ROH37" s="1"/>
      <c r="ROI37" s="1"/>
      <c r="ROJ37" s="1"/>
      <c r="ROK37" s="1"/>
      <c r="ROL37" s="1"/>
      <c r="ROM37" s="1"/>
      <c r="RON37" s="1"/>
      <c r="ROO37" s="1"/>
      <c r="ROP37" s="1"/>
      <c r="ROQ37" s="1"/>
      <c r="ROR37" s="1"/>
      <c r="ROS37" s="1"/>
      <c r="ROT37" s="1"/>
      <c r="ROU37" s="1"/>
      <c r="ROV37" s="1"/>
      <c r="ROW37" s="1"/>
      <c r="ROX37" s="1"/>
      <c r="ROY37" s="1"/>
      <c r="ROZ37" s="1"/>
      <c r="RPA37" s="1"/>
      <c r="RPB37" s="1"/>
      <c r="RPC37" s="1"/>
      <c r="RPD37" s="1"/>
      <c r="RPE37" s="1"/>
      <c r="RPF37" s="1"/>
      <c r="RPG37" s="1"/>
      <c r="RPH37" s="1"/>
      <c r="RPI37" s="1"/>
      <c r="RPJ37" s="1"/>
      <c r="RPK37" s="1"/>
      <c r="RPL37" s="1"/>
      <c r="RPM37" s="1"/>
      <c r="RPN37" s="1"/>
      <c r="RPO37" s="1"/>
      <c r="RPP37" s="1"/>
      <c r="RPQ37" s="1"/>
      <c r="RPR37" s="1"/>
      <c r="RPS37" s="1"/>
      <c r="RPT37" s="1"/>
      <c r="RPU37" s="1"/>
      <c r="RPV37" s="1"/>
      <c r="RPW37" s="1"/>
      <c r="RPX37" s="1"/>
      <c r="RPY37" s="1"/>
      <c r="RPZ37" s="1"/>
      <c r="RQA37" s="1"/>
      <c r="RQB37" s="1"/>
      <c r="RQC37" s="1"/>
      <c r="RQD37" s="1"/>
      <c r="RQE37" s="1"/>
      <c r="RQF37" s="1"/>
      <c r="RQG37" s="1"/>
      <c r="RQH37" s="1"/>
      <c r="RQI37" s="1"/>
      <c r="RQJ37" s="1"/>
      <c r="RQK37" s="1"/>
      <c r="RQL37" s="1"/>
      <c r="RQM37" s="1"/>
      <c r="RQN37" s="1"/>
      <c r="RQO37" s="1"/>
      <c r="RQP37" s="1"/>
      <c r="RQQ37" s="1"/>
      <c r="RQR37" s="1"/>
      <c r="RQS37" s="1"/>
      <c r="RQT37" s="1"/>
      <c r="RQU37" s="1"/>
      <c r="RQV37" s="1"/>
      <c r="RQW37" s="1"/>
      <c r="RQX37" s="1"/>
      <c r="RQY37" s="1"/>
      <c r="RQZ37" s="1"/>
      <c r="RRA37" s="1"/>
      <c r="RRB37" s="1"/>
      <c r="RRC37" s="1"/>
      <c r="RRD37" s="1"/>
      <c r="RRE37" s="1"/>
      <c r="RRF37" s="1"/>
      <c r="RRG37" s="1"/>
      <c r="RRH37" s="1"/>
      <c r="RRI37" s="1"/>
      <c r="RRJ37" s="1"/>
      <c r="RRK37" s="1"/>
      <c r="RRL37" s="1"/>
      <c r="RRM37" s="1"/>
      <c r="RRN37" s="1"/>
      <c r="RRO37" s="1"/>
      <c r="RRP37" s="1"/>
      <c r="RRQ37" s="1"/>
      <c r="RRR37" s="1"/>
      <c r="RRS37" s="1"/>
      <c r="RRT37" s="1"/>
      <c r="RRU37" s="1"/>
      <c r="RRV37" s="1"/>
      <c r="RRW37" s="1"/>
      <c r="RRX37" s="1"/>
      <c r="RRY37" s="1"/>
      <c r="RRZ37" s="1"/>
      <c r="RSA37" s="1"/>
      <c r="RSB37" s="1"/>
      <c r="RSC37" s="1"/>
      <c r="RSD37" s="1"/>
      <c r="RSE37" s="1"/>
      <c r="RSF37" s="1"/>
      <c r="RSG37" s="1"/>
      <c r="RSH37" s="1"/>
      <c r="RSI37" s="1"/>
      <c r="RSJ37" s="1"/>
      <c r="RSK37" s="1"/>
      <c r="RSL37" s="1"/>
      <c r="RSM37" s="1"/>
      <c r="RSN37" s="1"/>
      <c r="RSO37" s="1"/>
      <c r="RSP37" s="1"/>
      <c r="RSQ37" s="1"/>
      <c r="RSR37" s="1"/>
      <c r="RSS37" s="1"/>
      <c r="RST37" s="1"/>
      <c r="RSU37" s="1"/>
      <c r="RSV37" s="1"/>
      <c r="RSW37" s="1"/>
      <c r="RSX37" s="1"/>
      <c r="RSY37" s="1"/>
      <c r="RSZ37" s="1"/>
      <c r="RTA37" s="1"/>
      <c r="RTB37" s="1"/>
      <c r="RTC37" s="1"/>
      <c r="RTD37" s="1"/>
      <c r="RTE37" s="1"/>
      <c r="RTF37" s="1"/>
      <c r="RTG37" s="1"/>
      <c r="RTH37" s="1"/>
      <c r="RTI37" s="1"/>
      <c r="RTJ37" s="1"/>
      <c r="RTK37" s="1"/>
      <c r="RTL37" s="1"/>
      <c r="RTM37" s="1"/>
      <c r="RTN37" s="1"/>
      <c r="RTO37" s="1"/>
      <c r="RTP37" s="1"/>
      <c r="RTQ37" s="1"/>
      <c r="RTR37" s="1"/>
      <c r="RTS37" s="1"/>
      <c r="RTT37" s="1"/>
      <c r="RTU37" s="1"/>
      <c r="RTV37" s="1"/>
      <c r="RTW37" s="1"/>
      <c r="RTX37" s="1"/>
      <c r="RTY37" s="1"/>
      <c r="RTZ37" s="1"/>
      <c r="RUA37" s="1"/>
      <c r="RUB37" s="1"/>
      <c r="RUC37" s="1"/>
      <c r="RUD37" s="1"/>
      <c r="RUE37" s="1"/>
      <c r="RUF37" s="1"/>
      <c r="RUG37" s="1"/>
      <c r="RUH37" s="1"/>
      <c r="RUI37" s="1"/>
      <c r="RUJ37" s="1"/>
      <c r="RUK37" s="1"/>
      <c r="RUL37" s="1"/>
      <c r="RUM37" s="1"/>
      <c r="RUN37" s="1"/>
      <c r="RUO37" s="1"/>
      <c r="RUP37" s="1"/>
      <c r="RUQ37" s="1"/>
      <c r="RUR37" s="1"/>
      <c r="RUS37" s="1"/>
      <c r="RUT37" s="1"/>
      <c r="RUU37" s="1"/>
      <c r="RUV37" s="1"/>
      <c r="RUW37" s="1"/>
      <c r="RUX37" s="1"/>
      <c r="RUY37" s="1"/>
      <c r="RUZ37" s="1"/>
      <c r="RVA37" s="1"/>
      <c r="RVB37" s="1"/>
      <c r="RVC37" s="1"/>
      <c r="RVD37" s="1"/>
      <c r="RVE37" s="1"/>
      <c r="RVF37" s="1"/>
      <c r="RVG37" s="1"/>
      <c r="RVH37" s="1"/>
      <c r="RVI37" s="1"/>
      <c r="RVJ37" s="1"/>
      <c r="RVK37" s="1"/>
      <c r="RVL37" s="1"/>
      <c r="RVM37" s="1"/>
      <c r="RVN37" s="1"/>
      <c r="RVO37" s="1"/>
      <c r="RVP37" s="1"/>
      <c r="RVQ37" s="1"/>
      <c r="RVR37" s="1"/>
      <c r="RVS37" s="1"/>
      <c r="RVT37" s="1"/>
      <c r="RVU37" s="1"/>
      <c r="RVV37" s="1"/>
      <c r="RVW37" s="1"/>
      <c r="RVX37" s="1"/>
      <c r="RVY37" s="1"/>
      <c r="RVZ37" s="1"/>
      <c r="RWA37" s="1"/>
      <c r="RWB37" s="1"/>
      <c r="RWC37" s="1"/>
      <c r="RWD37" s="1"/>
      <c r="RWE37" s="1"/>
      <c r="RWF37" s="1"/>
      <c r="RWG37" s="1"/>
      <c r="RWH37" s="1"/>
      <c r="RWI37" s="1"/>
      <c r="RWJ37" s="1"/>
      <c r="RWK37" s="1"/>
      <c r="RWL37" s="1"/>
      <c r="RWM37" s="1"/>
      <c r="RWN37" s="1"/>
      <c r="RWO37" s="1"/>
      <c r="RWP37" s="1"/>
      <c r="RWQ37" s="1"/>
      <c r="RWR37" s="1"/>
      <c r="RWS37" s="1"/>
      <c r="RWT37" s="1"/>
      <c r="RWU37" s="1"/>
      <c r="RWV37" s="1"/>
      <c r="RWW37" s="1"/>
      <c r="RWX37" s="1"/>
      <c r="RWY37" s="1"/>
      <c r="RWZ37" s="1"/>
      <c r="RXA37" s="1"/>
      <c r="RXB37" s="1"/>
      <c r="RXC37" s="1"/>
      <c r="RXD37" s="1"/>
      <c r="RXE37" s="1"/>
      <c r="RXF37" s="1"/>
      <c r="RXG37" s="1"/>
      <c r="RXH37" s="1"/>
      <c r="RXI37" s="1"/>
      <c r="RXJ37" s="1"/>
      <c r="RXK37" s="1"/>
      <c r="RXL37" s="1"/>
      <c r="RXM37" s="1"/>
      <c r="RXN37" s="1"/>
      <c r="RXO37" s="1"/>
      <c r="RXP37" s="1"/>
      <c r="RXQ37" s="1"/>
      <c r="RXR37" s="1"/>
      <c r="RXS37" s="1"/>
      <c r="RXT37" s="1"/>
      <c r="RXU37" s="1"/>
      <c r="RXV37" s="1"/>
      <c r="RXW37" s="1"/>
      <c r="RXX37" s="1"/>
      <c r="RXY37" s="1"/>
      <c r="RXZ37" s="1"/>
      <c r="RYA37" s="1"/>
      <c r="RYB37" s="1"/>
      <c r="RYC37" s="1"/>
      <c r="RYD37" s="1"/>
      <c r="RYE37" s="1"/>
      <c r="RYF37" s="1"/>
      <c r="RYG37" s="1"/>
      <c r="RYH37" s="1"/>
      <c r="RYI37" s="1"/>
      <c r="RYJ37" s="1"/>
      <c r="RYK37" s="1"/>
      <c r="RYL37" s="1"/>
      <c r="RYM37" s="1"/>
      <c r="RYN37" s="1"/>
      <c r="RYO37" s="1"/>
      <c r="RYP37" s="1"/>
      <c r="RYQ37" s="1"/>
      <c r="RYR37" s="1"/>
      <c r="RYS37" s="1"/>
      <c r="RYT37" s="1"/>
      <c r="RYU37" s="1"/>
      <c r="RYV37" s="1"/>
      <c r="RYW37" s="1"/>
      <c r="RYX37" s="1"/>
      <c r="RYY37" s="1"/>
      <c r="RYZ37" s="1"/>
      <c r="RZA37" s="1"/>
      <c r="RZB37" s="1"/>
      <c r="RZC37" s="1"/>
      <c r="RZD37" s="1"/>
      <c r="RZE37" s="1"/>
      <c r="RZF37" s="1"/>
      <c r="RZG37" s="1"/>
      <c r="RZH37" s="1"/>
      <c r="RZI37" s="1"/>
      <c r="RZJ37" s="1"/>
      <c r="RZK37" s="1"/>
      <c r="RZL37" s="1"/>
      <c r="RZM37" s="1"/>
      <c r="RZN37" s="1"/>
      <c r="RZO37" s="1"/>
      <c r="RZP37" s="1"/>
      <c r="RZQ37" s="1"/>
      <c r="RZR37" s="1"/>
      <c r="RZS37" s="1"/>
      <c r="RZT37" s="1"/>
      <c r="RZU37" s="1"/>
      <c r="RZV37" s="1"/>
      <c r="RZW37" s="1"/>
      <c r="RZX37" s="1"/>
      <c r="RZY37" s="1"/>
      <c r="RZZ37" s="1"/>
      <c r="SAA37" s="1"/>
      <c r="SAB37" s="1"/>
      <c r="SAC37" s="1"/>
      <c r="SAD37" s="1"/>
      <c r="SAE37" s="1"/>
      <c r="SAF37" s="1"/>
      <c r="SAG37" s="1"/>
      <c r="SAH37" s="1"/>
      <c r="SAI37" s="1"/>
      <c r="SAJ37" s="1"/>
      <c r="SAK37" s="1"/>
      <c r="SAL37" s="1"/>
      <c r="SAM37" s="1"/>
      <c r="SAN37" s="1"/>
      <c r="SAO37" s="1"/>
      <c r="SAP37" s="1"/>
      <c r="SAQ37" s="1"/>
      <c r="SAR37" s="1"/>
      <c r="SAS37" s="1"/>
      <c r="SAT37" s="1"/>
      <c r="SAU37" s="1"/>
      <c r="SAV37" s="1"/>
      <c r="SAW37" s="1"/>
      <c r="SAX37" s="1"/>
      <c r="SAY37" s="1"/>
      <c r="SAZ37" s="1"/>
      <c r="SBA37" s="1"/>
      <c r="SBB37" s="1"/>
      <c r="SBC37" s="1"/>
      <c r="SBD37" s="1"/>
      <c r="SBE37" s="1"/>
      <c r="SBF37" s="1"/>
      <c r="SBG37" s="1"/>
      <c r="SBH37" s="1"/>
      <c r="SBI37" s="1"/>
      <c r="SBJ37" s="1"/>
      <c r="SBK37" s="1"/>
      <c r="SBL37" s="1"/>
      <c r="SBM37" s="1"/>
      <c r="SBN37" s="1"/>
      <c r="SBO37" s="1"/>
      <c r="SBP37" s="1"/>
      <c r="SBQ37" s="1"/>
      <c r="SBR37" s="1"/>
      <c r="SBS37" s="1"/>
      <c r="SBT37" s="1"/>
      <c r="SBU37" s="1"/>
      <c r="SBV37" s="1"/>
      <c r="SBW37" s="1"/>
      <c r="SBX37" s="1"/>
      <c r="SBY37" s="1"/>
      <c r="SBZ37" s="1"/>
      <c r="SCA37" s="1"/>
      <c r="SCB37" s="1"/>
      <c r="SCC37" s="1"/>
      <c r="SCD37" s="1"/>
      <c r="SCE37" s="1"/>
      <c r="SCF37" s="1"/>
      <c r="SCG37" s="1"/>
      <c r="SCH37" s="1"/>
      <c r="SCI37" s="1"/>
      <c r="SCJ37" s="1"/>
      <c r="SCK37" s="1"/>
      <c r="SCL37" s="1"/>
      <c r="SCM37" s="1"/>
      <c r="SCN37" s="1"/>
      <c r="SCO37" s="1"/>
      <c r="SCP37" s="1"/>
      <c r="SCQ37" s="1"/>
      <c r="SCR37" s="1"/>
      <c r="SCS37" s="1"/>
      <c r="SCT37" s="1"/>
      <c r="SCU37" s="1"/>
      <c r="SCV37" s="1"/>
      <c r="SCW37" s="1"/>
      <c r="SCX37" s="1"/>
      <c r="SCY37" s="1"/>
      <c r="SCZ37" s="1"/>
      <c r="SDA37" s="1"/>
      <c r="SDB37" s="1"/>
      <c r="SDC37" s="1"/>
      <c r="SDD37" s="1"/>
      <c r="SDE37" s="1"/>
      <c r="SDF37" s="1"/>
      <c r="SDG37" s="1"/>
      <c r="SDH37" s="1"/>
      <c r="SDI37" s="1"/>
      <c r="SDJ37" s="1"/>
      <c r="SDK37" s="1"/>
      <c r="SDL37" s="1"/>
      <c r="SDM37" s="1"/>
      <c r="SDN37" s="1"/>
      <c r="SDO37" s="1"/>
      <c r="SDP37" s="1"/>
      <c r="SDQ37" s="1"/>
      <c r="SDR37" s="1"/>
      <c r="SDS37" s="1"/>
      <c r="SDT37" s="1"/>
      <c r="SDU37" s="1"/>
      <c r="SDV37" s="1"/>
      <c r="SDW37" s="1"/>
      <c r="SDX37" s="1"/>
      <c r="SDY37" s="1"/>
      <c r="SDZ37" s="1"/>
      <c r="SEA37" s="1"/>
      <c r="SEB37" s="1"/>
      <c r="SEC37" s="1"/>
      <c r="SED37" s="1"/>
      <c r="SEE37" s="1"/>
      <c r="SEF37" s="1"/>
      <c r="SEG37" s="1"/>
      <c r="SEH37" s="1"/>
      <c r="SEI37" s="1"/>
      <c r="SEJ37" s="1"/>
      <c r="SEK37" s="1"/>
      <c r="SEL37" s="1"/>
      <c r="SEM37" s="1"/>
      <c r="SEN37" s="1"/>
      <c r="SEO37" s="1"/>
      <c r="SEP37" s="1"/>
      <c r="SEQ37" s="1"/>
      <c r="SER37" s="1"/>
      <c r="SES37" s="1"/>
      <c r="SET37" s="1"/>
      <c r="SEU37" s="1"/>
      <c r="SEV37" s="1"/>
      <c r="SEW37" s="1"/>
      <c r="SEX37" s="1"/>
      <c r="SEY37" s="1"/>
      <c r="SEZ37" s="1"/>
      <c r="SFA37" s="1"/>
      <c r="SFB37" s="1"/>
      <c r="SFC37" s="1"/>
      <c r="SFD37" s="1"/>
      <c r="SFE37" s="1"/>
      <c r="SFF37" s="1"/>
      <c r="SFG37" s="1"/>
      <c r="SFH37" s="1"/>
      <c r="SFI37" s="1"/>
      <c r="SFJ37" s="1"/>
      <c r="SFK37" s="1"/>
      <c r="SFL37" s="1"/>
      <c r="SFM37" s="1"/>
      <c r="SFN37" s="1"/>
      <c r="SFO37" s="1"/>
      <c r="SFP37" s="1"/>
      <c r="SFQ37" s="1"/>
      <c r="SFR37" s="1"/>
      <c r="SFS37" s="1"/>
      <c r="SFT37" s="1"/>
      <c r="SFU37" s="1"/>
      <c r="SFV37" s="1"/>
      <c r="SFW37" s="1"/>
      <c r="SFX37" s="1"/>
      <c r="SFY37" s="1"/>
      <c r="SFZ37" s="1"/>
      <c r="SGA37" s="1"/>
      <c r="SGB37" s="1"/>
      <c r="SGC37" s="1"/>
      <c r="SGD37" s="1"/>
      <c r="SGE37" s="1"/>
      <c r="SGF37" s="1"/>
      <c r="SGG37" s="1"/>
      <c r="SGH37" s="1"/>
      <c r="SGI37" s="1"/>
      <c r="SGJ37" s="1"/>
      <c r="SGK37" s="1"/>
      <c r="SGL37" s="1"/>
      <c r="SGM37" s="1"/>
      <c r="SGN37" s="1"/>
      <c r="SGO37" s="1"/>
      <c r="SGP37" s="1"/>
      <c r="SGQ37" s="1"/>
      <c r="SGR37" s="1"/>
      <c r="SGS37" s="1"/>
      <c r="SGT37" s="1"/>
      <c r="SGU37" s="1"/>
      <c r="SGV37" s="1"/>
      <c r="SGW37" s="1"/>
      <c r="SGX37" s="1"/>
      <c r="SGY37" s="1"/>
      <c r="SGZ37" s="1"/>
      <c r="SHA37" s="1"/>
      <c r="SHB37" s="1"/>
      <c r="SHC37" s="1"/>
      <c r="SHD37" s="1"/>
      <c r="SHE37" s="1"/>
      <c r="SHF37" s="1"/>
      <c r="SHG37" s="1"/>
      <c r="SHH37" s="1"/>
      <c r="SHI37" s="1"/>
      <c r="SHJ37" s="1"/>
      <c r="SHK37" s="1"/>
      <c r="SHL37" s="1"/>
      <c r="SHM37" s="1"/>
      <c r="SHN37" s="1"/>
      <c r="SHO37" s="1"/>
      <c r="SHP37" s="1"/>
      <c r="SHQ37" s="1"/>
      <c r="SHR37" s="1"/>
      <c r="SHS37" s="1"/>
      <c r="SHT37" s="1"/>
      <c r="SHU37" s="1"/>
      <c r="SHV37" s="1"/>
      <c r="SHW37" s="1"/>
      <c r="SHX37" s="1"/>
      <c r="SHY37" s="1"/>
      <c r="SHZ37" s="1"/>
      <c r="SIA37" s="1"/>
      <c r="SIB37" s="1"/>
      <c r="SIC37" s="1"/>
      <c r="SID37" s="1"/>
      <c r="SIE37" s="1"/>
      <c r="SIF37" s="1"/>
      <c r="SIG37" s="1"/>
      <c r="SIH37" s="1"/>
      <c r="SII37" s="1"/>
      <c r="SIJ37" s="1"/>
      <c r="SIK37" s="1"/>
      <c r="SIL37" s="1"/>
      <c r="SIM37" s="1"/>
      <c r="SIN37" s="1"/>
      <c r="SIO37" s="1"/>
      <c r="SIP37" s="1"/>
      <c r="SIQ37" s="1"/>
      <c r="SIR37" s="1"/>
      <c r="SIS37" s="1"/>
      <c r="SIT37" s="1"/>
      <c r="SIU37" s="1"/>
      <c r="SIV37" s="1"/>
      <c r="SIW37" s="1"/>
      <c r="SIX37" s="1"/>
      <c r="SIY37" s="1"/>
      <c r="SIZ37" s="1"/>
      <c r="SJA37" s="1"/>
      <c r="SJB37" s="1"/>
      <c r="SJC37" s="1"/>
      <c r="SJD37" s="1"/>
      <c r="SJE37" s="1"/>
      <c r="SJF37" s="1"/>
      <c r="SJG37" s="1"/>
      <c r="SJH37" s="1"/>
      <c r="SJI37" s="1"/>
      <c r="SJJ37" s="1"/>
      <c r="SJK37" s="1"/>
      <c r="SJL37" s="1"/>
      <c r="SJM37" s="1"/>
      <c r="SJN37" s="1"/>
      <c r="SJO37" s="1"/>
      <c r="SJP37" s="1"/>
      <c r="SJQ37" s="1"/>
      <c r="SJR37" s="1"/>
      <c r="SJS37" s="1"/>
      <c r="SJT37" s="1"/>
      <c r="SJU37" s="1"/>
      <c r="SJV37" s="1"/>
      <c r="SJW37" s="1"/>
      <c r="SJX37" s="1"/>
      <c r="SJY37" s="1"/>
      <c r="SJZ37" s="1"/>
      <c r="SKA37" s="1"/>
      <c r="SKB37" s="1"/>
      <c r="SKC37" s="1"/>
      <c r="SKD37" s="1"/>
      <c r="SKE37" s="1"/>
      <c r="SKF37" s="1"/>
      <c r="SKG37" s="1"/>
      <c r="SKH37" s="1"/>
      <c r="SKI37" s="1"/>
      <c r="SKJ37" s="1"/>
      <c r="SKK37" s="1"/>
      <c r="SKL37" s="1"/>
      <c r="SKM37" s="1"/>
      <c r="SKN37" s="1"/>
      <c r="SKO37" s="1"/>
      <c r="SKP37" s="1"/>
      <c r="SKQ37" s="1"/>
      <c r="SKR37" s="1"/>
      <c r="SKS37" s="1"/>
      <c r="SKT37" s="1"/>
      <c r="SKU37" s="1"/>
      <c r="SKV37" s="1"/>
      <c r="SKW37" s="1"/>
      <c r="SKX37" s="1"/>
      <c r="SKY37" s="1"/>
      <c r="SKZ37" s="1"/>
      <c r="SLA37" s="1"/>
      <c r="SLB37" s="1"/>
      <c r="SLC37" s="1"/>
      <c r="SLD37" s="1"/>
      <c r="SLE37" s="1"/>
      <c r="SLF37" s="1"/>
      <c r="SLG37" s="1"/>
      <c r="SLH37" s="1"/>
      <c r="SLI37" s="1"/>
      <c r="SLJ37" s="1"/>
      <c r="SLK37" s="1"/>
      <c r="SLL37" s="1"/>
      <c r="SLM37" s="1"/>
      <c r="SLN37" s="1"/>
      <c r="SLO37" s="1"/>
      <c r="SLP37" s="1"/>
      <c r="SLQ37" s="1"/>
      <c r="SLR37" s="1"/>
      <c r="SLS37" s="1"/>
      <c r="SLT37" s="1"/>
      <c r="SLU37" s="1"/>
      <c r="SLV37" s="1"/>
      <c r="SLW37" s="1"/>
      <c r="SLX37" s="1"/>
      <c r="SLY37" s="1"/>
      <c r="SLZ37" s="1"/>
      <c r="SMA37" s="1"/>
      <c r="SMB37" s="1"/>
      <c r="SMC37" s="1"/>
      <c r="SMD37" s="1"/>
      <c r="SME37" s="1"/>
      <c r="SMF37" s="1"/>
      <c r="SMG37" s="1"/>
      <c r="SMH37" s="1"/>
      <c r="SMI37" s="1"/>
      <c r="SMJ37" s="1"/>
      <c r="SMK37" s="1"/>
      <c r="SML37" s="1"/>
      <c r="SMM37" s="1"/>
      <c r="SMN37" s="1"/>
      <c r="SMO37" s="1"/>
      <c r="SMP37" s="1"/>
      <c r="SMQ37" s="1"/>
      <c r="SMR37" s="1"/>
      <c r="SMS37" s="1"/>
      <c r="SMT37" s="1"/>
      <c r="SMU37" s="1"/>
      <c r="SMV37" s="1"/>
      <c r="SMW37" s="1"/>
      <c r="SMX37" s="1"/>
      <c r="SMY37" s="1"/>
      <c r="SMZ37" s="1"/>
      <c r="SNA37" s="1"/>
      <c r="SNB37" s="1"/>
      <c r="SNC37" s="1"/>
      <c r="SND37" s="1"/>
      <c r="SNE37" s="1"/>
      <c r="SNF37" s="1"/>
      <c r="SNG37" s="1"/>
      <c r="SNH37" s="1"/>
      <c r="SNI37" s="1"/>
      <c r="SNJ37" s="1"/>
      <c r="SNK37" s="1"/>
      <c r="SNL37" s="1"/>
      <c r="SNM37" s="1"/>
      <c r="SNN37" s="1"/>
      <c r="SNO37" s="1"/>
      <c r="SNP37" s="1"/>
      <c r="SNQ37" s="1"/>
      <c r="SNR37" s="1"/>
      <c r="SNS37" s="1"/>
      <c r="SNT37" s="1"/>
      <c r="SNU37" s="1"/>
      <c r="SNV37" s="1"/>
      <c r="SNW37" s="1"/>
      <c r="SNX37" s="1"/>
      <c r="SNY37" s="1"/>
      <c r="SNZ37" s="1"/>
      <c r="SOA37" s="1"/>
      <c r="SOB37" s="1"/>
      <c r="SOC37" s="1"/>
      <c r="SOD37" s="1"/>
      <c r="SOE37" s="1"/>
      <c r="SOF37" s="1"/>
      <c r="SOG37" s="1"/>
      <c r="SOH37" s="1"/>
      <c r="SOI37" s="1"/>
      <c r="SOJ37" s="1"/>
      <c r="SOK37" s="1"/>
      <c r="SOL37" s="1"/>
      <c r="SOM37" s="1"/>
      <c r="SON37" s="1"/>
      <c r="SOO37" s="1"/>
      <c r="SOP37" s="1"/>
      <c r="SOQ37" s="1"/>
      <c r="SOR37" s="1"/>
      <c r="SOS37" s="1"/>
      <c r="SOT37" s="1"/>
      <c r="SOU37" s="1"/>
      <c r="SOV37" s="1"/>
      <c r="SOW37" s="1"/>
      <c r="SOX37" s="1"/>
      <c r="SOY37" s="1"/>
      <c r="SOZ37" s="1"/>
      <c r="SPA37" s="1"/>
      <c r="SPB37" s="1"/>
      <c r="SPC37" s="1"/>
      <c r="SPD37" s="1"/>
      <c r="SPE37" s="1"/>
      <c r="SPF37" s="1"/>
      <c r="SPG37" s="1"/>
      <c r="SPH37" s="1"/>
      <c r="SPI37" s="1"/>
      <c r="SPJ37" s="1"/>
      <c r="SPK37" s="1"/>
      <c r="SPL37" s="1"/>
      <c r="SPM37" s="1"/>
      <c r="SPN37" s="1"/>
      <c r="SPO37" s="1"/>
      <c r="SPP37" s="1"/>
      <c r="SPQ37" s="1"/>
      <c r="SPR37" s="1"/>
      <c r="SPS37" s="1"/>
      <c r="SPT37" s="1"/>
      <c r="SPU37" s="1"/>
      <c r="SPV37" s="1"/>
      <c r="SPW37" s="1"/>
      <c r="SPX37" s="1"/>
      <c r="SPY37" s="1"/>
      <c r="SPZ37" s="1"/>
      <c r="SQA37" s="1"/>
      <c r="SQB37" s="1"/>
      <c r="SQC37" s="1"/>
      <c r="SQD37" s="1"/>
      <c r="SQE37" s="1"/>
      <c r="SQF37" s="1"/>
      <c r="SQG37" s="1"/>
      <c r="SQH37" s="1"/>
      <c r="SQI37" s="1"/>
      <c r="SQJ37" s="1"/>
      <c r="SQK37" s="1"/>
      <c r="SQL37" s="1"/>
      <c r="SQM37" s="1"/>
      <c r="SQN37" s="1"/>
      <c r="SQO37" s="1"/>
      <c r="SQP37" s="1"/>
      <c r="SQQ37" s="1"/>
      <c r="SQR37" s="1"/>
      <c r="SQS37" s="1"/>
      <c r="SQT37" s="1"/>
      <c r="SQU37" s="1"/>
      <c r="SQV37" s="1"/>
      <c r="SQW37" s="1"/>
      <c r="SQX37" s="1"/>
      <c r="SQY37" s="1"/>
      <c r="SQZ37" s="1"/>
      <c r="SRA37" s="1"/>
      <c r="SRB37" s="1"/>
      <c r="SRC37" s="1"/>
      <c r="SRD37" s="1"/>
      <c r="SRE37" s="1"/>
      <c r="SRF37" s="1"/>
      <c r="SRG37" s="1"/>
      <c r="SRH37" s="1"/>
      <c r="SRI37" s="1"/>
      <c r="SRJ37" s="1"/>
      <c r="SRK37" s="1"/>
      <c r="SRL37" s="1"/>
      <c r="SRM37" s="1"/>
      <c r="SRN37" s="1"/>
      <c r="SRO37" s="1"/>
      <c r="SRP37" s="1"/>
      <c r="SRQ37" s="1"/>
      <c r="SRR37" s="1"/>
      <c r="SRS37" s="1"/>
      <c r="SRT37" s="1"/>
      <c r="SRU37" s="1"/>
      <c r="SRV37" s="1"/>
      <c r="SRW37" s="1"/>
      <c r="SRX37" s="1"/>
      <c r="SRY37" s="1"/>
      <c r="SRZ37" s="1"/>
      <c r="SSA37" s="1"/>
      <c r="SSB37" s="1"/>
      <c r="SSC37" s="1"/>
      <c r="SSD37" s="1"/>
      <c r="SSE37" s="1"/>
      <c r="SSF37" s="1"/>
      <c r="SSG37" s="1"/>
      <c r="SSH37" s="1"/>
      <c r="SSI37" s="1"/>
      <c r="SSJ37" s="1"/>
      <c r="SSK37" s="1"/>
      <c r="SSL37" s="1"/>
      <c r="SSM37" s="1"/>
      <c r="SSN37" s="1"/>
      <c r="SSO37" s="1"/>
      <c r="SSP37" s="1"/>
      <c r="SSQ37" s="1"/>
      <c r="SSR37" s="1"/>
      <c r="SSS37" s="1"/>
      <c r="SST37" s="1"/>
      <c r="SSU37" s="1"/>
      <c r="SSV37" s="1"/>
      <c r="SSW37" s="1"/>
      <c r="SSX37" s="1"/>
      <c r="SSY37" s="1"/>
      <c r="SSZ37" s="1"/>
      <c r="STA37" s="1"/>
      <c r="STB37" s="1"/>
      <c r="STC37" s="1"/>
      <c r="STD37" s="1"/>
      <c r="STE37" s="1"/>
      <c r="STF37" s="1"/>
      <c r="STG37" s="1"/>
      <c r="STH37" s="1"/>
      <c r="STI37" s="1"/>
      <c r="STJ37" s="1"/>
      <c r="STK37" s="1"/>
      <c r="STL37" s="1"/>
      <c r="STM37" s="1"/>
      <c r="STN37" s="1"/>
      <c r="STO37" s="1"/>
      <c r="STP37" s="1"/>
      <c r="STQ37" s="1"/>
      <c r="STR37" s="1"/>
      <c r="STS37" s="1"/>
      <c r="STT37" s="1"/>
      <c r="STU37" s="1"/>
      <c r="STV37" s="1"/>
      <c r="STW37" s="1"/>
      <c r="STX37" s="1"/>
      <c r="STY37" s="1"/>
      <c r="STZ37" s="1"/>
      <c r="SUA37" s="1"/>
      <c r="SUB37" s="1"/>
      <c r="SUC37" s="1"/>
      <c r="SUD37" s="1"/>
      <c r="SUE37" s="1"/>
      <c r="SUF37" s="1"/>
      <c r="SUG37" s="1"/>
      <c r="SUH37" s="1"/>
      <c r="SUI37" s="1"/>
      <c r="SUJ37" s="1"/>
      <c r="SUK37" s="1"/>
      <c r="SUL37" s="1"/>
      <c r="SUM37" s="1"/>
      <c r="SUN37" s="1"/>
      <c r="SUO37" s="1"/>
      <c r="SUP37" s="1"/>
      <c r="SUQ37" s="1"/>
      <c r="SUR37" s="1"/>
      <c r="SUS37" s="1"/>
      <c r="SUT37" s="1"/>
      <c r="SUU37" s="1"/>
      <c r="SUV37" s="1"/>
      <c r="SUW37" s="1"/>
      <c r="SUX37" s="1"/>
      <c r="SUY37" s="1"/>
      <c r="SUZ37" s="1"/>
      <c r="SVA37" s="1"/>
      <c r="SVB37" s="1"/>
      <c r="SVC37" s="1"/>
      <c r="SVD37" s="1"/>
      <c r="SVE37" s="1"/>
      <c r="SVF37" s="1"/>
      <c r="SVG37" s="1"/>
      <c r="SVH37" s="1"/>
      <c r="SVI37" s="1"/>
      <c r="SVJ37" s="1"/>
      <c r="SVK37" s="1"/>
      <c r="SVL37" s="1"/>
      <c r="SVM37" s="1"/>
      <c r="SVN37" s="1"/>
      <c r="SVO37" s="1"/>
      <c r="SVP37" s="1"/>
      <c r="SVQ37" s="1"/>
      <c r="SVR37" s="1"/>
      <c r="SVS37" s="1"/>
      <c r="SVT37" s="1"/>
      <c r="SVU37" s="1"/>
      <c r="SVV37" s="1"/>
      <c r="SVW37" s="1"/>
      <c r="SVX37" s="1"/>
      <c r="SVY37" s="1"/>
      <c r="SVZ37" s="1"/>
      <c r="SWA37" s="1"/>
      <c r="SWB37" s="1"/>
      <c r="SWC37" s="1"/>
      <c r="SWD37" s="1"/>
      <c r="SWE37" s="1"/>
      <c r="SWF37" s="1"/>
      <c r="SWG37" s="1"/>
      <c r="SWH37" s="1"/>
      <c r="SWI37" s="1"/>
      <c r="SWJ37" s="1"/>
      <c r="SWK37" s="1"/>
      <c r="SWL37" s="1"/>
      <c r="SWM37" s="1"/>
      <c r="SWN37" s="1"/>
      <c r="SWO37" s="1"/>
      <c r="SWP37" s="1"/>
      <c r="SWQ37" s="1"/>
      <c r="SWR37" s="1"/>
      <c r="SWS37" s="1"/>
      <c r="SWT37" s="1"/>
      <c r="SWU37" s="1"/>
      <c r="SWV37" s="1"/>
      <c r="SWW37" s="1"/>
      <c r="SWX37" s="1"/>
      <c r="SWY37" s="1"/>
      <c r="SWZ37" s="1"/>
      <c r="SXA37" s="1"/>
      <c r="SXB37" s="1"/>
      <c r="SXC37" s="1"/>
      <c r="SXD37" s="1"/>
      <c r="SXE37" s="1"/>
      <c r="SXF37" s="1"/>
      <c r="SXG37" s="1"/>
      <c r="SXH37" s="1"/>
      <c r="SXI37" s="1"/>
      <c r="SXJ37" s="1"/>
      <c r="SXK37" s="1"/>
      <c r="SXL37" s="1"/>
      <c r="SXM37" s="1"/>
      <c r="SXN37" s="1"/>
      <c r="SXO37" s="1"/>
      <c r="SXP37" s="1"/>
      <c r="SXQ37" s="1"/>
      <c r="SXR37" s="1"/>
      <c r="SXS37" s="1"/>
      <c r="SXT37" s="1"/>
      <c r="SXU37" s="1"/>
      <c r="SXV37" s="1"/>
      <c r="SXW37" s="1"/>
      <c r="SXX37" s="1"/>
      <c r="SXY37" s="1"/>
      <c r="SXZ37" s="1"/>
      <c r="SYA37" s="1"/>
      <c r="SYB37" s="1"/>
      <c r="SYC37" s="1"/>
      <c r="SYD37" s="1"/>
      <c r="SYE37" s="1"/>
      <c r="SYF37" s="1"/>
      <c r="SYG37" s="1"/>
      <c r="SYH37" s="1"/>
      <c r="SYI37" s="1"/>
      <c r="SYJ37" s="1"/>
      <c r="SYK37" s="1"/>
      <c r="SYL37" s="1"/>
      <c r="SYM37" s="1"/>
      <c r="SYN37" s="1"/>
      <c r="SYO37" s="1"/>
      <c r="SYP37" s="1"/>
      <c r="SYQ37" s="1"/>
      <c r="SYR37" s="1"/>
      <c r="SYS37" s="1"/>
      <c r="SYT37" s="1"/>
      <c r="SYU37" s="1"/>
      <c r="SYV37" s="1"/>
      <c r="SYW37" s="1"/>
      <c r="SYX37" s="1"/>
      <c r="SYY37" s="1"/>
      <c r="SYZ37" s="1"/>
      <c r="SZA37" s="1"/>
      <c r="SZB37" s="1"/>
      <c r="SZC37" s="1"/>
      <c r="SZD37" s="1"/>
      <c r="SZE37" s="1"/>
      <c r="SZF37" s="1"/>
      <c r="SZG37" s="1"/>
      <c r="SZH37" s="1"/>
      <c r="SZI37" s="1"/>
      <c r="SZJ37" s="1"/>
      <c r="SZK37" s="1"/>
      <c r="SZL37" s="1"/>
      <c r="SZM37" s="1"/>
      <c r="SZN37" s="1"/>
      <c r="SZO37" s="1"/>
      <c r="SZP37" s="1"/>
      <c r="SZQ37" s="1"/>
      <c r="SZR37" s="1"/>
      <c r="SZS37" s="1"/>
      <c r="SZT37" s="1"/>
      <c r="SZU37" s="1"/>
      <c r="SZV37" s="1"/>
      <c r="SZW37" s="1"/>
      <c r="SZX37" s="1"/>
      <c r="SZY37" s="1"/>
      <c r="SZZ37" s="1"/>
      <c r="TAA37" s="1"/>
      <c r="TAB37" s="1"/>
      <c r="TAC37" s="1"/>
      <c r="TAD37" s="1"/>
      <c r="TAE37" s="1"/>
      <c r="TAF37" s="1"/>
      <c r="TAG37" s="1"/>
      <c r="TAH37" s="1"/>
      <c r="TAI37" s="1"/>
      <c r="TAJ37" s="1"/>
      <c r="TAK37" s="1"/>
      <c r="TAL37" s="1"/>
      <c r="TAM37" s="1"/>
      <c r="TAN37" s="1"/>
      <c r="TAO37" s="1"/>
      <c r="TAP37" s="1"/>
      <c r="TAQ37" s="1"/>
      <c r="TAR37" s="1"/>
      <c r="TAS37" s="1"/>
      <c r="TAT37" s="1"/>
      <c r="TAU37" s="1"/>
      <c r="TAV37" s="1"/>
      <c r="TAW37" s="1"/>
      <c r="TAX37" s="1"/>
      <c r="TAY37" s="1"/>
      <c r="TAZ37" s="1"/>
      <c r="TBA37" s="1"/>
      <c r="TBB37" s="1"/>
      <c r="TBC37" s="1"/>
      <c r="TBD37" s="1"/>
      <c r="TBE37" s="1"/>
      <c r="TBF37" s="1"/>
      <c r="TBG37" s="1"/>
      <c r="TBH37" s="1"/>
      <c r="TBI37" s="1"/>
      <c r="TBJ37" s="1"/>
      <c r="TBK37" s="1"/>
      <c r="TBL37" s="1"/>
      <c r="TBM37" s="1"/>
      <c r="TBN37" s="1"/>
      <c r="TBO37" s="1"/>
      <c r="TBP37" s="1"/>
      <c r="TBQ37" s="1"/>
      <c r="TBR37" s="1"/>
      <c r="TBS37" s="1"/>
      <c r="TBT37" s="1"/>
      <c r="TBU37" s="1"/>
      <c r="TBV37" s="1"/>
      <c r="TBW37" s="1"/>
      <c r="TBX37" s="1"/>
      <c r="TBY37" s="1"/>
      <c r="TBZ37" s="1"/>
      <c r="TCA37" s="1"/>
      <c r="TCB37" s="1"/>
      <c r="TCC37" s="1"/>
      <c r="TCD37" s="1"/>
      <c r="TCE37" s="1"/>
      <c r="TCF37" s="1"/>
      <c r="TCG37" s="1"/>
      <c r="TCH37" s="1"/>
      <c r="TCI37" s="1"/>
      <c r="TCJ37" s="1"/>
      <c r="TCK37" s="1"/>
      <c r="TCL37" s="1"/>
      <c r="TCM37" s="1"/>
      <c r="TCN37" s="1"/>
      <c r="TCO37" s="1"/>
      <c r="TCP37" s="1"/>
      <c r="TCQ37" s="1"/>
      <c r="TCR37" s="1"/>
      <c r="TCS37" s="1"/>
      <c r="TCT37" s="1"/>
      <c r="TCU37" s="1"/>
      <c r="TCV37" s="1"/>
      <c r="TCW37" s="1"/>
      <c r="TCX37" s="1"/>
      <c r="TCY37" s="1"/>
      <c r="TCZ37" s="1"/>
      <c r="TDA37" s="1"/>
      <c r="TDB37" s="1"/>
      <c r="TDC37" s="1"/>
      <c r="TDD37" s="1"/>
      <c r="TDE37" s="1"/>
      <c r="TDF37" s="1"/>
      <c r="TDG37" s="1"/>
      <c r="TDH37" s="1"/>
      <c r="TDI37" s="1"/>
      <c r="TDJ37" s="1"/>
      <c r="TDK37" s="1"/>
      <c r="TDL37" s="1"/>
      <c r="TDM37" s="1"/>
      <c r="TDN37" s="1"/>
      <c r="TDO37" s="1"/>
      <c r="TDP37" s="1"/>
      <c r="TDQ37" s="1"/>
      <c r="TDR37" s="1"/>
      <c r="TDS37" s="1"/>
      <c r="TDT37" s="1"/>
      <c r="TDU37" s="1"/>
      <c r="TDV37" s="1"/>
      <c r="TDW37" s="1"/>
      <c r="TDX37" s="1"/>
      <c r="TDY37" s="1"/>
      <c r="TDZ37" s="1"/>
      <c r="TEA37" s="1"/>
      <c r="TEB37" s="1"/>
      <c r="TEC37" s="1"/>
      <c r="TED37" s="1"/>
      <c r="TEE37" s="1"/>
      <c r="TEF37" s="1"/>
      <c r="TEG37" s="1"/>
      <c r="TEH37" s="1"/>
      <c r="TEI37" s="1"/>
      <c r="TEJ37" s="1"/>
      <c r="TEK37" s="1"/>
      <c r="TEL37" s="1"/>
      <c r="TEM37" s="1"/>
      <c r="TEN37" s="1"/>
      <c r="TEO37" s="1"/>
      <c r="TEP37" s="1"/>
      <c r="TEQ37" s="1"/>
      <c r="TER37" s="1"/>
      <c r="TES37" s="1"/>
      <c r="TET37" s="1"/>
      <c r="TEU37" s="1"/>
      <c r="TEV37" s="1"/>
      <c r="TEW37" s="1"/>
      <c r="TEX37" s="1"/>
      <c r="TEY37" s="1"/>
      <c r="TEZ37" s="1"/>
      <c r="TFA37" s="1"/>
      <c r="TFB37" s="1"/>
      <c r="TFC37" s="1"/>
      <c r="TFD37" s="1"/>
      <c r="TFE37" s="1"/>
      <c r="TFF37" s="1"/>
      <c r="TFG37" s="1"/>
      <c r="TFH37" s="1"/>
      <c r="TFI37" s="1"/>
      <c r="TFJ37" s="1"/>
      <c r="TFK37" s="1"/>
      <c r="TFL37" s="1"/>
      <c r="TFM37" s="1"/>
      <c r="TFN37" s="1"/>
      <c r="TFO37" s="1"/>
      <c r="TFP37" s="1"/>
      <c r="TFQ37" s="1"/>
      <c r="TFR37" s="1"/>
      <c r="TFS37" s="1"/>
      <c r="TFT37" s="1"/>
      <c r="TFU37" s="1"/>
      <c r="TFV37" s="1"/>
      <c r="TFW37" s="1"/>
      <c r="TFX37" s="1"/>
      <c r="TFY37" s="1"/>
      <c r="TFZ37" s="1"/>
      <c r="TGA37" s="1"/>
      <c r="TGB37" s="1"/>
      <c r="TGC37" s="1"/>
      <c r="TGD37" s="1"/>
      <c r="TGE37" s="1"/>
      <c r="TGF37" s="1"/>
      <c r="TGG37" s="1"/>
      <c r="TGH37" s="1"/>
      <c r="TGI37" s="1"/>
      <c r="TGJ37" s="1"/>
      <c r="TGK37" s="1"/>
      <c r="TGL37" s="1"/>
      <c r="TGM37" s="1"/>
      <c r="TGN37" s="1"/>
      <c r="TGO37" s="1"/>
      <c r="TGP37" s="1"/>
      <c r="TGQ37" s="1"/>
      <c r="TGR37" s="1"/>
      <c r="TGS37" s="1"/>
      <c r="TGT37" s="1"/>
      <c r="TGU37" s="1"/>
      <c r="TGV37" s="1"/>
      <c r="TGW37" s="1"/>
      <c r="TGX37" s="1"/>
      <c r="TGY37" s="1"/>
      <c r="TGZ37" s="1"/>
      <c r="THA37" s="1"/>
      <c r="THB37" s="1"/>
      <c r="THC37" s="1"/>
      <c r="THD37" s="1"/>
      <c r="THE37" s="1"/>
      <c r="THF37" s="1"/>
      <c r="THG37" s="1"/>
      <c r="THH37" s="1"/>
      <c r="THI37" s="1"/>
      <c r="THJ37" s="1"/>
      <c r="THK37" s="1"/>
      <c r="THL37" s="1"/>
      <c r="THM37" s="1"/>
      <c r="THN37" s="1"/>
      <c r="THO37" s="1"/>
      <c r="THP37" s="1"/>
      <c r="THQ37" s="1"/>
      <c r="THR37" s="1"/>
      <c r="THS37" s="1"/>
      <c r="THT37" s="1"/>
      <c r="THU37" s="1"/>
      <c r="THV37" s="1"/>
      <c r="THW37" s="1"/>
      <c r="THX37" s="1"/>
      <c r="THY37" s="1"/>
      <c r="THZ37" s="1"/>
      <c r="TIA37" s="1"/>
      <c r="TIB37" s="1"/>
      <c r="TIC37" s="1"/>
      <c r="TID37" s="1"/>
      <c r="TIE37" s="1"/>
      <c r="TIF37" s="1"/>
      <c r="TIG37" s="1"/>
      <c r="TIH37" s="1"/>
      <c r="TII37" s="1"/>
      <c r="TIJ37" s="1"/>
      <c r="TIK37" s="1"/>
      <c r="TIL37" s="1"/>
      <c r="TIM37" s="1"/>
      <c r="TIN37" s="1"/>
      <c r="TIO37" s="1"/>
      <c r="TIP37" s="1"/>
      <c r="TIQ37" s="1"/>
      <c r="TIR37" s="1"/>
      <c r="TIS37" s="1"/>
      <c r="TIT37" s="1"/>
      <c r="TIU37" s="1"/>
      <c r="TIV37" s="1"/>
      <c r="TIW37" s="1"/>
      <c r="TIX37" s="1"/>
      <c r="TIY37" s="1"/>
      <c r="TIZ37" s="1"/>
      <c r="TJA37" s="1"/>
      <c r="TJB37" s="1"/>
      <c r="TJC37" s="1"/>
      <c r="TJD37" s="1"/>
      <c r="TJE37" s="1"/>
      <c r="TJF37" s="1"/>
      <c r="TJG37" s="1"/>
      <c r="TJH37" s="1"/>
      <c r="TJI37" s="1"/>
      <c r="TJJ37" s="1"/>
      <c r="TJK37" s="1"/>
      <c r="TJL37" s="1"/>
      <c r="TJM37" s="1"/>
      <c r="TJN37" s="1"/>
      <c r="TJO37" s="1"/>
      <c r="TJP37" s="1"/>
      <c r="TJQ37" s="1"/>
      <c r="TJR37" s="1"/>
      <c r="TJS37" s="1"/>
      <c r="TJT37" s="1"/>
      <c r="TJU37" s="1"/>
      <c r="TJV37" s="1"/>
      <c r="TJW37" s="1"/>
      <c r="TJX37" s="1"/>
      <c r="TJY37" s="1"/>
      <c r="TJZ37" s="1"/>
      <c r="TKA37" s="1"/>
      <c r="TKB37" s="1"/>
      <c r="TKC37" s="1"/>
      <c r="TKD37" s="1"/>
      <c r="TKE37" s="1"/>
      <c r="TKF37" s="1"/>
      <c r="TKG37" s="1"/>
      <c r="TKH37" s="1"/>
      <c r="TKI37" s="1"/>
      <c r="TKJ37" s="1"/>
      <c r="TKK37" s="1"/>
      <c r="TKL37" s="1"/>
      <c r="TKM37" s="1"/>
      <c r="TKN37" s="1"/>
      <c r="TKO37" s="1"/>
      <c r="TKP37" s="1"/>
      <c r="TKQ37" s="1"/>
      <c r="TKR37" s="1"/>
      <c r="TKS37" s="1"/>
      <c r="TKT37" s="1"/>
      <c r="TKU37" s="1"/>
      <c r="TKV37" s="1"/>
      <c r="TKW37" s="1"/>
      <c r="TKX37" s="1"/>
      <c r="TKY37" s="1"/>
      <c r="TKZ37" s="1"/>
      <c r="TLA37" s="1"/>
      <c r="TLB37" s="1"/>
      <c r="TLC37" s="1"/>
      <c r="TLD37" s="1"/>
      <c r="TLE37" s="1"/>
      <c r="TLF37" s="1"/>
      <c r="TLG37" s="1"/>
      <c r="TLH37" s="1"/>
      <c r="TLI37" s="1"/>
      <c r="TLJ37" s="1"/>
      <c r="TLK37" s="1"/>
      <c r="TLL37" s="1"/>
      <c r="TLM37" s="1"/>
      <c r="TLN37" s="1"/>
      <c r="TLO37" s="1"/>
      <c r="TLP37" s="1"/>
      <c r="TLQ37" s="1"/>
      <c r="TLR37" s="1"/>
      <c r="TLS37" s="1"/>
      <c r="TLT37" s="1"/>
      <c r="TLU37" s="1"/>
      <c r="TLV37" s="1"/>
      <c r="TLW37" s="1"/>
      <c r="TLX37" s="1"/>
      <c r="TLY37" s="1"/>
      <c r="TLZ37" s="1"/>
      <c r="TMA37" s="1"/>
      <c r="TMB37" s="1"/>
      <c r="TMC37" s="1"/>
      <c r="TMD37" s="1"/>
      <c r="TME37" s="1"/>
      <c r="TMF37" s="1"/>
      <c r="TMG37" s="1"/>
      <c r="TMH37" s="1"/>
      <c r="TMI37" s="1"/>
      <c r="TMJ37" s="1"/>
      <c r="TMK37" s="1"/>
      <c r="TML37" s="1"/>
      <c r="TMM37" s="1"/>
      <c r="TMN37" s="1"/>
      <c r="TMO37" s="1"/>
      <c r="TMP37" s="1"/>
      <c r="TMQ37" s="1"/>
      <c r="TMR37" s="1"/>
      <c r="TMS37" s="1"/>
      <c r="TMT37" s="1"/>
      <c r="TMU37" s="1"/>
      <c r="TMV37" s="1"/>
      <c r="TMW37" s="1"/>
      <c r="TMX37" s="1"/>
      <c r="TMY37" s="1"/>
      <c r="TMZ37" s="1"/>
      <c r="TNA37" s="1"/>
      <c r="TNB37" s="1"/>
      <c r="TNC37" s="1"/>
      <c r="TND37" s="1"/>
      <c r="TNE37" s="1"/>
      <c r="TNF37" s="1"/>
      <c r="TNG37" s="1"/>
      <c r="TNH37" s="1"/>
      <c r="TNI37" s="1"/>
      <c r="TNJ37" s="1"/>
      <c r="TNK37" s="1"/>
      <c r="TNL37" s="1"/>
      <c r="TNM37" s="1"/>
      <c r="TNN37" s="1"/>
      <c r="TNO37" s="1"/>
      <c r="TNP37" s="1"/>
      <c r="TNQ37" s="1"/>
      <c r="TNR37" s="1"/>
      <c r="TNS37" s="1"/>
      <c r="TNT37" s="1"/>
      <c r="TNU37" s="1"/>
      <c r="TNV37" s="1"/>
      <c r="TNW37" s="1"/>
      <c r="TNX37" s="1"/>
      <c r="TNY37" s="1"/>
      <c r="TNZ37" s="1"/>
      <c r="TOA37" s="1"/>
      <c r="TOB37" s="1"/>
      <c r="TOC37" s="1"/>
      <c r="TOD37" s="1"/>
      <c r="TOE37" s="1"/>
      <c r="TOF37" s="1"/>
      <c r="TOG37" s="1"/>
      <c r="TOH37" s="1"/>
      <c r="TOI37" s="1"/>
      <c r="TOJ37" s="1"/>
      <c r="TOK37" s="1"/>
      <c r="TOL37" s="1"/>
      <c r="TOM37" s="1"/>
      <c r="TON37" s="1"/>
      <c r="TOO37" s="1"/>
      <c r="TOP37" s="1"/>
      <c r="TOQ37" s="1"/>
      <c r="TOR37" s="1"/>
      <c r="TOS37" s="1"/>
      <c r="TOT37" s="1"/>
      <c r="TOU37" s="1"/>
      <c r="TOV37" s="1"/>
      <c r="TOW37" s="1"/>
      <c r="TOX37" s="1"/>
      <c r="TOY37" s="1"/>
      <c r="TOZ37" s="1"/>
      <c r="TPA37" s="1"/>
      <c r="TPB37" s="1"/>
      <c r="TPC37" s="1"/>
      <c r="TPD37" s="1"/>
      <c r="TPE37" s="1"/>
      <c r="TPF37" s="1"/>
      <c r="TPG37" s="1"/>
      <c r="TPH37" s="1"/>
      <c r="TPI37" s="1"/>
      <c r="TPJ37" s="1"/>
      <c r="TPK37" s="1"/>
      <c r="TPL37" s="1"/>
      <c r="TPM37" s="1"/>
      <c r="TPN37" s="1"/>
      <c r="TPO37" s="1"/>
      <c r="TPP37" s="1"/>
      <c r="TPQ37" s="1"/>
      <c r="TPR37" s="1"/>
      <c r="TPS37" s="1"/>
      <c r="TPT37" s="1"/>
      <c r="TPU37" s="1"/>
      <c r="TPV37" s="1"/>
      <c r="TPW37" s="1"/>
      <c r="TPX37" s="1"/>
      <c r="TPY37" s="1"/>
      <c r="TPZ37" s="1"/>
      <c r="TQA37" s="1"/>
      <c r="TQB37" s="1"/>
      <c r="TQC37" s="1"/>
      <c r="TQD37" s="1"/>
      <c r="TQE37" s="1"/>
      <c r="TQF37" s="1"/>
      <c r="TQG37" s="1"/>
      <c r="TQH37" s="1"/>
      <c r="TQI37" s="1"/>
      <c r="TQJ37" s="1"/>
      <c r="TQK37" s="1"/>
      <c r="TQL37" s="1"/>
      <c r="TQM37" s="1"/>
      <c r="TQN37" s="1"/>
      <c r="TQO37" s="1"/>
      <c r="TQP37" s="1"/>
      <c r="TQQ37" s="1"/>
      <c r="TQR37" s="1"/>
      <c r="TQS37" s="1"/>
      <c r="TQT37" s="1"/>
      <c r="TQU37" s="1"/>
      <c r="TQV37" s="1"/>
      <c r="TQW37" s="1"/>
      <c r="TQX37" s="1"/>
      <c r="TQY37" s="1"/>
      <c r="TQZ37" s="1"/>
      <c r="TRA37" s="1"/>
      <c r="TRB37" s="1"/>
      <c r="TRC37" s="1"/>
      <c r="TRD37" s="1"/>
      <c r="TRE37" s="1"/>
      <c r="TRF37" s="1"/>
      <c r="TRG37" s="1"/>
      <c r="TRH37" s="1"/>
      <c r="TRI37" s="1"/>
      <c r="TRJ37" s="1"/>
      <c r="TRK37" s="1"/>
      <c r="TRL37" s="1"/>
      <c r="TRM37" s="1"/>
      <c r="TRN37" s="1"/>
      <c r="TRO37" s="1"/>
      <c r="TRP37" s="1"/>
      <c r="TRQ37" s="1"/>
      <c r="TRR37" s="1"/>
      <c r="TRS37" s="1"/>
      <c r="TRT37" s="1"/>
      <c r="TRU37" s="1"/>
      <c r="TRV37" s="1"/>
      <c r="TRW37" s="1"/>
      <c r="TRX37" s="1"/>
      <c r="TRY37" s="1"/>
      <c r="TRZ37" s="1"/>
      <c r="TSA37" s="1"/>
      <c r="TSB37" s="1"/>
      <c r="TSC37" s="1"/>
      <c r="TSD37" s="1"/>
      <c r="TSE37" s="1"/>
      <c r="TSF37" s="1"/>
      <c r="TSG37" s="1"/>
      <c r="TSH37" s="1"/>
      <c r="TSI37" s="1"/>
      <c r="TSJ37" s="1"/>
      <c r="TSK37" s="1"/>
      <c r="TSL37" s="1"/>
      <c r="TSM37" s="1"/>
      <c r="TSN37" s="1"/>
      <c r="TSO37" s="1"/>
      <c r="TSP37" s="1"/>
      <c r="TSQ37" s="1"/>
      <c r="TSR37" s="1"/>
      <c r="TSS37" s="1"/>
      <c r="TST37" s="1"/>
      <c r="TSU37" s="1"/>
      <c r="TSV37" s="1"/>
      <c r="TSW37" s="1"/>
      <c r="TSX37" s="1"/>
      <c r="TSY37" s="1"/>
      <c r="TSZ37" s="1"/>
      <c r="TTA37" s="1"/>
      <c r="TTB37" s="1"/>
      <c r="TTC37" s="1"/>
      <c r="TTD37" s="1"/>
      <c r="TTE37" s="1"/>
      <c r="TTF37" s="1"/>
      <c r="TTG37" s="1"/>
      <c r="TTH37" s="1"/>
      <c r="TTI37" s="1"/>
      <c r="TTJ37" s="1"/>
      <c r="TTK37" s="1"/>
      <c r="TTL37" s="1"/>
      <c r="TTM37" s="1"/>
      <c r="TTN37" s="1"/>
      <c r="TTO37" s="1"/>
      <c r="TTP37" s="1"/>
      <c r="TTQ37" s="1"/>
      <c r="TTR37" s="1"/>
      <c r="TTS37" s="1"/>
      <c r="TTT37" s="1"/>
      <c r="TTU37" s="1"/>
      <c r="TTV37" s="1"/>
      <c r="TTW37" s="1"/>
      <c r="TTX37" s="1"/>
      <c r="TTY37" s="1"/>
      <c r="TTZ37" s="1"/>
      <c r="TUA37" s="1"/>
      <c r="TUB37" s="1"/>
      <c r="TUC37" s="1"/>
      <c r="TUD37" s="1"/>
      <c r="TUE37" s="1"/>
      <c r="TUF37" s="1"/>
      <c r="TUG37" s="1"/>
      <c r="TUH37" s="1"/>
      <c r="TUI37" s="1"/>
      <c r="TUJ37" s="1"/>
      <c r="TUK37" s="1"/>
      <c r="TUL37" s="1"/>
      <c r="TUM37" s="1"/>
      <c r="TUN37" s="1"/>
      <c r="TUO37" s="1"/>
      <c r="TUP37" s="1"/>
      <c r="TUQ37" s="1"/>
      <c r="TUR37" s="1"/>
      <c r="TUS37" s="1"/>
      <c r="TUT37" s="1"/>
      <c r="TUU37" s="1"/>
      <c r="TUV37" s="1"/>
      <c r="TUW37" s="1"/>
      <c r="TUX37" s="1"/>
      <c r="TUY37" s="1"/>
      <c r="TUZ37" s="1"/>
      <c r="TVA37" s="1"/>
      <c r="TVB37" s="1"/>
      <c r="TVC37" s="1"/>
      <c r="TVD37" s="1"/>
      <c r="TVE37" s="1"/>
      <c r="TVF37" s="1"/>
      <c r="TVG37" s="1"/>
      <c r="TVH37" s="1"/>
      <c r="TVI37" s="1"/>
      <c r="TVJ37" s="1"/>
      <c r="TVK37" s="1"/>
      <c r="TVL37" s="1"/>
      <c r="TVM37" s="1"/>
      <c r="TVN37" s="1"/>
      <c r="TVO37" s="1"/>
      <c r="TVP37" s="1"/>
      <c r="TVQ37" s="1"/>
      <c r="TVR37" s="1"/>
      <c r="TVS37" s="1"/>
      <c r="TVT37" s="1"/>
      <c r="TVU37" s="1"/>
      <c r="TVV37" s="1"/>
      <c r="TVW37" s="1"/>
      <c r="TVX37" s="1"/>
      <c r="TVY37" s="1"/>
      <c r="TVZ37" s="1"/>
      <c r="TWA37" s="1"/>
      <c r="TWB37" s="1"/>
      <c r="TWC37" s="1"/>
      <c r="TWD37" s="1"/>
      <c r="TWE37" s="1"/>
      <c r="TWF37" s="1"/>
      <c r="TWG37" s="1"/>
      <c r="TWH37" s="1"/>
      <c r="TWI37" s="1"/>
      <c r="TWJ37" s="1"/>
      <c r="TWK37" s="1"/>
      <c r="TWL37" s="1"/>
      <c r="TWM37" s="1"/>
      <c r="TWN37" s="1"/>
      <c r="TWO37" s="1"/>
      <c r="TWP37" s="1"/>
      <c r="TWQ37" s="1"/>
      <c r="TWR37" s="1"/>
      <c r="TWS37" s="1"/>
      <c r="TWT37" s="1"/>
      <c r="TWU37" s="1"/>
      <c r="TWV37" s="1"/>
      <c r="TWW37" s="1"/>
      <c r="TWX37" s="1"/>
      <c r="TWY37" s="1"/>
      <c r="TWZ37" s="1"/>
      <c r="TXA37" s="1"/>
      <c r="TXB37" s="1"/>
      <c r="TXC37" s="1"/>
      <c r="TXD37" s="1"/>
      <c r="TXE37" s="1"/>
      <c r="TXF37" s="1"/>
      <c r="TXG37" s="1"/>
      <c r="TXH37" s="1"/>
      <c r="TXI37" s="1"/>
      <c r="TXJ37" s="1"/>
      <c r="TXK37" s="1"/>
      <c r="TXL37" s="1"/>
      <c r="TXM37" s="1"/>
      <c r="TXN37" s="1"/>
      <c r="TXO37" s="1"/>
      <c r="TXP37" s="1"/>
      <c r="TXQ37" s="1"/>
      <c r="TXR37" s="1"/>
      <c r="TXS37" s="1"/>
      <c r="TXT37" s="1"/>
      <c r="TXU37" s="1"/>
      <c r="TXV37" s="1"/>
      <c r="TXW37" s="1"/>
      <c r="TXX37" s="1"/>
      <c r="TXY37" s="1"/>
      <c r="TXZ37" s="1"/>
      <c r="TYA37" s="1"/>
      <c r="TYB37" s="1"/>
      <c r="TYC37" s="1"/>
      <c r="TYD37" s="1"/>
      <c r="TYE37" s="1"/>
      <c r="TYF37" s="1"/>
      <c r="TYG37" s="1"/>
      <c r="TYH37" s="1"/>
      <c r="TYI37" s="1"/>
      <c r="TYJ37" s="1"/>
      <c r="TYK37" s="1"/>
      <c r="TYL37" s="1"/>
      <c r="TYM37" s="1"/>
      <c r="TYN37" s="1"/>
      <c r="TYO37" s="1"/>
      <c r="TYP37" s="1"/>
      <c r="TYQ37" s="1"/>
      <c r="TYR37" s="1"/>
      <c r="TYS37" s="1"/>
      <c r="TYT37" s="1"/>
      <c r="TYU37" s="1"/>
      <c r="TYV37" s="1"/>
      <c r="TYW37" s="1"/>
      <c r="TYX37" s="1"/>
      <c r="TYY37" s="1"/>
      <c r="TYZ37" s="1"/>
      <c r="TZA37" s="1"/>
      <c r="TZB37" s="1"/>
      <c r="TZC37" s="1"/>
      <c r="TZD37" s="1"/>
      <c r="TZE37" s="1"/>
      <c r="TZF37" s="1"/>
      <c r="TZG37" s="1"/>
      <c r="TZH37" s="1"/>
      <c r="TZI37" s="1"/>
      <c r="TZJ37" s="1"/>
      <c r="TZK37" s="1"/>
      <c r="TZL37" s="1"/>
      <c r="TZM37" s="1"/>
      <c r="TZN37" s="1"/>
      <c r="TZO37" s="1"/>
      <c r="TZP37" s="1"/>
      <c r="TZQ37" s="1"/>
      <c r="TZR37" s="1"/>
      <c r="TZS37" s="1"/>
      <c r="TZT37" s="1"/>
      <c r="TZU37" s="1"/>
      <c r="TZV37" s="1"/>
      <c r="TZW37" s="1"/>
      <c r="TZX37" s="1"/>
      <c r="TZY37" s="1"/>
      <c r="TZZ37" s="1"/>
      <c r="UAA37" s="1"/>
      <c r="UAB37" s="1"/>
      <c r="UAC37" s="1"/>
      <c r="UAD37" s="1"/>
      <c r="UAE37" s="1"/>
      <c r="UAF37" s="1"/>
      <c r="UAG37" s="1"/>
      <c r="UAH37" s="1"/>
      <c r="UAI37" s="1"/>
      <c r="UAJ37" s="1"/>
      <c r="UAK37" s="1"/>
      <c r="UAL37" s="1"/>
      <c r="UAM37" s="1"/>
      <c r="UAN37" s="1"/>
      <c r="UAO37" s="1"/>
      <c r="UAP37" s="1"/>
      <c r="UAQ37" s="1"/>
      <c r="UAR37" s="1"/>
      <c r="UAS37" s="1"/>
      <c r="UAT37" s="1"/>
      <c r="UAU37" s="1"/>
      <c r="UAV37" s="1"/>
      <c r="UAW37" s="1"/>
      <c r="UAX37" s="1"/>
      <c r="UAY37" s="1"/>
      <c r="UAZ37" s="1"/>
      <c r="UBA37" s="1"/>
      <c r="UBB37" s="1"/>
      <c r="UBC37" s="1"/>
      <c r="UBD37" s="1"/>
      <c r="UBE37" s="1"/>
      <c r="UBF37" s="1"/>
      <c r="UBG37" s="1"/>
      <c r="UBH37" s="1"/>
      <c r="UBI37" s="1"/>
      <c r="UBJ37" s="1"/>
      <c r="UBK37" s="1"/>
      <c r="UBL37" s="1"/>
      <c r="UBM37" s="1"/>
      <c r="UBN37" s="1"/>
      <c r="UBO37" s="1"/>
      <c r="UBP37" s="1"/>
      <c r="UBQ37" s="1"/>
      <c r="UBR37" s="1"/>
      <c r="UBS37" s="1"/>
      <c r="UBT37" s="1"/>
      <c r="UBU37" s="1"/>
      <c r="UBV37" s="1"/>
      <c r="UBW37" s="1"/>
      <c r="UBX37" s="1"/>
      <c r="UBY37" s="1"/>
      <c r="UBZ37" s="1"/>
      <c r="UCA37" s="1"/>
      <c r="UCB37" s="1"/>
      <c r="UCC37" s="1"/>
      <c r="UCD37" s="1"/>
      <c r="UCE37" s="1"/>
      <c r="UCF37" s="1"/>
      <c r="UCG37" s="1"/>
      <c r="UCH37" s="1"/>
      <c r="UCI37" s="1"/>
      <c r="UCJ37" s="1"/>
      <c r="UCK37" s="1"/>
      <c r="UCL37" s="1"/>
      <c r="UCM37" s="1"/>
      <c r="UCN37" s="1"/>
      <c r="UCO37" s="1"/>
      <c r="UCP37" s="1"/>
      <c r="UCQ37" s="1"/>
      <c r="UCR37" s="1"/>
      <c r="UCS37" s="1"/>
      <c r="UCT37" s="1"/>
      <c r="UCU37" s="1"/>
      <c r="UCV37" s="1"/>
      <c r="UCW37" s="1"/>
      <c r="UCX37" s="1"/>
      <c r="UCY37" s="1"/>
      <c r="UCZ37" s="1"/>
      <c r="UDA37" s="1"/>
      <c r="UDB37" s="1"/>
      <c r="UDC37" s="1"/>
      <c r="UDD37" s="1"/>
      <c r="UDE37" s="1"/>
      <c r="UDF37" s="1"/>
      <c r="UDG37" s="1"/>
      <c r="UDH37" s="1"/>
      <c r="UDI37" s="1"/>
      <c r="UDJ37" s="1"/>
      <c r="UDK37" s="1"/>
      <c r="UDL37" s="1"/>
      <c r="UDM37" s="1"/>
      <c r="UDN37" s="1"/>
      <c r="UDO37" s="1"/>
      <c r="UDP37" s="1"/>
      <c r="UDQ37" s="1"/>
      <c r="UDR37" s="1"/>
      <c r="UDS37" s="1"/>
      <c r="UDT37" s="1"/>
      <c r="UDU37" s="1"/>
      <c r="UDV37" s="1"/>
      <c r="UDW37" s="1"/>
      <c r="UDX37" s="1"/>
      <c r="UDY37" s="1"/>
      <c r="UDZ37" s="1"/>
      <c r="UEA37" s="1"/>
      <c r="UEB37" s="1"/>
      <c r="UEC37" s="1"/>
      <c r="UED37" s="1"/>
      <c r="UEE37" s="1"/>
      <c r="UEF37" s="1"/>
      <c r="UEG37" s="1"/>
      <c r="UEH37" s="1"/>
      <c r="UEI37" s="1"/>
      <c r="UEJ37" s="1"/>
      <c r="UEK37" s="1"/>
      <c r="UEL37" s="1"/>
      <c r="UEM37" s="1"/>
      <c r="UEN37" s="1"/>
      <c r="UEO37" s="1"/>
      <c r="UEP37" s="1"/>
      <c r="UEQ37" s="1"/>
      <c r="UER37" s="1"/>
      <c r="UES37" s="1"/>
      <c r="UET37" s="1"/>
      <c r="UEU37" s="1"/>
      <c r="UEV37" s="1"/>
      <c r="UEW37" s="1"/>
      <c r="UEX37" s="1"/>
      <c r="UEY37" s="1"/>
      <c r="UEZ37" s="1"/>
      <c r="UFA37" s="1"/>
      <c r="UFB37" s="1"/>
      <c r="UFC37" s="1"/>
      <c r="UFD37" s="1"/>
      <c r="UFE37" s="1"/>
      <c r="UFF37" s="1"/>
      <c r="UFG37" s="1"/>
      <c r="UFH37" s="1"/>
      <c r="UFI37" s="1"/>
      <c r="UFJ37" s="1"/>
      <c r="UFK37" s="1"/>
      <c r="UFL37" s="1"/>
      <c r="UFM37" s="1"/>
      <c r="UFN37" s="1"/>
      <c r="UFO37" s="1"/>
      <c r="UFP37" s="1"/>
      <c r="UFQ37" s="1"/>
      <c r="UFR37" s="1"/>
      <c r="UFS37" s="1"/>
      <c r="UFT37" s="1"/>
      <c r="UFU37" s="1"/>
      <c r="UFV37" s="1"/>
      <c r="UFW37" s="1"/>
      <c r="UFX37" s="1"/>
      <c r="UFY37" s="1"/>
      <c r="UFZ37" s="1"/>
      <c r="UGA37" s="1"/>
      <c r="UGB37" s="1"/>
      <c r="UGC37" s="1"/>
      <c r="UGD37" s="1"/>
      <c r="UGE37" s="1"/>
      <c r="UGF37" s="1"/>
      <c r="UGG37" s="1"/>
      <c r="UGH37" s="1"/>
      <c r="UGI37" s="1"/>
      <c r="UGJ37" s="1"/>
      <c r="UGK37" s="1"/>
      <c r="UGL37" s="1"/>
      <c r="UGM37" s="1"/>
      <c r="UGN37" s="1"/>
      <c r="UGO37" s="1"/>
      <c r="UGP37" s="1"/>
      <c r="UGQ37" s="1"/>
      <c r="UGR37" s="1"/>
      <c r="UGS37" s="1"/>
      <c r="UGT37" s="1"/>
      <c r="UGU37" s="1"/>
      <c r="UGV37" s="1"/>
      <c r="UGW37" s="1"/>
      <c r="UGX37" s="1"/>
      <c r="UGY37" s="1"/>
      <c r="UGZ37" s="1"/>
      <c r="UHA37" s="1"/>
      <c r="UHB37" s="1"/>
      <c r="UHC37" s="1"/>
      <c r="UHD37" s="1"/>
      <c r="UHE37" s="1"/>
      <c r="UHF37" s="1"/>
      <c r="UHG37" s="1"/>
      <c r="UHH37" s="1"/>
      <c r="UHI37" s="1"/>
      <c r="UHJ37" s="1"/>
      <c r="UHK37" s="1"/>
      <c r="UHL37" s="1"/>
      <c r="UHM37" s="1"/>
      <c r="UHN37" s="1"/>
      <c r="UHO37" s="1"/>
      <c r="UHP37" s="1"/>
      <c r="UHQ37" s="1"/>
      <c r="UHR37" s="1"/>
      <c r="UHS37" s="1"/>
      <c r="UHT37" s="1"/>
      <c r="UHU37" s="1"/>
      <c r="UHV37" s="1"/>
      <c r="UHW37" s="1"/>
      <c r="UHX37" s="1"/>
      <c r="UHY37" s="1"/>
      <c r="UHZ37" s="1"/>
      <c r="UIA37" s="1"/>
      <c r="UIB37" s="1"/>
      <c r="UIC37" s="1"/>
      <c r="UID37" s="1"/>
      <c r="UIE37" s="1"/>
      <c r="UIF37" s="1"/>
      <c r="UIG37" s="1"/>
      <c r="UIH37" s="1"/>
      <c r="UII37" s="1"/>
      <c r="UIJ37" s="1"/>
      <c r="UIK37" s="1"/>
      <c r="UIL37" s="1"/>
      <c r="UIM37" s="1"/>
      <c r="UIN37" s="1"/>
      <c r="UIO37" s="1"/>
      <c r="UIP37" s="1"/>
      <c r="UIQ37" s="1"/>
      <c r="UIR37" s="1"/>
      <c r="UIS37" s="1"/>
      <c r="UIT37" s="1"/>
      <c r="UIU37" s="1"/>
      <c r="UIV37" s="1"/>
      <c r="UIW37" s="1"/>
      <c r="UIX37" s="1"/>
      <c r="UIY37" s="1"/>
      <c r="UIZ37" s="1"/>
      <c r="UJA37" s="1"/>
      <c r="UJB37" s="1"/>
      <c r="UJC37" s="1"/>
      <c r="UJD37" s="1"/>
      <c r="UJE37" s="1"/>
      <c r="UJF37" s="1"/>
      <c r="UJG37" s="1"/>
      <c r="UJH37" s="1"/>
      <c r="UJI37" s="1"/>
      <c r="UJJ37" s="1"/>
      <c r="UJK37" s="1"/>
      <c r="UJL37" s="1"/>
      <c r="UJM37" s="1"/>
      <c r="UJN37" s="1"/>
      <c r="UJO37" s="1"/>
      <c r="UJP37" s="1"/>
      <c r="UJQ37" s="1"/>
      <c r="UJR37" s="1"/>
      <c r="UJS37" s="1"/>
      <c r="UJT37" s="1"/>
      <c r="UJU37" s="1"/>
      <c r="UJV37" s="1"/>
      <c r="UJW37" s="1"/>
      <c r="UJX37" s="1"/>
      <c r="UJY37" s="1"/>
      <c r="UJZ37" s="1"/>
      <c r="UKA37" s="1"/>
      <c r="UKB37" s="1"/>
      <c r="UKC37" s="1"/>
      <c r="UKD37" s="1"/>
      <c r="UKE37" s="1"/>
      <c r="UKF37" s="1"/>
      <c r="UKG37" s="1"/>
      <c r="UKH37" s="1"/>
      <c r="UKI37" s="1"/>
      <c r="UKJ37" s="1"/>
      <c r="UKK37" s="1"/>
      <c r="UKL37" s="1"/>
      <c r="UKM37" s="1"/>
      <c r="UKN37" s="1"/>
      <c r="UKO37" s="1"/>
      <c r="UKP37" s="1"/>
      <c r="UKQ37" s="1"/>
      <c r="UKR37" s="1"/>
      <c r="UKS37" s="1"/>
      <c r="UKT37" s="1"/>
      <c r="UKU37" s="1"/>
      <c r="UKV37" s="1"/>
      <c r="UKW37" s="1"/>
      <c r="UKX37" s="1"/>
      <c r="UKY37" s="1"/>
      <c r="UKZ37" s="1"/>
      <c r="ULA37" s="1"/>
      <c r="ULB37" s="1"/>
      <c r="ULC37" s="1"/>
      <c r="ULD37" s="1"/>
      <c r="ULE37" s="1"/>
      <c r="ULF37" s="1"/>
      <c r="ULG37" s="1"/>
      <c r="ULH37" s="1"/>
      <c r="ULI37" s="1"/>
      <c r="ULJ37" s="1"/>
      <c r="ULK37" s="1"/>
      <c r="ULL37" s="1"/>
      <c r="ULM37" s="1"/>
      <c r="ULN37" s="1"/>
      <c r="ULO37" s="1"/>
      <c r="ULP37" s="1"/>
      <c r="ULQ37" s="1"/>
      <c r="ULR37" s="1"/>
      <c r="ULS37" s="1"/>
      <c r="ULT37" s="1"/>
      <c r="ULU37" s="1"/>
      <c r="ULV37" s="1"/>
      <c r="ULW37" s="1"/>
      <c r="ULX37" s="1"/>
      <c r="ULY37" s="1"/>
      <c r="ULZ37" s="1"/>
      <c r="UMA37" s="1"/>
      <c r="UMB37" s="1"/>
      <c r="UMC37" s="1"/>
      <c r="UMD37" s="1"/>
      <c r="UME37" s="1"/>
      <c r="UMF37" s="1"/>
      <c r="UMG37" s="1"/>
      <c r="UMH37" s="1"/>
      <c r="UMI37" s="1"/>
      <c r="UMJ37" s="1"/>
      <c r="UMK37" s="1"/>
      <c r="UML37" s="1"/>
      <c r="UMM37" s="1"/>
      <c r="UMN37" s="1"/>
      <c r="UMO37" s="1"/>
      <c r="UMP37" s="1"/>
      <c r="UMQ37" s="1"/>
      <c r="UMR37" s="1"/>
      <c r="UMS37" s="1"/>
      <c r="UMT37" s="1"/>
      <c r="UMU37" s="1"/>
      <c r="UMV37" s="1"/>
      <c r="UMW37" s="1"/>
      <c r="UMX37" s="1"/>
      <c r="UMY37" s="1"/>
      <c r="UMZ37" s="1"/>
      <c r="UNA37" s="1"/>
      <c r="UNB37" s="1"/>
      <c r="UNC37" s="1"/>
      <c r="UND37" s="1"/>
      <c r="UNE37" s="1"/>
      <c r="UNF37" s="1"/>
      <c r="UNG37" s="1"/>
      <c r="UNH37" s="1"/>
      <c r="UNI37" s="1"/>
      <c r="UNJ37" s="1"/>
      <c r="UNK37" s="1"/>
      <c r="UNL37" s="1"/>
      <c r="UNM37" s="1"/>
      <c r="UNN37" s="1"/>
      <c r="UNO37" s="1"/>
      <c r="UNP37" s="1"/>
      <c r="UNQ37" s="1"/>
      <c r="UNR37" s="1"/>
      <c r="UNS37" s="1"/>
      <c r="UNT37" s="1"/>
      <c r="UNU37" s="1"/>
      <c r="UNV37" s="1"/>
      <c r="UNW37" s="1"/>
      <c r="UNX37" s="1"/>
      <c r="UNY37" s="1"/>
      <c r="UNZ37" s="1"/>
      <c r="UOA37" s="1"/>
      <c r="UOB37" s="1"/>
      <c r="UOC37" s="1"/>
      <c r="UOD37" s="1"/>
      <c r="UOE37" s="1"/>
      <c r="UOF37" s="1"/>
      <c r="UOG37" s="1"/>
      <c r="UOH37" s="1"/>
      <c r="UOI37" s="1"/>
      <c r="UOJ37" s="1"/>
      <c r="UOK37" s="1"/>
      <c r="UOL37" s="1"/>
      <c r="UOM37" s="1"/>
      <c r="UON37" s="1"/>
      <c r="UOO37" s="1"/>
      <c r="UOP37" s="1"/>
      <c r="UOQ37" s="1"/>
      <c r="UOR37" s="1"/>
      <c r="UOS37" s="1"/>
      <c r="UOT37" s="1"/>
      <c r="UOU37" s="1"/>
      <c r="UOV37" s="1"/>
      <c r="UOW37" s="1"/>
      <c r="UOX37" s="1"/>
      <c r="UOY37" s="1"/>
      <c r="UOZ37" s="1"/>
      <c r="UPA37" s="1"/>
      <c r="UPB37" s="1"/>
      <c r="UPC37" s="1"/>
      <c r="UPD37" s="1"/>
      <c r="UPE37" s="1"/>
      <c r="UPF37" s="1"/>
      <c r="UPG37" s="1"/>
      <c r="UPH37" s="1"/>
      <c r="UPI37" s="1"/>
      <c r="UPJ37" s="1"/>
      <c r="UPK37" s="1"/>
      <c r="UPL37" s="1"/>
      <c r="UPM37" s="1"/>
      <c r="UPN37" s="1"/>
      <c r="UPO37" s="1"/>
      <c r="UPP37" s="1"/>
      <c r="UPQ37" s="1"/>
      <c r="UPR37" s="1"/>
      <c r="UPS37" s="1"/>
      <c r="UPT37" s="1"/>
      <c r="UPU37" s="1"/>
      <c r="UPV37" s="1"/>
      <c r="UPW37" s="1"/>
      <c r="UPX37" s="1"/>
      <c r="UPY37" s="1"/>
      <c r="UPZ37" s="1"/>
      <c r="UQA37" s="1"/>
      <c r="UQB37" s="1"/>
      <c r="UQC37" s="1"/>
      <c r="UQD37" s="1"/>
      <c r="UQE37" s="1"/>
      <c r="UQF37" s="1"/>
      <c r="UQG37" s="1"/>
      <c r="UQH37" s="1"/>
      <c r="UQI37" s="1"/>
      <c r="UQJ37" s="1"/>
      <c r="UQK37" s="1"/>
      <c r="UQL37" s="1"/>
      <c r="UQM37" s="1"/>
      <c r="UQN37" s="1"/>
      <c r="UQO37" s="1"/>
      <c r="UQP37" s="1"/>
      <c r="UQQ37" s="1"/>
      <c r="UQR37" s="1"/>
      <c r="UQS37" s="1"/>
      <c r="UQT37" s="1"/>
      <c r="UQU37" s="1"/>
      <c r="UQV37" s="1"/>
      <c r="UQW37" s="1"/>
      <c r="UQX37" s="1"/>
      <c r="UQY37" s="1"/>
      <c r="UQZ37" s="1"/>
      <c r="URA37" s="1"/>
      <c r="URB37" s="1"/>
      <c r="URC37" s="1"/>
      <c r="URD37" s="1"/>
      <c r="URE37" s="1"/>
      <c r="URF37" s="1"/>
      <c r="URG37" s="1"/>
      <c r="URH37" s="1"/>
      <c r="URI37" s="1"/>
      <c r="URJ37" s="1"/>
      <c r="URK37" s="1"/>
      <c r="URL37" s="1"/>
      <c r="URM37" s="1"/>
      <c r="URN37" s="1"/>
      <c r="URO37" s="1"/>
      <c r="URP37" s="1"/>
      <c r="URQ37" s="1"/>
      <c r="URR37" s="1"/>
      <c r="URS37" s="1"/>
      <c r="URT37" s="1"/>
      <c r="URU37" s="1"/>
      <c r="URV37" s="1"/>
      <c r="URW37" s="1"/>
      <c r="URX37" s="1"/>
      <c r="URY37" s="1"/>
      <c r="URZ37" s="1"/>
      <c r="USA37" s="1"/>
      <c r="USB37" s="1"/>
      <c r="USC37" s="1"/>
      <c r="USD37" s="1"/>
      <c r="USE37" s="1"/>
      <c r="USF37" s="1"/>
      <c r="USG37" s="1"/>
      <c r="USH37" s="1"/>
      <c r="USI37" s="1"/>
      <c r="USJ37" s="1"/>
      <c r="USK37" s="1"/>
      <c r="USL37" s="1"/>
      <c r="USM37" s="1"/>
      <c r="USN37" s="1"/>
      <c r="USO37" s="1"/>
      <c r="USP37" s="1"/>
      <c r="USQ37" s="1"/>
      <c r="USR37" s="1"/>
      <c r="USS37" s="1"/>
      <c r="UST37" s="1"/>
      <c r="USU37" s="1"/>
      <c r="USV37" s="1"/>
      <c r="USW37" s="1"/>
      <c r="USX37" s="1"/>
      <c r="USY37" s="1"/>
      <c r="USZ37" s="1"/>
      <c r="UTA37" s="1"/>
      <c r="UTB37" s="1"/>
      <c r="UTC37" s="1"/>
      <c r="UTD37" s="1"/>
      <c r="UTE37" s="1"/>
      <c r="UTF37" s="1"/>
      <c r="UTG37" s="1"/>
      <c r="UTH37" s="1"/>
      <c r="UTI37" s="1"/>
      <c r="UTJ37" s="1"/>
      <c r="UTK37" s="1"/>
      <c r="UTL37" s="1"/>
      <c r="UTM37" s="1"/>
      <c r="UTN37" s="1"/>
      <c r="UTO37" s="1"/>
      <c r="UTP37" s="1"/>
      <c r="UTQ37" s="1"/>
      <c r="UTR37" s="1"/>
      <c r="UTS37" s="1"/>
      <c r="UTT37" s="1"/>
      <c r="UTU37" s="1"/>
      <c r="UTV37" s="1"/>
      <c r="UTW37" s="1"/>
      <c r="UTX37" s="1"/>
      <c r="UTY37" s="1"/>
      <c r="UTZ37" s="1"/>
      <c r="UUA37" s="1"/>
      <c r="UUB37" s="1"/>
      <c r="UUC37" s="1"/>
      <c r="UUD37" s="1"/>
      <c r="UUE37" s="1"/>
      <c r="UUF37" s="1"/>
      <c r="UUG37" s="1"/>
      <c r="UUH37" s="1"/>
      <c r="UUI37" s="1"/>
      <c r="UUJ37" s="1"/>
      <c r="UUK37" s="1"/>
      <c r="UUL37" s="1"/>
      <c r="UUM37" s="1"/>
      <c r="UUN37" s="1"/>
      <c r="UUO37" s="1"/>
      <c r="UUP37" s="1"/>
      <c r="UUQ37" s="1"/>
      <c r="UUR37" s="1"/>
      <c r="UUS37" s="1"/>
      <c r="UUT37" s="1"/>
      <c r="UUU37" s="1"/>
      <c r="UUV37" s="1"/>
      <c r="UUW37" s="1"/>
      <c r="UUX37" s="1"/>
      <c r="UUY37" s="1"/>
      <c r="UUZ37" s="1"/>
      <c r="UVA37" s="1"/>
      <c r="UVB37" s="1"/>
      <c r="UVC37" s="1"/>
      <c r="UVD37" s="1"/>
      <c r="UVE37" s="1"/>
      <c r="UVF37" s="1"/>
      <c r="UVG37" s="1"/>
      <c r="UVH37" s="1"/>
      <c r="UVI37" s="1"/>
      <c r="UVJ37" s="1"/>
      <c r="UVK37" s="1"/>
      <c r="UVL37" s="1"/>
      <c r="UVM37" s="1"/>
      <c r="UVN37" s="1"/>
      <c r="UVO37" s="1"/>
      <c r="UVP37" s="1"/>
      <c r="UVQ37" s="1"/>
      <c r="UVR37" s="1"/>
      <c r="UVS37" s="1"/>
      <c r="UVT37" s="1"/>
      <c r="UVU37" s="1"/>
      <c r="UVV37" s="1"/>
      <c r="UVW37" s="1"/>
      <c r="UVX37" s="1"/>
      <c r="UVY37" s="1"/>
      <c r="UVZ37" s="1"/>
      <c r="UWA37" s="1"/>
      <c r="UWB37" s="1"/>
      <c r="UWC37" s="1"/>
      <c r="UWD37" s="1"/>
      <c r="UWE37" s="1"/>
      <c r="UWF37" s="1"/>
      <c r="UWG37" s="1"/>
      <c r="UWH37" s="1"/>
      <c r="UWI37" s="1"/>
      <c r="UWJ37" s="1"/>
      <c r="UWK37" s="1"/>
      <c r="UWL37" s="1"/>
      <c r="UWM37" s="1"/>
      <c r="UWN37" s="1"/>
      <c r="UWO37" s="1"/>
      <c r="UWP37" s="1"/>
      <c r="UWQ37" s="1"/>
      <c r="UWR37" s="1"/>
      <c r="UWS37" s="1"/>
      <c r="UWT37" s="1"/>
      <c r="UWU37" s="1"/>
      <c r="UWV37" s="1"/>
      <c r="UWW37" s="1"/>
      <c r="UWX37" s="1"/>
      <c r="UWY37" s="1"/>
      <c r="UWZ37" s="1"/>
      <c r="UXA37" s="1"/>
      <c r="UXB37" s="1"/>
      <c r="UXC37" s="1"/>
      <c r="UXD37" s="1"/>
      <c r="UXE37" s="1"/>
      <c r="UXF37" s="1"/>
      <c r="UXG37" s="1"/>
      <c r="UXH37" s="1"/>
      <c r="UXI37" s="1"/>
      <c r="UXJ37" s="1"/>
      <c r="UXK37" s="1"/>
      <c r="UXL37" s="1"/>
      <c r="UXM37" s="1"/>
      <c r="UXN37" s="1"/>
      <c r="UXO37" s="1"/>
      <c r="UXP37" s="1"/>
      <c r="UXQ37" s="1"/>
      <c r="UXR37" s="1"/>
      <c r="UXS37" s="1"/>
      <c r="UXT37" s="1"/>
      <c r="UXU37" s="1"/>
      <c r="UXV37" s="1"/>
      <c r="UXW37" s="1"/>
      <c r="UXX37" s="1"/>
      <c r="UXY37" s="1"/>
      <c r="UXZ37" s="1"/>
      <c r="UYA37" s="1"/>
      <c r="UYB37" s="1"/>
      <c r="UYC37" s="1"/>
      <c r="UYD37" s="1"/>
      <c r="UYE37" s="1"/>
      <c r="UYF37" s="1"/>
      <c r="UYG37" s="1"/>
      <c r="UYH37" s="1"/>
      <c r="UYI37" s="1"/>
      <c r="UYJ37" s="1"/>
      <c r="UYK37" s="1"/>
      <c r="UYL37" s="1"/>
      <c r="UYM37" s="1"/>
      <c r="UYN37" s="1"/>
      <c r="UYO37" s="1"/>
      <c r="UYP37" s="1"/>
      <c r="UYQ37" s="1"/>
      <c r="UYR37" s="1"/>
      <c r="UYS37" s="1"/>
      <c r="UYT37" s="1"/>
      <c r="UYU37" s="1"/>
      <c r="UYV37" s="1"/>
      <c r="UYW37" s="1"/>
      <c r="UYX37" s="1"/>
      <c r="UYY37" s="1"/>
      <c r="UYZ37" s="1"/>
      <c r="UZA37" s="1"/>
      <c r="UZB37" s="1"/>
      <c r="UZC37" s="1"/>
      <c r="UZD37" s="1"/>
      <c r="UZE37" s="1"/>
      <c r="UZF37" s="1"/>
      <c r="UZG37" s="1"/>
      <c r="UZH37" s="1"/>
      <c r="UZI37" s="1"/>
      <c r="UZJ37" s="1"/>
      <c r="UZK37" s="1"/>
      <c r="UZL37" s="1"/>
      <c r="UZM37" s="1"/>
      <c r="UZN37" s="1"/>
      <c r="UZO37" s="1"/>
      <c r="UZP37" s="1"/>
      <c r="UZQ37" s="1"/>
      <c r="UZR37" s="1"/>
      <c r="UZS37" s="1"/>
      <c r="UZT37" s="1"/>
      <c r="UZU37" s="1"/>
      <c r="UZV37" s="1"/>
      <c r="UZW37" s="1"/>
      <c r="UZX37" s="1"/>
      <c r="UZY37" s="1"/>
      <c r="UZZ37" s="1"/>
      <c r="VAA37" s="1"/>
      <c r="VAB37" s="1"/>
      <c r="VAC37" s="1"/>
      <c r="VAD37" s="1"/>
      <c r="VAE37" s="1"/>
      <c r="VAF37" s="1"/>
      <c r="VAG37" s="1"/>
      <c r="VAH37" s="1"/>
      <c r="VAI37" s="1"/>
      <c r="VAJ37" s="1"/>
      <c r="VAK37" s="1"/>
      <c r="VAL37" s="1"/>
      <c r="VAM37" s="1"/>
      <c r="VAN37" s="1"/>
      <c r="VAO37" s="1"/>
      <c r="VAP37" s="1"/>
      <c r="VAQ37" s="1"/>
      <c r="VAR37" s="1"/>
      <c r="VAS37" s="1"/>
      <c r="VAT37" s="1"/>
      <c r="VAU37" s="1"/>
      <c r="VAV37" s="1"/>
      <c r="VAW37" s="1"/>
      <c r="VAX37" s="1"/>
      <c r="VAY37" s="1"/>
      <c r="VAZ37" s="1"/>
      <c r="VBA37" s="1"/>
      <c r="VBB37" s="1"/>
      <c r="VBC37" s="1"/>
      <c r="VBD37" s="1"/>
      <c r="VBE37" s="1"/>
      <c r="VBF37" s="1"/>
      <c r="VBG37" s="1"/>
      <c r="VBH37" s="1"/>
      <c r="VBI37" s="1"/>
      <c r="VBJ37" s="1"/>
      <c r="VBK37" s="1"/>
      <c r="VBL37" s="1"/>
      <c r="VBM37" s="1"/>
      <c r="VBN37" s="1"/>
      <c r="VBO37" s="1"/>
      <c r="VBP37" s="1"/>
      <c r="VBQ37" s="1"/>
      <c r="VBR37" s="1"/>
      <c r="VBS37" s="1"/>
      <c r="VBT37" s="1"/>
      <c r="VBU37" s="1"/>
      <c r="VBV37" s="1"/>
      <c r="VBW37" s="1"/>
      <c r="VBX37" s="1"/>
      <c r="VBY37" s="1"/>
      <c r="VBZ37" s="1"/>
      <c r="VCA37" s="1"/>
      <c r="VCB37" s="1"/>
      <c r="VCC37" s="1"/>
      <c r="VCD37" s="1"/>
      <c r="VCE37" s="1"/>
      <c r="VCF37" s="1"/>
      <c r="VCG37" s="1"/>
      <c r="VCH37" s="1"/>
      <c r="VCI37" s="1"/>
      <c r="VCJ37" s="1"/>
      <c r="VCK37" s="1"/>
      <c r="VCL37" s="1"/>
      <c r="VCM37" s="1"/>
      <c r="VCN37" s="1"/>
      <c r="VCO37" s="1"/>
      <c r="VCP37" s="1"/>
      <c r="VCQ37" s="1"/>
      <c r="VCR37" s="1"/>
      <c r="VCS37" s="1"/>
      <c r="VCT37" s="1"/>
      <c r="VCU37" s="1"/>
      <c r="VCV37" s="1"/>
      <c r="VCW37" s="1"/>
      <c r="VCX37" s="1"/>
      <c r="VCY37" s="1"/>
      <c r="VCZ37" s="1"/>
      <c r="VDA37" s="1"/>
      <c r="VDB37" s="1"/>
      <c r="VDC37" s="1"/>
      <c r="VDD37" s="1"/>
      <c r="VDE37" s="1"/>
      <c r="VDF37" s="1"/>
      <c r="VDG37" s="1"/>
      <c r="VDH37" s="1"/>
      <c r="VDI37" s="1"/>
      <c r="VDJ37" s="1"/>
      <c r="VDK37" s="1"/>
      <c r="VDL37" s="1"/>
      <c r="VDM37" s="1"/>
      <c r="VDN37" s="1"/>
      <c r="VDO37" s="1"/>
      <c r="VDP37" s="1"/>
      <c r="VDQ37" s="1"/>
      <c r="VDR37" s="1"/>
      <c r="VDS37" s="1"/>
      <c r="VDT37" s="1"/>
      <c r="VDU37" s="1"/>
      <c r="VDV37" s="1"/>
      <c r="VDW37" s="1"/>
      <c r="VDX37" s="1"/>
      <c r="VDY37" s="1"/>
      <c r="VDZ37" s="1"/>
      <c r="VEA37" s="1"/>
      <c r="VEB37" s="1"/>
      <c r="VEC37" s="1"/>
      <c r="VED37" s="1"/>
      <c r="VEE37" s="1"/>
      <c r="VEF37" s="1"/>
      <c r="VEG37" s="1"/>
      <c r="VEH37" s="1"/>
      <c r="VEI37" s="1"/>
      <c r="VEJ37" s="1"/>
      <c r="VEK37" s="1"/>
      <c r="VEL37" s="1"/>
      <c r="VEM37" s="1"/>
      <c r="VEN37" s="1"/>
      <c r="VEO37" s="1"/>
      <c r="VEP37" s="1"/>
      <c r="VEQ37" s="1"/>
      <c r="VER37" s="1"/>
      <c r="VES37" s="1"/>
      <c r="VET37" s="1"/>
      <c r="VEU37" s="1"/>
      <c r="VEV37" s="1"/>
      <c r="VEW37" s="1"/>
      <c r="VEX37" s="1"/>
      <c r="VEY37" s="1"/>
      <c r="VEZ37" s="1"/>
      <c r="VFA37" s="1"/>
      <c r="VFB37" s="1"/>
      <c r="VFC37" s="1"/>
      <c r="VFD37" s="1"/>
      <c r="VFE37" s="1"/>
      <c r="VFF37" s="1"/>
      <c r="VFG37" s="1"/>
      <c r="VFH37" s="1"/>
      <c r="VFI37" s="1"/>
      <c r="VFJ37" s="1"/>
      <c r="VFK37" s="1"/>
      <c r="VFL37" s="1"/>
      <c r="VFM37" s="1"/>
      <c r="VFN37" s="1"/>
      <c r="VFO37" s="1"/>
      <c r="VFP37" s="1"/>
      <c r="VFQ37" s="1"/>
      <c r="VFR37" s="1"/>
      <c r="VFS37" s="1"/>
      <c r="VFT37" s="1"/>
      <c r="VFU37" s="1"/>
      <c r="VFV37" s="1"/>
      <c r="VFW37" s="1"/>
      <c r="VFX37" s="1"/>
      <c r="VFY37" s="1"/>
      <c r="VFZ37" s="1"/>
      <c r="VGA37" s="1"/>
      <c r="VGB37" s="1"/>
      <c r="VGC37" s="1"/>
      <c r="VGD37" s="1"/>
      <c r="VGE37" s="1"/>
      <c r="VGF37" s="1"/>
      <c r="VGG37" s="1"/>
      <c r="VGH37" s="1"/>
      <c r="VGI37" s="1"/>
      <c r="VGJ37" s="1"/>
      <c r="VGK37" s="1"/>
      <c r="VGL37" s="1"/>
      <c r="VGM37" s="1"/>
      <c r="VGN37" s="1"/>
      <c r="VGO37" s="1"/>
      <c r="VGP37" s="1"/>
      <c r="VGQ37" s="1"/>
      <c r="VGR37" s="1"/>
      <c r="VGS37" s="1"/>
      <c r="VGT37" s="1"/>
      <c r="VGU37" s="1"/>
      <c r="VGV37" s="1"/>
      <c r="VGW37" s="1"/>
      <c r="VGX37" s="1"/>
      <c r="VGY37" s="1"/>
      <c r="VGZ37" s="1"/>
      <c r="VHA37" s="1"/>
      <c r="VHB37" s="1"/>
      <c r="VHC37" s="1"/>
      <c r="VHD37" s="1"/>
      <c r="VHE37" s="1"/>
      <c r="VHF37" s="1"/>
      <c r="VHG37" s="1"/>
      <c r="VHH37" s="1"/>
      <c r="VHI37" s="1"/>
      <c r="VHJ37" s="1"/>
      <c r="VHK37" s="1"/>
      <c r="VHL37" s="1"/>
      <c r="VHM37" s="1"/>
      <c r="VHN37" s="1"/>
      <c r="VHO37" s="1"/>
      <c r="VHP37" s="1"/>
      <c r="VHQ37" s="1"/>
      <c r="VHR37" s="1"/>
      <c r="VHS37" s="1"/>
      <c r="VHT37" s="1"/>
      <c r="VHU37" s="1"/>
      <c r="VHV37" s="1"/>
      <c r="VHW37" s="1"/>
      <c r="VHX37" s="1"/>
      <c r="VHY37" s="1"/>
      <c r="VHZ37" s="1"/>
      <c r="VIA37" s="1"/>
      <c r="VIB37" s="1"/>
      <c r="VIC37" s="1"/>
      <c r="VID37" s="1"/>
      <c r="VIE37" s="1"/>
      <c r="VIF37" s="1"/>
      <c r="VIG37" s="1"/>
      <c r="VIH37" s="1"/>
      <c r="VII37" s="1"/>
      <c r="VIJ37" s="1"/>
      <c r="VIK37" s="1"/>
      <c r="VIL37" s="1"/>
      <c r="VIM37" s="1"/>
      <c r="VIN37" s="1"/>
      <c r="VIO37" s="1"/>
      <c r="VIP37" s="1"/>
      <c r="VIQ37" s="1"/>
      <c r="VIR37" s="1"/>
      <c r="VIS37" s="1"/>
      <c r="VIT37" s="1"/>
      <c r="VIU37" s="1"/>
      <c r="VIV37" s="1"/>
      <c r="VIW37" s="1"/>
      <c r="VIX37" s="1"/>
      <c r="VIY37" s="1"/>
      <c r="VIZ37" s="1"/>
      <c r="VJA37" s="1"/>
      <c r="VJB37" s="1"/>
      <c r="VJC37" s="1"/>
      <c r="VJD37" s="1"/>
      <c r="VJE37" s="1"/>
      <c r="VJF37" s="1"/>
      <c r="VJG37" s="1"/>
      <c r="VJH37" s="1"/>
      <c r="VJI37" s="1"/>
      <c r="VJJ37" s="1"/>
      <c r="VJK37" s="1"/>
      <c r="VJL37" s="1"/>
      <c r="VJM37" s="1"/>
      <c r="VJN37" s="1"/>
      <c r="VJO37" s="1"/>
      <c r="VJP37" s="1"/>
      <c r="VJQ37" s="1"/>
      <c r="VJR37" s="1"/>
      <c r="VJS37" s="1"/>
      <c r="VJT37" s="1"/>
      <c r="VJU37" s="1"/>
      <c r="VJV37" s="1"/>
      <c r="VJW37" s="1"/>
      <c r="VJX37" s="1"/>
      <c r="VJY37" s="1"/>
      <c r="VJZ37" s="1"/>
      <c r="VKA37" s="1"/>
      <c r="VKB37" s="1"/>
      <c r="VKC37" s="1"/>
      <c r="VKD37" s="1"/>
      <c r="VKE37" s="1"/>
      <c r="VKF37" s="1"/>
      <c r="VKG37" s="1"/>
      <c r="VKH37" s="1"/>
      <c r="VKI37" s="1"/>
      <c r="VKJ37" s="1"/>
      <c r="VKK37" s="1"/>
      <c r="VKL37" s="1"/>
      <c r="VKM37" s="1"/>
      <c r="VKN37" s="1"/>
      <c r="VKO37" s="1"/>
      <c r="VKP37" s="1"/>
      <c r="VKQ37" s="1"/>
      <c r="VKR37" s="1"/>
      <c r="VKS37" s="1"/>
      <c r="VKT37" s="1"/>
      <c r="VKU37" s="1"/>
      <c r="VKV37" s="1"/>
      <c r="VKW37" s="1"/>
      <c r="VKX37" s="1"/>
      <c r="VKY37" s="1"/>
      <c r="VKZ37" s="1"/>
      <c r="VLA37" s="1"/>
      <c r="VLB37" s="1"/>
      <c r="VLC37" s="1"/>
      <c r="VLD37" s="1"/>
      <c r="VLE37" s="1"/>
      <c r="VLF37" s="1"/>
      <c r="VLG37" s="1"/>
      <c r="VLH37" s="1"/>
      <c r="VLI37" s="1"/>
      <c r="VLJ37" s="1"/>
      <c r="VLK37" s="1"/>
      <c r="VLL37" s="1"/>
      <c r="VLM37" s="1"/>
      <c r="VLN37" s="1"/>
      <c r="VLO37" s="1"/>
      <c r="VLP37" s="1"/>
      <c r="VLQ37" s="1"/>
      <c r="VLR37" s="1"/>
      <c r="VLS37" s="1"/>
      <c r="VLT37" s="1"/>
      <c r="VLU37" s="1"/>
      <c r="VLV37" s="1"/>
      <c r="VLW37" s="1"/>
      <c r="VLX37" s="1"/>
      <c r="VLY37" s="1"/>
      <c r="VLZ37" s="1"/>
      <c r="VMA37" s="1"/>
      <c r="VMB37" s="1"/>
      <c r="VMC37" s="1"/>
      <c r="VMD37" s="1"/>
      <c r="VME37" s="1"/>
      <c r="VMF37" s="1"/>
      <c r="VMG37" s="1"/>
      <c r="VMH37" s="1"/>
      <c r="VMI37" s="1"/>
      <c r="VMJ37" s="1"/>
      <c r="VMK37" s="1"/>
      <c r="VML37" s="1"/>
      <c r="VMM37" s="1"/>
      <c r="VMN37" s="1"/>
      <c r="VMO37" s="1"/>
      <c r="VMP37" s="1"/>
      <c r="VMQ37" s="1"/>
      <c r="VMR37" s="1"/>
      <c r="VMS37" s="1"/>
      <c r="VMT37" s="1"/>
      <c r="VMU37" s="1"/>
      <c r="VMV37" s="1"/>
      <c r="VMW37" s="1"/>
      <c r="VMX37" s="1"/>
      <c r="VMY37" s="1"/>
      <c r="VMZ37" s="1"/>
      <c r="VNA37" s="1"/>
      <c r="VNB37" s="1"/>
      <c r="VNC37" s="1"/>
      <c r="VND37" s="1"/>
      <c r="VNE37" s="1"/>
      <c r="VNF37" s="1"/>
      <c r="VNG37" s="1"/>
      <c r="VNH37" s="1"/>
      <c r="VNI37" s="1"/>
      <c r="VNJ37" s="1"/>
      <c r="VNK37" s="1"/>
      <c r="VNL37" s="1"/>
      <c r="VNM37" s="1"/>
      <c r="VNN37" s="1"/>
      <c r="VNO37" s="1"/>
      <c r="VNP37" s="1"/>
      <c r="VNQ37" s="1"/>
      <c r="VNR37" s="1"/>
      <c r="VNS37" s="1"/>
      <c r="VNT37" s="1"/>
      <c r="VNU37" s="1"/>
      <c r="VNV37" s="1"/>
      <c r="VNW37" s="1"/>
      <c r="VNX37" s="1"/>
      <c r="VNY37" s="1"/>
      <c r="VNZ37" s="1"/>
      <c r="VOA37" s="1"/>
      <c r="VOB37" s="1"/>
      <c r="VOC37" s="1"/>
      <c r="VOD37" s="1"/>
      <c r="VOE37" s="1"/>
      <c r="VOF37" s="1"/>
      <c r="VOG37" s="1"/>
      <c r="VOH37" s="1"/>
      <c r="VOI37" s="1"/>
      <c r="VOJ37" s="1"/>
      <c r="VOK37" s="1"/>
      <c r="VOL37" s="1"/>
      <c r="VOM37" s="1"/>
      <c r="VON37" s="1"/>
      <c r="VOO37" s="1"/>
      <c r="VOP37" s="1"/>
      <c r="VOQ37" s="1"/>
      <c r="VOR37" s="1"/>
      <c r="VOS37" s="1"/>
      <c r="VOT37" s="1"/>
      <c r="VOU37" s="1"/>
      <c r="VOV37" s="1"/>
      <c r="VOW37" s="1"/>
      <c r="VOX37" s="1"/>
      <c r="VOY37" s="1"/>
      <c r="VOZ37" s="1"/>
      <c r="VPA37" s="1"/>
      <c r="VPB37" s="1"/>
      <c r="VPC37" s="1"/>
      <c r="VPD37" s="1"/>
      <c r="VPE37" s="1"/>
      <c r="VPF37" s="1"/>
      <c r="VPG37" s="1"/>
      <c r="VPH37" s="1"/>
      <c r="VPI37" s="1"/>
      <c r="VPJ37" s="1"/>
      <c r="VPK37" s="1"/>
      <c r="VPL37" s="1"/>
      <c r="VPM37" s="1"/>
      <c r="VPN37" s="1"/>
      <c r="VPO37" s="1"/>
      <c r="VPP37" s="1"/>
      <c r="VPQ37" s="1"/>
      <c r="VPR37" s="1"/>
      <c r="VPS37" s="1"/>
      <c r="VPT37" s="1"/>
      <c r="VPU37" s="1"/>
      <c r="VPV37" s="1"/>
      <c r="VPW37" s="1"/>
      <c r="VPX37" s="1"/>
      <c r="VPY37" s="1"/>
      <c r="VPZ37" s="1"/>
      <c r="VQA37" s="1"/>
      <c r="VQB37" s="1"/>
      <c r="VQC37" s="1"/>
      <c r="VQD37" s="1"/>
      <c r="VQE37" s="1"/>
      <c r="VQF37" s="1"/>
      <c r="VQG37" s="1"/>
      <c r="VQH37" s="1"/>
      <c r="VQI37" s="1"/>
      <c r="VQJ37" s="1"/>
      <c r="VQK37" s="1"/>
      <c r="VQL37" s="1"/>
      <c r="VQM37" s="1"/>
      <c r="VQN37" s="1"/>
      <c r="VQO37" s="1"/>
      <c r="VQP37" s="1"/>
      <c r="VQQ37" s="1"/>
      <c r="VQR37" s="1"/>
      <c r="VQS37" s="1"/>
      <c r="VQT37" s="1"/>
      <c r="VQU37" s="1"/>
      <c r="VQV37" s="1"/>
      <c r="VQW37" s="1"/>
      <c r="VQX37" s="1"/>
      <c r="VQY37" s="1"/>
      <c r="VQZ37" s="1"/>
      <c r="VRA37" s="1"/>
      <c r="VRB37" s="1"/>
      <c r="VRC37" s="1"/>
      <c r="VRD37" s="1"/>
      <c r="VRE37" s="1"/>
      <c r="VRF37" s="1"/>
      <c r="VRG37" s="1"/>
      <c r="VRH37" s="1"/>
      <c r="VRI37" s="1"/>
      <c r="VRJ37" s="1"/>
      <c r="VRK37" s="1"/>
      <c r="VRL37" s="1"/>
      <c r="VRM37" s="1"/>
      <c r="VRN37" s="1"/>
      <c r="VRO37" s="1"/>
      <c r="VRP37" s="1"/>
      <c r="VRQ37" s="1"/>
      <c r="VRR37" s="1"/>
      <c r="VRS37" s="1"/>
      <c r="VRT37" s="1"/>
      <c r="VRU37" s="1"/>
      <c r="VRV37" s="1"/>
      <c r="VRW37" s="1"/>
      <c r="VRX37" s="1"/>
      <c r="VRY37" s="1"/>
      <c r="VRZ37" s="1"/>
      <c r="VSA37" s="1"/>
      <c r="VSB37" s="1"/>
      <c r="VSC37" s="1"/>
      <c r="VSD37" s="1"/>
      <c r="VSE37" s="1"/>
      <c r="VSF37" s="1"/>
      <c r="VSG37" s="1"/>
      <c r="VSH37" s="1"/>
      <c r="VSI37" s="1"/>
      <c r="VSJ37" s="1"/>
      <c r="VSK37" s="1"/>
      <c r="VSL37" s="1"/>
      <c r="VSM37" s="1"/>
      <c r="VSN37" s="1"/>
      <c r="VSO37" s="1"/>
      <c r="VSP37" s="1"/>
      <c r="VSQ37" s="1"/>
      <c r="VSR37" s="1"/>
      <c r="VSS37" s="1"/>
      <c r="VST37" s="1"/>
      <c r="VSU37" s="1"/>
      <c r="VSV37" s="1"/>
      <c r="VSW37" s="1"/>
      <c r="VSX37" s="1"/>
      <c r="VSY37" s="1"/>
      <c r="VSZ37" s="1"/>
      <c r="VTA37" s="1"/>
      <c r="VTB37" s="1"/>
      <c r="VTC37" s="1"/>
      <c r="VTD37" s="1"/>
      <c r="VTE37" s="1"/>
      <c r="VTF37" s="1"/>
      <c r="VTG37" s="1"/>
      <c r="VTH37" s="1"/>
      <c r="VTI37" s="1"/>
      <c r="VTJ37" s="1"/>
      <c r="VTK37" s="1"/>
      <c r="VTL37" s="1"/>
      <c r="VTM37" s="1"/>
      <c r="VTN37" s="1"/>
      <c r="VTO37" s="1"/>
      <c r="VTP37" s="1"/>
      <c r="VTQ37" s="1"/>
      <c r="VTR37" s="1"/>
      <c r="VTS37" s="1"/>
      <c r="VTT37" s="1"/>
      <c r="VTU37" s="1"/>
      <c r="VTV37" s="1"/>
      <c r="VTW37" s="1"/>
      <c r="VTX37" s="1"/>
      <c r="VTY37" s="1"/>
      <c r="VTZ37" s="1"/>
      <c r="VUA37" s="1"/>
      <c r="VUB37" s="1"/>
      <c r="VUC37" s="1"/>
      <c r="VUD37" s="1"/>
      <c r="VUE37" s="1"/>
      <c r="VUF37" s="1"/>
      <c r="VUG37" s="1"/>
      <c r="VUH37" s="1"/>
      <c r="VUI37" s="1"/>
      <c r="VUJ37" s="1"/>
      <c r="VUK37" s="1"/>
      <c r="VUL37" s="1"/>
      <c r="VUM37" s="1"/>
      <c r="VUN37" s="1"/>
      <c r="VUO37" s="1"/>
      <c r="VUP37" s="1"/>
      <c r="VUQ37" s="1"/>
      <c r="VUR37" s="1"/>
      <c r="VUS37" s="1"/>
      <c r="VUT37" s="1"/>
      <c r="VUU37" s="1"/>
      <c r="VUV37" s="1"/>
      <c r="VUW37" s="1"/>
      <c r="VUX37" s="1"/>
      <c r="VUY37" s="1"/>
      <c r="VUZ37" s="1"/>
      <c r="VVA37" s="1"/>
      <c r="VVB37" s="1"/>
      <c r="VVC37" s="1"/>
      <c r="VVD37" s="1"/>
      <c r="VVE37" s="1"/>
      <c r="VVF37" s="1"/>
      <c r="VVG37" s="1"/>
      <c r="VVH37" s="1"/>
      <c r="VVI37" s="1"/>
      <c r="VVJ37" s="1"/>
      <c r="VVK37" s="1"/>
      <c r="VVL37" s="1"/>
      <c r="VVM37" s="1"/>
      <c r="VVN37" s="1"/>
      <c r="VVO37" s="1"/>
      <c r="VVP37" s="1"/>
      <c r="VVQ37" s="1"/>
      <c r="VVR37" s="1"/>
      <c r="VVS37" s="1"/>
      <c r="VVT37" s="1"/>
      <c r="VVU37" s="1"/>
      <c r="VVV37" s="1"/>
      <c r="VVW37" s="1"/>
      <c r="VVX37" s="1"/>
      <c r="VVY37" s="1"/>
      <c r="VVZ37" s="1"/>
      <c r="VWA37" s="1"/>
      <c r="VWB37" s="1"/>
      <c r="VWC37" s="1"/>
      <c r="VWD37" s="1"/>
      <c r="VWE37" s="1"/>
      <c r="VWF37" s="1"/>
      <c r="VWG37" s="1"/>
      <c r="VWH37" s="1"/>
      <c r="VWI37" s="1"/>
      <c r="VWJ37" s="1"/>
      <c r="VWK37" s="1"/>
      <c r="VWL37" s="1"/>
      <c r="VWM37" s="1"/>
      <c r="VWN37" s="1"/>
      <c r="VWO37" s="1"/>
      <c r="VWP37" s="1"/>
      <c r="VWQ37" s="1"/>
      <c r="VWR37" s="1"/>
      <c r="VWS37" s="1"/>
      <c r="VWT37" s="1"/>
      <c r="VWU37" s="1"/>
      <c r="VWV37" s="1"/>
      <c r="VWW37" s="1"/>
      <c r="VWX37" s="1"/>
      <c r="VWY37" s="1"/>
      <c r="VWZ37" s="1"/>
      <c r="VXA37" s="1"/>
      <c r="VXB37" s="1"/>
      <c r="VXC37" s="1"/>
      <c r="VXD37" s="1"/>
      <c r="VXE37" s="1"/>
      <c r="VXF37" s="1"/>
      <c r="VXG37" s="1"/>
      <c r="VXH37" s="1"/>
      <c r="VXI37" s="1"/>
      <c r="VXJ37" s="1"/>
      <c r="VXK37" s="1"/>
      <c r="VXL37" s="1"/>
      <c r="VXM37" s="1"/>
      <c r="VXN37" s="1"/>
      <c r="VXO37" s="1"/>
      <c r="VXP37" s="1"/>
      <c r="VXQ37" s="1"/>
      <c r="VXR37" s="1"/>
      <c r="VXS37" s="1"/>
      <c r="VXT37" s="1"/>
      <c r="VXU37" s="1"/>
      <c r="VXV37" s="1"/>
      <c r="VXW37" s="1"/>
      <c r="VXX37" s="1"/>
      <c r="VXY37" s="1"/>
      <c r="VXZ37" s="1"/>
      <c r="VYA37" s="1"/>
      <c r="VYB37" s="1"/>
      <c r="VYC37" s="1"/>
      <c r="VYD37" s="1"/>
      <c r="VYE37" s="1"/>
      <c r="VYF37" s="1"/>
      <c r="VYG37" s="1"/>
      <c r="VYH37" s="1"/>
      <c r="VYI37" s="1"/>
      <c r="VYJ37" s="1"/>
      <c r="VYK37" s="1"/>
      <c r="VYL37" s="1"/>
      <c r="VYM37" s="1"/>
      <c r="VYN37" s="1"/>
      <c r="VYO37" s="1"/>
      <c r="VYP37" s="1"/>
      <c r="VYQ37" s="1"/>
      <c r="VYR37" s="1"/>
      <c r="VYS37" s="1"/>
      <c r="VYT37" s="1"/>
      <c r="VYU37" s="1"/>
      <c r="VYV37" s="1"/>
      <c r="VYW37" s="1"/>
      <c r="VYX37" s="1"/>
      <c r="VYY37" s="1"/>
      <c r="VYZ37" s="1"/>
      <c r="VZA37" s="1"/>
      <c r="VZB37" s="1"/>
      <c r="VZC37" s="1"/>
      <c r="VZD37" s="1"/>
      <c r="VZE37" s="1"/>
      <c r="VZF37" s="1"/>
      <c r="VZG37" s="1"/>
      <c r="VZH37" s="1"/>
      <c r="VZI37" s="1"/>
      <c r="VZJ37" s="1"/>
      <c r="VZK37" s="1"/>
      <c r="VZL37" s="1"/>
      <c r="VZM37" s="1"/>
      <c r="VZN37" s="1"/>
      <c r="VZO37" s="1"/>
      <c r="VZP37" s="1"/>
      <c r="VZQ37" s="1"/>
      <c r="VZR37" s="1"/>
      <c r="VZS37" s="1"/>
      <c r="VZT37" s="1"/>
      <c r="VZU37" s="1"/>
      <c r="VZV37" s="1"/>
      <c r="VZW37" s="1"/>
      <c r="VZX37" s="1"/>
      <c r="VZY37" s="1"/>
      <c r="VZZ37" s="1"/>
      <c r="WAA37" s="1"/>
      <c r="WAB37" s="1"/>
      <c r="WAC37" s="1"/>
      <c r="WAD37" s="1"/>
      <c r="WAE37" s="1"/>
      <c r="WAF37" s="1"/>
      <c r="WAG37" s="1"/>
      <c r="WAH37" s="1"/>
      <c r="WAI37" s="1"/>
      <c r="WAJ37" s="1"/>
      <c r="WAK37" s="1"/>
      <c r="WAL37" s="1"/>
      <c r="WAM37" s="1"/>
      <c r="WAN37" s="1"/>
      <c r="WAO37" s="1"/>
      <c r="WAP37" s="1"/>
      <c r="WAQ37" s="1"/>
      <c r="WAR37" s="1"/>
      <c r="WAS37" s="1"/>
      <c r="WAT37" s="1"/>
      <c r="WAU37" s="1"/>
      <c r="WAV37" s="1"/>
      <c r="WAW37" s="1"/>
      <c r="WAX37" s="1"/>
      <c r="WAY37" s="1"/>
      <c r="WAZ37" s="1"/>
      <c r="WBA37" s="1"/>
      <c r="WBB37" s="1"/>
      <c r="WBC37" s="1"/>
      <c r="WBD37" s="1"/>
      <c r="WBE37" s="1"/>
      <c r="WBF37" s="1"/>
      <c r="WBG37" s="1"/>
      <c r="WBH37" s="1"/>
      <c r="WBI37" s="1"/>
      <c r="WBJ37" s="1"/>
      <c r="WBK37" s="1"/>
      <c r="WBL37" s="1"/>
      <c r="WBM37" s="1"/>
      <c r="WBN37" s="1"/>
      <c r="WBO37" s="1"/>
      <c r="WBP37" s="1"/>
      <c r="WBQ37" s="1"/>
      <c r="WBR37" s="1"/>
      <c r="WBS37" s="1"/>
      <c r="WBT37" s="1"/>
      <c r="WBU37" s="1"/>
      <c r="WBV37" s="1"/>
      <c r="WBW37" s="1"/>
      <c r="WBX37" s="1"/>
      <c r="WBY37" s="1"/>
      <c r="WBZ37" s="1"/>
      <c r="WCA37" s="1"/>
      <c r="WCB37" s="1"/>
      <c r="WCC37" s="1"/>
      <c r="WCD37" s="1"/>
      <c r="WCE37" s="1"/>
      <c r="WCF37" s="1"/>
      <c r="WCG37" s="1"/>
      <c r="WCH37" s="1"/>
      <c r="WCI37" s="1"/>
      <c r="WCJ37" s="1"/>
      <c r="WCK37" s="1"/>
      <c r="WCL37" s="1"/>
      <c r="WCM37" s="1"/>
      <c r="WCN37" s="1"/>
      <c r="WCO37" s="1"/>
      <c r="WCP37" s="1"/>
      <c r="WCQ37" s="1"/>
      <c r="WCR37" s="1"/>
      <c r="WCS37" s="1"/>
      <c r="WCT37" s="1"/>
      <c r="WCU37" s="1"/>
      <c r="WCV37" s="1"/>
      <c r="WCW37" s="1"/>
      <c r="WCX37" s="1"/>
      <c r="WCY37" s="1"/>
      <c r="WCZ37" s="1"/>
      <c r="WDA37" s="1"/>
      <c r="WDB37" s="1"/>
      <c r="WDC37" s="1"/>
      <c r="WDD37" s="1"/>
      <c r="WDE37" s="1"/>
      <c r="WDF37" s="1"/>
      <c r="WDG37" s="1"/>
      <c r="WDH37" s="1"/>
      <c r="WDI37" s="1"/>
      <c r="WDJ37" s="1"/>
      <c r="WDK37" s="1"/>
      <c r="WDL37" s="1"/>
      <c r="WDM37" s="1"/>
      <c r="WDN37" s="1"/>
      <c r="WDO37" s="1"/>
      <c r="WDP37" s="1"/>
      <c r="WDQ37" s="1"/>
      <c r="WDR37" s="1"/>
      <c r="WDS37" s="1"/>
      <c r="WDT37" s="1"/>
      <c r="WDU37" s="1"/>
      <c r="WDV37" s="1"/>
      <c r="WDW37" s="1"/>
      <c r="WDX37" s="1"/>
      <c r="WDY37" s="1"/>
      <c r="WDZ37" s="1"/>
      <c r="WEA37" s="1"/>
      <c r="WEB37" s="1"/>
      <c r="WEC37" s="1"/>
      <c r="WED37" s="1"/>
      <c r="WEE37" s="1"/>
      <c r="WEF37" s="1"/>
      <c r="WEG37" s="1"/>
      <c r="WEH37" s="1"/>
      <c r="WEI37" s="1"/>
      <c r="WEJ37" s="1"/>
      <c r="WEK37" s="1"/>
      <c r="WEL37" s="1"/>
      <c r="WEM37" s="1"/>
      <c r="WEN37" s="1"/>
      <c r="WEO37" s="1"/>
      <c r="WEP37" s="1"/>
      <c r="WEQ37" s="1"/>
      <c r="WER37" s="1"/>
      <c r="WES37" s="1"/>
      <c r="WET37" s="1"/>
      <c r="WEU37" s="1"/>
      <c r="WEV37" s="1"/>
      <c r="WEW37" s="1"/>
      <c r="WEX37" s="1"/>
      <c r="WEY37" s="1"/>
      <c r="WEZ37" s="1"/>
      <c r="WFA37" s="1"/>
      <c r="WFB37" s="1"/>
      <c r="WFC37" s="1"/>
      <c r="WFD37" s="1"/>
      <c r="WFE37" s="1"/>
      <c r="WFF37" s="1"/>
      <c r="WFG37" s="1"/>
      <c r="WFH37" s="1"/>
      <c r="WFI37" s="1"/>
      <c r="WFJ37" s="1"/>
      <c r="WFK37" s="1"/>
      <c r="WFL37" s="1"/>
      <c r="WFM37" s="1"/>
      <c r="WFN37" s="1"/>
      <c r="WFO37" s="1"/>
      <c r="WFP37" s="1"/>
      <c r="WFQ37" s="1"/>
      <c r="WFR37" s="1"/>
      <c r="WFS37" s="1"/>
      <c r="WFT37" s="1"/>
      <c r="WFU37" s="1"/>
      <c r="WFV37" s="1"/>
      <c r="WFW37" s="1"/>
      <c r="WFX37" s="1"/>
      <c r="WFY37" s="1"/>
      <c r="WFZ37" s="1"/>
      <c r="WGA37" s="1"/>
      <c r="WGB37" s="1"/>
      <c r="WGC37" s="1"/>
      <c r="WGD37" s="1"/>
      <c r="WGE37" s="1"/>
      <c r="WGF37" s="1"/>
      <c r="WGG37" s="1"/>
      <c r="WGH37" s="1"/>
      <c r="WGI37" s="1"/>
      <c r="WGJ37" s="1"/>
      <c r="WGK37" s="1"/>
      <c r="WGL37" s="1"/>
      <c r="WGM37" s="1"/>
      <c r="WGN37" s="1"/>
      <c r="WGO37" s="1"/>
      <c r="WGP37" s="1"/>
      <c r="WGQ37" s="1"/>
      <c r="WGR37" s="1"/>
      <c r="WGS37" s="1"/>
      <c r="WGT37" s="1"/>
      <c r="WGU37" s="1"/>
      <c r="WGV37" s="1"/>
      <c r="WGW37" s="1"/>
      <c r="WGX37" s="1"/>
      <c r="WGY37" s="1"/>
      <c r="WGZ37" s="1"/>
      <c r="WHA37" s="1"/>
      <c r="WHB37" s="1"/>
      <c r="WHC37" s="1"/>
      <c r="WHD37" s="1"/>
      <c r="WHE37" s="1"/>
      <c r="WHF37" s="1"/>
      <c r="WHG37" s="1"/>
      <c r="WHH37" s="1"/>
      <c r="WHI37" s="1"/>
      <c r="WHJ37" s="1"/>
      <c r="WHK37" s="1"/>
      <c r="WHL37" s="1"/>
      <c r="WHM37" s="1"/>
      <c r="WHN37" s="1"/>
      <c r="WHO37" s="1"/>
      <c r="WHP37" s="1"/>
      <c r="WHQ37" s="1"/>
      <c r="WHR37" s="1"/>
      <c r="WHS37" s="1"/>
      <c r="WHT37" s="1"/>
      <c r="WHU37" s="1"/>
      <c r="WHV37" s="1"/>
      <c r="WHW37" s="1"/>
      <c r="WHX37" s="1"/>
      <c r="WHY37" s="1"/>
      <c r="WHZ37" s="1"/>
      <c r="WIA37" s="1"/>
      <c r="WIB37" s="1"/>
      <c r="WIC37" s="1"/>
      <c r="WID37" s="1"/>
      <c r="WIE37" s="1"/>
      <c r="WIF37" s="1"/>
      <c r="WIG37" s="1"/>
      <c r="WIH37" s="1"/>
      <c r="WII37" s="1"/>
      <c r="WIJ37" s="1"/>
      <c r="WIK37" s="1"/>
      <c r="WIL37" s="1"/>
      <c r="WIM37" s="1"/>
      <c r="WIN37" s="1"/>
      <c r="WIO37" s="1"/>
      <c r="WIP37" s="1"/>
      <c r="WIQ37" s="1"/>
      <c r="WIR37" s="1"/>
      <c r="WIS37" s="1"/>
      <c r="WIT37" s="1"/>
      <c r="WIU37" s="1"/>
      <c r="WIV37" s="1"/>
      <c r="WIW37" s="1"/>
      <c r="WIX37" s="1"/>
      <c r="WIY37" s="1"/>
      <c r="WIZ37" s="1"/>
      <c r="WJA37" s="1"/>
      <c r="WJB37" s="1"/>
      <c r="WJC37" s="1"/>
      <c r="WJD37" s="1"/>
      <c r="WJE37" s="1"/>
      <c r="WJF37" s="1"/>
      <c r="WJG37" s="1"/>
      <c r="WJH37" s="1"/>
      <c r="WJI37" s="1"/>
      <c r="WJJ37" s="1"/>
      <c r="WJK37" s="1"/>
      <c r="WJL37" s="1"/>
      <c r="WJM37" s="1"/>
      <c r="WJN37" s="1"/>
      <c r="WJO37" s="1"/>
      <c r="WJP37" s="1"/>
      <c r="WJQ37" s="1"/>
      <c r="WJR37" s="1"/>
      <c r="WJS37" s="1"/>
      <c r="WJT37" s="1"/>
      <c r="WJU37" s="1"/>
      <c r="WJV37" s="1"/>
      <c r="WJW37" s="1"/>
      <c r="WJX37" s="1"/>
      <c r="WJY37" s="1"/>
      <c r="WJZ37" s="1"/>
      <c r="WKA37" s="1"/>
      <c r="WKB37" s="1"/>
      <c r="WKC37" s="1"/>
      <c r="WKD37" s="1"/>
      <c r="WKE37" s="1"/>
      <c r="WKF37" s="1"/>
      <c r="WKG37" s="1"/>
      <c r="WKH37" s="1"/>
      <c r="WKI37" s="1"/>
      <c r="WKJ37" s="1"/>
      <c r="WKK37" s="1"/>
      <c r="WKL37" s="1"/>
      <c r="WKM37" s="1"/>
      <c r="WKN37" s="1"/>
      <c r="WKO37" s="1"/>
      <c r="WKP37" s="1"/>
      <c r="WKQ37" s="1"/>
      <c r="WKR37" s="1"/>
      <c r="WKS37" s="1"/>
      <c r="WKT37" s="1"/>
      <c r="WKU37" s="1"/>
      <c r="WKV37" s="1"/>
      <c r="WKW37" s="1"/>
      <c r="WKX37" s="1"/>
      <c r="WKY37" s="1"/>
      <c r="WKZ37" s="1"/>
      <c r="WLA37" s="1"/>
      <c r="WLB37" s="1"/>
      <c r="WLC37" s="1"/>
      <c r="WLD37" s="1"/>
      <c r="WLE37" s="1"/>
      <c r="WLF37" s="1"/>
      <c r="WLG37" s="1"/>
      <c r="WLH37" s="1"/>
      <c r="WLI37" s="1"/>
      <c r="WLJ37" s="1"/>
      <c r="WLK37" s="1"/>
      <c r="WLL37" s="1"/>
      <c r="WLM37" s="1"/>
      <c r="WLN37" s="1"/>
      <c r="WLO37" s="1"/>
      <c r="WLP37" s="1"/>
      <c r="WLQ37" s="1"/>
      <c r="WLR37" s="1"/>
      <c r="WLS37" s="1"/>
      <c r="WLT37" s="1"/>
      <c r="WLU37" s="1"/>
      <c r="WLV37" s="1"/>
      <c r="WLW37" s="1"/>
      <c r="WLX37" s="1"/>
      <c r="WLY37" s="1"/>
      <c r="WLZ37" s="1"/>
      <c r="WMA37" s="1"/>
      <c r="WMB37" s="1"/>
      <c r="WMC37" s="1"/>
      <c r="WMD37" s="1"/>
      <c r="WME37" s="1"/>
      <c r="WMF37" s="1"/>
      <c r="WMG37" s="1"/>
      <c r="WMH37" s="1"/>
      <c r="WMI37" s="1"/>
      <c r="WMJ37" s="1"/>
      <c r="WMK37" s="1"/>
      <c r="WML37" s="1"/>
      <c r="WMM37" s="1"/>
      <c r="WMN37" s="1"/>
      <c r="WMO37" s="1"/>
      <c r="WMP37" s="1"/>
      <c r="WMQ37" s="1"/>
      <c r="WMR37" s="1"/>
      <c r="WMS37" s="1"/>
      <c r="WMT37" s="1"/>
      <c r="WMU37" s="1"/>
      <c r="WMV37" s="1"/>
      <c r="WMW37" s="1"/>
      <c r="WMX37" s="1"/>
      <c r="WMY37" s="1"/>
      <c r="WMZ37" s="1"/>
      <c r="WNA37" s="1"/>
      <c r="WNB37" s="1"/>
      <c r="WNC37" s="1"/>
      <c r="WND37" s="1"/>
      <c r="WNE37" s="1"/>
      <c r="WNF37" s="1"/>
      <c r="WNG37" s="1"/>
      <c r="WNH37" s="1"/>
      <c r="WNI37" s="1"/>
      <c r="WNJ37" s="1"/>
      <c r="WNK37" s="1"/>
      <c r="WNL37" s="1"/>
      <c r="WNM37" s="1"/>
      <c r="WNN37" s="1"/>
      <c r="WNO37" s="1"/>
      <c r="WNP37" s="1"/>
      <c r="WNQ37" s="1"/>
      <c r="WNR37" s="1"/>
      <c r="WNS37" s="1"/>
      <c r="WNT37" s="1"/>
      <c r="WNU37" s="1"/>
      <c r="WNV37" s="1"/>
      <c r="WNW37" s="1"/>
      <c r="WNX37" s="1"/>
      <c r="WNY37" s="1"/>
      <c r="WNZ37" s="1"/>
      <c r="WOA37" s="1"/>
      <c r="WOB37" s="1"/>
      <c r="WOC37" s="1"/>
      <c r="WOD37" s="1"/>
      <c r="WOE37" s="1"/>
      <c r="WOF37" s="1"/>
      <c r="WOG37" s="1"/>
      <c r="WOH37" s="1"/>
      <c r="WOI37" s="1"/>
      <c r="WOJ37" s="1"/>
      <c r="WOK37" s="1"/>
      <c r="WOL37" s="1"/>
      <c r="WOM37" s="1"/>
      <c r="WON37" s="1"/>
      <c r="WOO37" s="1"/>
      <c r="WOP37" s="1"/>
      <c r="WOQ37" s="1"/>
      <c r="WOR37" s="1"/>
      <c r="WOS37" s="1"/>
      <c r="WOT37" s="1"/>
      <c r="WOU37" s="1"/>
      <c r="WOV37" s="1"/>
      <c r="WOW37" s="1"/>
      <c r="WOX37" s="1"/>
      <c r="WOY37" s="1"/>
      <c r="WOZ37" s="1"/>
      <c r="WPA37" s="1"/>
      <c r="WPB37" s="1"/>
      <c r="WPC37" s="1"/>
      <c r="WPD37" s="1"/>
      <c r="WPE37" s="1"/>
      <c r="WPF37" s="1"/>
      <c r="WPG37" s="1"/>
      <c r="WPH37" s="1"/>
      <c r="WPI37" s="1"/>
      <c r="WPJ37" s="1"/>
      <c r="WPK37" s="1"/>
      <c r="WPL37" s="1"/>
      <c r="WPM37" s="1"/>
      <c r="WPN37" s="1"/>
      <c r="WPO37" s="1"/>
      <c r="WPP37" s="1"/>
      <c r="WPQ37" s="1"/>
      <c r="WPR37" s="1"/>
      <c r="WPS37" s="1"/>
      <c r="WPT37" s="1"/>
      <c r="WPU37" s="1"/>
      <c r="WPV37" s="1"/>
      <c r="WPW37" s="1"/>
      <c r="WPX37" s="1"/>
      <c r="WPY37" s="1"/>
      <c r="WPZ37" s="1"/>
      <c r="WQA37" s="1"/>
      <c r="WQB37" s="1"/>
      <c r="WQC37" s="1"/>
      <c r="WQD37" s="1"/>
      <c r="WQE37" s="1"/>
      <c r="WQF37" s="1"/>
      <c r="WQG37" s="1"/>
      <c r="WQH37" s="1"/>
      <c r="WQI37" s="1"/>
      <c r="WQJ37" s="1"/>
      <c r="WQK37" s="1"/>
      <c r="WQL37" s="1"/>
      <c r="WQM37" s="1"/>
      <c r="WQN37" s="1"/>
      <c r="WQO37" s="1"/>
      <c r="WQP37" s="1"/>
      <c r="WQQ37" s="1"/>
      <c r="WQR37" s="1"/>
      <c r="WQS37" s="1"/>
      <c r="WQT37" s="1"/>
      <c r="WQU37" s="1"/>
      <c r="WQV37" s="1"/>
      <c r="WQW37" s="1"/>
      <c r="WQX37" s="1"/>
      <c r="WQY37" s="1"/>
      <c r="WQZ37" s="1"/>
      <c r="WRA37" s="1"/>
      <c r="WRB37" s="1"/>
      <c r="WRC37" s="1"/>
      <c r="WRD37" s="1"/>
      <c r="WRE37" s="1"/>
      <c r="WRF37" s="1"/>
      <c r="WRG37" s="1"/>
      <c r="WRH37" s="1"/>
      <c r="WRI37" s="1"/>
      <c r="WRJ37" s="1"/>
      <c r="WRK37" s="1"/>
      <c r="WRL37" s="1"/>
      <c r="WRM37" s="1"/>
      <c r="WRN37" s="1"/>
      <c r="WRO37" s="1"/>
      <c r="WRP37" s="1"/>
      <c r="WRQ37" s="1"/>
      <c r="WRR37" s="1"/>
      <c r="WRS37" s="1"/>
      <c r="WRT37" s="1"/>
      <c r="WRU37" s="1"/>
      <c r="WRV37" s="1"/>
      <c r="WRW37" s="1"/>
      <c r="WRX37" s="1"/>
      <c r="WRY37" s="1"/>
      <c r="WRZ37" s="1"/>
      <c r="WSA37" s="1"/>
      <c r="WSB37" s="1"/>
      <c r="WSC37" s="1"/>
      <c r="WSD37" s="1"/>
      <c r="WSE37" s="1"/>
      <c r="WSF37" s="1"/>
      <c r="WSG37" s="1"/>
      <c r="WSH37" s="1"/>
      <c r="WSI37" s="1"/>
      <c r="WSJ37" s="1"/>
      <c r="WSK37" s="1"/>
      <c r="WSL37" s="1"/>
      <c r="WSM37" s="1"/>
      <c r="WSN37" s="1"/>
      <c r="WSO37" s="1"/>
      <c r="WSP37" s="1"/>
      <c r="WSQ37" s="1"/>
      <c r="WSR37" s="1"/>
      <c r="WSS37" s="1"/>
      <c r="WST37" s="1"/>
      <c r="WSU37" s="1"/>
      <c r="WSV37" s="1"/>
      <c r="WSW37" s="1"/>
      <c r="WSX37" s="1"/>
      <c r="WSY37" s="1"/>
      <c r="WSZ37" s="1"/>
      <c r="WTA37" s="1"/>
      <c r="WTB37" s="1"/>
      <c r="WTC37" s="1"/>
      <c r="WTD37" s="1"/>
      <c r="WTE37" s="1"/>
      <c r="WTF37" s="1"/>
      <c r="WTG37" s="1"/>
      <c r="WTH37" s="1"/>
      <c r="WTI37" s="1"/>
      <c r="WTJ37" s="1"/>
      <c r="WTK37" s="1"/>
      <c r="WTL37" s="1"/>
      <c r="WTM37" s="1"/>
      <c r="WTN37" s="1"/>
      <c r="WTO37" s="1"/>
      <c r="WTP37" s="1"/>
      <c r="WTQ37" s="1"/>
      <c r="WTR37" s="1"/>
      <c r="WTS37" s="1"/>
      <c r="WTT37" s="1"/>
      <c r="WTU37" s="1"/>
      <c r="WTV37" s="1"/>
      <c r="WTW37" s="1"/>
      <c r="WTX37" s="1"/>
      <c r="WTY37" s="1"/>
      <c r="WTZ37" s="1"/>
      <c r="WUA37" s="1"/>
      <c r="WUB37" s="1"/>
      <c r="WUC37" s="1"/>
      <c r="WUD37" s="1"/>
      <c r="WUE37" s="1"/>
      <c r="WUF37" s="1"/>
      <c r="WUG37" s="1"/>
      <c r="WUH37" s="1"/>
      <c r="WUI37" s="1"/>
      <c r="WUJ37" s="1"/>
      <c r="WUK37" s="1"/>
      <c r="WUL37" s="1"/>
      <c r="WUM37" s="1"/>
      <c r="WUN37" s="1"/>
      <c r="WUO37" s="1"/>
      <c r="WUP37" s="1"/>
      <c r="WUQ37" s="1"/>
      <c r="WUR37" s="1"/>
      <c r="WUS37" s="1"/>
      <c r="WUT37" s="1"/>
      <c r="WUU37" s="1"/>
      <c r="WUV37" s="1"/>
      <c r="WUW37" s="1"/>
      <c r="WUX37" s="1"/>
      <c r="WUY37" s="1"/>
      <c r="WUZ37" s="1"/>
      <c r="WVA37" s="1"/>
      <c r="WVB37" s="1"/>
      <c r="WVC37" s="1"/>
      <c r="WVD37" s="1"/>
      <c r="WVE37" s="1"/>
      <c r="WVF37" s="1"/>
      <c r="WVG37" s="1"/>
      <c r="WVH37" s="1"/>
      <c r="WVI37" s="1"/>
      <c r="WVJ37" s="1"/>
      <c r="WVK37" s="1"/>
      <c r="WVL37" s="1"/>
      <c r="WVM37" s="1"/>
      <c r="WVN37" s="1"/>
      <c r="WVO37" s="1"/>
      <c r="WVP37" s="1"/>
      <c r="WVQ37" s="1"/>
      <c r="WVR37" s="1"/>
      <c r="WVS37" s="1"/>
      <c r="WVT37" s="1"/>
      <c r="WVU37" s="1"/>
      <c r="WVV37" s="1"/>
      <c r="WVW37" s="1"/>
      <c r="WVX37" s="1"/>
      <c r="WVY37" s="1"/>
      <c r="WVZ37" s="1"/>
      <c r="WWA37" s="1"/>
      <c r="WWB37" s="1"/>
      <c r="WWC37" s="1"/>
      <c r="WWD37" s="1"/>
      <c r="WWE37" s="1"/>
      <c r="WWF37" s="1"/>
      <c r="WWG37" s="1"/>
      <c r="WWH37" s="1"/>
      <c r="WWI37" s="1"/>
      <c r="WWJ37" s="1"/>
      <c r="WWK37" s="1"/>
      <c r="WWL37" s="1"/>
      <c r="WWM37" s="1"/>
      <c r="WWN37" s="1"/>
      <c r="WWO37" s="1"/>
      <c r="WWP37" s="1"/>
      <c r="WWQ37" s="1"/>
      <c r="WWR37" s="1"/>
      <c r="WWS37" s="1"/>
      <c r="WWT37" s="1"/>
      <c r="WWU37" s="1"/>
      <c r="WWV37" s="1"/>
      <c r="WWW37" s="1"/>
      <c r="WWX37" s="1"/>
      <c r="WWY37" s="1"/>
      <c r="WWZ37" s="1"/>
      <c r="WXA37" s="1"/>
      <c r="WXB37" s="1"/>
      <c r="WXC37" s="1"/>
      <c r="WXD37" s="1"/>
    </row>
    <row r="38" spans="1:16176" s="47" customFormat="1" ht="13.9" customHeight="1">
      <c r="A38" s="1"/>
      <c r="B38" s="49" t="s">
        <v>108</v>
      </c>
      <c r="C38" s="1"/>
      <c r="D38" s="1"/>
      <c r="E38" s="1"/>
      <c r="F38" s="1"/>
      <c r="G38" s="1"/>
      <c r="H38" s="1"/>
      <c r="I38" s="1"/>
      <c r="J38" s="1"/>
      <c r="K38" s="1"/>
      <c r="L38" s="1"/>
      <c r="M38" s="1"/>
      <c r="N38" s="1"/>
      <c r="O38" s="1"/>
      <c r="P38" s="1"/>
      <c r="Q38" s="1"/>
      <c r="R38" s="1"/>
      <c r="S38" s="1"/>
      <c r="T38" s="1"/>
      <c r="U38" s="1"/>
      <c r="V38" s="1"/>
      <c r="W38" s="1"/>
      <c r="X38" s="226" t="s">
        <v>109</v>
      </c>
      <c r="Y38" s="221"/>
      <c r="Z38" s="221"/>
      <c r="AA38" s="222" t="s">
        <v>110</v>
      </c>
      <c r="AB38" s="222"/>
      <c r="AC38" s="222"/>
      <c r="AD38" s="222"/>
      <c r="AE38" s="222"/>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c r="LXR38" s="1"/>
      <c r="LXS38" s="1"/>
      <c r="LXT38" s="1"/>
      <c r="LXU38" s="1"/>
      <c r="LXV38" s="1"/>
      <c r="LXW38" s="1"/>
      <c r="LXX38" s="1"/>
      <c r="LXY38" s="1"/>
      <c r="LXZ38" s="1"/>
      <c r="LYA38" s="1"/>
      <c r="LYB38" s="1"/>
      <c r="LYC38" s="1"/>
      <c r="LYD38" s="1"/>
      <c r="LYE38" s="1"/>
      <c r="LYF38" s="1"/>
      <c r="LYG38" s="1"/>
      <c r="LYH38" s="1"/>
      <c r="LYI38" s="1"/>
      <c r="LYJ38" s="1"/>
      <c r="LYK38" s="1"/>
      <c r="LYL38" s="1"/>
      <c r="LYM38" s="1"/>
      <c r="LYN38" s="1"/>
      <c r="LYO38" s="1"/>
      <c r="LYP38" s="1"/>
      <c r="LYQ38" s="1"/>
      <c r="LYR38" s="1"/>
      <c r="LYS38" s="1"/>
      <c r="LYT38" s="1"/>
      <c r="LYU38" s="1"/>
      <c r="LYV38" s="1"/>
      <c r="LYW38" s="1"/>
      <c r="LYX38" s="1"/>
      <c r="LYY38" s="1"/>
      <c r="LYZ38" s="1"/>
      <c r="LZA38" s="1"/>
      <c r="LZB38" s="1"/>
      <c r="LZC38" s="1"/>
      <c r="LZD38" s="1"/>
      <c r="LZE38" s="1"/>
      <c r="LZF38" s="1"/>
      <c r="LZG38" s="1"/>
      <c r="LZH38" s="1"/>
      <c r="LZI38" s="1"/>
      <c r="LZJ38" s="1"/>
      <c r="LZK38" s="1"/>
      <c r="LZL38" s="1"/>
      <c r="LZM38" s="1"/>
      <c r="LZN38" s="1"/>
      <c r="LZO38" s="1"/>
      <c r="LZP38" s="1"/>
      <c r="LZQ38" s="1"/>
      <c r="LZR38" s="1"/>
      <c r="LZS38" s="1"/>
      <c r="LZT38" s="1"/>
      <c r="LZU38" s="1"/>
      <c r="LZV38" s="1"/>
      <c r="LZW38" s="1"/>
      <c r="LZX38" s="1"/>
      <c r="LZY38" s="1"/>
      <c r="LZZ38" s="1"/>
      <c r="MAA38" s="1"/>
      <c r="MAB38" s="1"/>
      <c r="MAC38" s="1"/>
      <c r="MAD38" s="1"/>
      <c r="MAE38" s="1"/>
      <c r="MAF38" s="1"/>
      <c r="MAG38" s="1"/>
      <c r="MAH38" s="1"/>
      <c r="MAI38" s="1"/>
      <c r="MAJ38" s="1"/>
      <c r="MAK38" s="1"/>
      <c r="MAL38" s="1"/>
      <c r="MAM38" s="1"/>
      <c r="MAN38" s="1"/>
      <c r="MAO38" s="1"/>
      <c r="MAP38" s="1"/>
      <c r="MAQ38" s="1"/>
      <c r="MAR38" s="1"/>
      <c r="MAS38" s="1"/>
      <c r="MAT38" s="1"/>
      <c r="MAU38" s="1"/>
      <c r="MAV38" s="1"/>
      <c r="MAW38" s="1"/>
      <c r="MAX38" s="1"/>
      <c r="MAY38" s="1"/>
      <c r="MAZ38" s="1"/>
      <c r="MBA38" s="1"/>
      <c r="MBB38" s="1"/>
      <c r="MBC38" s="1"/>
      <c r="MBD38" s="1"/>
      <c r="MBE38" s="1"/>
      <c r="MBF38" s="1"/>
      <c r="MBG38" s="1"/>
      <c r="MBH38" s="1"/>
      <c r="MBI38" s="1"/>
      <c r="MBJ38" s="1"/>
      <c r="MBK38" s="1"/>
      <c r="MBL38" s="1"/>
      <c r="MBM38" s="1"/>
      <c r="MBN38" s="1"/>
      <c r="MBO38" s="1"/>
      <c r="MBP38" s="1"/>
      <c r="MBQ38" s="1"/>
      <c r="MBR38" s="1"/>
      <c r="MBS38" s="1"/>
      <c r="MBT38" s="1"/>
      <c r="MBU38" s="1"/>
      <c r="MBV38" s="1"/>
      <c r="MBW38" s="1"/>
      <c r="MBX38" s="1"/>
      <c r="MBY38" s="1"/>
      <c r="MBZ38" s="1"/>
      <c r="MCA38" s="1"/>
      <c r="MCB38" s="1"/>
      <c r="MCC38" s="1"/>
      <c r="MCD38" s="1"/>
      <c r="MCE38" s="1"/>
      <c r="MCF38" s="1"/>
      <c r="MCG38" s="1"/>
      <c r="MCH38" s="1"/>
      <c r="MCI38" s="1"/>
      <c r="MCJ38" s="1"/>
      <c r="MCK38" s="1"/>
      <c r="MCL38" s="1"/>
      <c r="MCM38" s="1"/>
      <c r="MCN38" s="1"/>
      <c r="MCO38" s="1"/>
      <c r="MCP38" s="1"/>
      <c r="MCQ38" s="1"/>
      <c r="MCR38" s="1"/>
      <c r="MCS38" s="1"/>
      <c r="MCT38" s="1"/>
      <c r="MCU38" s="1"/>
      <c r="MCV38" s="1"/>
      <c r="MCW38" s="1"/>
      <c r="MCX38" s="1"/>
      <c r="MCY38" s="1"/>
      <c r="MCZ38" s="1"/>
      <c r="MDA38" s="1"/>
      <c r="MDB38" s="1"/>
      <c r="MDC38" s="1"/>
      <c r="MDD38" s="1"/>
      <c r="MDE38" s="1"/>
      <c r="MDF38" s="1"/>
      <c r="MDG38" s="1"/>
      <c r="MDH38" s="1"/>
      <c r="MDI38" s="1"/>
      <c r="MDJ38" s="1"/>
      <c r="MDK38" s="1"/>
      <c r="MDL38" s="1"/>
      <c r="MDM38" s="1"/>
      <c r="MDN38" s="1"/>
      <c r="MDO38" s="1"/>
      <c r="MDP38" s="1"/>
      <c r="MDQ38" s="1"/>
      <c r="MDR38" s="1"/>
      <c r="MDS38" s="1"/>
      <c r="MDT38" s="1"/>
      <c r="MDU38" s="1"/>
      <c r="MDV38" s="1"/>
      <c r="MDW38" s="1"/>
      <c r="MDX38" s="1"/>
      <c r="MDY38" s="1"/>
      <c r="MDZ38" s="1"/>
      <c r="MEA38" s="1"/>
      <c r="MEB38" s="1"/>
      <c r="MEC38" s="1"/>
      <c r="MED38" s="1"/>
      <c r="MEE38" s="1"/>
      <c r="MEF38" s="1"/>
      <c r="MEG38" s="1"/>
      <c r="MEH38" s="1"/>
      <c r="MEI38" s="1"/>
      <c r="MEJ38" s="1"/>
      <c r="MEK38" s="1"/>
      <c r="MEL38" s="1"/>
      <c r="MEM38" s="1"/>
      <c r="MEN38" s="1"/>
      <c r="MEO38" s="1"/>
      <c r="MEP38" s="1"/>
      <c r="MEQ38" s="1"/>
      <c r="MER38" s="1"/>
      <c r="MES38" s="1"/>
      <c r="MET38" s="1"/>
      <c r="MEU38" s="1"/>
      <c r="MEV38" s="1"/>
      <c r="MEW38" s="1"/>
      <c r="MEX38" s="1"/>
      <c r="MEY38" s="1"/>
      <c r="MEZ38" s="1"/>
      <c r="MFA38" s="1"/>
      <c r="MFB38" s="1"/>
      <c r="MFC38" s="1"/>
      <c r="MFD38" s="1"/>
      <c r="MFE38" s="1"/>
      <c r="MFF38" s="1"/>
      <c r="MFG38" s="1"/>
      <c r="MFH38" s="1"/>
      <c r="MFI38" s="1"/>
      <c r="MFJ38" s="1"/>
      <c r="MFK38" s="1"/>
      <c r="MFL38" s="1"/>
      <c r="MFM38" s="1"/>
      <c r="MFN38" s="1"/>
      <c r="MFO38" s="1"/>
      <c r="MFP38" s="1"/>
      <c r="MFQ38" s="1"/>
      <c r="MFR38" s="1"/>
      <c r="MFS38" s="1"/>
      <c r="MFT38" s="1"/>
      <c r="MFU38" s="1"/>
      <c r="MFV38" s="1"/>
      <c r="MFW38" s="1"/>
      <c r="MFX38" s="1"/>
      <c r="MFY38" s="1"/>
      <c r="MFZ38" s="1"/>
      <c r="MGA38" s="1"/>
      <c r="MGB38" s="1"/>
      <c r="MGC38" s="1"/>
      <c r="MGD38" s="1"/>
      <c r="MGE38" s="1"/>
      <c r="MGF38" s="1"/>
      <c r="MGG38" s="1"/>
      <c r="MGH38" s="1"/>
      <c r="MGI38" s="1"/>
      <c r="MGJ38" s="1"/>
      <c r="MGK38" s="1"/>
      <c r="MGL38" s="1"/>
      <c r="MGM38" s="1"/>
      <c r="MGN38" s="1"/>
      <c r="MGO38" s="1"/>
      <c r="MGP38" s="1"/>
      <c r="MGQ38" s="1"/>
      <c r="MGR38" s="1"/>
      <c r="MGS38" s="1"/>
      <c r="MGT38" s="1"/>
      <c r="MGU38" s="1"/>
      <c r="MGV38" s="1"/>
      <c r="MGW38" s="1"/>
      <c r="MGX38" s="1"/>
      <c r="MGY38" s="1"/>
      <c r="MGZ38" s="1"/>
      <c r="MHA38" s="1"/>
      <c r="MHB38" s="1"/>
      <c r="MHC38" s="1"/>
      <c r="MHD38" s="1"/>
      <c r="MHE38" s="1"/>
      <c r="MHF38" s="1"/>
      <c r="MHG38" s="1"/>
      <c r="MHH38" s="1"/>
      <c r="MHI38" s="1"/>
      <c r="MHJ38" s="1"/>
      <c r="MHK38" s="1"/>
      <c r="MHL38" s="1"/>
      <c r="MHM38" s="1"/>
      <c r="MHN38" s="1"/>
      <c r="MHO38" s="1"/>
      <c r="MHP38" s="1"/>
      <c r="MHQ38" s="1"/>
      <c r="MHR38" s="1"/>
      <c r="MHS38" s="1"/>
      <c r="MHT38" s="1"/>
      <c r="MHU38" s="1"/>
      <c r="MHV38" s="1"/>
      <c r="MHW38" s="1"/>
      <c r="MHX38" s="1"/>
      <c r="MHY38" s="1"/>
      <c r="MHZ38" s="1"/>
      <c r="MIA38" s="1"/>
      <c r="MIB38" s="1"/>
      <c r="MIC38" s="1"/>
      <c r="MID38" s="1"/>
      <c r="MIE38" s="1"/>
      <c r="MIF38" s="1"/>
      <c r="MIG38" s="1"/>
      <c r="MIH38" s="1"/>
      <c r="MII38" s="1"/>
      <c r="MIJ38" s="1"/>
      <c r="MIK38" s="1"/>
      <c r="MIL38" s="1"/>
      <c r="MIM38" s="1"/>
      <c r="MIN38" s="1"/>
      <c r="MIO38" s="1"/>
      <c r="MIP38" s="1"/>
      <c r="MIQ38" s="1"/>
      <c r="MIR38" s="1"/>
      <c r="MIS38" s="1"/>
      <c r="MIT38" s="1"/>
      <c r="MIU38" s="1"/>
      <c r="MIV38" s="1"/>
      <c r="MIW38" s="1"/>
      <c r="MIX38" s="1"/>
      <c r="MIY38" s="1"/>
      <c r="MIZ38" s="1"/>
      <c r="MJA38" s="1"/>
      <c r="MJB38" s="1"/>
      <c r="MJC38" s="1"/>
      <c r="MJD38" s="1"/>
      <c r="MJE38" s="1"/>
      <c r="MJF38" s="1"/>
      <c r="MJG38" s="1"/>
      <c r="MJH38" s="1"/>
      <c r="MJI38" s="1"/>
      <c r="MJJ38" s="1"/>
      <c r="MJK38" s="1"/>
      <c r="MJL38" s="1"/>
      <c r="MJM38" s="1"/>
      <c r="MJN38" s="1"/>
      <c r="MJO38" s="1"/>
      <c r="MJP38" s="1"/>
      <c r="MJQ38" s="1"/>
      <c r="MJR38" s="1"/>
      <c r="MJS38" s="1"/>
      <c r="MJT38" s="1"/>
      <c r="MJU38" s="1"/>
      <c r="MJV38" s="1"/>
      <c r="MJW38" s="1"/>
      <c r="MJX38" s="1"/>
      <c r="MJY38" s="1"/>
      <c r="MJZ38" s="1"/>
      <c r="MKA38" s="1"/>
      <c r="MKB38" s="1"/>
      <c r="MKC38" s="1"/>
      <c r="MKD38" s="1"/>
      <c r="MKE38" s="1"/>
      <c r="MKF38" s="1"/>
      <c r="MKG38" s="1"/>
      <c r="MKH38" s="1"/>
      <c r="MKI38" s="1"/>
      <c r="MKJ38" s="1"/>
      <c r="MKK38" s="1"/>
      <c r="MKL38" s="1"/>
      <c r="MKM38" s="1"/>
      <c r="MKN38" s="1"/>
      <c r="MKO38" s="1"/>
      <c r="MKP38" s="1"/>
      <c r="MKQ38" s="1"/>
      <c r="MKR38" s="1"/>
      <c r="MKS38" s="1"/>
      <c r="MKT38" s="1"/>
      <c r="MKU38" s="1"/>
      <c r="MKV38" s="1"/>
      <c r="MKW38" s="1"/>
      <c r="MKX38" s="1"/>
      <c r="MKY38" s="1"/>
      <c r="MKZ38" s="1"/>
      <c r="MLA38" s="1"/>
      <c r="MLB38" s="1"/>
      <c r="MLC38" s="1"/>
      <c r="MLD38" s="1"/>
      <c r="MLE38" s="1"/>
      <c r="MLF38" s="1"/>
      <c r="MLG38" s="1"/>
      <c r="MLH38" s="1"/>
      <c r="MLI38" s="1"/>
      <c r="MLJ38" s="1"/>
      <c r="MLK38" s="1"/>
      <c r="MLL38" s="1"/>
      <c r="MLM38" s="1"/>
      <c r="MLN38" s="1"/>
      <c r="MLO38" s="1"/>
      <c r="MLP38" s="1"/>
      <c r="MLQ38" s="1"/>
      <c r="MLR38" s="1"/>
      <c r="MLS38" s="1"/>
      <c r="MLT38" s="1"/>
      <c r="MLU38" s="1"/>
      <c r="MLV38" s="1"/>
      <c r="MLW38" s="1"/>
      <c r="MLX38" s="1"/>
      <c r="MLY38" s="1"/>
      <c r="MLZ38" s="1"/>
      <c r="MMA38" s="1"/>
      <c r="MMB38" s="1"/>
      <c r="MMC38" s="1"/>
      <c r="MMD38" s="1"/>
      <c r="MME38" s="1"/>
      <c r="MMF38" s="1"/>
      <c r="MMG38" s="1"/>
      <c r="MMH38" s="1"/>
      <c r="MMI38" s="1"/>
      <c r="MMJ38" s="1"/>
      <c r="MMK38" s="1"/>
      <c r="MML38" s="1"/>
      <c r="MMM38" s="1"/>
      <c r="MMN38" s="1"/>
      <c r="MMO38" s="1"/>
      <c r="MMP38" s="1"/>
      <c r="MMQ38" s="1"/>
      <c r="MMR38" s="1"/>
      <c r="MMS38" s="1"/>
      <c r="MMT38" s="1"/>
      <c r="MMU38" s="1"/>
      <c r="MMV38" s="1"/>
      <c r="MMW38" s="1"/>
      <c r="MMX38" s="1"/>
      <c r="MMY38" s="1"/>
      <c r="MMZ38" s="1"/>
      <c r="MNA38" s="1"/>
      <c r="MNB38" s="1"/>
      <c r="MNC38" s="1"/>
      <c r="MND38" s="1"/>
      <c r="MNE38" s="1"/>
      <c r="MNF38" s="1"/>
      <c r="MNG38" s="1"/>
      <c r="MNH38" s="1"/>
      <c r="MNI38" s="1"/>
      <c r="MNJ38" s="1"/>
      <c r="MNK38" s="1"/>
      <c r="MNL38" s="1"/>
      <c r="MNM38" s="1"/>
      <c r="MNN38" s="1"/>
      <c r="MNO38" s="1"/>
      <c r="MNP38" s="1"/>
      <c r="MNQ38" s="1"/>
      <c r="MNR38" s="1"/>
      <c r="MNS38" s="1"/>
      <c r="MNT38" s="1"/>
      <c r="MNU38" s="1"/>
      <c r="MNV38" s="1"/>
      <c r="MNW38" s="1"/>
      <c r="MNX38" s="1"/>
      <c r="MNY38" s="1"/>
      <c r="MNZ38" s="1"/>
      <c r="MOA38" s="1"/>
      <c r="MOB38" s="1"/>
      <c r="MOC38" s="1"/>
      <c r="MOD38" s="1"/>
      <c r="MOE38" s="1"/>
      <c r="MOF38" s="1"/>
      <c r="MOG38" s="1"/>
      <c r="MOH38" s="1"/>
      <c r="MOI38" s="1"/>
      <c r="MOJ38" s="1"/>
      <c r="MOK38" s="1"/>
      <c r="MOL38" s="1"/>
      <c r="MOM38" s="1"/>
      <c r="MON38" s="1"/>
      <c r="MOO38" s="1"/>
      <c r="MOP38" s="1"/>
      <c r="MOQ38" s="1"/>
      <c r="MOR38" s="1"/>
      <c r="MOS38" s="1"/>
      <c r="MOT38" s="1"/>
      <c r="MOU38" s="1"/>
      <c r="MOV38" s="1"/>
      <c r="MOW38" s="1"/>
      <c r="MOX38" s="1"/>
      <c r="MOY38" s="1"/>
      <c r="MOZ38" s="1"/>
      <c r="MPA38" s="1"/>
      <c r="MPB38" s="1"/>
      <c r="MPC38" s="1"/>
      <c r="MPD38" s="1"/>
      <c r="MPE38" s="1"/>
      <c r="MPF38" s="1"/>
      <c r="MPG38" s="1"/>
      <c r="MPH38" s="1"/>
      <c r="MPI38" s="1"/>
      <c r="MPJ38" s="1"/>
      <c r="MPK38" s="1"/>
      <c r="MPL38" s="1"/>
      <c r="MPM38" s="1"/>
      <c r="MPN38" s="1"/>
      <c r="MPO38" s="1"/>
      <c r="MPP38" s="1"/>
      <c r="MPQ38" s="1"/>
      <c r="MPR38" s="1"/>
      <c r="MPS38" s="1"/>
      <c r="MPT38" s="1"/>
      <c r="MPU38" s="1"/>
      <c r="MPV38" s="1"/>
      <c r="MPW38" s="1"/>
      <c r="MPX38" s="1"/>
      <c r="MPY38" s="1"/>
      <c r="MPZ38" s="1"/>
      <c r="MQA38" s="1"/>
      <c r="MQB38" s="1"/>
      <c r="MQC38" s="1"/>
      <c r="MQD38" s="1"/>
      <c r="MQE38" s="1"/>
      <c r="MQF38" s="1"/>
      <c r="MQG38" s="1"/>
      <c r="MQH38" s="1"/>
      <c r="MQI38" s="1"/>
      <c r="MQJ38" s="1"/>
      <c r="MQK38" s="1"/>
      <c r="MQL38" s="1"/>
      <c r="MQM38" s="1"/>
      <c r="MQN38" s="1"/>
      <c r="MQO38" s="1"/>
      <c r="MQP38" s="1"/>
      <c r="MQQ38" s="1"/>
      <c r="MQR38" s="1"/>
      <c r="MQS38" s="1"/>
      <c r="MQT38" s="1"/>
      <c r="MQU38" s="1"/>
      <c r="MQV38" s="1"/>
      <c r="MQW38" s="1"/>
      <c r="MQX38" s="1"/>
      <c r="MQY38" s="1"/>
      <c r="MQZ38" s="1"/>
      <c r="MRA38" s="1"/>
      <c r="MRB38" s="1"/>
      <c r="MRC38" s="1"/>
      <c r="MRD38" s="1"/>
      <c r="MRE38" s="1"/>
      <c r="MRF38" s="1"/>
      <c r="MRG38" s="1"/>
      <c r="MRH38" s="1"/>
      <c r="MRI38" s="1"/>
      <c r="MRJ38" s="1"/>
      <c r="MRK38" s="1"/>
      <c r="MRL38" s="1"/>
      <c r="MRM38" s="1"/>
      <c r="MRN38" s="1"/>
      <c r="MRO38" s="1"/>
      <c r="MRP38" s="1"/>
      <c r="MRQ38" s="1"/>
      <c r="MRR38" s="1"/>
      <c r="MRS38" s="1"/>
      <c r="MRT38" s="1"/>
      <c r="MRU38" s="1"/>
      <c r="MRV38" s="1"/>
      <c r="MRW38" s="1"/>
      <c r="MRX38" s="1"/>
      <c r="MRY38" s="1"/>
      <c r="MRZ38" s="1"/>
      <c r="MSA38" s="1"/>
      <c r="MSB38" s="1"/>
      <c r="MSC38" s="1"/>
      <c r="MSD38" s="1"/>
      <c r="MSE38" s="1"/>
      <c r="MSF38" s="1"/>
      <c r="MSG38" s="1"/>
      <c r="MSH38" s="1"/>
      <c r="MSI38" s="1"/>
      <c r="MSJ38" s="1"/>
      <c r="MSK38" s="1"/>
      <c r="MSL38" s="1"/>
      <c r="MSM38" s="1"/>
      <c r="MSN38" s="1"/>
      <c r="MSO38" s="1"/>
      <c r="MSP38" s="1"/>
      <c r="MSQ38" s="1"/>
      <c r="MSR38" s="1"/>
      <c r="MSS38" s="1"/>
      <c r="MST38" s="1"/>
      <c r="MSU38" s="1"/>
      <c r="MSV38" s="1"/>
      <c r="MSW38" s="1"/>
      <c r="MSX38" s="1"/>
      <c r="MSY38" s="1"/>
      <c r="MSZ38" s="1"/>
      <c r="MTA38" s="1"/>
      <c r="MTB38" s="1"/>
      <c r="MTC38" s="1"/>
      <c r="MTD38" s="1"/>
      <c r="MTE38" s="1"/>
      <c r="MTF38" s="1"/>
      <c r="MTG38" s="1"/>
      <c r="MTH38" s="1"/>
      <c r="MTI38" s="1"/>
      <c r="MTJ38" s="1"/>
      <c r="MTK38" s="1"/>
      <c r="MTL38" s="1"/>
      <c r="MTM38" s="1"/>
      <c r="MTN38" s="1"/>
      <c r="MTO38" s="1"/>
      <c r="MTP38" s="1"/>
      <c r="MTQ38" s="1"/>
      <c r="MTR38" s="1"/>
      <c r="MTS38" s="1"/>
      <c r="MTT38" s="1"/>
      <c r="MTU38" s="1"/>
      <c r="MTV38" s="1"/>
      <c r="MTW38" s="1"/>
      <c r="MTX38" s="1"/>
      <c r="MTY38" s="1"/>
      <c r="MTZ38" s="1"/>
      <c r="MUA38" s="1"/>
      <c r="MUB38" s="1"/>
      <c r="MUC38" s="1"/>
      <c r="MUD38" s="1"/>
      <c r="MUE38" s="1"/>
      <c r="MUF38" s="1"/>
      <c r="MUG38" s="1"/>
      <c r="MUH38" s="1"/>
      <c r="MUI38" s="1"/>
      <c r="MUJ38" s="1"/>
      <c r="MUK38" s="1"/>
      <c r="MUL38" s="1"/>
      <c r="MUM38" s="1"/>
      <c r="MUN38" s="1"/>
      <c r="MUO38" s="1"/>
      <c r="MUP38" s="1"/>
      <c r="MUQ38" s="1"/>
      <c r="MUR38" s="1"/>
      <c r="MUS38" s="1"/>
      <c r="MUT38" s="1"/>
      <c r="MUU38" s="1"/>
      <c r="MUV38" s="1"/>
      <c r="MUW38" s="1"/>
      <c r="MUX38" s="1"/>
      <c r="MUY38" s="1"/>
      <c r="MUZ38" s="1"/>
      <c r="MVA38" s="1"/>
      <c r="MVB38" s="1"/>
      <c r="MVC38" s="1"/>
      <c r="MVD38" s="1"/>
      <c r="MVE38" s="1"/>
      <c r="MVF38" s="1"/>
      <c r="MVG38" s="1"/>
      <c r="MVH38" s="1"/>
      <c r="MVI38" s="1"/>
      <c r="MVJ38" s="1"/>
      <c r="MVK38" s="1"/>
      <c r="MVL38" s="1"/>
      <c r="MVM38" s="1"/>
      <c r="MVN38" s="1"/>
      <c r="MVO38" s="1"/>
      <c r="MVP38" s="1"/>
      <c r="MVQ38" s="1"/>
      <c r="MVR38" s="1"/>
      <c r="MVS38" s="1"/>
      <c r="MVT38" s="1"/>
      <c r="MVU38" s="1"/>
      <c r="MVV38" s="1"/>
      <c r="MVW38" s="1"/>
      <c r="MVX38" s="1"/>
      <c r="MVY38" s="1"/>
      <c r="MVZ38" s="1"/>
      <c r="MWA38" s="1"/>
      <c r="MWB38" s="1"/>
      <c r="MWC38" s="1"/>
      <c r="MWD38" s="1"/>
      <c r="MWE38" s="1"/>
      <c r="MWF38" s="1"/>
      <c r="MWG38" s="1"/>
      <c r="MWH38" s="1"/>
      <c r="MWI38" s="1"/>
      <c r="MWJ38" s="1"/>
      <c r="MWK38" s="1"/>
      <c r="MWL38" s="1"/>
      <c r="MWM38" s="1"/>
      <c r="MWN38" s="1"/>
      <c r="MWO38" s="1"/>
      <c r="MWP38" s="1"/>
      <c r="MWQ38" s="1"/>
      <c r="MWR38" s="1"/>
      <c r="MWS38" s="1"/>
      <c r="MWT38" s="1"/>
      <c r="MWU38" s="1"/>
      <c r="MWV38" s="1"/>
      <c r="MWW38" s="1"/>
      <c r="MWX38" s="1"/>
      <c r="MWY38" s="1"/>
      <c r="MWZ38" s="1"/>
      <c r="MXA38" s="1"/>
      <c r="MXB38" s="1"/>
      <c r="MXC38" s="1"/>
      <c r="MXD38" s="1"/>
      <c r="MXE38" s="1"/>
      <c r="MXF38" s="1"/>
      <c r="MXG38" s="1"/>
      <c r="MXH38" s="1"/>
      <c r="MXI38" s="1"/>
      <c r="MXJ38" s="1"/>
      <c r="MXK38" s="1"/>
      <c r="MXL38" s="1"/>
      <c r="MXM38" s="1"/>
      <c r="MXN38" s="1"/>
      <c r="MXO38" s="1"/>
      <c r="MXP38" s="1"/>
      <c r="MXQ38" s="1"/>
      <c r="MXR38" s="1"/>
      <c r="MXS38" s="1"/>
      <c r="MXT38" s="1"/>
      <c r="MXU38" s="1"/>
      <c r="MXV38" s="1"/>
      <c r="MXW38" s="1"/>
      <c r="MXX38" s="1"/>
      <c r="MXY38" s="1"/>
      <c r="MXZ38" s="1"/>
      <c r="MYA38" s="1"/>
      <c r="MYB38" s="1"/>
      <c r="MYC38" s="1"/>
      <c r="MYD38" s="1"/>
      <c r="MYE38" s="1"/>
      <c r="MYF38" s="1"/>
      <c r="MYG38" s="1"/>
      <c r="MYH38" s="1"/>
      <c r="MYI38" s="1"/>
      <c r="MYJ38" s="1"/>
      <c r="MYK38" s="1"/>
      <c r="MYL38" s="1"/>
      <c r="MYM38" s="1"/>
      <c r="MYN38" s="1"/>
      <c r="MYO38" s="1"/>
      <c r="MYP38" s="1"/>
      <c r="MYQ38" s="1"/>
      <c r="MYR38" s="1"/>
      <c r="MYS38" s="1"/>
      <c r="MYT38" s="1"/>
      <c r="MYU38" s="1"/>
      <c r="MYV38" s="1"/>
      <c r="MYW38" s="1"/>
      <c r="MYX38" s="1"/>
      <c r="MYY38" s="1"/>
      <c r="MYZ38" s="1"/>
      <c r="MZA38" s="1"/>
      <c r="MZB38" s="1"/>
      <c r="MZC38" s="1"/>
      <c r="MZD38" s="1"/>
      <c r="MZE38" s="1"/>
      <c r="MZF38" s="1"/>
      <c r="MZG38" s="1"/>
      <c r="MZH38" s="1"/>
      <c r="MZI38" s="1"/>
      <c r="MZJ38" s="1"/>
      <c r="MZK38" s="1"/>
      <c r="MZL38" s="1"/>
      <c r="MZM38" s="1"/>
      <c r="MZN38" s="1"/>
      <c r="MZO38" s="1"/>
      <c r="MZP38" s="1"/>
      <c r="MZQ38" s="1"/>
      <c r="MZR38" s="1"/>
      <c r="MZS38" s="1"/>
      <c r="MZT38" s="1"/>
      <c r="MZU38" s="1"/>
      <c r="MZV38" s="1"/>
      <c r="MZW38" s="1"/>
      <c r="MZX38" s="1"/>
      <c r="MZY38" s="1"/>
      <c r="MZZ38" s="1"/>
      <c r="NAA38" s="1"/>
      <c r="NAB38" s="1"/>
      <c r="NAC38" s="1"/>
      <c r="NAD38" s="1"/>
      <c r="NAE38" s="1"/>
      <c r="NAF38" s="1"/>
      <c r="NAG38" s="1"/>
      <c r="NAH38" s="1"/>
      <c r="NAI38" s="1"/>
      <c r="NAJ38" s="1"/>
      <c r="NAK38" s="1"/>
      <c r="NAL38" s="1"/>
      <c r="NAM38" s="1"/>
      <c r="NAN38" s="1"/>
      <c r="NAO38" s="1"/>
      <c r="NAP38" s="1"/>
      <c r="NAQ38" s="1"/>
      <c r="NAR38" s="1"/>
      <c r="NAS38" s="1"/>
      <c r="NAT38" s="1"/>
      <c r="NAU38" s="1"/>
      <c r="NAV38" s="1"/>
      <c r="NAW38" s="1"/>
      <c r="NAX38" s="1"/>
      <c r="NAY38" s="1"/>
      <c r="NAZ38" s="1"/>
      <c r="NBA38" s="1"/>
      <c r="NBB38" s="1"/>
      <c r="NBC38" s="1"/>
      <c r="NBD38" s="1"/>
      <c r="NBE38" s="1"/>
      <c r="NBF38" s="1"/>
      <c r="NBG38" s="1"/>
      <c r="NBH38" s="1"/>
      <c r="NBI38" s="1"/>
      <c r="NBJ38" s="1"/>
      <c r="NBK38" s="1"/>
      <c r="NBL38" s="1"/>
      <c r="NBM38" s="1"/>
      <c r="NBN38" s="1"/>
      <c r="NBO38" s="1"/>
      <c r="NBP38" s="1"/>
      <c r="NBQ38" s="1"/>
      <c r="NBR38" s="1"/>
      <c r="NBS38" s="1"/>
      <c r="NBT38" s="1"/>
      <c r="NBU38" s="1"/>
      <c r="NBV38" s="1"/>
      <c r="NBW38" s="1"/>
      <c r="NBX38" s="1"/>
      <c r="NBY38" s="1"/>
      <c r="NBZ38" s="1"/>
      <c r="NCA38" s="1"/>
      <c r="NCB38" s="1"/>
      <c r="NCC38" s="1"/>
      <c r="NCD38" s="1"/>
      <c r="NCE38" s="1"/>
      <c r="NCF38" s="1"/>
      <c r="NCG38" s="1"/>
      <c r="NCH38" s="1"/>
      <c r="NCI38" s="1"/>
      <c r="NCJ38" s="1"/>
      <c r="NCK38" s="1"/>
      <c r="NCL38" s="1"/>
      <c r="NCM38" s="1"/>
      <c r="NCN38" s="1"/>
      <c r="NCO38" s="1"/>
      <c r="NCP38" s="1"/>
      <c r="NCQ38" s="1"/>
      <c r="NCR38" s="1"/>
      <c r="NCS38" s="1"/>
      <c r="NCT38" s="1"/>
      <c r="NCU38" s="1"/>
      <c r="NCV38" s="1"/>
      <c r="NCW38" s="1"/>
      <c r="NCX38" s="1"/>
      <c r="NCY38" s="1"/>
      <c r="NCZ38" s="1"/>
      <c r="NDA38" s="1"/>
      <c r="NDB38" s="1"/>
      <c r="NDC38" s="1"/>
      <c r="NDD38" s="1"/>
      <c r="NDE38" s="1"/>
      <c r="NDF38" s="1"/>
      <c r="NDG38" s="1"/>
      <c r="NDH38" s="1"/>
      <c r="NDI38" s="1"/>
      <c r="NDJ38" s="1"/>
      <c r="NDK38" s="1"/>
      <c r="NDL38" s="1"/>
      <c r="NDM38" s="1"/>
      <c r="NDN38" s="1"/>
      <c r="NDO38" s="1"/>
      <c r="NDP38" s="1"/>
      <c r="NDQ38" s="1"/>
      <c r="NDR38" s="1"/>
      <c r="NDS38" s="1"/>
      <c r="NDT38" s="1"/>
      <c r="NDU38" s="1"/>
      <c r="NDV38" s="1"/>
      <c r="NDW38" s="1"/>
      <c r="NDX38" s="1"/>
      <c r="NDY38" s="1"/>
      <c r="NDZ38" s="1"/>
      <c r="NEA38" s="1"/>
      <c r="NEB38" s="1"/>
      <c r="NEC38" s="1"/>
      <c r="NED38" s="1"/>
      <c r="NEE38" s="1"/>
      <c r="NEF38" s="1"/>
      <c r="NEG38" s="1"/>
      <c r="NEH38" s="1"/>
      <c r="NEI38" s="1"/>
      <c r="NEJ38" s="1"/>
      <c r="NEK38" s="1"/>
      <c r="NEL38" s="1"/>
      <c r="NEM38" s="1"/>
      <c r="NEN38" s="1"/>
      <c r="NEO38" s="1"/>
      <c r="NEP38" s="1"/>
      <c r="NEQ38" s="1"/>
      <c r="NER38" s="1"/>
      <c r="NES38" s="1"/>
      <c r="NET38" s="1"/>
      <c r="NEU38" s="1"/>
      <c r="NEV38" s="1"/>
      <c r="NEW38" s="1"/>
      <c r="NEX38" s="1"/>
      <c r="NEY38" s="1"/>
      <c r="NEZ38" s="1"/>
      <c r="NFA38" s="1"/>
      <c r="NFB38" s="1"/>
      <c r="NFC38" s="1"/>
      <c r="NFD38" s="1"/>
      <c r="NFE38" s="1"/>
      <c r="NFF38" s="1"/>
      <c r="NFG38" s="1"/>
      <c r="NFH38" s="1"/>
      <c r="NFI38" s="1"/>
      <c r="NFJ38" s="1"/>
      <c r="NFK38" s="1"/>
      <c r="NFL38" s="1"/>
      <c r="NFM38" s="1"/>
      <c r="NFN38" s="1"/>
      <c r="NFO38" s="1"/>
      <c r="NFP38" s="1"/>
      <c r="NFQ38" s="1"/>
      <c r="NFR38" s="1"/>
      <c r="NFS38" s="1"/>
      <c r="NFT38" s="1"/>
      <c r="NFU38" s="1"/>
      <c r="NFV38" s="1"/>
      <c r="NFW38" s="1"/>
      <c r="NFX38" s="1"/>
      <c r="NFY38" s="1"/>
      <c r="NFZ38" s="1"/>
      <c r="NGA38" s="1"/>
      <c r="NGB38" s="1"/>
      <c r="NGC38" s="1"/>
      <c r="NGD38" s="1"/>
      <c r="NGE38" s="1"/>
      <c r="NGF38" s="1"/>
      <c r="NGG38" s="1"/>
      <c r="NGH38" s="1"/>
      <c r="NGI38" s="1"/>
      <c r="NGJ38" s="1"/>
      <c r="NGK38" s="1"/>
      <c r="NGL38" s="1"/>
      <c r="NGM38" s="1"/>
      <c r="NGN38" s="1"/>
      <c r="NGO38" s="1"/>
      <c r="NGP38" s="1"/>
      <c r="NGQ38" s="1"/>
      <c r="NGR38" s="1"/>
      <c r="NGS38" s="1"/>
      <c r="NGT38" s="1"/>
      <c r="NGU38" s="1"/>
      <c r="NGV38" s="1"/>
      <c r="NGW38" s="1"/>
      <c r="NGX38" s="1"/>
      <c r="NGY38" s="1"/>
      <c r="NGZ38" s="1"/>
      <c r="NHA38" s="1"/>
      <c r="NHB38" s="1"/>
      <c r="NHC38" s="1"/>
      <c r="NHD38" s="1"/>
      <c r="NHE38" s="1"/>
      <c r="NHF38" s="1"/>
      <c r="NHG38" s="1"/>
      <c r="NHH38" s="1"/>
      <c r="NHI38" s="1"/>
      <c r="NHJ38" s="1"/>
      <c r="NHK38" s="1"/>
      <c r="NHL38" s="1"/>
      <c r="NHM38" s="1"/>
      <c r="NHN38" s="1"/>
      <c r="NHO38" s="1"/>
      <c r="NHP38" s="1"/>
      <c r="NHQ38" s="1"/>
      <c r="NHR38" s="1"/>
      <c r="NHS38" s="1"/>
      <c r="NHT38" s="1"/>
      <c r="NHU38" s="1"/>
      <c r="NHV38" s="1"/>
      <c r="NHW38" s="1"/>
      <c r="NHX38" s="1"/>
      <c r="NHY38" s="1"/>
      <c r="NHZ38" s="1"/>
      <c r="NIA38" s="1"/>
      <c r="NIB38" s="1"/>
      <c r="NIC38" s="1"/>
      <c r="NID38" s="1"/>
      <c r="NIE38" s="1"/>
      <c r="NIF38" s="1"/>
      <c r="NIG38" s="1"/>
      <c r="NIH38" s="1"/>
      <c r="NII38" s="1"/>
      <c r="NIJ38" s="1"/>
      <c r="NIK38" s="1"/>
      <c r="NIL38" s="1"/>
      <c r="NIM38" s="1"/>
      <c r="NIN38" s="1"/>
      <c r="NIO38" s="1"/>
      <c r="NIP38" s="1"/>
      <c r="NIQ38" s="1"/>
      <c r="NIR38" s="1"/>
      <c r="NIS38" s="1"/>
      <c r="NIT38" s="1"/>
      <c r="NIU38" s="1"/>
      <c r="NIV38" s="1"/>
      <c r="NIW38" s="1"/>
      <c r="NIX38" s="1"/>
      <c r="NIY38" s="1"/>
      <c r="NIZ38" s="1"/>
      <c r="NJA38" s="1"/>
      <c r="NJB38" s="1"/>
      <c r="NJC38" s="1"/>
      <c r="NJD38" s="1"/>
      <c r="NJE38" s="1"/>
      <c r="NJF38" s="1"/>
      <c r="NJG38" s="1"/>
      <c r="NJH38" s="1"/>
      <c r="NJI38" s="1"/>
      <c r="NJJ38" s="1"/>
      <c r="NJK38" s="1"/>
      <c r="NJL38" s="1"/>
      <c r="NJM38" s="1"/>
      <c r="NJN38" s="1"/>
      <c r="NJO38" s="1"/>
      <c r="NJP38" s="1"/>
      <c r="NJQ38" s="1"/>
      <c r="NJR38" s="1"/>
      <c r="NJS38" s="1"/>
      <c r="NJT38" s="1"/>
      <c r="NJU38" s="1"/>
      <c r="NJV38" s="1"/>
      <c r="NJW38" s="1"/>
      <c r="NJX38" s="1"/>
      <c r="NJY38" s="1"/>
      <c r="NJZ38" s="1"/>
      <c r="NKA38" s="1"/>
      <c r="NKB38" s="1"/>
      <c r="NKC38" s="1"/>
      <c r="NKD38" s="1"/>
      <c r="NKE38" s="1"/>
      <c r="NKF38" s="1"/>
      <c r="NKG38" s="1"/>
      <c r="NKH38" s="1"/>
      <c r="NKI38" s="1"/>
      <c r="NKJ38" s="1"/>
      <c r="NKK38" s="1"/>
      <c r="NKL38" s="1"/>
      <c r="NKM38" s="1"/>
      <c r="NKN38" s="1"/>
      <c r="NKO38" s="1"/>
      <c r="NKP38" s="1"/>
      <c r="NKQ38" s="1"/>
      <c r="NKR38" s="1"/>
      <c r="NKS38" s="1"/>
      <c r="NKT38" s="1"/>
      <c r="NKU38" s="1"/>
      <c r="NKV38" s="1"/>
      <c r="NKW38" s="1"/>
      <c r="NKX38" s="1"/>
      <c r="NKY38" s="1"/>
      <c r="NKZ38" s="1"/>
      <c r="NLA38" s="1"/>
      <c r="NLB38" s="1"/>
      <c r="NLC38" s="1"/>
      <c r="NLD38" s="1"/>
      <c r="NLE38" s="1"/>
      <c r="NLF38" s="1"/>
      <c r="NLG38" s="1"/>
      <c r="NLH38" s="1"/>
      <c r="NLI38" s="1"/>
      <c r="NLJ38" s="1"/>
      <c r="NLK38" s="1"/>
      <c r="NLL38" s="1"/>
      <c r="NLM38" s="1"/>
      <c r="NLN38" s="1"/>
      <c r="NLO38" s="1"/>
      <c r="NLP38" s="1"/>
      <c r="NLQ38" s="1"/>
      <c r="NLR38" s="1"/>
      <c r="NLS38" s="1"/>
      <c r="NLT38" s="1"/>
      <c r="NLU38" s="1"/>
      <c r="NLV38" s="1"/>
      <c r="NLW38" s="1"/>
      <c r="NLX38" s="1"/>
      <c r="NLY38" s="1"/>
      <c r="NLZ38" s="1"/>
      <c r="NMA38" s="1"/>
      <c r="NMB38" s="1"/>
      <c r="NMC38" s="1"/>
      <c r="NMD38" s="1"/>
      <c r="NME38" s="1"/>
      <c r="NMF38" s="1"/>
      <c r="NMG38" s="1"/>
      <c r="NMH38" s="1"/>
      <c r="NMI38" s="1"/>
      <c r="NMJ38" s="1"/>
      <c r="NMK38" s="1"/>
      <c r="NML38" s="1"/>
      <c r="NMM38" s="1"/>
      <c r="NMN38" s="1"/>
      <c r="NMO38" s="1"/>
      <c r="NMP38" s="1"/>
      <c r="NMQ38" s="1"/>
      <c r="NMR38" s="1"/>
      <c r="NMS38" s="1"/>
      <c r="NMT38" s="1"/>
      <c r="NMU38" s="1"/>
      <c r="NMV38" s="1"/>
      <c r="NMW38" s="1"/>
      <c r="NMX38" s="1"/>
      <c r="NMY38" s="1"/>
      <c r="NMZ38" s="1"/>
      <c r="NNA38" s="1"/>
      <c r="NNB38" s="1"/>
      <c r="NNC38" s="1"/>
      <c r="NND38" s="1"/>
      <c r="NNE38" s="1"/>
      <c r="NNF38" s="1"/>
      <c r="NNG38" s="1"/>
      <c r="NNH38" s="1"/>
      <c r="NNI38" s="1"/>
      <c r="NNJ38" s="1"/>
      <c r="NNK38" s="1"/>
      <c r="NNL38" s="1"/>
      <c r="NNM38" s="1"/>
      <c r="NNN38" s="1"/>
      <c r="NNO38" s="1"/>
      <c r="NNP38" s="1"/>
      <c r="NNQ38" s="1"/>
      <c r="NNR38" s="1"/>
      <c r="NNS38" s="1"/>
      <c r="NNT38" s="1"/>
      <c r="NNU38" s="1"/>
      <c r="NNV38" s="1"/>
      <c r="NNW38" s="1"/>
      <c r="NNX38" s="1"/>
      <c r="NNY38" s="1"/>
      <c r="NNZ38" s="1"/>
      <c r="NOA38" s="1"/>
      <c r="NOB38" s="1"/>
      <c r="NOC38" s="1"/>
      <c r="NOD38" s="1"/>
      <c r="NOE38" s="1"/>
      <c r="NOF38" s="1"/>
      <c r="NOG38" s="1"/>
      <c r="NOH38" s="1"/>
      <c r="NOI38" s="1"/>
      <c r="NOJ38" s="1"/>
      <c r="NOK38" s="1"/>
      <c r="NOL38" s="1"/>
      <c r="NOM38" s="1"/>
      <c r="NON38" s="1"/>
      <c r="NOO38" s="1"/>
      <c r="NOP38" s="1"/>
      <c r="NOQ38" s="1"/>
      <c r="NOR38" s="1"/>
      <c r="NOS38" s="1"/>
      <c r="NOT38" s="1"/>
      <c r="NOU38" s="1"/>
      <c r="NOV38" s="1"/>
      <c r="NOW38" s="1"/>
      <c r="NOX38" s="1"/>
      <c r="NOY38" s="1"/>
      <c r="NOZ38" s="1"/>
      <c r="NPA38" s="1"/>
      <c r="NPB38" s="1"/>
      <c r="NPC38" s="1"/>
      <c r="NPD38" s="1"/>
      <c r="NPE38" s="1"/>
      <c r="NPF38" s="1"/>
      <c r="NPG38" s="1"/>
      <c r="NPH38" s="1"/>
      <c r="NPI38" s="1"/>
      <c r="NPJ38" s="1"/>
      <c r="NPK38" s="1"/>
      <c r="NPL38" s="1"/>
      <c r="NPM38" s="1"/>
      <c r="NPN38" s="1"/>
      <c r="NPO38" s="1"/>
      <c r="NPP38" s="1"/>
      <c r="NPQ38" s="1"/>
      <c r="NPR38" s="1"/>
      <c r="NPS38" s="1"/>
      <c r="NPT38" s="1"/>
      <c r="NPU38" s="1"/>
      <c r="NPV38" s="1"/>
      <c r="NPW38" s="1"/>
      <c r="NPX38" s="1"/>
      <c r="NPY38" s="1"/>
      <c r="NPZ38" s="1"/>
      <c r="NQA38" s="1"/>
      <c r="NQB38" s="1"/>
      <c r="NQC38" s="1"/>
      <c r="NQD38" s="1"/>
      <c r="NQE38" s="1"/>
      <c r="NQF38" s="1"/>
      <c r="NQG38" s="1"/>
      <c r="NQH38" s="1"/>
      <c r="NQI38" s="1"/>
      <c r="NQJ38" s="1"/>
      <c r="NQK38" s="1"/>
      <c r="NQL38" s="1"/>
      <c r="NQM38" s="1"/>
      <c r="NQN38" s="1"/>
      <c r="NQO38" s="1"/>
      <c r="NQP38" s="1"/>
      <c r="NQQ38" s="1"/>
      <c r="NQR38" s="1"/>
      <c r="NQS38" s="1"/>
      <c r="NQT38" s="1"/>
      <c r="NQU38" s="1"/>
      <c r="NQV38" s="1"/>
      <c r="NQW38" s="1"/>
      <c r="NQX38" s="1"/>
      <c r="NQY38" s="1"/>
      <c r="NQZ38" s="1"/>
      <c r="NRA38" s="1"/>
      <c r="NRB38" s="1"/>
      <c r="NRC38" s="1"/>
      <c r="NRD38" s="1"/>
      <c r="NRE38" s="1"/>
      <c r="NRF38" s="1"/>
      <c r="NRG38" s="1"/>
      <c r="NRH38" s="1"/>
      <c r="NRI38" s="1"/>
      <c r="NRJ38" s="1"/>
      <c r="NRK38" s="1"/>
      <c r="NRL38" s="1"/>
      <c r="NRM38" s="1"/>
      <c r="NRN38" s="1"/>
      <c r="NRO38" s="1"/>
      <c r="NRP38" s="1"/>
      <c r="NRQ38" s="1"/>
      <c r="NRR38" s="1"/>
      <c r="NRS38" s="1"/>
      <c r="NRT38" s="1"/>
      <c r="NRU38" s="1"/>
      <c r="NRV38" s="1"/>
      <c r="NRW38" s="1"/>
      <c r="NRX38" s="1"/>
      <c r="NRY38" s="1"/>
      <c r="NRZ38" s="1"/>
      <c r="NSA38" s="1"/>
      <c r="NSB38" s="1"/>
      <c r="NSC38" s="1"/>
      <c r="NSD38" s="1"/>
      <c r="NSE38" s="1"/>
      <c r="NSF38" s="1"/>
      <c r="NSG38" s="1"/>
      <c r="NSH38" s="1"/>
      <c r="NSI38" s="1"/>
      <c r="NSJ38" s="1"/>
      <c r="NSK38" s="1"/>
      <c r="NSL38" s="1"/>
      <c r="NSM38" s="1"/>
      <c r="NSN38" s="1"/>
      <c r="NSO38" s="1"/>
      <c r="NSP38" s="1"/>
      <c r="NSQ38" s="1"/>
      <c r="NSR38" s="1"/>
      <c r="NSS38" s="1"/>
      <c r="NST38" s="1"/>
      <c r="NSU38" s="1"/>
      <c r="NSV38" s="1"/>
      <c r="NSW38" s="1"/>
      <c r="NSX38" s="1"/>
      <c r="NSY38" s="1"/>
      <c r="NSZ38" s="1"/>
      <c r="NTA38" s="1"/>
      <c r="NTB38" s="1"/>
      <c r="NTC38" s="1"/>
      <c r="NTD38" s="1"/>
      <c r="NTE38" s="1"/>
      <c r="NTF38" s="1"/>
      <c r="NTG38" s="1"/>
      <c r="NTH38" s="1"/>
      <c r="NTI38" s="1"/>
      <c r="NTJ38" s="1"/>
      <c r="NTK38" s="1"/>
      <c r="NTL38" s="1"/>
      <c r="NTM38" s="1"/>
      <c r="NTN38" s="1"/>
      <c r="NTO38" s="1"/>
      <c r="NTP38" s="1"/>
      <c r="NTQ38" s="1"/>
      <c r="NTR38" s="1"/>
      <c r="NTS38" s="1"/>
      <c r="NTT38" s="1"/>
      <c r="NTU38" s="1"/>
      <c r="NTV38" s="1"/>
      <c r="NTW38" s="1"/>
      <c r="NTX38" s="1"/>
      <c r="NTY38" s="1"/>
      <c r="NTZ38" s="1"/>
      <c r="NUA38" s="1"/>
      <c r="NUB38" s="1"/>
      <c r="NUC38" s="1"/>
      <c r="NUD38" s="1"/>
      <c r="NUE38" s="1"/>
      <c r="NUF38" s="1"/>
      <c r="NUG38" s="1"/>
      <c r="NUH38" s="1"/>
      <c r="NUI38" s="1"/>
      <c r="NUJ38" s="1"/>
      <c r="NUK38" s="1"/>
      <c r="NUL38" s="1"/>
      <c r="NUM38" s="1"/>
      <c r="NUN38" s="1"/>
      <c r="NUO38" s="1"/>
      <c r="NUP38" s="1"/>
      <c r="NUQ38" s="1"/>
      <c r="NUR38" s="1"/>
      <c r="NUS38" s="1"/>
      <c r="NUT38" s="1"/>
      <c r="NUU38" s="1"/>
      <c r="NUV38" s="1"/>
      <c r="NUW38" s="1"/>
      <c r="NUX38" s="1"/>
      <c r="NUY38" s="1"/>
      <c r="NUZ38" s="1"/>
      <c r="NVA38" s="1"/>
      <c r="NVB38" s="1"/>
      <c r="NVC38" s="1"/>
      <c r="NVD38" s="1"/>
      <c r="NVE38" s="1"/>
      <c r="NVF38" s="1"/>
      <c r="NVG38" s="1"/>
      <c r="NVH38" s="1"/>
      <c r="NVI38" s="1"/>
      <c r="NVJ38" s="1"/>
      <c r="NVK38" s="1"/>
      <c r="NVL38" s="1"/>
      <c r="NVM38" s="1"/>
      <c r="NVN38" s="1"/>
      <c r="NVO38" s="1"/>
      <c r="NVP38" s="1"/>
      <c r="NVQ38" s="1"/>
      <c r="NVR38" s="1"/>
      <c r="NVS38" s="1"/>
      <c r="NVT38" s="1"/>
      <c r="NVU38" s="1"/>
      <c r="NVV38" s="1"/>
      <c r="NVW38" s="1"/>
      <c r="NVX38" s="1"/>
      <c r="NVY38" s="1"/>
      <c r="NVZ38" s="1"/>
      <c r="NWA38" s="1"/>
      <c r="NWB38" s="1"/>
      <c r="NWC38" s="1"/>
      <c r="NWD38" s="1"/>
      <c r="NWE38" s="1"/>
      <c r="NWF38" s="1"/>
      <c r="NWG38" s="1"/>
      <c r="NWH38" s="1"/>
      <c r="NWI38" s="1"/>
      <c r="NWJ38" s="1"/>
      <c r="NWK38" s="1"/>
      <c r="NWL38" s="1"/>
      <c r="NWM38" s="1"/>
      <c r="NWN38" s="1"/>
      <c r="NWO38" s="1"/>
      <c r="NWP38" s="1"/>
      <c r="NWQ38" s="1"/>
      <c r="NWR38" s="1"/>
      <c r="NWS38" s="1"/>
      <c r="NWT38" s="1"/>
      <c r="NWU38" s="1"/>
      <c r="NWV38" s="1"/>
      <c r="NWW38" s="1"/>
      <c r="NWX38" s="1"/>
      <c r="NWY38" s="1"/>
      <c r="NWZ38" s="1"/>
      <c r="NXA38" s="1"/>
      <c r="NXB38" s="1"/>
      <c r="NXC38" s="1"/>
      <c r="NXD38" s="1"/>
      <c r="NXE38" s="1"/>
      <c r="NXF38" s="1"/>
      <c r="NXG38" s="1"/>
      <c r="NXH38" s="1"/>
      <c r="NXI38" s="1"/>
      <c r="NXJ38" s="1"/>
      <c r="NXK38" s="1"/>
      <c r="NXL38" s="1"/>
      <c r="NXM38" s="1"/>
      <c r="NXN38" s="1"/>
      <c r="NXO38" s="1"/>
      <c r="NXP38" s="1"/>
      <c r="NXQ38" s="1"/>
      <c r="NXR38" s="1"/>
      <c r="NXS38" s="1"/>
      <c r="NXT38" s="1"/>
      <c r="NXU38" s="1"/>
      <c r="NXV38" s="1"/>
      <c r="NXW38" s="1"/>
      <c r="NXX38" s="1"/>
      <c r="NXY38" s="1"/>
      <c r="NXZ38" s="1"/>
      <c r="NYA38" s="1"/>
      <c r="NYB38" s="1"/>
      <c r="NYC38" s="1"/>
      <c r="NYD38" s="1"/>
      <c r="NYE38" s="1"/>
      <c r="NYF38" s="1"/>
      <c r="NYG38" s="1"/>
      <c r="NYH38" s="1"/>
      <c r="NYI38" s="1"/>
      <c r="NYJ38" s="1"/>
      <c r="NYK38" s="1"/>
      <c r="NYL38" s="1"/>
      <c r="NYM38" s="1"/>
      <c r="NYN38" s="1"/>
      <c r="NYO38" s="1"/>
      <c r="NYP38" s="1"/>
      <c r="NYQ38" s="1"/>
      <c r="NYR38" s="1"/>
      <c r="NYS38" s="1"/>
      <c r="NYT38" s="1"/>
      <c r="NYU38" s="1"/>
      <c r="NYV38" s="1"/>
      <c r="NYW38" s="1"/>
      <c r="NYX38" s="1"/>
      <c r="NYY38" s="1"/>
      <c r="NYZ38" s="1"/>
      <c r="NZA38" s="1"/>
      <c r="NZB38" s="1"/>
      <c r="NZC38" s="1"/>
      <c r="NZD38" s="1"/>
      <c r="NZE38" s="1"/>
      <c r="NZF38" s="1"/>
      <c r="NZG38" s="1"/>
      <c r="NZH38" s="1"/>
      <c r="NZI38" s="1"/>
      <c r="NZJ38" s="1"/>
      <c r="NZK38" s="1"/>
      <c r="NZL38" s="1"/>
      <c r="NZM38" s="1"/>
      <c r="NZN38" s="1"/>
      <c r="NZO38" s="1"/>
      <c r="NZP38" s="1"/>
      <c r="NZQ38" s="1"/>
      <c r="NZR38" s="1"/>
      <c r="NZS38" s="1"/>
      <c r="NZT38" s="1"/>
      <c r="NZU38" s="1"/>
      <c r="NZV38" s="1"/>
      <c r="NZW38" s="1"/>
      <c r="NZX38" s="1"/>
      <c r="NZY38" s="1"/>
      <c r="NZZ38" s="1"/>
      <c r="OAA38" s="1"/>
      <c r="OAB38" s="1"/>
      <c r="OAC38" s="1"/>
      <c r="OAD38" s="1"/>
      <c r="OAE38" s="1"/>
      <c r="OAF38" s="1"/>
      <c r="OAG38" s="1"/>
      <c r="OAH38" s="1"/>
      <c r="OAI38" s="1"/>
      <c r="OAJ38" s="1"/>
      <c r="OAK38" s="1"/>
      <c r="OAL38" s="1"/>
      <c r="OAM38" s="1"/>
      <c r="OAN38" s="1"/>
      <c r="OAO38" s="1"/>
      <c r="OAP38" s="1"/>
      <c r="OAQ38" s="1"/>
      <c r="OAR38" s="1"/>
      <c r="OAS38" s="1"/>
      <c r="OAT38" s="1"/>
      <c r="OAU38" s="1"/>
      <c r="OAV38" s="1"/>
      <c r="OAW38" s="1"/>
      <c r="OAX38" s="1"/>
      <c r="OAY38" s="1"/>
      <c r="OAZ38" s="1"/>
      <c r="OBA38" s="1"/>
      <c r="OBB38" s="1"/>
      <c r="OBC38" s="1"/>
      <c r="OBD38" s="1"/>
      <c r="OBE38" s="1"/>
      <c r="OBF38" s="1"/>
      <c r="OBG38" s="1"/>
      <c r="OBH38" s="1"/>
      <c r="OBI38" s="1"/>
      <c r="OBJ38" s="1"/>
      <c r="OBK38" s="1"/>
      <c r="OBL38" s="1"/>
      <c r="OBM38" s="1"/>
      <c r="OBN38" s="1"/>
      <c r="OBO38" s="1"/>
      <c r="OBP38" s="1"/>
      <c r="OBQ38" s="1"/>
      <c r="OBR38" s="1"/>
      <c r="OBS38" s="1"/>
      <c r="OBT38" s="1"/>
      <c r="OBU38" s="1"/>
      <c r="OBV38" s="1"/>
      <c r="OBW38" s="1"/>
      <c r="OBX38" s="1"/>
      <c r="OBY38" s="1"/>
      <c r="OBZ38" s="1"/>
      <c r="OCA38" s="1"/>
      <c r="OCB38" s="1"/>
      <c r="OCC38" s="1"/>
      <c r="OCD38" s="1"/>
      <c r="OCE38" s="1"/>
      <c r="OCF38" s="1"/>
      <c r="OCG38" s="1"/>
      <c r="OCH38" s="1"/>
      <c r="OCI38" s="1"/>
      <c r="OCJ38" s="1"/>
      <c r="OCK38" s="1"/>
      <c r="OCL38" s="1"/>
      <c r="OCM38" s="1"/>
      <c r="OCN38" s="1"/>
      <c r="OCO38" s="1"/>
      <c r="OCP38" s="1"/>
      <c r="OCQ38" s="1"/>
      <c r="OCR38" s="1"/>
      <c r="OCS38" s="1"/>
      <c r="OCT38" s="1"/>
      <c r="OCU38" s="1"/>
      <c r="OCV38" s="1"/>
      <c r="OCW38" s="1"/>
      <c r="OCX38" s="1"/>
      <c r="OCY38" s="1"/>
      <c r="OCZ38" s="1"/>
      <c r="ODA38" s="1"/>
      <c r="ODB38" s="1"/>
      <c r="ODC38" s="1"/>
      <c r="ODD38" s="1"/>
      <c r="ODE38" s="1"/>
      <c r="ODF38" s="1"/>
      <c r="ODG38" s="1"/>
      <c r="ODH38" s="1"/>
      <c r="ODI38" s="1"/>
      <c r="ODJ38" s="1"/>
      <c r="ODK38" s="1"/>
      <c r="ODL38" s="1"/>
      <c r="ODM38" s="1"/>
      <c r="ODN38" s="1"/>
      <c r="ODO38" s="1"/>
      <c r="ODP38" s="1"/>
      <c r="ODQ38" s="1"/>
      <c r="ODR38" s="1"/>
      <c r="ODS38" s="1"/>
      <c r="ODT38" s="1"/>
      <c r="ODU38" s="1"/>
      <c r="ODV38" s="1"/>
      <c r="ODW38" s="1"/>
      <c r="ODX38" s="1"/>
      <c r="ODY38" s="1"/>
      <c r="ODZ38" s="1"/>
      <c r="OEA38" s="1"/>
      <c r="OEB38" s="1"/>
      <c r="OEC38" s="1"/>
      <c r="OED38" s="1"/>
      <c r="OEE38" s="1"/>
      <c r="OEF38" s="1"/>
      <c r="OEG38" s="1"/>
      <c r="OEH38" s="1"/>
      <c r="OEI38" s="1"/>
      <c r="OEJ38" s="1"/>
      <c r="OEK38" s="1"/>
      <c r="OEL38" s="1"/>
      <c r="OEM38" s="1"/>
      <c r="OEN38" s="1"/>
      <c r="OEO38" s="1"/>
      <c r="OEP38" s="1"/>
      <c r="OEQ38" s="1"/>
      <c r="OER38" s="1"/>
      <c r="OES38" s="1"/>
      <c r="OET38" s="1"/>
      <c r="OEU38" s="1"/>
      <c r="OEV38" s="1"/>
      <c r="OEW38" s="1"/>
      <c r="OEX38" s="1"/>
      <c r="OEY38" s="1"/>
      <c r="OEZ38" s="1"/>
      <c r="OFA38" s="1"/>
      <c r="OFB38" s="1"/>
      <c r="OFC38" s="1"/>
      <c r="OFD38" s="1"/>
      <c r="OFE38" s="1"/>
      <c r="OFF38" s="1"/>
      <c r="OFG38" s="1"/>
      <c r="OFH38" s="1"/>
      <c r="OFI38" s="1"/>
      <c r="OFJ38" s="1"/>
      <c r="OFK38" s="1"/>
      <c r="OFL38" s="1"/>
      <c r="OFM38" s="1"/>
      <c r="OFN38" s="1"/>
      <c r="OFO38" s="1"/>
      <c r="OFP38" s="1"/>
      <c r="OFQ38" s="1"/>
      <c r="OFR38" s="1"/>
      <c r="OFS38" s="1"/>
      <c r="OFT38" s="1"/>
      <c r="OFU38" s="1"/>
      <c r="OFV38" s="1"/>
      <c r="OFW38" s="1"/>
      <c r="OFX38" s="1"/>
      <c r="OFY38" s="1"/>
      <c r="OFZ38" s="1"/>
      <c r="OGA38" s="1"/>
      <c r="OGB38" s="1"/>
      <c r="OGC38" s="1"/>
      <c r="OGD38" s="1"/>
      <c r="OGE38" s="1"/>
      <c r="OGF38" s="1"/>
      <c r="OGG38" s="1"/>
      <c r="OGH38" s="1"/>
      <c r="OGI38" s="1"/>
      <c r="OGJ38" s="1"/>
      <c r="OGK38" s="1"/>
      <c r="OGL38" s="1"/>
      <c r="OGM38" s="1"/>
      <c r="OGN38" s="1"/>
      <c r="OGO38" s="1"/>
      <c r="OGP38" s="1"/>
      <c r="OGQ38" s="1"/>
      <c r="OGR38" s="1"/>
      <c r="OGS38" s="1"/>
      <c r="OGT38" s="1"/>
      <c r="OGU38" s="1"/>
      <c r="OGV38" s="1"/>
      <c r="OGW38" s="1"/>
      <c r="OGX38" s="1"/>
      <c r="OGY38" s="1"/>
      <c r="OGZ38" s="1"/>
      <c r="OHA38" s="1"/>
      <c r="OHB38" s="1"/>
      <c r="OHC38" s="1"/>
      <c r="OHD38" s="1"/>
      <c r="OHE38" s="1"/>
      <c r="OHF38" s="1"/>
      <c r="OHG38" s="1"/>
      <c r="OHH38" s="1"/>
      <c r="OHI38" s="1"/>
      <c r="OHJ38" s="1"/>
      <c r="OHK38" s="1"/>
      <c r="OHL38" s="1"/>
      <c r="OHM38" s="1"/>
      <c r="OHN38" s="1"/>
      <c r="OHO38" s="1"/>
      <c r="OHP38" s="1"/>
      <c r="OHQ38" s="1"/>
      <c r="OHR38" s="1"/>
      <c r="OHS38" s="1"/>
      <c r="OHT38" s="1"/>
      <c r="OHU38" s="1"/>
      <c r="OHV38" s="1"/>
      <c r="OHW38" s="1"/>
      <c r="OHX38" s="1"/>
      <c r="OHY38" s="1"/>
      <c r="OHZ38" s="1"/>
      <c r="OIA38" s="1"/>
      <c r="OIB38" s="1"/>
      <c r="OIC38" s="1"/>
      <c r="OID38" s="1"/>
      <c r="OIE38" s="1"/>
      <c r="OIF38" s="1"/>
      <c r="OIG38" s="1"/>
      <c r="OIH38" s="1"/>
      <c r="OII38" s="1"/>
      <c r="OIJ38" s="1"/>
      <c r="OIK38" s="1"/>
      <c r="OIL38" s="1"/>
      <c r="OIM38" s="1"/>
      <c r="OIN38" s="1"/>
      <c r="OIO38" s="1"/>
      <c r="OIP38" s="1"/>
      <c r="OIQ38" s="1"/>
      <c r="OIR38" s="1"/>
      <c r="OIS38" s="1"/>
      <c r="OIT38" s="1"/>
      <c r="OIU38" s="1"/>
      <c r="OIV38" s="1"/>
      <c r="OIW38" s="1"/>
      <c r="OIX38" s="1"/>
      <c r="OIY38" s="1"/>
      <c r="OIZ38" s="1"/>
      <c r="OJA38" s="1"/>
      <c r="OJB38" s="1"/>
      <c r="OJC38" s="1"/>
      <c r="OJD38" s="1"/>
      <c r="OJE38" s="1"/>
      <c r="OJF38" s="1"/>
      <c r="OJG38" s="1"/>
      <c r="OJH38" s="1"/>
      <c r="OJI38" s="1"/>
      <c r="OJJ38" s="1"/>
      <c r="OJK38" s="1"/>
      <c r="OJL38" s="1"/>
      <c r="OJM38" s="1"/>
      <c r="OJN38" s="1"/>
      <c r="OJO38" s="1"/>
      <c r="OJP38" s="1"/>
      <c r="OJQ38" s="1"/>
      <c r="OJR38" s="1"/>
      <c r="OJS38" s="1"/>
      <c r="OJT38" s="1"/>
      <c r="OJU38" s="1"/>
      <c r="OJV38" s="1"/>
      <c r="OJW38" s="1"/>
      <c r="OJX38" s="1"/>
      <c r="OJY38" s="1"/>
      <c r="OJZ38" s="1"/>
      <c r="OKA38" s="1"/>
      <c r="OKB38" s="1"/>
      <c r="OKC38" s="1"/>
      <c r="OKD38" s="1"/>
      <c r="OKE38" s="1"/>
      <c r="OKF38" s="1"/>
      <c r="OKG38" s="1"/>
      <c r="OKH38" s="1"/>
      <c r="OKI38" s="1"/>
      <c r="OKJ38" s="1"/>
      <c r="OKK38" s="1"/>
      <c r="OKL38" s="1"/>
      <c r="OKM38" s="1"/>
      <c r="OKN38" s="1"/>
      <c r="OKO38" s="1"/>
      <c r="OKP38" s="1"/>
      <c r="OKQ38" s="1"/>
      <c r="OKR38" s="1"/>
      <c r="OKS38" s="1"/>
      <c r="OKT38" s="1"/>
      <c r="OKU38" s="1"/>
      <c r="OKV38" s="1"/>
      <c r="OKW38" s="1"/>
      <c r="OKX38" s="1"/>
      <c r="OKY38" s="1"/>
      <c r="OKZ38" s="1"/>
      <c r="OLA38" s="1"/>
      <c r="OLB38" s="1"/>
      <c r="OLC38" s="1"/>
      <c r="OLD38" s="1"/>
      <c r="OLE38" s="1"/>
      <c r="OLF38" s="1"/>
      <c r="OLG38" s="1"/>
      <c r="OLH38" s="1"/>
      <c r="OLI38" s="1"/>
      <c r="OLJ38" s="1"/>
      <c r="OLK38" s="1"/>
      <c r="OLL38" s="1"/>
      <c r="OLM38" s="1"/>
      <c r="OLN38" s="1"/>
      <c r="OLO38" s="1"/>
      <c r="OLP38" s="1"/>
      <c r="OLQ38" s="1"/>
      <c r="OLR38" s="1"/>
      <c r="OLS38" s="1"/>
      <c r="OLT38" s="1"/>
      <c r="OLU38" s="1"/>
      <c r="OLV38" s="1"/>
      <c r="OLW38" s="1"/>
      <c r="OLX38" s="1"/>
      <c r="OLY38" s="1"/>
      <c r="OLZ38" s="1"/>
      <c r="OMA38" s="1"/>
      <c r="OMB38" s="1"/>
      <c r="OMC38" s="1"/>
      <c r="OMD38" s="1"/>
      <c r="OME38" s="1"/>
      <c r="OMF38" s="1"/>
      <c r="OMG38" s="1"/>
      <c r="OMH38" s="1"/>
      <c r="OMI38" s="1"/>
      <c r="OMJ38" s="1"/>
      <c r="OMK38" s="1"/>
      <c r="OML38" s="1"/>
      <c r="OMM38" s="1"/>
      <c r="OMN38" s="1"/>
      <c r="OMO38" s="1"/>
      <c r="OMP38" s="1"/>
      <c r="OMQ38" s="1"/>
      <c r="OMR38" s="1"/>
      <c r="OMS38" s="1"/>
      <c r="OMT38" s="1"/>
      <c r="OMU38" s="1"/>
      <c r="OMV38" s="1"/>
      <c r="OMW38" s="1"/>
      <c r="OMX38" s="1"/>
      <c r="OMY38" s="1"/>
      <c r="OMZ38" s="1"/>
      <c r="ONA38" s="1"/>
      <c r="ONB38" s="1"/>
      <c r="ONC38" s="1"/>
      <c r="OND38" s="1"/>
      <c r="ONE38" s="1"/>
      <c r="ONF38" s="1"/>
      <c r="ONG38" s="1"/>
      <c r="ONH38" s="1"/>
      <c r="ONI38" s="1"/>
      <c r="ONJ38" s="1"/>
      <c r="ONK38" s="1"/>
      <c r="ONL38" s="1"/>
      <c r="ONM38" s="1"/>
      <c r="ONN38" s="1"/>
      <c r="ONO38" s="1"/>
      <c r="ONP38" s="1"/>
      <c r="ONQ38" s="1"/>
      <c r="ONR38" s="1"/>
      <c r="ONS38" s="1"/>
      <c r="ONT38" s="1"/>
      <c r="ONU38" s="1"/>
      <c r="ONV38" s="1"/>
      <c r="ONW38" s="1"/>
      <c r="ONX38" s="1"/>
      <c r="ONY38" s="1"/>
      <c r="ONZ38" s="1"/>
      <c r="OOA38" s="1"/>
      <c r="OOB38" s="1"/>
      <c r="OOC38" s="1"/>
      <c r="OOD38" s="1"/>
      <c r="OOE38" s="1"/>
      <c r="OOF38" s="1"/>
      <c r="OOG38" s="1"/>
      <c r="OOH38" s="1"/>
      <c r="OOI38" s="1"/>
      <c r="OOJ38" s="1"/>
      <c r="OOK38" s="1"/>
      <c r="OOL38" s="1"/>
      <c r="OOM38" s="1"/>
      <c r="OON38" s="1"/>
      <c r="OOO38" s="1"/>
      <c r="OOP38" s="1"/>
      <c r="OOQ38" s="1"/>
      <c r="OOR38" s="1"/>
      <c r="OOS38" s="1"/>
      <c r="OOT38" s="1"/>
      <c r="OOU38" s="1"/>
      <c r="OOV38" s="1"/>
      <c r="OOW38" s="1"/>
      <c r="OOX38" s="1"/>
      <c r="OOY38" s="1"/>
      <c r="OOZ38" s="1"/>
      <c r="OPA38" s="1"/>
      <c r="OPB38" s="1"/>
      <c r="OPC38" s="1"/>
      <c r="OPD38" s="1"/>
      <c r="OPE38" s="1"/>
      <c r="OPF38" s="1"/>
      <c r="OPG38" s="1"/>
      <c r="OPH38" s="1"/>
      <c r="OPI38" s="1"/>
      <c r="OPJ38" s="1"/>
      <c r="OPK38" s="1"/>
      <c r="OPL38" s="1"/>
      <c r="OPM38" s="1"/>
      <c r="OPN38" s="1"/>
      <c r="OPO38" s="1"/>
      <c r="OPP38" s="1"/>
      <c r="OPQ38" s="1"/>
      <c r="OPR38" s="1"/>
      <c r="OPS38" s="1"/>
      <c r="OPT38" s="1"/>
      <c r="OPU38" s="1"/>
      <c r="OPV38" s="1"/>
      <c r="OPW38" s="1"/>
      <c r="OPX38" s="1"/>
      <c r="OPY38" s="1"/>
      <c r="OPZ38" s="1"/>
      <c r="OQA38" s="1"/>
      <c r="OQB38" s="1"/>
      <c r="OQC38" s="1"/>
      <c r="OQD38" s="1"/>
      <c r="OQE38" s="1"/>
      <c r="OQF38" s="1"/>
      <c r="OQG38" s="1"/>
      <c r="OQH38" s="1"/>
      <c r="OQI38" s="1"/>
      <c r="OQJ38" s="1"/>
      <c r="OQK38" s="1"/>
      <c r="OQL38" s="1"/>
      <c r="OQM38" s="1"/>
      <c r="OQN38" s="1"/>
      <c r="OQO38" s="1"/>
      <c r="OQP38" s="1"/>
      <c r="OQQ38" s="1"/>
      <c r="OQR38" s="1"/>
      <c r="OQS38" s="1"/>
      <c r="OQT38" s="1"/>
      <c r="OQU38" s="1"/>
      <c r="OQV38" s="1"/>
      <c r="OQW38" s="1"/>
      <c r="OQX38" s="1"/>
      <c r="OQY38" s="1"/>
      <c r="OQZ38" s="1"/>
      <c r="ORA38" s="1"/>
      <c r="ORB38" s="1"/>
      <c r="ORC38" s="1"/>
      <c r="ORD38" s="1"/>
      <c r="ORE38" s="1"/>
      <c r="ORF38" s="1"/>
      <c r="ORG38" s="1"/>
      <c r="ORH38" s="1"/>
      <c r="ORI38" s="1"/>
      <c r="ORJ38" s="1"/>
      <c r="ORK38" s="1"/>
      <c r="ORL38" s="1"/>
      <c r="ORM38" s="1"/>
      <c r="ORN38" s="1"/>
      <c r="ORO38" s="1"/>
      <c r="ORP38" s="1"/>
      <c r="ORQ38" s="1"/>
      <c r="ORR38" s="1"/>
      <c r="ORS38" s="1"/>
      <c r="ORT38" s="1"/>
      <c r="ORU38" s="1"/>
      <c r="ORV38" s="1"/>
      <c r="ORW38" s="1"/>
      <c r="ORX38" s="1"/>
      <c r="ORY38" s="1"/>
      <c r="ORZ38" s="1"/>
      <c r="OSA38" s="1"/>
      <c r="OSB38" s="1"/>
      <c r="OSC38" s="1"/>
      <c r="OSD38" s="1"/>
      <c r="OSE38" s="1"/>
      <c r="OSF38" s="1"/>
      <c r="OSG38" s="1"/>
      <c r="OSH38" s="1"/>
      <c r="OSI38" s="1"/>
      <c r="OSJ38" s="1"/>
      <c r="OSK38" s="1"/>
      <c r="OSL38" s="1"/>
      <c r="OSM38" s="1"/>
      <c r="OSN38" s="1"/>
      <c r="OSO38" s="1"/>
      <c r="OSP38" s="1"/>
      <c r="OSQ38" s="1"/>
      <c r="OSR38" s="1"/>
      <c r="OSS38" s="1"/>
      <c r="OST38" s="1"/>
      <c r="OSU38" s="1"/>
      <c r="OSV38" s="1"/>
      <c r="OSW38" s="1"/>
      <c r="OSX38" s="1"/>
      <c r="OSY38" s="1"/>
      <c r="OSZ38" s="1"/>
      <c r="OTA38" s="1"/>
      <c r="OTB38" s="1"/>
      <c r="OTC38" s="1"/>
      <c r="OTD38" s="1"/>
      <c r="OTE38" s="1"/>
      <c r="OTF38" s="1"/>
      <c r="OTG38" s="1"/>
      <c r="OTH38" s="1"/>
      <c r="OTI38" s="1"/>
      <c r="OTJ38" s="1"/>
      <c r="OTK38" s="1"/>
      <c r="OTL38" s="1"/>
      <c r="OTM38" s="1"/>
      <c r="OTN38" s="1"/>
      <c r="OTO38" s="1"/>
      <c r="OTP38" s="1"/>
      <c r="OTQ38" s="1"/>
      <c r="OTR38" s="1"/>
      <c r="OTS38" s="1"/>
      <c r="OTT38" s="1"/>
      <c r="OTU38" s="1"/>
      <c r="OTV38" s="1"/>
      <c r="OTW38" s="1"/>
      <c r="OTX38" s="1"/>
      <c r="OTY38" s="1"/>
      <c r="OTZ38" s="1"/>
      <c r="OUA38" s="1"/>
      <c r="OUB38" s="1"/>
      <c r="OUC38" s="1"/>
      <c r="OUD38" s="1"/>
      <c r="OUE38" s="1"/>
      <c r="OUF38" s="1"/>
      <c r="OUG38" s="1"/>
      <c r="OUH38" s="1"/>
      <c r="OUI38" s="1"/>
      <c r="OUJ38" s="1"/>
      <c r="OUK38" s="1"/>
      <c r="OUL38" s="1"/>
      <c r="OUM38" s="1"/>
      <c r="OUN38" s="1"/>
      <c r="OUO38" s="1"/>
      <c r="OUP38" s="1"/>
      <c r="OUQ38" s="1"/>
      <c r="OUR38" s="1"/>
      <c r="OUS38" s="1"/>
      <c r="OUT38" s="1"/>
      <c r="OUU38" s="1"/>
      <c r="OUV38" s="1"/>
      <c r="OUW38" s="1"/>
      <c r="OUX38" s="1"/>
      <c r="OUY38" s="1"/>
      <c r="OUZ38" s="1"/>
      <c r="OVA38" s="1"/>
      <c r="OVB38" s="1"/>
      <c r="OVC38" s="1"/>
      <c r="OVD38" s="1"/>
      <c r="OVE38" s="1"/>
      <c r="OVF38" s="1"/>
      <c r="OVG38" s="1"/>
      <c r="OVH38" s="1"/>
      <c r="OVI38" s="1"/>
      <c r="OVJ38" s="1"/>
      <c r="OVK38" s="1"/>
      <c r="OVL38" s="1"/>
      <c r="OVM38" s="1"/>
      <c r="OVN38" s="1"/>
      <c r="OVO38" s="1"/>
      <c r="OVP38" s="1"/>
      <c r="OVQ38" s="1"/>
      <c r="OVR38" s="1"/>
      <c r="OVS38" s="1"/>
      <c r="OVT38" s="1"/>
      <c r="OVU38" s="1"/>
      <c r="OVV38" s="1"/>
      <c r="OVW38" s="1"/>
      <c r="OVX38" s="1"/>
      <c r="OVY38" s="1"/>
      <c r="OVZ38" s="1"/>
      <c r="OWA38" s="1"/>
      <c r="OWB38" s="1"/>
      <c r="OWC38" s="1"/>
      <c r="OWD38" s="1"/>
      <c r="OWE38" s="1"/>
      <c r="OWF38" s="1"/>
      <c r="OWG38" s="1"/>
      <c r="OWH38" s="1"/>
      <c r="OWI38" s="1"/>
      <c r="OWJ38" s="1"/>
      <c r="OWK38" s="1"/>
      <c r="OWL38" s="1"/>
      <c r="OWM38" s="1"/>
      <c r="OWN38" s="1"/>
      <c r="OWO38" s="1"/>
      <c r="OWP38" s="1"/>
      <c r="OWQ38" s="1"/>
      <c r="OWR38" s="1"/>
      <c r="OWS38" s="1"/>
      <c r="OWT38" s="1"/>
      <c r="OWU38" s="1"/>
      <c r="OWV38" s="1"/>
      <c r="OWW38" s="1"/>
      <c r="OWX38" s="1"/>
      <c r="OWY38" s="1"/>
      <c r="OWZ38" s="1"/>
      <c r="OXA38" s="1"/>
      <c r="OXB38" s="1"/>
      <c r="OXC38" s="1"/>
      <c r="OXD38" s="1"/>
      <c r="OXE38" s="1"/>
      <c r="OXF38" s="1"/>
      <c r="OXG38" s="1"/>
      <c r="OXH38" s="1"/>
      <c r="OXI38" s="1"/>
      <c r="OXJ38" s="1"/>
      <c r="OXK38" s="1"/>
      <c r="OXL38" s="1"/>
      <c r="OXM38" s="1"/>
      <c r="OXN38" s="1"/>
      <c r="OXO38" s="1"/>
      <c r="OXP38" s="1"/>
      <c r="OXQ38" s="1"/>
      <c r="OXR38" s="1"/>
      <c r="OXS38" s="1"/>
      <c r="OXT38" s="1"/>
      <c r="OXU38" s="1"/>
      <c r="OXV38" s="1"/>
      <c r="OXW38" s="1"/>
      <c r="OXX38" s="1"/>
      <c r="OXY38" s="1"/>
      <c r="OXZ38" s="1"/>
      <c r="OYA38" s="1"/>
      <c r="OYB38" s="1"/>
      <c r="OYC38" s="1"/>
      <c r="OYD38" s="1"/>
      <c r="OYE38" s="1"/>
      <c r="OYF38" s="1"/>
      <c r="OYG38" s="1"/>
      <c r="OYH38" s="1"/>
      <c r="OYI38" s="1"/>
      <c r="OYJ38" s="1"/>
      <c r="OYK38" s="1"/>
      <c r="OYL38" s="1"/>
      <c r="OYM38" s="1"/>
      <c r="OYN38" s="1"/>
      <c r="OYO38" s="1"/>
      <c r="OYP38" s="1"/>
      <c r="OYQ38" s="1"/>
      <c r="OYR38" s="1"/>
      <c r="OYS38" s="1"/>
      <c r="OYT38" s="1"/>
      <c r="OYU38" s="1"/>
      <c r="OYV38" s="1"/>
      <c r="OYW38" s="1"/>
      <c r="OYX38" s="1"/>
      <c r="OYY38" s="1"/>
      <c r="OYZ38" s="1"/>
      <c r="OZA38" s="1"/>
      <c r="OZB38" s="1"/>
      <c r="OZC38" s="1"/>
      <c r="OZD38" s="1"/>
      <c r="OZE38" s="1"/>
      <c r="OZF38" s="1"/>
      <c r="OZG38" s="1"/>
      <c r="OZH38" s="1"/>
      <c r="OZI38" s="1"/>
      <c r="OZJ38" s="1"/>
      <c r="OZK38" s="1"/>
      <c r="OZL38" s="1"/>
      <c r="OZM38" s="1"/>
      <c r="OZN38" s="1"/>
      <c r="OZO38" s="1"/>
      <c r="OZP38" s="1"/>
      <c r="OZQ38" s="1"/>
      <c r="OZR38" s="1"/>
      <c r="OZS38" s="1"/>
      <c r="OZT38" s="1"/>
      <c r="OZU38" s="1"/>
      <c r="OZV38" s="1"/>
      <c r="OZW38" s="1"/>
      <c r="OZX38" s="1"/>
      <c r="OZY38" s="1"/>
      <c r="OZZ38" s="1"/>
      <c r="PAA38" s="1"/>
      <c r="PAB38" s="1"/>
      <c r="PAC38" s="1"/>
      <c r="PAD38" s="1"/>
      <c r="PAE38" s="1"/>
      <c r="PAF38" s="1"/>
      <c r="PAG38" s="1"/>
      <c r="PAH38" s="1"/>
      <c r="PAI38" s="1"/>
      <c r="PAJ38" s="1"/>
      <c r="PAK38" s="1"/>
      <c r="PAL38" s="1"/>
      <c r="PAM38" s="1"/>
      <c r="PAN38" s="1"/>
      <c r="PAO38" s="1"/>
      <c r="PAP38" s="1"/>
      <c r="PAQ38" s="1"/>
      <c r="PAR38" s="1"/>
      <c r="PAS38" s="1"/>
      <c r="PAT38" s="1"/>
      <c r="PAU38" s="1"/>
      <c r="PAV38" s="1"/>
      <c r="PAW38" s="1"/>
      <c r="PAX38" s="1"/>
      <c r="PAY38" s="1"/>
      <c r="PAZ38" s="1"/>
      <c r="PBA38" s="1"/>
      <c r="PBB38" s="1"/>
      <c r="PBC38" s="1"/>
      <c r="PBD38" s="1"/>
      <c r="PBE38" s="1"/>
      <c r="PBF38" s="1"/>
      <c r="PBG38" s="1"/>
      <c r="PBH38" s="1"/>
      <c r="PBI38" s="1"/>
      <c r="PBJ38" s="1"/>
      <c r="PBK38" s="1"/>
      <c r="PBL38" s="1"/>
      <c r="PBM38" s="1"/>
      <c r="PBN38" s="1"/>
      <c r="PBO38" s="1"/>
      <c r="PBP38" s="1"/>
      <c r="PBQ38" s="1"/>
      <c r="PBR38" s="1"/>
      <c r="PBS38" s="1"/>
      <c r="PBT38" s="1"/>
      <c r="PBU38" s="1"/>
      <c r="PBV38" s="1"/>
      <c r="PBW38" s="1"/>
      <c r="PBX38" s="1"/>
      <c r="PBY38" s="1"/>
      <c r="PBZ38" s="1"/>
      <c r="PCA38" s="1"/>
      <c r="PCB38" s="1"/>
      <c r="PCC38" s="1"/>
      <c r="PCD38" s="1"/>
      <c r="PCE38" s="1"/>
      <c r="PCF38" s="1"/>
      <c r="PCG38" s="1"/>
      <c r="PCH38" s="1"/>
      <c r="PCI38" s="1"/>
      <c r="PCJ38" s="1"/>
      <c r="PCK38" s="1"/>
      <c r="PCL38" s="1"/>
      <c r="PCM38" s="1"/>
      <c r="PCN38" s="1"/>
      <c r="PCO38" s="1"/>
      <c r="PCP38" s="1"/>
      <c r="PCQ38" s="1"/>
      <c r="PCR38" s="1"/>
      <c r="PCS38" s="1"/>
      <c r="PCT38" s="1"/>
      <c r="PCU38" s="1"/>
      <c r="PCV38" s="1"/>
      <c r="PCW38" s="1"/>
      <c r="PCX38" s="1"/>
      <c r="PCY38" s="1"/>
      <c r="PCZ38" s="1"/>
      <c r="PDA38" s="1"/>
      <c r="PDB38" s="1"/>
      <c r="PDC38" s="1"/>
      <c r="PDD38" s="1"/>
      <c r="PDE38" s="1"/>
      <c r="PDF38" s="1"/>
      <c r="PDG38" s="1"/>
      <c r="PDH38" s="1"/>
      <c r="PDI38" s="1"/>
      <c r="PDJ38" s="1"/>
      <c r="PDK38" s="1"/>
      <c r="PDL38" s="1"/>
      <c r="PDM38" s="1"/>
      <c r="PDN38" s="1"/>
      <c r="PDO38" s="1"/>
      <c r="PDP38" s="1"/>
      <c r="PDQ38" s="1"/>
      <c r="PDR38" s="1"/>
      <c r="PDS38" s="1"/>
      <c r="PDT38" s="1"/>
      <c r="PDU38" s="1"/>
      <c r="PDV38" s="1"/>
      <c r="PDW38" s="1"/>
      <c r="PDX38" s="1"/>
      <c r="PDY38" s="1"/>
      <c r="PDZ38" s="1"/>
      <c r="PEA38" s="1"/>
      <c r="PEB38" s="1"/>
      <c r="PEC38" s="1"/>
      <c r="PED38" s="1"/>
      <c r="PEE38" s="1"/>
      <c r="PEF38" s="1"/>
      <c r="PEG38" s="1"/>
      <c r="PEH38" s="1"/>
      <c r="PEI38" s="1"/>
      <c r="PEJ38" s="1"/>
      <c r="PEK38" s="1"/>
      <c r="PEL38" s="1"/>
      <c r="PEM38" s="1"/>
      <c r="PEN38" s="1"/>
      <c r="PEO38" s="1"/>
      <c r="PEP38" s="1"/>
      <c r="PEQ38" s="1"/>
      <c r="PER38" s="1"/>
      <c r="PES38" s="1"/>
      <c r="PET38" s="1"/>
      <c r="PEU38" s="1"/>
      <c r="PEV38" s="1"/>
      <c r="PEW38" s="1"/>
      <c r="PEX38" s="1"/>
      <c r="PEY38" s="1"/>
      <c r="PEZ38" s="1"/>
      <c r="PFA38" s="1"/>
      <c r="PFB38" s="1"/>
      <c r="PFC38" s="1"/>
      <c r="PFD38" s="1"/>
      <c r="PFE38" s="1"/>
      <c r="PFF38" s="1"/>
      <c r="PFG38" s="1"/>
      <c r="PFH38" s="1"/>
      <c r="PFI38" s="1"/>
      <c r="PFJ38" s="1"/>
      <c r="PFK38" s="1"/>
      <c r="PFL38" s="1"/>
      <c r="PFM38" s="1"/>
      <c r="PFN38" s="1"/>
      <c r="PFO38" s="1"/>
      <c r="PFP38" s="1"/>
      <c r="PFQ38" s="1"/>
      <c r="PFR38" s="1"/>
      <c r="PFS38" s="1"/>
      <c r="PFT38" s="1"/>
      <c r="PFU38" s="1"/>
      <c r="PFV38" s="1"/>
      <c r="PFW38" s="1"/>
      <c r="PFX38" s="1"/>
      <c r="PFY38" s="1"/>
      <c r="PFZ38" s="1"/>
      <c r="PGA38" s="1"/>
      <c r="PGB38" s="1"/>
      <c r="PGC38" s="1"/>
      <c r="PGD38" s="1"/>
      <c r="PGE38" s="1"/>
      <c r="PGF38" s="1"/>
      <c r="PGG38" s="1"/>
      <c r="PGH38" s="1"/>
      <c r="PGI38" s="1"/>
      <c r="PGJ38" s="1"/>
      <c r="PGK38" s="1"/>
      <c r="PGL38" s="1"/>
      <c r="PGM38" s="1"/>
      <c r="PGN38" s="1"/>
      <c r="PGO38" s="1"/>
      <c r="PGP38" s="1"/>
      <c r="PGQ38" s="1"/>
      <c r="PGR38" s="1"/>
      <c r="PGS38" s="1"/>
      <c r="PGT38" s="1"/>
      <c r="PGU38" s="1"/>
      <c r="PGV38" s="1"/>
      <c r="PGW38" s="1"/>
      <c r="PGX38" s="1"/>
      <c r="PGY38" s="1"/>
      <c r="PGZ38" s="1"/>
      <c r="PHA38" s="1"/>
      <c r="PHB38" s="1"/>
      <c r="PHC38" s="1"/>
      <c r="PHD38" s="1"/>
      <c r="PHE38" s="1"/>
      <c r="PHF38" s="1"/>
      <c r="PHG38" s="1"/>
      <c r="PHH38" s="1"/>
      <c r="PHI38" s="1"/>
      <c r="PHJ38" s="1"/>
      <c r="PHK38" s="1"/>
      <c r="PHL38" s="1"/>
      <c r="PHM38" s="1"/>
      <c r="PHN38" s="1"/>
      <c r="PHO38" s="1"/>
      <c r="PHP38" s="1"/>
      <c r="PHQ38" s="1"/>
      <c r="PHR38" s="1"/>
      <c r="PHS38" s="1"/>
      <c r="PHT38" s="1"/>
      <c r="PHU38" s="1"/>
      <c r="PHV38" s="1"/>
      <c r="PHW38" s="1"/>
      <c r="PHX38" s="1"/>
      <c r="PHY38" s="1"/>
      <c r="PHZ38" s="1"/>
      <c r="PIA38" s="1"/>
      <c r="PIB38" s="1"/>
      <c r="PIC38" s="1"/>
      <c r="PID38" s="1"/>
      <c r="PIE38" s="1"/>
      <c r="PIF38" s="1"/>
      <c r="PIG38" s="1"/>
      <c r="PIH38" s="1"/>
      <c r="PII38" s="1"/>
      <c r="PIJ38" s="1"/>
      <c r="PIK38" s="1"/>
      <c r="PIL38" s="1"/>
      <c r="PIM38" s="1"/>
      <c r="PIN38" s="1"/>
      <c r="PIO38" s="1"/>
      <c r="PIP38" s="1"/>
      <c r="PIQ38" s="1"/>
      <c r="PIR38" s="1"/>
      <c r="PIS38" s="1"/>
      <c r="PIT38" s="1"/>
      <c r="PIU38" s="1"/>
      <c r="PIV38" s="1"/>
      <c r="PIW38" s="1"/>
      <c r="PIX38" s="1"/>
      <c r="PIY38" s="1"/>
      <c r="PIZ38" s="1"/>
      <c r="PJA38" s="1"/>
      <c r="PJB38" s="1"/>
      <c r="PJC38" s="1"/>
      <c r="PJD38" s="1"/>
      <c r="PJE38" s="1"/>
      <c r="PJF38" s="1"/>
      <c r="PJG38" s="1"/>
      <c r="PJH38" s="1"/>
      <c r="PJI38" s="1"/>
      <c r="PJJ38" s="1"/>
      <c r="PJK38" s="1"/>
      <c r="PJL38" s="1"/>
      <c r="PJM38" s="1"/>
      <c r="PJN38" s="1"/>
      <c r="PJO38" s="1"/>
      <c r="PJP38" s="1"/>
      <c r="PJQ38" s="1"/>
      <c r="PJR38" s="1"/>
      <c r="PJS38" s="1"/>
      <c r="PJT38" s="1"/>
      <c r="PJU38" s="1"/>
      <c r="PJV38" s="1"/>
      <c r="PJW38" s="1"/>
      <c r="PJX38" s="1"/>
      <c r="PJY38" s="1"/>
      <c r="PJZ38" s="1"/>
      <c r="PKA38" s="1"/>
      <c r="PKB38" s="1"/>
      <c r="PKC38" s="1"/>
      <c r="PKD38" s="1"/>
      <c r="PKE38" s="1"/>
      <c r="PKF38" s="1"/>
      <c r="PKG38" s="1"/>
      <c r="PKH38" s="1"/>
      <c r="PKI38" s="1"/>
      <c r="PKJ38" s="1"/>
      <c r="PKK38" s="1"/>
      <c r="PKL38" s="1"/>
      <c r="PKM38" s="1"/>
      <c r="PKN38" s="1"/>
      <c r="PKO38" s="1"/>
      <c r="PKP38" s="1"/>
      <c r="PKQ38" s="1"/>
      <c r="PKR38" s="1"/>
      <c r="PKS38" s="1"/>
      <c r="PKT38" s="1"/>
      <c r="PKU38" s="1"/>
      <c r="PKV38" s="1"/>
      <c r="PKW38" s="1"/>
      <c r="PKX38" s="1"/>
      <c r="PKY38" s="1"/>
      <c r="PKZ38" s="1"/>
      <c r="PLA38" s="1"/>
      <c r="PLB38" s="1"/>
      <c r="PLC38" s="1"/>
      <c r="PLD38" s="1"/>
      <c r="PLE38" s="1"/>
      <c r="PLF38" s="1"/>
      <c r="PLG38" s="1"/>
      <c r="PLH38" s="1"/>
      <c r="PLI38" s="1"/>
      <c r="PLJ38" s="1"/>
      <c r="PLK38" s="1"/>
      <c r="PLL38" s="1"/>
      <c r="PLM38" s="1"/>
      <c r="PLN38" s="1"/>
      <c r="PLO38" s="1"/>
      <c r="PLP38" s="1"/>
      <c r="PLQ38" s="1"/>
      <c r="PLR38" s="1"/>
      <c r="PLS38" s="1"/>
      <c r="PLT38" s="1"/>
      <c r="PLU38" s="1"/>
      <c r="PLV38" s="1"/>
      <c r="PLW38" s="1"/>
      <c r="PLX38" s="1"/>
      <c r="PLY38" s="1"/>
      <c r="PLZ38" s="1"/>
      <c r="PMA38" s="1"/>
      <c r="PMB38" s="1"/>
      <c r="PMC38" s="1"/>
      <c r="PMD38" s="1"/>
      <c r="PME38" s="1"/>
      <c r="PMF38" s="1"/>
      <c r="PMG38" s="1"/>
      <c r="PMH38" s="1"/>
      <c r="PMI38" s="1"/>
      <c r="PMJ38" s="1"/>
      <c r="PMK38" s="1"/>
      <c r="PML38" s="1"/>
      <c r="PMM38" s="1"/>
      <c r="PMN38" s="1"/>
      <c r="PMO38" s="1"/>
      <c r="PMP38" s="1"/>
      <c r="PMQ38" s="1"/>
      <c r="PMR38" s="1"/>
      <c r="PMS38" s="1"/>
      <c r="PMT38" s="1"/>
      <c r="PMU38" s="1"/>
      <c r="PMV38" s="1"/>
      <c r="PMW38" s="1"/>
      <c r="PMX38" s="1"/>
      <c r="PMY38" s="1"/>
      <c r="PMZ38" s="1"/>
      <c r="PNA38" s="1"/>
      <c r="PNB38" s="1"/>
      <c r="PNC38" s="1"/>
      <c r="PND38" s="1"/>
      <c r="PNE38" s="1"/>
      <c r="PNF38" s="1"/>
      <c r="PNG38" s="1"/>
      <c r="PNH38" s="1"/>
      <c r="PNI38" s="1"/>
      <c r="PNJ38" s="1"/>
      <c r="PNK38" s="1"/>
      <c r="PNL38" s="1"/>
      <c r="PNM38" s="1"/>
      <c r="PNN38" s="1"/>
      <c r="PNO38" s="1"/>
      <c r="PNP38" s="1"/>
      <c r="PNQ38" s="1"/>
      <c r="PNR38" s="1"/>
      <c r="PNS38" s="1"/>
      <c r="PNT38" s="1"/>
      <c r="PNU38" s="1"/>
      <c r="PNV38" s="1"/>
      <c r="PNW38" s="1"/>
      <c r="PNX38" s="1"/>
      <c r="PNY38" s="1"/>
      <c r="PNZ38" s="1"/>
      <c r="POA38" s="1"/>
      <c r="POB38" s="1"/>
      <c r="POC38" s="1"/>
      <c r="POD38" s="1"/>
      <c r="POE38" s="1"/>
      <c r="POF38" s="1"/>
      <c r="POG38" s="1"/>
      <c r="POH38" s="1"/>
      <c r="POI38" s="1"/>
      <c r="POJ38" s="1"/>
      <c r="POK38" s="1"/>
      <c r="POL38" s="1"/>
      <c r="POM38" s="1"/>
      <c r="PON38" s="1"/>
      <c r="POO38" s="1"/>
      <c r="POP38" s="1"/>
      <c r="POQ38" s="1"/>
      <c r="POR38" s="1"/>
      <c r="POS38" s="1"/>
      <c r="POT38" s="1"/>
      <c r="POU38" s="1"/>
      <c r="POV38" s="1"/>
      <c r="POW38" s="1"/>
      <c r="POX38" s="1"/>
      <c r="POY38" s="1"/>
      <c r="POZ38" s="1"/>
      <c r="PPA38" s="1"/>
      <c r="PPB38" s="1"/>
      <c r="PPC38" s="1"/>
      <c r="PPD38" s="1"/>
      <c r="PPE38" s="1"/>
      <c r="PPF38" s="1"/>
      <c r="PPG38" s="1"/>
      <c r="PPH38" s="1"/>
      <c r="PPI38" s="1"/>
      <c r="PPJ38" s="1"/>
      <c r="PPK38" s="1"/>
      <c r="PPL38" s="1"/>
      <c r="PPM38" s="1"/>
      <c r="PPN38" s="1"/>
      <c r="PPO38" s="1"/>
      <c r="PPP38" s="1"/>
      <c r="PPQ38" s="1"/>
      <c r="PPR38" s="1"/>
      <c r="PPS38" s="1"/>
      <c r="PPT38" s="1"/>
      <c r="PPU38" s="1"/>
      <c r="PPV38" s="1"/>
      <c r="PPW38" s="1"/>
      <c r="PPX38" s="1"/>
      <c r="PPY38" s="1"/>
      <c r="PPZ38" s="1"/>
      <c r="PQA38" s="1"/>
      <c r="PQB38" s="1"/>
      <c r="PQC38" s="1"/>
      <c r="PQD38" s="1"/>
      <c r="PQE38" s="1"/>
      <c r="PQF38" s="1"/>
      <c r="PQG38" s="1"/>
      <c r="PQH38" s="1"/>
      <c r="PQI38" s="1"/>
      <c r="PQJ38" s="1"/>
      <c r="PQK38" s="1"/>
      <c r="PQL38" s="1"/>
      <c r="PQM38" s="1"/>
      <c r="PQN38" s="1"/>
      <c r="PQO38" s="1"/>
      <c r="PQP38" s="1"/>
      <c r="PQQ38" s="1"/>
      <c r="PQR38" s="1"/>
      <c r="PQS38" s="1"/>
      <c r="PQT38" s="1"/>
      <c r="PQU38" s="1"/>
      <c r="PQV38" s="1"/>
      <c r="PQW38" s="1"/>
      <c r="PQX38" s="1"/>
      <c r="PQY38" s="1"/>
      <c r="PQZ38" s="1"/>
      <c r="PRA38" s="1"/>
      <c r="PRB38" s="1"/>
      <c r="PRC38" s="1"/>
      <c r="PRD38" s="1"/>
      <c r="PRE38" s="1"/>
      <c r="PRF38" s="1"/>
      <c r="PRG38" s="1"/>
      <c r="PRH38" s="1"/>
      <c r="PRI38" s="1"/>
      <c r="PRJ38" s="1"/>
      <c r="PRK38" s="1"/>
      <c r="PRL38" s="1"/>
      <c r="PRM38" s="1"/>
      <c r="PRN38" s="1"/>
      <c r="PRO38" s="1"/>
      <c r="PRP38" s="1"/>
      <c r="PRQ38" s="1"/>
      <c r="PRR38" s="1"/>
      <c r="PRS38" s="1"/>
      <c r="PRT38" s="1"/>
      <c r="PRU38" s="1"/>
      <c r="PRV38" s="1"/>
      <c r="PRW38" s="1"/>
      <c r="PRX38" s="1"/>
      <c r="PRY38" s="1"/>
      <c r="PRZ38" s="1"/>
      <c r="PSA38" s="1"/>
      <c r="PSB38" s="1"/>
      <c r="PSC38" s="1"/>
      <c r="PSD38" s="1"/>
      <c r="PSE38" s="1"/>
      <c r="PSF38" s="1"/>
      <c r="PSG38" s="1"/>
      <c r="PSH38" s="1"/>
      <c r="PSI38" s="1"/>
      <c r="PSJ38" s="1"/>
      <c r="PSK38" s="1"/>
      <c r="PSL38" s="1"/>
      <c r="PSM38" s="1"/>
      <c r="PSN38" s="1"/>
      <c r="PSO38" s="1"/>
      <c r="PSP38" s="1"/>
      <c r="PSQ38" s="1"/>
      <c r="PSR38" s="1"/>
      <c r="PSS38" s="1"/>
      <c r="PST38" s="1"/>
      <c r="PSU38" s="1"/>
      <c r="PSV38" s="1"/>
      <c r="PSW38" s="1"/>
      <c r="PSX38" s="1"/>
      <c r="PSY38" s="1"/>
      <c r="PSZ38" s="1"/>
      <c r="PTA38" s="1"/>
      <c r="PTB38" s="1"/>
      <c r="PTC38" s="1"/>
      <c r="PTD38" s="1"/>
      <c r="PTE38" s="1"/>
      <c r="PTF38" s="1"/>
      <c r="PTG38" s="1"/>
      <c r="PTH38" s="1"/>
      <c r="PTI38" s="1"/>
      <c r="PTJ38" s="1"/>
      <c r="PTK38" s="1"/>
      <c r="PTL38" s="1"/>
      <c r="PTM38" s="1"/>
      <c r="PTN38" s="1"/>
      <c r="PTO38" s="1"/>
      <c r="PTP38" s="1"/>
      <c r="PTQ38" s="1"/>
      <c r="PTR38" s="1"/>
      <c r="PTS38" s="1"/>
      <c r="PTT38" s="1"/>
      <c r="PTU38" s="1"/>
      <c r="PTV38" s="1"/>
      <c r="PTW38" s="1"/>
      <c r="PTX38" s="1"/>
      <c r="PTY38" s="1"/>
      <c r="PTZ38" s="1"/>
      <c r="PUA38" s="1"/>
      <c r="PUB38" s="1"/>
      <c r="PUC38" s="1"/>
      <c r="PUD38" s="1"/>
      <c r="PUE38" s="1"/>
      <c r="PUF38" s="1"/>
      <c r="PUG38" s="1"/>
      <c r="PUH38" s="1"/>
      <c r="PUI38" s="1"/>
      <c r="PUJ38" s="1"/>
      <c r="PUK38" s="1"/>
      <c r="PUL38" s="1"/>
      <c r="PUM38" s="1"/>
      <c r="PUN38" s="1"/>
      <c r="PUO38" s="1"/>
      <c r="PUP38" s="1"/>
      <c r="PUQ38" s="1"/>
      <c r="PUR38" s="1"/>
      <c r="PUS38" s="1"/>
      <c r="PUT38" s="1"/>
      <c r="PUU38" s="1"/>
      <c r="PUV38" s="1"/>
      <c r="PUW38" s="1"/>
      <c r="PUX38" s="1"/>
      <c r="PUY38" s="1"/>
      <c r="PUZ38" s="1"/>
      <c r="PVA38" s="1"/>
      <c r="PVB38" s="1"/>
      <c r="PVC38" s="1"/>
      <c r="PVD38" s="1"/>
      <c r="PVE38" s="1"/>
      <c r="PVF38" s="1"/>
      <c r="PVG38" s="1"/>
      <c r="PVH38" s="1"/>
      <c r="PVI38" s="1"/>
      <c r="PVJ38" s="1"/>
      <c r="PVK38" s="1"/>
      <c r="PVL38" s="1"/>
      <c r="PVM38" s="1"/>
      <c r="PVN38" s="1"/>
      <c r="PVO38" s="1"/>
      <c r="PVP38" s="1"/>
      <c r="PVQ38" s="1"/>
      <c r="PVR38" s="1"/>
      <c r="PVS38" s="1"/>
      <c r="PVT38" s="1"/>
      <c r="PVU38" s="1"/>
      <c r="PVV38" s="1"/>
      <c r="PVW38" s="1"/>
      <c r="PVX38" s="1"/>
      <c r="PVY38" s="1"/>
      <c r="PVZ38" s="1"/>
      <c r="PWA38" s="1"/>
      <c r="PWB38" s="1"/>
      <c r="PWC38" s="1"/>
      <c r="PWD38" s="1"/>
      <c r="PWE38" s="1"/>
      <c r="PWF38" s="1"/>
      <c r="PWG38" s="1"/>
      <c r="PWH38" s="1"/>
      <c r="PWI38" s="1"/>
      <c r="PWJ38" s="1"/>
      <c r="PWK38" s="1"/>
      <c r="PWL38" s="1"/>
      <c r="PWM38" s="1"/>
      <c r="PWN38" s="1"/>
      <c r="PWO38" s="1"/>
      <c r="PWP38" s="1"/>
      <c r="PWQ38" s="1"/>
      <c r="PWR38" s="1"/>
      <c r="PWS38" s="1"/>
      <c r="PWT38" s="1"/>
      <c r="PWU38" s="1"/>
      <c r="PWV38" s="1"/>
      <c r="PWW38" s="1"/>
      <c r="PWX38" s="1"/>
      <c r="PWY38" s="1"/>
      <c r="PWZ38" s="1"/>
      <c r="PXA38" s="1"/>
      <c r="PXB38" s="1"/>
      <c r="PXC38" s="1"/>
      <c r="PXD38" s="1"/>
      <c r="PXE38" s="1"/>
      <c r="PXF38" s="1"/>
      <c r="PXG38" s="1"/>
      <c r="PXH38" s="1"/>
      <c r="PXI38" s="1"/>
      <c r="PXJ38" s="1"/>
      <c r="PXK38" s="1"/>
      <c r="PXL38" s="1"/>
      <c r="PXM38" s="1"/>
      <c r="PXN38" s="1"/>
      <c r="PXO38" s="1"/>
      <c r="PXP38" s="1"/>
      <c r="PXQ38" s="1"/>
      <c r="PXR38" s="1"/>
      <c r="PXS38" s="1"/>
      <c r="PXT38" s="1"/>
      <c r="PXU38" s="1"/>
      <c r="PXV38" s="1"/>
      <c r="PXW38" s="1"/>
      <c r="PXX38" s="1"/>
      <c r="PXY38" s="1"/>
      <c r="PXZ38" s="1"/>
      <c r="PYA38" s="1"/>
      <c r="PYB38" s="1"/>
      <c r="PYC38" s="1"/>
      <c r="PYD38" s="1"/>
      <c r="PYE38" s="1"/>
      <c r="PYF38" s="1"/>
      <c r="PYG38" s="1"/>
      <c r="PYH38" s="1"/>
      <c r="PYI38" s="1"/>
      <c r="PYJ38" s="1"/>
      <c r="PYK38" s="1"/>
      <c r="PYL38" s="1"/>
      <c r="PYM38" s="1"/>
      <c r="PYN38" s="1"/>
      <c r="PYO38" s="1"/>
      <c r="PYP38" s="1"/>
      <c r="PYQ38" s="1"/>
      <c r="PYR38" s="1"/>
      <c r="PYS38" s="1"/>
      <c r="PYT38" s="1"/>
      <c r="PYU38" s="1"/>
      <c r="PYV38" s="1"/>
      <c r="PYW38" s="1"/>
      <c r="PYX38" s="1"/>
      <c r="PYY38" s="1"/>
      <c r="PYZ38" s="1"/>
      <c r="PZA38" s="1"/>
      <c r="PZB38" s="1"/>
      <c r="PZC38" s="1"/>
      <c r="PZD38" s="1"/>
      <c r="PZE38" s="1"/>
      <c r="PZF38" s="1"/>
      <c r="PZG38" s="1"/>
      <c r="PZH38" s="1"/>
      <c r="PZI38" s="1"/>
      <c r="PZJ38" s="1"/>
      <c r="PZK38" s="1"/>
      <c r="PZL38" s="1"/>
      <c r="PZM38" s="1"/>
      <c r="PZN38" s="1"/>
      <c r="PZO38" s="1"/>
      <c r="PZP38" s="1"/>
      <c r="PZQ38" s="1"/>
      <c r="PZR38" s="1"/>
      <c r="PZS38" s="1"/>
      <c r="PZT38" s="1"/>
      <c r="PZU38" s="1"/>
      <c r="PZV38" s="1"/>
      <c r="PZW38" s="1"/>
      <c r="PZX38" s="1"/>
      <c r="PZY38" s="1"/>
      <c r="PZZ38" s="1"/>
      <c r="QAA38" s="1"/>
      <c r="QAB38" s="1"/>
      <c r="QAC38" s="1"/>
      <c r="QAD38" s="1"/>
      <c r="QAE38" s="1"/>
      <c r="QAF38" s="1"/>
      <c r="QAG38" s="1"/>
      <c r="QAH38" s="1"/>
      <c r="QAI38" s="1"/>
      <c r="QAJ38" s="1"/>
      <c r="QAK38" s="1"/>
      <c r="QAL38" s="1"/>
      <c r="QAM38" s="1"/>
      <c r="QAN38" s="1"/>
      <c r="QAO38" s="1"/>
      <c r="QAP38" s="1"/>
      <c r="QAQ38" s="1"/>
      <c r="QAR38" s="1"/>
      <c r="QAS38" s="1"/>
      <c r="QAT38" s="1"/>
      <c r="QAU38" s="1"/>
      <c r="QAV38" s="1"/>
      <c r="QAW38" s="1"/>
      <c r="QAX38" s="1"/>
      <c r="QAY38" s="1"/>
      <c r="QAZ38" s="1"/>
      <c r="QBA38" s="1"/>
      <c r="QBB38" s="1"/>
      <c r="QBC38" s="1"/>
      <c r="QBD38" s="1"/>
      <c r="QBE38" s="1"/>
      <c r="QBF38" s="1"/>
      <c r="QBG38" s="1"/>
      <c r="QBH38" s="1"/>
      <c r="QBI38" s="1"/>
      <c r="QBJ38" s="1"/>
      <c r="QBK38" s="1"/>
      <c r="QBL38" s="1"/>
      <c r="QBM38" s="1"/>
      <c r="QBN38" s="1"/>
      <c r="QBO38" s="1"/>
      <c r="QBP38" s="1"/>
      <c r="QBQ38" s="1"/>
      <c r="QBR38" s="1"/>
      <c r="QBS38" s="1"/>
      <c r="QBT38" s="1"/>
      <c r="QBU38" s="1"/>
      <c r="QBV38" s="1"/>
      <c r="QBW38" s="1"/>
      <c r="QBX38" s="1"/>
      <c r="QBY38" s="1"/>
      <c r="QBZ38" s="1"/>
      <c r="QCA38" s="1"/>
      <c r="QCB38" s="1"/>
      <c r="QCC38" s="1"/>
      <c r="QCD38" s="1"/>
      <c r="QCE38" s="1"/>
      <c r="QCF38" s="1"/>
      <c r="QCG38" s="1"/>
      <c r="QCH38" s="1"/>
      <c r="QCI38" s="1"/>
      <c r="QCJ38" s="1"/>
      <c r="QCK38" s="1"/>
      <c r="QCL38" s="1"/>
      <c r="QCM38" s="1"/>
      <c r="QCN38" s="1"/>
      <c r="QCO38" s="1"/>
      <c r="QCP38" s="1"/>
      <c r="QCQ38" s="1"/>
      <c r="QCR38" s="1"/>
      <c r="QCS38" s="1"/>
      <c r="QCT38" s="1"/>
      <c r="QCU38" s="1"/>
      <c r="QCV38" s="1"/>
      <c r="QCW38" s="1"/>
      <c r="QCX38" s="1"/>
      <c r="QCY38" s="1"/>
      <c r="QCZ38" s="1"/>
      <c r="QDA38" s="1"/>
      <c r="QDB38" s="1"/>
      <c r="QDC38" s="1"/>
      <c r="QDD38" s="1"/>
      <c r="QDE38" s="1"/>
      <c r="QDF38" s="1"/>
      <c r="QDG38" s="1"/>
      <c r="QDH38" s="1"/>
      <c r="QDI38" s="1"/>
      <c r="QDJ38" s="1"/>
      <c r="QDK38" s="1"/>
      <c r="QDL38" s="1"/>
      <c r="QDM38" s="1"/>
      <c r="QDN38" s="1"/>
      <c r="QDO38" s="1"/>
      <c r="QDP38" s="1"/>
      <c r="QDQ38" s="1"/>
      <c r="QDR38" s="1"/>
      <c r="QDS38" s="1"/>
      <c r="QDT38" s="1"/>
      <c r="QDU38" s="1"/>
      <c r="QDV38" s="1"/>
      <c r="QDW38" s="1"/>
      <c r="QDX38" s="1"/>
      <c r="QDY38" s="1"/>
      <c r="QDZ38" s="1"/>
      <c r="QEA38" s="1"/>
      <c r="QEB38" s="1"/>
      <c r="QEC38" s="1"/>
      <c r="QED38" s="1"/>
      <c r="QEE38" s="1"/>
      <c r="QEF38" s="1"/>
      <c r="QEG38" s="1"/>
      <c r="QEH38" s="1"/>
      <c r="QEI38" s="1"/>
      <c r="QEJ38" s="1"/>
      <c r="QEK38" s="1"/>
      <c r="QEL38" s="1"/>
      <c r="QEM38" s="1"/>
      <c r="QEN38" s="1"/>
      <c r="QEO38" s="1"/>
      <c r="QEP38" s="1"/>
      <c r="QEQ38" s="1"/>
      <c r="QER38" s="1"/>
      <c r="QES38" s="1"/>
      <c r="QET38" s="1"/>
      <c r="QEU38" s="1"/>
      <c r="QEV38" s="1"/>
      <c r="QEW38" s="1"/>
      <c r="QEX38" s="1"/>
      <c r="QEY38" s="1"/>
      <c r="QEZ38" s="1"/>
      <c r="QFA38" s="1"/>
      <c r="QFB38" s="1"/>
      <c r="QFC38" s="1"/>
      <c r="QFD38" s="1"/>
      <c r="QFE38" s="1"/>
      <c r="QFF38" s="1"/>
      <c r="QFG38" s="1"/>
      <c r="QFH38" s="1"/>
      <c r="QFI38" s="1"/>
      <c r="QFJ38" s="1"/>
      <c r="QFK38" s="1"/>
      <c r="QFL38" s="1"/>
      <c r="QFM38" s="1"/>
      <c r="QFN38" s="1"/>
      <c r="QFO38" s="1"/>
      <c r="QFP38" s="1"/>
      <c r="QFQ38" s="1"/>
      <c r="QFR38" s="1"/>
      <c r="QFS38" s="1"/>
      <c r="QFT38" s="1"/>
      <c r="QFU38" s="1"/>
      <c r="QFV38" s="1"/>
      <c r="QFW38" s="1"/>
      <c r="QFX38" s="1"/>
      <c r="QFY38" s="1"/>
      <c r="QFZ38" s="1"/>
      <c r="QGA38" s="1"/>
      <c r="QGB38" s="1"/>
      <c r="QGC38" s="1"/>
      <c r="QGD38" s="1"/>
      <c r="QGE38" s="1"/>
      <c r="QGF38" s="1"/>
      <c r="QGG38" s="1"/>
      <c r="QGH38" s="1"/>
      <c r="QGI38" s="1"/>
      <c r="QGJ38" s="1"/>
      <c r="QGK38" s="1"/>
      <c r="QGL38" s="1"/>
      <c r="QGM38" s="1"/>
      <c r="QGN38" s="1"/>
      <c r="QGO38" s="1"/>
      <c r="QGP38" s="1"/>
      <c r="QGQ38" s="1"/>
      <c r="QGR38" s="1"/>
      <c r="QGS38" s="1"/>
      <c r="QGT38" s="1"/>
      <c r="QGU38" s="1"/>
      <c r="QGV38" s="1"/>
      <c r="QGW38" s="1"/>
      <c r="QGX38" s="1"/>
      <c r="QGY38" s="1"/>
      <c r="QGZ38" s="1"/>
      <c r="QHA38" s="1"/>
      <c r="QHB38" s="1"/>
      <c r="QHC38" s="1"/>
      <c r="QHD38" s="1"/>
      <c r="QHE38" s="1"/>
      <c r="QHF38" s="1"/>
      <c r="QHG38" s="1"/>
      <c r="QHH38" s="1"/>
      <c r="QHI38" s="1"/>
      <c r="QHJ38" s="1"/>
      <c r="QHK38" s="1"/>
      <c r="QHL38" s="1"/>
      <c r="QHM38" s="1"/>
      <c r="QHN38" s="1"/>
      <c r="QHO38" s="1"/>
      <c r="QHP38" s="1"/>
      <c r="QHQ38" s="1"/>
      <c r="QHR38" s="1"/>
      <c r="QHS38" s="1"/>
      <c r="QHT38" s="1"/>
      <c r="QHU38" s="1"/>
      <c r="QHV38" s="1"/>
      <c r="QHW38" s="1"/>
      <c r="QHX38" s="1"/>
      <c r="QHY38" s="1"/>
      <c r="QHZ38" s="1"/>
      <c r="QIA38" s="1"/>
      <c r="QIB38" s="1"/>
      <c r="QIC38" s="1"/>
      <c r="QID38" s="1"/>
      <c r="QIE38" s="1"/>
      <c r="QIF38" s="1"/>
      <c r="QIG38" s="1"/>
      <c r="QIH38" s="1"/>
      <c r="QII38" s="1"/>
      <c r="QIJ38" s="1"/>
      <c r="QIK38" s="1"/>
      <c r="QIL38" s="1"/>
      <c r="QIM38" s="1"/>
      <c r="QIN38" s="1"/>
      <c r="QIO38" s="1"/>
      <c r="QIP38" s="1"/>
      <c r="QIQ38" s="1"/>
      <c r="QIR38" s="1"/>
      <c r="QIS38" s="1"/>
      <c r="QIT38" s="1"/>
      <c r="QIU38" s="1"/>
      <c r="QIV38" s="1"/>
      <c r="QIW38" s="1"/>
      <c r="QIX38" s="1"/>
      <c r="QIY38" s="1"/>
      <c r="QIZ38" s="1"/>
      <c r="QJA38" s="1"/>
      <c r="QJB38" s="1"/>
      <c r="QJC38" s="1"/>
      <c r="QJD38" s="1"/>
      <c r="QJE38" s="1"/>
      <c r="QJF38" s="1"/>
      <c r="QJG38" s="1"/>
      <c r="QJH38" s="1"/>
      <c r="QJI38" s="1"/>
      <c r="QJJ38" s="1"/>
      <c r="QJK38" s="1"/>
      <c r="QJL38" s="1"/>
      <c r="QJM38" s="1"/>
      <c r="QJN38" s="1"/>
      <c r="QJO38" s="1"/>
      <c r="QJP38" s="1"/>
      <c r="QJQ38" s="1"/>
      <c r="QJR38" s="1"/>
      <c r="QJS38" s="1"/>
      <c r="QJT38" s="1"/>
      <c r="QJU38" s="1"/>
      <c r="QJV38" s="1"/>
      <c r="QJW38" s="1"/>
      <c r="QJX38" s="1"/>
      <c r="QJY38" s="1"/>
      <c r="QJZ38" s="1"/>
      <c r="QKA38" s="1"/>
      <c r="QKB38" s="1"/>
      <c r="QKC38" s="1"/>
      <c r="QKD38" s="1"/>
      <c r="QKE38" s="1"/>
      <c r="QKF38" s="1"/>
      <c r="QKG38" s="1"/>
      <c r="QKH38" s="1"/>
      <c r="QKI38" s="1"/>
      <c r="QKJ38" s="1"/>
      <c r="QKK38" s="1"/>
      <c r="QKL38" s="1"/>
      <c r="QKM38" s="1"/>
      <c r="QKN38" s="1"/>
      <c r="QKO38" s="1"/>
      <c r="QKP38" s="1"/>
      <c r="QKQ38" s="1"/>
      <c r="QKR38" s="1"/>
      <c r="QKS38" s="1"/>
      <c r="QKT38" s="1"/>
      <c r="QKU38" s="1"/>
      <c r="QKV38" s="1"/>
      <c r="QKW38" s="1"/>
      <c r="QKX38" s="1"/>
      <c r="QKY38" s="1"/>
      <c r="QKZ38" s="1"/>
      <c r="QLA38" s="1"/>
      <c r="QLB38" s="1"/>
      <c r="QLC38" s="1"/>
      <c r="QLD38" s="1"/>
      <c r="QLE38" s="1"/>
      <c r="QLF38" s="1"/>
      <c r="QLG38" s="1"/>
      <c r="QLH38" s="1"/>
      <c r="QLI38" s="1"/>
      <c r="QLJ38" s="1"/>
      <c r="QLK38" s="1"/>
      <c r="QLL38" s="1"/>
      <c r="QLM38" s="1"/>
      <c r="QLN38" s="1"/>
      <c r="QLO38" s="1"/>
      <c r="QLP38" s="1"/>
      <c r="QLQ38" s="1"/>
      <c r="QLR38" s="1"/>
      <c r="QLS38" s="1"/>
      <c r="QLT38" s="1"/>
      <c r="QLU38" s="1"/>
      <c r="QLV38" s="1"/>
      <c r="QLW38" s="1"/>
      <c r="QLX38" s="1"/>
      <c r="QLY38" s="1"/>
      <c r="QLZ38" s="1"/>
      <c r="QMA38" s="1"/>
      <c r="QMB38" s="1"/>
      <c r="QMC38" s="1"/>
      <c r="QMD38" s="1"/>
      <c r="QME38" s="1"/>
      <c r="QMF38" s="1"/>
      <c r="QMG38" s="1"/>
      <c r="QMH38" s="1"/>
      <c r="QMI38" s="1"/>
      <c r="QMJ38" s="1"/>
      <c r="QMK38" s="1"/>
      <c r="QML38" s="1"/>
      <c r="QMM38" s="1"/>
      <c r="QMN38" s="1"/>
      <c r="QMO38" s="1"/>
      <c r="QMP38" s="1"/>
      <c r="QMQ38" s="1"/>
      <c r="QMR38" s="1"/>
      <c r="QMS38" s="1"/>
      <c r="QMT38" s="1"/>
      <c r="QMU38" s="1"/>
      <c r="QMV38" s="1"/>
      <c r="QMW38" s="1"/>
      <c r="QMX38" s="1"/>
      <c r="QMY38" s="1"/>
      <c r="QMZ38" s="1"/>
      <c r="QNA38" s="1"/>
      <c r="QNB38" s="1"/>
      <c r="QNC38" s="1"/>
      <c r="QND38" s="1"/>
      <c r="QNE38" s="1"/>
      <c r="QNF38" s="1"/>
      <c r="QNG38" s="1"/>
      <c r="QNH38" s="1"/>
      <c r="QNI38" s="1"/>
      <c r="QNJ38" s="1"/>
      <c r="QNK38" s="1"/>
      <c r="QNL38" s="1"/>
      <c r="QNM38" s="1"/>
      <c r="QNN38" s="1"/>
      <c r="QNO38" s="1"/>
      <c r="QNP38" s="1"/>
      <c r="QNQ38" s="1"/>
      <c r="QNR38" s="1"/>
      <c r="QNS38" s="1"/>
      <c r="QNT38" s="1"/>
      <c r="QNU38" s="1"/>
      <c r="QNV38" s="1"/>
      <c r="QNW38" s="1"/>
      <c r="QNX38" s="1"/>
      <c r="QNY38" s="1"/>
      <c r="QNZ38" s="1"/>
      <c r="QOA38" s="1"/>
      <c r="QOB38" s="1"/>
      <c r="QOC38" s="1"/>
      <c r="QOD38" s="1"/>
      <c r="QOE38" s="1"/>
      <c r="QOF38" s="1"/>
      <c r="QOG38" s="1"/>
      <c r="QOH38" s="1"/>
      <c r="QOI38" s="1"/>
      <c r="QOJ38" s="1"/>
      <c r="QOK38" s="1"/>
      <c r="QOL38" s="1"/>
      <c r="QOM38" s="1"/>
      <c r="QON38" s="1"/>
      <c r="QOO38" s="1"/>
      <c r="QOP38" s="1"/>
      <c r="QOQ38" s="1"/>
      <c r="QOR38" s="1"/>
      <c r="QOS38" s="1"/>
      <c r="QOT38" s="1"/>
      <c r="QOU38" s="1"/>
      <c r="QOV38" s="1"/>
      <c r="QOW38" s="1"/>
      <c r="QOX38" s="1"/>
      <c r="QOY38" s="1"/>
      <c r="QOZ38" s="1"/>
      <c r="QPA38" s="1"/>
      <c r="QPB38" s="1"/>
      <c r="QPC38" s="1"/>
      <c r="QPD38" s="1"/>
      <c r="QPE38" s="1"/>
      <c r="QPF38" s="1"/>
      <c r="QPG38" s="1"/>
      <c r="QPH38" s="1"/>
      <c r="QPI38" s="1"/>
      <c r="QPJ38" s="1"/>
      <c r="QPK38" s="1"/>
      <c r="QPL38" s="1"/>
      <c r="QPM38" s="1"/>
      <c r="QPN38" s="1"/>
      <c r="QPO38" s="1"/>
      <c r="QPP38" s="1"/>
      <c r="QPQ38" s="1"/>
      <c r="QPR38" s="1"/>
      <c r="QPS38" s="1"/>
      <c r="QPT38" s="1"/>
      <c r="QPU38" s="1"/>
      <c r="QPV38" s="1"/>
      <c r="QPW38" s="1"/>
      <c r="QPX38" s="1"/>
      <c r="QPY38" s="1"/>
      <c r="QPZ38" s="1"/>
      <c r="QQA38" s="1"/>
      <c r="QQB38" s="1"/>
      <c r="QQC38" s="1"/>
      <c r="QQD38" s="1"/>
      <c r="QQE38" s="1"/>
      <c r="QQF38" s="1"/>
      <c r="QQG38" s="1"/>
      <c r="QQH38" s="1"/>
      <c r="QQI38" s="1"/>
      <c r="QQJ38" s="1"/>
      <c r="QQK38" s="1"/>
      <c r="QQL38" s="1"/>
      <c r="QQM38" s="1"/>
      <c r="QQN38" s="1"/>
      <c r="QQO38" s="1"/>
      <c r="QQP38" s="1"/>
      <c r="QQQ38" s="1"/>
      <c r="QQR38" s="1"/>
      <c r="QQS38" s="1"/>
      <c r="QQT38" s="1"/>
      <c r="QQU38" s="1"/>
      <c r="QQV38" s="1"/>
      <c r="QQW38" s="1"/>
      <c r="QQX38" s="1"/>
      <c r="QQY38" s="1"/>
      <c r="QQZ38" s="1"/>
      <c r="QRA38" s="1"/>
      <c r="QRB38" s="1"/>
      <c r="QRC38" s="1"/>
      <c r="QRD38" s="1"/>
      <c r="QRE38" s="1"/>
      <c r="QRF38" s="1"/>
      <c r="QRG38" s="1"/>
      <c r="QRH38" s="1"/>
      <c r="QRI38" s="1"/>
      <c r="QRJ38" s="1"/>
      <c r="QRK38" s="1"/>
      <c r="QRL38" s="1"/>
      <c r="QRM38" s="1"/>
      <c r="QRN38" s="1"/>
      <c r="QRO38" s="1"/>
      <c r="QRP38" s="1"/>
      <c r="QRQ38" s="1"/>
      <c r="QRR38" s="1"/>
      <c r="QRS38" s="1"/>
      <c r="QRT38" s="1"/>
      <c r="QRU38" s="1"/>
      <c r="QRV38" s="1"/>
      <c r="QRW38" s="1"/>
      <c r="QRX38" s="1"/>
      <c r="QRY38" s="1"/>
      <c r="QRZ38" s="1"/>
      <c r="QSA38" s="1"/>
      <c r="QSB38" s="1"/>
      <c r="QSC38" s="1"/>
      <c r="QSD38" s="1"/>
      <c r="QSE38" s="1"/>
      <c r="QSF38" s="1"/>
      <c r="QSG38" s="1"/>
      <c r="QSH38" s="1"/>
      <c r="QSI38" s="1"/>
      <c r="QSJ38" s="1"/>
      <c r="QSK38" s="1"/>
      <c r="QSL38" s="1"/>
      <c r="QSM38" s="1"/>
      <c r="QSN38" s="1"/>
      <c r="QSO38" s="1"/>
      <c r="QSP38" s="1"/>
      <c r="QSQ38" s="1"/>
      <c r="QSR38" s="1"/>
      <c r="QSS38" s="1"/>
      <c r="QST38" s="1"/>
      <c r="QSU38" s="1"/>
      <c r="QSV38" s="1"/>
      <c r="QSW38" s="1"/>
      <c r="QSX38" s="1"/>
      <c r="QSY38" s="1"/>
      <c r="QSZ38" s="1"/>
      <c r="QTA38" s="1"/>
      <c r="QTB38" s="1"/>
      <c r="QTC38" s="1"/>
      <c r="QTD38" s="1"/>
      <c r="QTE38" s="1"/>
      <c r="QTF38" s="1"/>
      <c r="QTG38" s="1"/>
      <c r="QTH38" s="1"/>
      <c r="QTI38" s="1"/>
      <c r="QTJ38" s="1"/>
      <c r="QTK38" s="1"/>
      <c r="QTL38" s="1"/>
      <c r="QTM38" s="1"/>
      <c r="QTN38" s="1"/>
      <c r="QTO38" s="1"/>
      <c r="QTP38" s="1"/>
      <c r="QTQ38" s="1"/>
      <c r="QTR38" s="1"/>
      <c r="QTS38" s="1"/>
      <c r="QTT38" s="1"/>
      <c r="QTU38" s="1"/>
      <c r="QTV38" s="1"/>
      <c r="QTW38" s="1"/>
      <c r="QTX38" s="1"/>
      <c r="QTY38" s="1"/>
      <c r="QTZ38" s="1"/>
      <c r="QUA38" s="1"/>
      <c r="QUB38" s="1"/>
      <c r="QUC38" s="1"/>
      <c r="QUD38" s="1"/>
      <c r="QUE38" s="1"/>
      <c r="QUF38" s="1"/>
      <c r="QUG38" s="1"/>
      <c r="QUH38" s="1"/>
      <c r="QUI38" s="1"/>
      <c r="QUJ38" s="1"/>
      <c r="QUK38" s="1"/>
      <c r="QUL38" s="1"/>
      <c r="QUM38" s="1"/>
      <c r="QUN38" s="1"/>
      <c r="QUO38" s="1"/>
      <c r="QUP38" s="1"/>
      <c r="QUQ38" s="1"/>
      <c r="QUR38" s="1"/>
      <c r="QUS38" s="1"/>
      <c r="QUT38" s="1"/>
      <c r="QUU38" s="1"/>
      <c r="QUV38" s="1"/>
      <c r="QUW38" s="1"/>
      <c r="QUX38" s="1"/>
      <c r="QUY38" s="1"/>
      <c r="QUZ38" s="1"/>
      <c r="QVA38" s="1"/>
      <c r="QVB38" s="1"/>
      <c r="QVC38" s="1"/>
      <c r="QVD38" s="1"/>
      <c r="QVE38" s="1"/>
      <c r="QVF38" s="1"/>
      <c r="QVG38" s="1"/>
      <c r="QVH38" s="1"/>
      <c r="QVI38" s="1"/>
      <c r="QVJ38" s="1"/>
      <c r="QVK38" s="1"/>
      <c r="QVL38" s="1"/>
      <c r="QVM38" s="1"/>
      <c r="QVN38" s="1"/>
      <c r="QVO38" s="1"/>
      <c r="QVP38" s="1"/>
      <c r="QVQ38" s="1"/>
      <c r="QVR38" s="1"/>
      <c r="QVS38" s="1"/>
      <c r="QVT38" s="1"/>
      <c r="QVU38" s="1"/>
      <c r="QVV38" s="1"/>
      <c r="QVW38" s="1"/>
      <c r="QVX38" s="1"/>
      <c r="QVY38" s="1"/>
      <c r="QVZ38" s="1"/>
      <c r="QWA38" s="1"/>
      <c r="QWB38" s="1"/>
      <c r="QWC38" s="1"/>
      <c r="QWD38" s="1"/>
      <c r="QWE38" s="1"/>
      <c r="QWF38" s="1"/>
      <c r="QWG38" s="1"/>
      <c r="QWH38" s="1"/>
      <c r="QWI38" s="1"/>
      <c r="QWJ38" s="1"/>
      <c r="QWK38" s="1"/>
      <c r="QWL38" s="1"/>
      <c r="QWM38" s="1"/>
      <c r="QWN38" s="1"/>
      <c r="QWO38" s="1"/>
      <c r="QWP38" s="1"/>
      <c r="QWQ38" s="1"/>
      <c r="QWR38" s="1"/>
      <c r="QWS38" s="1"/>
      <c r="QWT38" s="1"/>
      <c r="QWU38" s="1"/>
      <c r="QWV38" s="1"/>
      <c r="QWW38" s="1"/>
      <c r="QWX38" s="1"/>
      <c r="QWY38" s="1"/>
      <c r="QWZ38" s="1"/>
      <c r="QXA38" s="1"/>
      <c r="QXB38" s="1"/>
      <c r="QXC38" s="1"/>
      <c r="QXD38" s="1"/>
      <c r="QXE38" s="1"/>
      <c r="QXF38" s="1"/>
      <c r="QXG38" s="1"/>
      <c r="QXH38" s="1"/>
      <c r="QXI38" s="1"/>
      <c r="QXJ38" s="1"/>
      <c r="QXK38" s="1"/>
      <c r="QXL38" s="1"/>
      <c r="QXM38" s="1"/>
      <c r="QXN38" s="1"/>
      <c r="QXO38" s="1"/>
      <c r="QXP38" s="1"/>
      <c r="QXQ38" s="1"/>
      <c r="QXR38" s="1"/>
      <c r="QXS38" s="1"/>
      <c r="QXT38" s="1"/>
      <c r="QXU38" s="1"/>
      <c r="QXV38" s="1"/>
      <c r="QXW38" s="1"/>
      <c r="QXX38" s="1"/>
      <c r="QXY38" s="1"/>
      <c r="QXZ38" s="1"/>
      <c r="QYA38" s="1"/>
      <c r="QYB38" s="1"/>
      <c r="QYC38" s="1"/>
      <c r="QYD38" s="1"/>
      <c r="QYE38" s="1"/>
      <c r="QYF38" s="1"/>
      <c r="QYG38" s="1"/>
      <c r="QYH38" s="1"/>
      <c r="QYI38" s="1"/>
      <c r="QYJ38" s="1"/>
      <c r="QYK38" s="1"/>
      <c r="QYL38" s="1"/>
      <c r="QYM38" s="1"/>
      <c r="QYN38" s="1"/>
      <c r="QYO38" s="1"/>
      <c r="QYP38" s="1"/>
      <c r="QYQ38" s="1"/>
      <c r="QYR38" s="1"/>
      <c r="QYS38" s="1"/>
      <c r="QYT38" s="1"/>
      <c r="QYU38" s="1"/>
      <c r="QYV38" s="1"/>
      <c r="QYW38" s="1"/>
      <c r="QYX38" s="1"/>
      <c r="QYY38" s="1"/>
      <c r="QYZ38" s="1"/>
      <c r="QZA38" s="1"/>
      <c r="QZB38" s="1"/>
      <c r="QZC38" s="1"/>
      <c r="QZD38" s="1"/>
      <c r="QZE38" s="1"/>
      <c r="QZF38" s="1"/>
      <c r="QZG38" s="1"/>
      <c r="QZH38" s="1"/>
      <c r="QZI38" s="1"/>
      <c r="QZJ38" s="1"/>
      <c r="QZK38" s="1"/>
      <c r="QZL38" s="1"/>
      <c r="QZM38" s="1"/>
      <c r="QZN38" s="1"/>
      <c r="QZO38" s="1"/>
      <c r="QZP38" s="1"/>
      <c r="QZQ38" s="1"/>
      <c r="QZR38" s="1"/>
      <c r="QZS38" s="1"/>
      <c r="QZT38" s="1"/>
      <c r="QZU38" s="1"/>
      <c r="QZV38" s="1"/>
      <c r="QZW38" s="1"/>
      <c r="QZX38" s="1"/>
      <c r="QZY38" s="1"/>
      <c r="QZZ38" s="1"/>
      <c r="RAA38" s="1"/>
      <c r="RAB38" s="1"/>
      <c r="RAC38" s="1"/>
      <c r="RAD38" s="1"/>
      <c r="RAE38" s="1"/>
      <c r="RAF38" s="1"/>
      <c r="RAG38" s="1"/>
      <c r="RAH38" s="1"/>
      <c r="RAI38" s="1"/>
      <c r="RAJ38" s="1"/>
      <c r="RAK38" s="1"/>
      <c r="RAL38" s="1"/>
      <c r="RAM38" s="1"/>
      <c r="RAN38" s="1"/>
      <c r="RAO38" s="1"/>
      <c r="RAP38" s="1"/>
      <c r="RAQ38" s="1"/>
      <c r="RAR38" s="1"/>
      <c r="RAS38" s="1"/>
      <c r="RAT38" s="1"/>
      <c r="RAU38" s="1"/>
      <c r="RAV38" s="1"/>
      <c r="RAW38" s="1"/>
      <c r="RAX38" s="1"/>
      <c r="RAY38" s="1"/>
      <c r="RAZ38" s="1"/>
      <c r="RBA38" s="1"/>
      <c r="RBB38" s="1"/>
      <c r="RBC38" s="1"/>
      <c r="RBD38" s="1"/>
      <c r="RBE38" s="1"/>
      <c r="RBF38" s="1"/>
      <c r="RBG38" s="1"/>
      <c r="RBH38" s="1"/>
      <c r="RBI38" s="1"/>
      <c r="RBJ38" s="1"/>
      <c r="RBK38" s="1"/>
      <c r="RBL38" s="1"/>
      <c r="RBM38" s="1"/>
      <c r="RBN38" s="1"/>
      <c r="RBO38" s="1"/>
      <c r="RBP38" s="1"/>
      <c r="RBQ38" s="1"/>
      <c r="RBR38" s="1"/>
      <c r="RBS38" s="1"/>
      <c r="RBT38" s="1"/>
      <c r="RBU38" s="1"/>
      <c r="RBV38" s="1"/>
      <c r="RBW38" s="1"/>
      <c r="RBX38" s="1"/>
      <c r="RBY38" s="1"/>
      <c r="RBZ38" s="1"/>
      <c r="RCA38" s="1"/>
      <c r="RCB38" s="1"/>
      <c r="RCC38" s="1"/>
      <c r="RCD38" s="1"/>
      <c r="RCE38" s="1"/>
      <c r="RCF38" s="1"/>
      <c r="RCG38" s="1"/>
      <c r="RCH38" s="1"/>
      <c r="RCI38" s="1"/>
      <c r="RCJ38" s="1"/>
      <c r="RCK38" s="1"/>
      <c r="RCL38" s="1"/>
      <c r="RCM38" s="1"/>
      <c r="RCN38" s="1"/>
      <c r="RCO38" s="1"/>
      <c r="RCP38" s="1"/>
      <c r="RCQ38" s="1"/>
      <c r="RCR38" s="1"/>
      <c r="RCS38" s="1"/>
      <c r="RCT38" s="1"/>
      <c r="RCU38" s="1"/>
      <c r="RCV38" s="1"/>
      <c r="RCW38" s="1"/>
      <c r="RCX38" s="1"/>
      <c r="RCY38" s="1"/>
      <c r="RCZ38" s="1"/>
      <c r="RDA38" s="1"/>
      <c r="RDB38" s="1"/>
      <c r="RDC38" s="1"/>
      <c r="RDD38" s="1"/>
      <c r="RDE38" s="1"/>
      <c r="RDF38" s="1"/>
      <c r="RDG38" s="1"/>
      <c r="RDH38" s="1"/>
      <c r="RDI38" s="1"/>
      <c r="RDJ38" s="1"/>
      <c r="RDK38" s="1"/>
      <c r="RDL38" s="1"/>
      <c r="RDM38" s="1"/>
      <c r="RDN38" s="1"/>
      <c r="RDO38" s="1"/>
      <c r="RDP38" s="1"/>
      <c r="RDQ38" s="1"/>
      <c r="RDR38" s="1"/>
      <c r="RDS38" s="1"/>
      <c r="RDT38" s="1"/>
      <c r="RDU38" s="1"/>
      <c r="RDV38" s="1"/>
      <c r="RDW38" s="1"/>
      <c r="RDX38" s="1"/>
      <c r="RDY38" s="1"/>
      <c r="RDZ38" s="1"/>
      <c r="REA38" s="1"/>
      <c r="REB38" s="1"/>
      <c r="REC38" s="1"/>
      <c r="RED38" s="1"/>
      <c r="REE38" s="1"/>
      <c r="REF38" s="1"/>
      <c r="REG38" s="1"/>
      <c r="REH38" s="1"/>
      <c r="REI38" s="1"/>
      <c r="REJ38" s="1"/>
      <c r="REK38" s="1"/>
      <c r="REL38" s="1"/>
      <c r="REM38" s="1"/>
      <c r="REN38" s="1"/>
      <c r="REO38" s="1"/>
      <c r="REP38" s="1"/>
      <c r="REQ38" s="1"/>
      <c r="RER38" s="1"/>
      <c r="RES38" s="1"/>
      <c r="RET38" s="1"/>
      <c r="REU38" s="1"/>
      <c r="REV38" s="1"/>
      <c r="REW38" s="1"/>
      <c r="REX38" s="1"/>
      <c r="REY38" s="1"/>
      <c r="REZ38" s="1"/>
      <c r="RFA38" s="1"/>
      <c r="RFB38" s="1"/>
      <c r="RFC38" s="1"/>
      <c r="RFD38" s="1"/>
      <c r="RFE38" s="1"/>
      <c r="RFF38" s="1"/>
      <c r="RFG38" s="1"/>
      <c r="RFH38" s="1"/>
      <c r="RFI38" s="1"/>
      <c r="RFJ38" s="1"/>
      <c r="RFK38" s="1"/>
      <c r="RFL38" s="1"/>
      <c r="RFM38" s="1"/>
      <c r="RFN38" s="1"/>
      <c r="RFO38" s="1"/>
      <c r="RFP38" s="1"/>
      <c r="RFQ38" s="1"/>
      <c r="RFR38" s="1"/>
      <c r="RFS38" s="1"/>
      <c r="RFT38" s="1"/>
      <c r="RFU38" s="1"/>
      <c r="RFV38" s="1"/>
      <c r="RFW38" s="1"/>
      <c r="RFX38" s="1"/>
      <c r="RFY38" s="1"/>
      <c r="RFZ38" s="1"/>
      <c r="RGA38" s="1"/>
      <c r="RGB38" s="1"/>
      <c r="RGC38" s="1"/>
      <c r="RGD38" s="1"/>
      <c r="RGE38" s="1"/>
      <c r="RGF38" s="1"/>
      <c r="RGG38" s="1"/>
      <c r="RGH38" s="1"/>
      <c r="RGI38" s="1"/>
      <c r="RGJ38" s="1"/>
      <c r="RGK38" s="1"/>
      <c r="RGL38" s="1"/>
      <c r="RGM38" s="1"/>
      <c r="RGN38" s="1"/>
      <c r="RGO38" s="1"/>
      <c r="RGP38" s="1"/>
      <c r="RGQ38" s="1"/>
      <c r="RGR38" s="1"/>
      <c r="RGS38" s="1"/>
      <c r="RGT38" s="1"/>
      <c r="RGU38" s="1"/>
      <c r="RGV38" s="1"/>
      <c r="RGW38" s="1"/>
      <c r="RGX38" s="1"/>
      <c r="RGY38" s="1"/>
      <c r="RGZ38" s="1"/>
      <c r="RHA38" s="1"/>
      <c r="RHB38" s="1"/>
      <c r="RHC38" s="1"/>
      <c r="RHD38" s="1"/>
      <c r="RHE38" s="1"/>
      <c r="RHF38" s="1"/>
      <c r="RHG38" s="1"/>
      <c r="RHH38" s="1"/>
      <c r="RHI38" s="1"/>
      <c r="RHJ38" s="1"/>
      <c r="RHK38" s="1"/>
      <c r="RHL38" s="1"/>
      <c r="RHM38" s="1"/>
      <c r="RHN38" s="1"/>
      <c r="RHO38" s="1"/>
      <c r="RHP38" s="1"/>
      <c r="RHQ38" s="1"/>
      <c r="RHR38" s="1"/>
      <c r="RHS38" s="1"/>
      <c r="RHT38" s="1"/>
      <c r="RHU38" s="1"/>
      <c r="RHV38" s="1"/>
      <c r="RHW38" s="1"/>
      <c r="RHX38" s="1"/>
      <c r="RHY38" s="1"/>
      <c r="RHZ38" s="1"/>
      <c r="RIA38" s="1"/>
      <c r="RIB38" s="1"/>
      <c r="RIC38" s="1"/>
      <c r="RID38" s="1"/>
      <c r="RIE38" s="1"/>
      <c r="RIF38" s="1"/>
      <c r="RIG38" s="1"/>
      <c r="RIH38" s="1"/>
      <c r="RII38" s="1"/>
      <c r="RIJ38" s="1"/>
      <c r="RIK38" s="1"/>
      <c r="RIL38" s="1"/>
      <c r="RIM38" s="1"/>
      <c r="RIN38" s="1"/>
      <c r="RIO38" s="1"/>
      <c r="RIP38" s="1"/>
      <c r="RIQ38" s="1"/>
      <c r="RIR38" s="1"/>
      <c r="RIS38" s="1"/>
      <c r="RIT38" s="1"/>
      <c r="RIU38" s="1"/>
      <c r="RIV38" s="1"/>
      <c r="RIW38" s="1"/>
      <c r="RIX38" s="1"/>
      <c r="RIY38" s="1"/>
      <c r="RIZ38" s="1"/>
      <c r="RJA38" s="1"/>
      <c r="RJB38" s="1"/>
      <c r="RJC38" s="1"/>
      <c r="RJD38" s="1"/>
      <c r="RJE38" s="1"/>
      <c r="RJF38" s="1"/>
      <c r="RJG38" s="1"/>
      <c r="RJH38" s="1"/>
      <c r="RJI38" s="1"/>
      <c r="RJJ38" s="1"/>
      <c r="RJK38" s="1"/>
      <c r="RJL38" s="1"/>
      <c r="RJM38" s="1"/>
      <c r="RJN38" s="1"/>
      <c r="RJO38" s="1"/>
      <c r="RJP38" s="1"/>
      <c r="RJQ38" s="1"/>
      <c r="RJR38" s="1"/>
      <c r="RJS38" s="1"/>
      <c r="RJT38" s="1"/>
      <c r="RJU38" s="1"/>
      <c r="RJV38" s="1"/>
      <c r="RJW38" s="1"/>
      <c r="RJX38" s="1"/>
      <c r="RJY38" s="1"/>
      <c r="RJZ38" s="1"/>
      <c r="RKA38" s="1"/>
      <c r="RKB38" s="1"/>
      <c r="RKC38" s="1"/>
      <c r="RKD38" s="1"/>
      <c r="RKE38" s="1"/>
      <c r="RKF38" s="1"/>
      <c r="RKG38" s="1"/>
      <c r="RKH38" s="1"/>
      <c r="RKI38" s="1"/>
      <c r="RKJ38" s="1"/>
      <c r="RKK38" s="1"/>
      <c r="RKL38" s="1"/>
      <c r="RKM38" s="1"/>
      <c r="RKN38" s="1"/>
      <c r="RKO38" s="1"/>
      <c r="RKP38" s="1"/>
      <c r="RKQ38" s="1"/>
      <c r="RKR38" s="1"/>
      <c r="RKS38" s="1"/>
      <c r="RKT38" s="1"/>
      <c r="RKU38" s="1"/>
      <c r="RKV38" s="1"/>
      <c r="RKW38" s="1"/>
      <c r="RKX38" s="1"/>
      <c r="RKY38" s="1"/>
      <c r="RKZ38" s="1"/>
      <c r="RLA38" s="1"/>
      <c r="RLB38" s="1"/>
      <c r="RLC38" s="1"/>
      <c r="RLD38" s="1"/>
      <c r="RLE38" s="1"/>
      <c r="RLF38" s="1"/>
      <c r="RLG38" s="1"/>
      <c r="RLH38" s="1"/>
      <c r="RLI38" s="1"/>
      <c r="RLJ38" s="1"/>
      <c r="RLK38" s="1"/>
      <c r="RLL38" s="1"/>
      <c r="RLM38" s="1"/>
      <c r="RLN38" s="1"/>
      <c r="RLO38" s="1"/>
      <c r="RLP38" s="1"/>
      <c r="RLQ38" s="1"/>
      <c r="RLR38" s="1"/>
      <c r="RLS38" s="1"/>
      <c r="RLT38" s="1"/>
      <c r="RLU38" s="1"/>
      <c r="RLV38" s="1"/>
      <c r="RLW38" s="1"/>
      <c r="RLX38" s="1"/>
      <c r="RLY38" s="1"/>
      <c r="RLZ38" s="1"/>
      <c r="RMA38" s="1"/>
      <c r="RMB38" s="1"/>
      <c r="RMC38" s="1"/>
      <c r="RMD38" s="1"/>
      <c r="RME38" s="1"/>
      <c r="RMF38" s="1"/>
      <c r="RMG38" s="1"/>
      <c r="RMH38" s="1"/>
      <c r="RMI38" s="1"/>
      <c r="RMJ38" s="1"/>
      <c r="RMK38" s="1"/>
      <c r="RML38" s="1"/>
      <c r="RMM38" s="1"/>
      <c r="RMN38" s="1"/>
      <c r="RMO38" s="1"/>
      <c r="RMP38" s="1"/>
      <c r="RMQ38" s="1"/>
      <c r="RMR38" s="1"/>
      <c r="RMS38" s="1"/>
      <c r="RMT38" s="1"/>
      <c r="RMU38" s="1"/>
      <c r="RMV38" s="1"/>
      <c r="RMW38" s="1"/>
      <c r="RMX38" s="1"/>
      <c r="RMY38" s="1"/>
      <c r="RMZ38" s="1"/>
      <c r="RNA38" s="1"/>
      <c r="RNB38" s="1"/>
      <c r="RNC38" s="1"/>
      <c r="RND38" s="1"/>
      <c r="RNE38" s="1"/>
      <c r="RNF38" s="1"/>
      <c r="RNG38" s="1"/>
      <c r="RNH38" s="1"/>
      <c r="RNI38" s="1"/>
      <c r="RNJ38" s="1"/>
      <c r="RNK38" s="1"/>
      <c r="RNL38" s="1"/>
      <c r="RNM38" s="1"/>
      <c r="RNN38" s="1"/>
      <c r="RNO38" s="1"/>
      <c r="RNP38" s="1"/>
      <c r="RNQ38" s="1"/>
      <c r="RNR38" s="1"/>
      <c r="RNS38" s="1"/>
      <c r="RNT38" s="1"/>
      <c r="RNU38" s="1"/>
      <c r="RNV38" s="1"/>
      <c r="RNW38" s="1"/>
      <c r="RNX38" s="1"/>
      <c r="RNY38" s="1"/>
      <c r="RNZ38" s="1"/>
      <c r="ROA38" s="1"/>
      <c r="ROB38" s="1"/>
      <c r="ROC38" s="1"/>
      <c r="ROD38" s="1"/>
      <c r="ROE38" s="1"/>
      <c r="ROF38" s="1"/>
      <c r="ROG38" s="1"/>
      <c r="ROH38" s="1"/>
      <c r="ROI38" s="1"/>
      <c r="ROJ38" s="1"/>
      <c r="ROK38" s="1"/>
      <c r="ROL38" s="1"/>
      <c r="ROM38" s="1"/>
      <c r="RON38" s="1"/>
      <c r="ROO38" s="1"/>
      <c r="ROP38" s="1"/>
      <c r="ROQ38" s="1"/>
      <c r="ROR38" s="1"/>
      <c r="ROS38" s="1"/>
      <c r="ROT38" s="1"/>
      <c r="ROU38" s="1"/>
      <c r="ROV38" s="1"/>
      <c r="ROW38" s="1"/>
      <c r="ROX38" s="1"/>
      <c r="ROY38" s="1"/>
      <c r="ROZ38" s="1"/>
      <c r="RPA38" s="1"/>
      <c r="RPB38" s="1"/>
      <c r="RPC38" s="1"/>
      <c r="RPD38" s="1"/>
      <c r="RPE38" s="1"/>
      <c r="RPF38" s="1"/>
      <c r="RPG38" s="1"/>
      <c r="RPH38" s="1"/>
      <c r="RPI38" s="1"/>
      <c r="RPJ38" s="1"/>
      <c r="RPK38" s="1"/>
      <c r="RPL38" s="1"/>
      <c r="RPM38" s="1"/>
      <c r="RPN38" s="1"/>
      <c r="RPO38" s="1"/>
      <c r="RPP38" s="1"/>
      <c r="RPQ38" s="1"/>
      <c r="RPR38" s="1"/>
      <c r="RPS38" s="1"/>
      <c r="RPT38" s="1"/>
      <c r="RPU38" s="1"/>
      <c r="RPV38" s="1"/>
      <c r="RPW38" s="1"/>
      <c r="RPX38" s="1"/>
      <c r="RPY38" s="1"/>
      <c r="RPZ38" s="1"/>
      <c r="RQA38" s="1"/>
      <c r="RQB38" s="1"/>
      <c r="RQC38" s="1"/>
      <c r="RQD38" s="1"/>
      <c r="RQE38" s="1"/>
      <c r="RQF38" s="1"/>
      <c r="RQG38" s="1"/>
      <c r="RQH38" s="1"/>
      <c r="RQI38" s="1"/>
      <c r="RQJ38" s="1"/>
      <c r="RQK38" s="1"/>
      <c r="RQL38" s="1"/>
      <c r="RQM38" s="1"/>
      <c r="RQN38" s="1"/>
      <c r="RQO38" s="1"/>
      <c r="RQP38" s="1"/>
      <c r="RQQ38" s="1"/>
      <c r="RQR38" s="1"/>
      <c r="RQS38" s="1"/>
      <c r="RQT38" s="1"/>
      <c r="RQU38" s="1"/>
      <c r="RQV38" s="1"/>
      <c r="RQW38" s="1"/>
      <c r="RQX38" s="1"/>
      <c r="RQY38" s="1"/>
      <c r="RQZ38" s="1"/>
      <c r="RRA38" s="1"/>
      <c r="RRB38" s="1"/>
      <c r="RRC38" s="1"/>
      <c r="RRD38" s="1"/>
      <c r="RRE38" s="1"/>
      <c r="RRF38" s="1"/>
      <c r="RRG38" s="1"/>
      <c r="RRH38" s="1"/>
      <c r="RRI38" s="1"/>
      <c r="RRJ38" s="1"/>
      <c r="RRK38" s="1"/>
      <c r="RRL38" s="1"/>
      <c r="RRM38" s="1"/>
      <c r="RRN38" s="1"/>
      <c r="RRO38" s="1"/>
      <c r="RRP38" s="1"/>
      <c r="RRQ38" s="1"/>
      <c r="RRR38" s="1"/>
      <c r="RRS38" s="1"/>
      <c r="RRT38" s="1"/>
      <c r="RRU38" s="1"/>
      <c r="RRV38" s="1"/>
      <c r="RRW38" s="1"/>
      <c r="RRX38" s="1"/>
      <c r="RRY38" s="1"/>
      <c r="RRZ38" s="1"/>
      <c r="RSA38" s="1"/>
      <c r="RSB38" s="1"/>
      <c r="RSC38" s="1"/>
      <c r="RSD38" s="1"/>
      <c r="RSE38" s="1"/>
      <c r="RSF38" s="1"/>
      <c r="RSG38" s="1"/>
      <c r="RSH38" s="1"/>
      <c r="RSI38" s="1"/>
      <c r="RSJ38" s="1"/>
      <c r="RSK38" s="1"/>
      <c r="RSL38" s="1"/>
      <c r="RSM38" s="1"/>
      <c r="RSN38" s="1"/>
      <c r="RSO38" s="1"/>
      <c r="RSP38" s="1"/>
      <c r="RSQ38" s="1"/>
      <c r="RSR38" s="1"/>
      <c r="RSS38" s="1"/>
      <c r="RST38" s="1"/>
      <c r="RSU38" s="1"/>
      <c r="RSV38" s="1"/>
      <c r="RSW38" s="1"/>
      <c r="RSX38" s="1"/>
      <c r="RSY38" s="1"/>
      <c r="RSZ38" s="1"/>
      <c r="RTA38" s="1"/>
      <c r="RTB38" s="1"/>
      <c r="RTC38" s="1"/>
      <c r="RTD38" s="1"/>
      <c r="RTE38" s="1"/>
      <c r="RTF38" s="1"/>
      <c r="RTG38" s="1"/>
      <c r="RTH38" s="1"/>
      <c r="RTI38" s="1"/>
      <c r="RTJ38" s="1"/>
      <c r="RTK38" s="1"/>
      <c r="RTL38" s="1"/>
      <c r="RTM38" s="1"/>
      <c r="RTN38" s="1"/>
      <c r="RTO38" s="1"/>
      <c r="RTP38" s="1"/>
      <c r="RTQ38" s="1"/>
      <c r="RTR38" s="1"/>
      <c r="RTS38" s="1"/>
      <c r="RTT38" s="1"/>
      <c r="RTU38" s="1"/>
      <c r="RTV38" s="1"/>
      <c r="RTW38" s="1"/>
      <c r="RTX38" s="1"/>
      <c r="RTY38" s="1"/>
      <c r="RTZ38" s="1"/>
      <c r="RUA38" s="1"/>
      <c r="RUB38" s="1"/>
      <c r="RUC38" s="1"/>
      <c r="RUD38" s="1"/>
      <c r="RUE38" s="1"/>
      <c r="RUF38" s="1"/>
      <c r="RUG38" s="1"/>
      <c r="RUH38" s="1"/>
      <c r="RUI38" s="1"/>
      <c r="RUJ38" s="1"/>
      <c r="RUK38" s="1"/>
      <c r="RUL38" s="1"/>
      <c r="RUM38" s="1"/>
      <c r="RUN38" s="1"/>
      <c r="RUO38" s="1"/>
      <c r="RUP38" s="1"/>
      <c r="RUQ38" s="1"/>
      <c r="RUR38" s="1"/>
      <c r="RUS38" s="1"/>
      <c r="RUT38" s="1"/>
      <c r="RUU38" s="1"/>
      <c r="RUV38" s="1"/>
      <c r="RUW38" s="1"/>
      <c r="RUX38" s="1"/>
      <c r="RUY38" s="1"/>
      <c r="RUZ38" s="1"/>
      <c r="RVA38" s="1"/>
      <c r="RVB38" s="1"/>
      <c r="RVC38" s="1"/>
      <c r="RVD38" s="1"/>
      <c r="RVE38" s="1"/>
      <c r="RVF38" s="1"/>
      <c r="RVG38" s="1"/>
      <c r="RVH38" s="1"/>
      <c r="RVI38" s="1"/>
      <c r="RVJ38" s="1"/>
      <c r="RVK38" s="1"/>
      <c r="RVL38" s="1"/>
      <c r="RVM38" s="1"/>
      <c r="RVN38" s="1"/>
      <c r="RVO38" s="1"/>
      <c r="RVP38" s="1"/>
      <c r="RVQ38" s="1"/>
      <c r="RVR38" s="1"/>
      <c r="RVS38" s="1"/>
      <c r="RVT38" s="1"/>
      <c r="RVU38" s="1"/>
      <c r="RVV38" s="1"/>
      <c r="RVW38" s="1"/>
      <c r="RVX38" s="1"/>
      <c r="RVY38" s="1"/>
      <c r="RVZ38" s="1"/>
      <c r="RWA38" s="1"/>
      <c r="RWB38" s="1"/>
      <c r="RWC38" s="1"/>
      <c r="RWD38" s="1"/>
      <c r="RWE38" s="1"/>
      <c r="RWF38" s="1"/>
      <c r="RWG38" s="1"/>
      <c r="RWH38" s="1"/>
      <c r="RWI38" s="1"/>
      <c r="RWJ38" s="1"/>
      <c r="RWK38" s="1"/>
      <c r="RWL38" s="1"/>
      <c r="RWM38" s="1"/>
      <c r="RWN38" s="1"/>
      <c r="RWO38" s="1"/>
      <c r="RWP38" s="1"/>
      <c r="RWQ38" s="1"/>
      <c r="RWR38" s="1"/>
      <c r="RWS38" s="1"/>
      <c r="RWT38" s="1"/>
      <c r="RWU38" s="1"/>
      <c r="RWV38" s="1"/>
      <c r="RWW38" s="1"/>
      <c r="RWX38" s="1"/>
      <c r="RWY38" s="1"/>
      <c r="RWZ38" s="1"/>
      <c r="RXA38" s="1"/>
      <c r="RXB38" s="1"/>
      <c r="RXC38" s="1"/>
      <c r="RXD38" s="1"/>
      <c r="RXE38" s="1"/>
      <c r="RXF38" s="1"/>
      <c r="RXG38" s="1"/>
      <c r="RXH38" s="1"/>
      <c r="RXI38" s="1"/>
      <c r="RXJ38" s="1"/>
      <c r="RXK38" s="1"/>
      <c r="RXL38" s="1"/>
      <c r="RXM38" s="1"/>
      <c r="RXN38" s="1"/>
      <c r="RXO38" s="1"/>
      <c r="RXP38" s="1"/>
      <c r="RXQ38" s="1"/>
      <c r="RXR38" s="1"/>
      <c r="RXS38" s="1"/>
      <c r="RXT38" s="1"/>
      <c r="RXU38" s="1"/>
      <c r="RXV38" s="1"/>
      <c r="RXW38" s="1"/>
      <c r="RXX38" s="1"/>
      <c r="RXY38" s="1"/>
      <c r="RXZ38" s="1"/>
      <c r="RYA38" s="1"/>
      <c r="RYB38" s="1"/>
      <c r="RYC38" s="1"/>
      <c r="RYD38" s="1"/>
      <c r="RYE38" s="1"/>
      <c r="RYF38" s="1"/>
      <c r="RYG38" s="1"/>
      <c r="RYH38" s="1"/>
      <c r="RYI38" s="1"/>
      <c r="RYJ38" s="1"/>
      <c r="RYK38" s="1"/>
      <c r="RYL38" s="1"/>
      <c r="RYM38" s="1"/>
      <c r="RYN38" s="1"/>
      <c r="RYO38" s="1"/>
      <c r="RYP38" s="1"/>
      <c r="RYQ38" s="1"/>
      <c r="RYR38" s="1"/>
      <c r="RYS38" s="1"/>
      <c r="RYT38" s="1"/>
      <c r="RYU38" s="1"/>
      <c r="RYV38" s="1"/>
      <c r="RYW38" s="1"/>
      <c r="RYX38" s="1"/>
      <c r="RYY38" s="1"/>
      <c r="RYZ38" s="1"/>
      <c r="RZA38" s="1"/>
      <c r="RZB38" s="1"/>
      <c r="RZC38" s="1"/>
      <c r="RZD38" s="1"/>
      <c r="RZE38" s="1"/>
      <c r="RZF38" s="1"/>
      <c r="RZG38" s="1"/>
      <c r="RZH38" s="1"/>
      <c r="RZI38" s="1"/>
      <c r="RZJ38" s="1"/>
      <c r="RZK38" s="1"/>
      <c r="RZL38" s="1"/>
      <c r="RZM38" s="1"/>
      <c r="RZN38" s="1"/>
      <c r="RZO38" s="1"/>
      <c r="RZP38" s="1"/>
      <c r="RZQ38" s="1"/>
      <c r="RZR38" s="1"/>
      <c r="RZS38" s="1"/>
      <c r="RZT38" s="1"/>
      <c r="RZU38" s="1"/>
      <c r="RZV38" s="1"/>
      <c r="RZW38" s="1"/>
      <c r="RZX38" s="1"/>
      <c r="RZY38" s="1"/>
      <c r="RZZ38" s="1"/>
      <c r="SAA38" s="1"/>
      <c r="SAB38" s="1"/>
      <c r="SAC38" s="1"/>
      <c r="SAD38" s="1"/>
      <c r="SAE38" s="1"/>
      <c r="SAF38" s="1"/>
      <c r="SAG38" s="1"/>
      <c r="SAH38" s="1"/>
      <c r="SAI38" s="1"/>
      <c r="SAJ38" s="1"/>
      <c r="SAK38" s="1"/>
      <c r="SAL38" s="1"/>
      <c r="SAM38" s="1"/>
      <c r="SAN38" s="1"/>
      <c r="SAO38" s="1"/>
      <c r="SAP38" s="1"/>
      <c r="SAQ38" s="1"/>
      <c r="SAR38" s="1"/>
      <c r="SAS38" s="1"/>
      <c r="SAT38" s="1"/>
      <c r="SAU38" s="1"/>
      <c r="SAV38" s="1"/>
      <c r="SAW38" s="1"/>
      <c r="SAX38" s="1"/>
      <c r="SAY38" s="1"/>
      <c r="SAZ38" s="1"/>
      <c r="SBA38" s="1"/>
      <c r="SBB38" s="1"/>
      <c r="SBC38" s="1"/>
      <c r="SBD38" s="1"/>
      <c r="SBE38" s="1"/>
      <c r="SBF38" s="1"/>
      <c r="SBG38" s="1"/>
      <c r="SBH38" s="1"/>
      <c r="SBI38" s="1"/>
      <c r="SBJ38" s="1"/>
      <c r="SBK38" s="1"/>
      <c r="SBL38" s="1"/>
      <c r="SBM38" s="1"/>
      <c r="SBN38" s="1"/>
      <c r="SBO38" s="1"/>
      <c r="SBP38" s="1"/>
      <c r="SBQ38" s="1"/>
      <c r="SBR38" s="1"/>
      <c r="SBS38" s="1"/>
      <c r="SBT38" s="1"/>
      <c r="SBU38" s="1"/>
      <c r="SBV38" s="1"/>
      <c r="SBW38" s="1"/>
      <c r="SBX38" s="1"/>
      <c r="SBY38" s="1"/>
      <c r="SBZ38" s="1"/>
      <c r="SCA38" s="1"/>
      <c r="SCB38" s="1"/>
      <c r="SCC38" s="1"/>
      <c r="SCD38" s="1"/>
      <c r="SCE38" s="1"/>
      <c r="SCF38" s="1"/>
      <c r="SCG38" s="1"/>
      <c r="SCH38" s="1"/>
      <c r="SCI38" s="1"/>
      <c r="SCJ38" s="1"/>
      <c r="SCK38" s="1"/>
      <c r="SCL38" s="1"/>
      <c r="SCM38" s="1"/>
      <c r="SCN38" s="1"/>
      <c r="SCO38" s="1"/>
      <c r="SCP38" s="1"/>
      <c r="SCQ38" s="1"/>
      <c r="SCR38" s="1"/>
      <c r="SCS38" s="1"/>
      <c r="SCT38" s="1"/>
      <c r="SCU38" s="1"/>
      <c r="SCV38" s="1"/>
      <c r="SCW38" s="1"/>
      <c r="SCX38" s="1"/>
      <c r="SCY38" s="1"/>
      <c r="SCZ38" s="1"/>
      <c r="SDA38" s="1"/>
      <c r="SDB38" s="1"/>
      <c r="SDC38" s="1"/>
      <c r="SDD38" s="1"/>
      <c r="SDE38" s="1"/>
      <c r="SDF38" s="1"/>
      <c r="SDG38" s="1"/>
      <c r="SDH38" s="1"/>
      <c r="SDI38" s="1"/>
      <c r="SDJ38" s="1"/>
      <c r="SDK38" s="1"/>
      <c r="SDL38" s="1"/>
      <c r="SDM38" s="1"/>
      <c r="SDN38" s="1"/>
      <c r="SDO38" s="1"/>
      <c r="SDP38" s="1"/>
      <c r="SDQ38" s="1"/>
      <c r="SDR38" s="1"/>
      <c r="SDS38" s="1"/>
      <c r="SDT38" s="1"/>
      <c r="SDU38" s="1"/>
      <c r="SDV38" s="1"/>
      <c r="SDW38" s="1"/>
      <c r="SDX38" s="1"/>
      <c r="SDY38" s="1"/>
      <c r="SDZ38" s="1"/>
      <c r="SEA38" s="1"/>
      <c r="SEB38" s="1"/>
      <c r="SEC38" s="1"/>
      <c r="SED38" s="1"/>
      <c r="SEE38" s="1"/>
      <c r="SEF38" s="1"/>
      <c r="SEG38" s="1"/>
      <c r="SEH38" s="1"/>
      <c r="SEI38" s="1"/>
      <c r="SEJ38" s="1"/>
      <c r="SEK38" s="1"/>
      <c r="SEL38" s="1"/>
      <c r="SEM38" s="1"/>
      <c r="SEN38" s="1"/>
      <c r="SEO38" s="1"/>
      <c r="SEP38" s="1"/>
      <c r="SEQ38" s="1"/>
      <c r="SER38" s="1"/>
      <c r="SES38" s="1"/>
      <c r="SET38" s="1"/>
      <c r="SEU38" s="1"/>
      <c r="SEV38" s="1"/>
      <c r="SEW38" s="1"/>
      <c r="SEX38" s="1"/>
      <c r="SEY38" s="1"/>
      <c r="SEZ38" s="1"/>
      <c r="SFA38" s="1"/>
      <c r="SFB38" s="1"/>
      <c r="SFC38" s="1"/>
      <c r="SFD38" s="1"/>
      <c r="SFE38" s="1"/>
      <c r="SFF38" s="1"/>
      <c r="SFG38" s="1"/>
      <c r="SFH38" s="1"/>
      <c r="SFI38" s="1"/>
      <c r="SFJ38" s="1"/>
      <c r="SFK38" s="1"/>
      <c r="SFL38" s="1"/>
      <c r="SFM38" s="1"/>
      <c r="SFN38" s="1"/>
      <c r="SFO38" s="1"/>
      <c r="SFP38" s="1"/>
      <c r="SFQ38" s="1"/>
      <c r="SFR38" s="1"/>
      <c r="SFS38" s="1"/>
      <c r="SFT38" s="1"/>
      <c r="SFU38" s="1"/>
      <c r="SFV38" s="1"/>
      <c r="SFW38" s="1"/>
      <c r="SFX38" s="1"/>
      <c r="SFY38" s="1"/>
      <c r="SFZ38" s="1"/>
      <c r="SGA38" s="1"/>
      <c r="SGB38" s="1"/>
      <c r="SGC38" s="1"/>
      <c r="SGD38" s="1"/>
      <c r="SGE38" s="1"/>
      <c r="SGF38" s="1"/>
      <c r="SGG38" s="1"/>
      <c r="SGH38" s="1"/>
      <c r="SGI38" s="1"/>
      <c r="SGJ38" s="1"/>
      <c r="SGK38" s="1"/>
      <c r="SGL38" s="1"/>
      <c r="SGM38" s="1"/>
      <c r="SGN38" s="1"/>
      <c r="SGO38" s="1"/>
      <c r="SGP38" s="1"/>
      <c r="SGQ38" s="1"/>
      <c r="SGR38" s="1"/>
      <c r="SGS38" s="1"/>
      <c r="SGT38" s="1"/>
      <c r="SGU38" s="1"/>
      <c r="SGV38" s="1"/>
      <c r="SGW38" s="1"/>
      <c r="SGX38" s="1"/>
      <c r="SGY38" s="1"/>
      <c r="SGZ38" s="1"/>
      <c r="SHA38" s="1"/>
      <c r="SHB38" s="1"/>
      <c r="SHC38" s="1"/>
      <c r="SHD38" s="1"/>
      <c r="SHE38" s="1"/>
      <c r="SHF38" s="1"/>
      <c r="SHG38" s="1"/>
      <c r="SHH38" s="1"/>
      <c r="SHI38" s="1"/>
      <c r="SHJ38" s="1"/>
      <c r="SHK38" s="1"/>
      <c r="SHL38" s="1"/>
      <c r="SHM38" s="1"/>
      <c r="SHN38" s="1"/>
      <c r="SHO38" s="1"/>
      <c r="SHP38" s="1"/>
      <c r="SHQ38" s="1"/>
      <c r="SHR38" s="1"/>
      <c r="SHS38" s="1"/>
      <c r="SHT38" s="1"/>
      <c r="SHU38" s="1"/>
      <c r="SHV38" s="1"/>
      <c r="SHW38" s="1"/>
      <c r="SHX38" s="1"/>
      <c r="SHY38" s="1"/>
      <c r="SHZ38" s="1"/>
      <c r="SIA38" s="1"/>
      <c r="SIB38" s="1"/>
      <c r="SIC38" s="1"/>
      <c r="SID38" s="1"/>
      <c r="SIE38" s="1"/>
      <c r="SIF38" s="1"/>
      <c r="SIG38" s="1"/>
      <c r="SIH38" s="1"/>
      <c r="SII38" s="1"/>
      <c r="SIJ38" s="1"/>
      <c r="SIK38" s="1"/>
      <c r="SIL38" s="1"/>
      <c r="SIM38" s="1"/>
      <c r="SIN38" s="1"/>
      <c r="SIO38" s="1"/>
      <c r="SIP38" s="1"/>
      <c r="SIQ38" s="1"/>
      <c r="SIR38" s="1"/>
      <c r="SIS38" s="1"/>
      <c r="SIT38" s="1"/>
      <c r="SIU38" s="1"/>
      <c r="SIV38" s="1"/>
      <c r="SIW38" s="1"/>
      <c r="SIX38" s="1"/>
      <c r="SIY38" s="1"/>
      <c r="SIZ38" s="1"/>
      <c r="SJA38" s="1"/>
      <c r="SJB38" s="1"/>
      <c r="SJC38" s="1"/>
      <c r="SJD38" s="1"/>
      <c r="SJE38" s="1"/>
      <c r="SJF38" s="1"/>
      <c r="SJG38" s="1"/>
      <c r="SJH38" s="1"/>
      <c r="SJI38" s="1"/>
      <c r="SJJ38" s="1"/>
      <c r="SJK38" s="1"/>
      <c r="SJL38" s="1"/>
      <c r="SJM38" s="1"/>
      <c r="SJN38" s="1"/>
      <c r="SJO38" s="1"/>
      <c r="SJP38" s="1"/>
      <c r="SJQ38" s="1"/>
      <c r="SJR38" s="1"/>
      <c r="SJS38" s="1"/>
      <c r="SJT38" s="1"/>
      <c r="SJU38" s="1"/>
      <c r="SJV38" s="1"/>
      <c r="SJW38" s="1"/>
      <c r="SJX38" s="1"/>
      <c r="SJY38" s="1"/>
      <c r="SJZ38" s="1"/>
      <c r="SKA38" s="1"/>
      <c r="SKB38" s="1"/>
      <c r="SKC38" s="1"/>
      <c r="SKD38" s="1"/>
      <c r="SKE38" s="1"/>
      <c r="SKF38" s="1"/>
      <c r="SKG38" s="1"/>
      <c r="SKH38" s="1"/>
      <c r="SKI38" s="1"/>
      <c r="SKJ38" s="1"/>
      <c r="SKK38" s="1"/>
      <c r="SKL38" s="1"/>
      <c r="SKM38" s="1"/>
      <c r="SKN38" s="1"/>
      <c r="SKO38" s="1"/>
      <c r="SKP38" s="1"/>
      <c r="SKQ38" s="1"/>
      <c r="SKR38" s="1"/>
      <c r="SKS38" s="1"/>
      <c r="SKT38" s="1"/>
      <c r="SKU38" s="1"/>
      <c r="SKV38" s="1"/>
      <c r="SKW38" s="1"/>
      <c r="SKX38" s="1"/>
      <c r="SKY38" s="1"/>
      <c r="SKZ38" s="1"/>
      <c r="SLA38" s="1"/>
      <c r="SLB38" s="1"/>
      <c r="SLC38" s="1"/>
      <c r="SLD38" s="1"/>
      <c r="SLE38" s="1"/>
      <c r="SLF38" s="1"/>
      <c r="SLG38" s="1"/>
      <c r="SLH38" s="1"/>
      <c r="SLI38" s="1"/>
      <c r="SLJ38" s="1"/>
      <c r="SLK38" s="1"/>
      <c r="SLL38" s="1"/>
      <c r="SLM38" s="1"/>
      <c r="SLN38" s="1"/>
      <c r="SLO38" s="1"/>
      <c r="SLP38" s="1"/>
      <c r="SLQ38" s="1"/>
      <c r="SLR38" s="1"/>
      <c r="SLS38" s="1"/>
      <c r="SLT38" s="1"/>
      <c r="SLU38" s="1"/>
      <c r="SLV38" s="1"/>
      <c r="SLW38" s="1"/>
      <c r="SLX38" s="1"/>
      <c r="SLY38" s="1"/>
      <c r="SLZ38" s="1"/>
      <c r="SMA38" s="1"/>
      <c r="SMB38" s="1"/>
      <c r="SMC38" s="1"/>
      <c r="SMD38" s="1"/>
      <c r="SME38" s="1"/>
      <c r="SMF38" s="1"/>
      <c r="SMG38" s="1"/>
      <c r="SMH38" s="1"/>
      <c r="SMI38" s="1"/>
      <c r="SMJ38" s="1"/>
      <c r="SMK38" s="1"/>
      <c r="SML38" s="1"/>
      <c r="SMM38" s="1"/>
      <c r="SMN38" s="1"/>
      <c r="SMO38" s="1"/>
      <c r="SMP38" s="1"/>
      <c r="SMQ38" s="1"/>
      <c r="SMR38" s="1"/>
      <c r="SMS38" s="1"/>
      <c r="SMT38" s="1"/>
      <c r="SMU38" s="1"/>
      <c r="SMV38" s="1"/>
      <c r="SMW38" s="1"/>
      <c r="SMX38" s="1"/>
      <c r="SMY38" s="1"/>
      <c r="SMZ38" s="1"/>
      <c r="SNA38" s="1"/>
      <c r="SNB38" s="1"/>
      <c r="SNC38" s="1"/>
      <c r="SND38" s="1"/>
      <c r="SNE38" s="1"/>
      <c r="SNF38" s="1"/>
      <c r="SNG38" s="1"/>
      <c r="SNH38" s="1"/>
      <c r="SNI38" s="1"/>
      <c r="SNJ38" s="1"/>
      <c r="SNK38" s="1"/>
      <c r="SNL38" s="1"/>
      <c r="SNM38" s="1"/>
      <c r="SNN38" s="1"/>
      <c r="SNO38" s="1"/>
      <c r="SNP38" s="1"/>
      <c r="SNQ38" s="1"/>
      <c r="SNR38" s="1"/>
      <c r="SNS38" s="1"/>
      <c r="SNT38" s="1"/>
      <c r="SNU38" s="1"/>
      <c r="SNV38" s="1"/>
      <c r="SNW38" s="1"/>
      <c r="SNX38" s="1"/>
      <c r="SNY38" s="1"/>
      <c r="SNZ38" s="1"/>
      <c r="SOA38" s="1"/>
      <c r="SOB38" s="1"/>
      <c r="SOC38" s="1"/>
      <c r="SOD38" s="1"/>
      <c r="SOE38" s="1"/>
      <c r="SOF38" s="1"/>
      <c r="SOG38" s="1"/>
      <c r="SOH38" s="1"/>
      <c r="SOI38" s="1"/>
      <c r="SOJ38" s="1"/>
      <c r="SOK38" s="1"/>
      <c r="SOL38" s="1"/>
      <c r="SOM38" s="1"/>
      <c r="SON38" s="1"/>
      <c r="SOO38" s="1"/>
      <c r="SOP38" s="1"/>
      <c r="SOQ38" s="1"/>
      <c r="SOR38" s="1"/>
      <c r="SOS38" s="1"/>
      <c r="SOT38" s="1"/>
      <c r="SOU38" s="1"/>
      <c r="SOV38" s="1"/>
      <c r="SOW38" s="1"/>
      <c r="SOX38" s="1"/>
      <c r="SOY38" s="1"/>
      <c r="SOZ38" s="1"/>
      <c r="SPA38" s="1"/>
      <c r="SPB38" s="1"/>
      <c r="SPC38" s="1"/>
      <c r="SPD38" s="1"/>
      <c r="SPE38" s="1"/>
      <c r="SPF38" s="1"/>
      <c r="SPG38" s="1"/>
      <c r="SPH38" s="1"/>
      <c r="SPI38" s="1"/>
      <c r="SPJ38" s="1"/>
      <c r="SPK38" s="1"/>
      <c r="SPL38" s="1"/>
      <c r="SPM38" s="1"/>
      <c r="SPN38" s="1"/>
      <c r="SPO38" s="1"/>
      <c r="SPP38" s="1"/>
      <c r="SPQ38" s="1"/>
      <c r="SPR38" s="1"/>
      <c r="SPS38" s="1"/>
      <c r="SPT38" s="1"/>
      <c r="SPU38" s="1"/>
      <c r="SPV38" s="1"/>
      <c r="SPW38" s="1"/>
      <c r="SPX38" s="1"/>
      <c r="SPY38" s="1"/>
      <c r="SPZ38" s="1"/>
      <c r="SQA38" s="1"/>
      <c r="SQB38" s="1"/>
      <c r="SQC38" s="1"/>
      <c r="SQD38" s="1"/>
      <c r="SQE38" s="1"/>
      <c r="SQF38" s="1"/>
      <c r="SQG38" s="1"/>
      <c r="SQH38" s="1"/>
      <c r="SQI38" s="1"/>
      <c r="SQJ38" s="1"/>
      <c r="SQK38" s="1"/>
      <c r="SQL38" s="1"/>
      <c r="SQM38" s="1"/>
      <c r="SQN38" s="1"/>
      <c r="SQO38" s="1"/>
      <c r="SQP38" s="1"/>
      <c r="SQQ38" s="1"/>
      <c r="SQR38" s="1"/>
      <c r="SQS38" s="1"/>
      <c r="SQT38" s="1"/>
      <c r="SQU38" s="1"/>
      <c r="SQV38" s="1"/>
      <c r="SQW38" s="1"/>
      <c r="SQX38" s="1"/>
      <c r="SQY38" s="1"/>
      <c r="SQZ38" s="1"/>
      <c r="SRA38" s="1"/>
      <c r="SRB38" s="1"/>
      <c r="SRC38" s="1"/>
      <c r="SRD38" s="1"/>
      <c r="SRE38" s="1"/>
      <c r="SRF38" s="1"/>
      <c r="SRG38" s="1"/>
      <c r="SRH38" s="1"/>
      <c r="SRI38" s="1"/>
      <c r="SRJ38" s="1"/>
      <c r="SRK38" s="1"/>
      <c r="SRL38" s="1"/>
      <c r="SRM38" s="1"/>
      <c r="SRN38" s="1"/>
      <c r="SRO38" s="1"/>
      <c r="SRP38" s="1"/>
      <c r="SRQ38" s="1"/>
      <c r="SRR38" s="1"/>
      <c r="SRS38" s="1"/>
      <c r="SRT38" s="1"/>
      <c r="SRU38" s="1"/>
      <c r="SRV38" s="1"/>
      <c r="SRW38" s="1"/>
      <c r="SRX38" s="1"/>
      <c r="SRY38" s="1"/>
      <c r="SRZ38" s="1"/>
      <c r="SSA38" s="1"/>
      <c r="SSB38" s="1"/>
      <c r="SSC38" s="1"/>
      <c r="SSD38" s="1"/>
      <c r="SSE38" s="1"/>
      <c r="SSF38" s="1"/>
      <c r="SSG38" s="1"/>
      <c r="SSH38" s="1"/>
      <c r="SSI38" s="1"/>
      <c r="SSJ38" s="1"/>
      <c r="SSK38" s="1"/>
      <c r="SSL38" s="1"/>
      <c r="SSM38" s="1"/>
      <c r="SSN38" s="1"/>
      <c r="SSO38" s="1"/>
      <c r="SSP38" s="1"/>
      <c r="SSQ38" s="1"/>
      <c r="SSR38" s="1"/>
      <c r="SSS38" s="1"/>
      <c r="SST38" s="1"/>
      <c r="SSU38" s="1"/>
      <c r="SSV38" s="1"/>
      <c r="SSW38" s="1"/>
      <c r="SSX38" s="1"/>
      <c r="SSY38" s="1"/>
      <c r="SSZ38" s="1"/>
      <c r="STA38" s="1"/>
      <c r="STB38" s="1"/>
      <c r="STC38" s="1"/>
      <c r="STD38" s="1"/>
      <c r="STE38" s="1"/>
      <c r="STF38" s="1"/>
      <c r="STG38" s="1"/>
      <c r="STH38" s="1"/>
      <c r="STI38" s="1"/>
      <c r="STJ38" s="1"/>
      <c r="STK38" s="1"/>
      <c r="STL38" s="1"/>
      <c r="STM38" s="1"/>
      <c r="STN38" s="1"/>
      <c r="STO38" s="1"/>
      <c r="STP38" s="1"/>
      <c r="STQ38" s="1"/>
      <c r="STR38" s="1"/>
      <c r="STS38" s="1"/>
      <c r="STT38" s="1"/>
      <c r="STU38" s="1"/>
      <c r="STV38" s="1"/>
      <c r="STW38" s="1"/>
      <c r="STX38" s="1"/>
      <c r="STY38" s="1"/>
      <c r="STZ38" s="1"/>
      <c r="SUA38" s="1"/>
      <c r="SUB38" s="1"/>
      <c r="SUC38" s="1"/>
      <c r="SUD38" s="1"/>
      <c r="SUE38" s="1"/>
      <c r="SUF38" s="1"/>
      <c r="SUG38" s="1"/>
      <c r="SUH38" s="1"/>
      <c r="SUI38" s="1"/>
      <c r="SUJ38" s="1"/>
      <c r="SUK38" s="1"/>
      <c r="SUL38" s="1"/>
      <c r="SUM38" s="1"/>
      <c r="SUN38" s="1"/>
      <c r="SUO38" s="1"/>
      <c r="SUP38" s="1"/>
      <c r="SUQ38" s="1"/>
      <c r="SUR38" s="1"/>
      <c r="SUS38" s="1"/>
      <c r="SUT38" s="1"/>
      <c r="SUU38" s="1"/>
      <c r="SUV38" s="1"/>
      <c r="SUW38" s="1"/>
      <c r="SUX38" s="1"/>
      <c r="SUY38" s="1"/>
      <c r="SUZ38" s="1"/>
      <c r="SVA38" s="1"/>
      <c r="SVB38" s="1"/>
      <c r="SVC38" s="1"/>
      <c r="SVD38" s="1"/>
      <c r="SVE38" s="1"/>
      <c r="SVF38" s="1"/>
      <c r="SVG38" s="1"/>
      <c r="SVH38" s="1"/>
      <c r="SVI38" s="1"/>
      <c r="SVJ38" s="1"/>
      <c r="SVK38" s="1"/>
      <c r="SVL38" s="1"/>
      <c r="SVM38" s="1"/>
      <c r="SVN38" s="1"/>
      <c r="SVO38" s="1"/>
      <c r="SVP38" s="1"/>
      <c r="SVQ38" s="1"/>
      <c r="SVR38" s="1"/>
      <c r="SVS38" s="1"/>
      <c r="SVT38" s="1"/>
      <c r="SVU38" s="1"/>
      <c r="SVV38" s="1"/>
      <c r="SVW38" s="1"/>
      <c r="SVX38" s="1"/>
      <c r="SVY38" s="1"/>
      <c r="SVZ38" s="1"/>
      <c r="SWA38" s="1"/>
      <c r="SWB38" s="1"/>
      <c r="SWC38" s="1"/>
      <c r="SWD38" s="1"/>
      <c r="SWE38" s="1"/>
      <c r="SWF38" s="1"/>
      <c r="SWG38" s="1"/>
      <c r="SWH38" s="1"/>
      <c r="SWI38" s="1"/>
      <c r="SWJ38" s="1"/>
      <c r="SWK38" s="1"/>
      <c r="SWL38" s="1"/>
      <c r="SWM38" s="1"/>
      <c r="SWN38" s="1"/>
      <c r="SWO38" s="1"/>
      <c r="SWP38" s="1"/>
      <c r="SWQ38" s="1"/>
      <c r="SWR38" s="1"/>
      <c r="SWS38" s="1"/>
      <c r="SWT38" s="1"/>
      <c r="SWU38" s="1"/>
      <c r="SWV38" s="1"/>
      <c r="SWW38" s="1"/>
      <c r="SWX38" s="1"/>
      <c r="SWY38" s="1"/>
      <c r="SWZ38" s="1"/>
      <c r="SXA38" s="1"/>
      <c r="SXB38" s="1"/>
      <c r="SXC38" s="1"/>
      <c r="SXD38" s="1"/>
      <c r="SXE38" s="1"/>
      <c r="SXF38" s="1"/>
      <c r="SXG38" s="1"/>
      <c r="SXH38" s="1"/>
      <c r="SXI38" s="1"/>
      <c r="SXJ38" s="1"/>
      <c r="SXK38" s="1"/>
      <c r="SXL38" s="1"/>
      <c r="SXM38" s="1"/>
      <c r="SXN38" s="1"/>
      <c r="SXO38" s="1"/>
      <c r="SXP38" s="1"/>
      <c r="SXQ38" s="1"/>
      <c r="SXR38" s="1"/>
      <c r="SXS38" s="1"/>
      <c r="SXT38" s="1"/>
      <c r="SXU38" s="1"/>
      <c r="SXV38" s="1"/>
      <c r="SXW38" s="1"/>
      <c r="SXX38" s="1"/>
      <c r="SXY38" s="1"/>
      <c r="SXZ38" s="1"/>
      <c r="SYA38" s="1"/>
      <c r="SYB38" s="1"/>
      <c r="SYC38" s="1"/>
      <c r="SYD38" s="1"/>
      <c r="SYE38" s="1"/>
      <c r="SYF38" s="1"/>
      <c r="SYG38" s="1"/>
      <c r="SYH38" s="1"/>
      <c r="SYI38" s="1"/>
      <c r="SYJ38" s="1"/>
      <c r="SYK38" s="1"/>
      <c r="SYL38" s="1"/>
      <c r="SYM38" s="1"/>
      <c r="SYN38" s="1"/>
      <c r="SYO38" s="1"/>
      <c r="SYP38" s="1"/>
      <c r="SYQ38" s="1"/>
      <c r="SYR38" s="1"/>
      <c r="SYS38" s="1"/>
      <c r="SYT38" s="1"/>
      <c r="SYU38" s="1"/>
      <c r="SYV38" s="1"/>
      <c r="SYW38" s="1"/>
      <c r="SYX38" s="1"/>
      <c r="SYY38" s="1"/>
      <c r="SYZ38" s="1"/>
      <c r="SZA38" s="1"/>
      <c r="SZB38" s="1"/>
      <c r="SZC38" s="1"/>
      <c r="SZD38" s="1"/>
      <c r="SZE38" s="1"/>
      <c r="SZF38" s="1"/>
      <c r="SZG38" s="1"/>
      <c r="SZH38" s="1"/>
      <c r="SZI38" s="1"/>
      <c r="SZJ38" s="1"/>
      <c r="SZK38" s="1"/>
      <c r="SZL38" s="1"/>
      <c r="SZM38" s="1"/>
      <c r="SZN38" s="1"/>
      <c r="SZO38" s="1"/>
      <c r="SZP38" s="1"/>
      <c r="SZQ38" s="1"/>
      <c r="SZR38" s="1"/>
      <c r="SZS38" s="1"/>
      <c r="SZT38" s="1"/>
      <c r="SZU38" s="1"/>
      <c r="SZV38" s="1"/>
      <c r="SZW38" s="1"/>
      <c r="SZX38" s="1"/>
      <c r="SZY38" s="1"/>
      <c r="SZZ38" s="1"/>
      <c r="TAA38" s="1"/>
      <c r="TAB38" s="1"/>
      <c r="TAC38" s="1"/>
      <c r="TAD38" s="1"/>
      <c r="TAE38" s="1"/>
      <c r="TAF38" s="1"/>
      <c r="TAG38" s="1"/>
      <c r="TAH38" s="1"/>
      <c r="TAI38" s="1"/>
      <c r="TAJ38" s="1"/>
      <c r="TAK38" s="1"/>
      <c r="TAL38" s="1"/>
      <c r="TAM38" s="1"/>
      <c r="TAN38" s="1"/>
      <c r="TAO38" s="1"/>
      <c r="TAP38" s="1"/>
      <c r="TAQ38" s="1"/>
      <c r="TAR38" s="1"/>
      <c r="TAS38" s="1"/>
      <c r="TAT38" s="1"/>
      <c r="TAU38" s="1"/>
      <c r="TAV38" s="1"/>
      <c r="TAW38" s="1"/>
      <c r="TAX38" s="1"/>
      <c r="TAY38" s="1"/>
      <c r="TAZ38" s="1"/>
      <c r="TBA38" s="1"/>
      <c r="TBB38" s="1"/>
      <c r="TBC38" s="1"/>
      <c r="TBD38" s="1"/>
      <c r="TBE38" s="1"/>
      <c r="TBF38" s="1"/>
      <c r="TBG38" s="1"/>
      <c r="TBH38" s="1"/>
      <c r="TBI38" s="1"/>
      <c r="TBJ38" s="1"/>
      <c r="TBK38" s="1"/>
      <c r="TBL38" s="1"/>
      <c r="TBM38" s="1"/>
      <c r="TBN38" s="1"/>
      <c r="TBO38" s="1"/>
      <c r="TBP38" s="1"/>
      <c r="TBQ38" s="1"/>
      <c r="TBR38" s="1"/>
      <c r="TBS38" s="1"/>
      <c r="TBT38" s="1"/>
      <c r="TBU38" s="1"/>
      <c r="TBV38" s="1"/>
      <c r="TBW38" s="1"/>
      <c r="TBX38" s="1"/>
      <c r="TBY38" s="1"/>
      <c r="TBZ38" s="1"/>
      <c r="TCA38" s="1"/>
      <c r="TCB38" s="1"/>
      <c r="TCC38" s="1"/>
      <c r="TCD38" s="1"/>
      <c r="TCE38" s="1"/>
      <c r="TCF38" s="1"/>
      <c r="TCG38" s="1"/>
      <c r="TCH38" s="1"/>
      <c r="TCI38" s="1"/>
      <c r="TCJ38" s="1"/>
      <c r="TCK38" s="1"/>
      <c r="TCL38" s="1"/>
      <c r="TCM38" s="1"/>
      <c r="TCN38" s="1"/>
      <c r="TCO38" s="1"/>
      <c r="TCP38" s="1"/>
      <c r="TCQ38" s="1"/>
      <c r="TCR38" s="1"/>
      <c r="TCS38" s="1"/>
      <c r="TCT38" s="1"/>
      <c r="TCU38" s="1"/>
      <c r="TCV38" s="1"/>
      <c r="TCW38" s="1"/>
      <c r="TCX38" s="1"/>
      <c r="TCY38" s="1"/>
      <c r="TCZ38" s="1"/>
      <c r="TDA38" s="1"/>
      <c r="TDB38" s="1"/>
      <c r="TDC38" s="1"/>
      <c r="TDD38" s="1"/>
      <c r="TDE38" s="1"/>
      <c r="TDF38" s="1"/>
      <c r="TDG38" s="1"/>
      <c r="TDH38" s="1"/>
      <c r="TDI38" s="1"/>
      <c r="TDJ38" s="1"/>
      <c r="TDK38" s="1"/>
      <c r="TDL38" s="1"/>
      <c r="TDM38" s="1"/>
      <c r="TDN38" s="1"/>
      <c r="TDO38" s="1"/>
      <c r="TDP38" s="1"/>
      <c r="TDQ38" s="1"/>
      <c r="TDR38" s="1"/>
      <c r="TDS38" s="1"/>
      <c r="TDT38" s="1"/>
      <c r="TDU38" s="1"/>
      <c r="TDV38" s="1"/>
      <c r="TDW38" s="1"/>
      <c r="TDX38" s="1"/>
      <c r="TDY38" s="1"/>
      <c r="TDZ38" s="1"/>
      <c r="TEA38" s="1"/>
      <c r="TEB38" s="1"/>
      <c r="TEC38" s="1"/>
      <c r="TED38" s="1"/>
      <c r="TEE38" s="1"/>
      <c r="TEF38" s="1"/>
      <c r="TEG38" s="1"/>
      <c r="TEH38" s="1"/>
      <c r="TEI38" s="1"/>
      <c r="TEJ38" s="1"/>
      <c r="TEK38" s="1"/>
      <c r="TEL38" s="1"/>
      <c r="TEM38" s="1"/>
      <c r="TEN38" s="1"/>
      <c r="TEO38" s="1"/>
      <c r="TEP38" s="1"/>
      <c r="TEQ38" s="1"/>
      <c r="TER38" s="1"/>
      <c r="TES38" s="1"/>
      <c r="TET38" s="1"/>
      <c r="TEU38" s="1"/>
      <c r="TEV38" s="1"/>
      <c r="TEW38" s="1"/>
      <c r="TEX38" s="1"/>
      <c r="TEY38" s="1"/>
      <c r="TEZ38" s="1"/>
      <c r="TFA38" s="1"/>
      <c r="TFB38" s="1"/>
      <c r="TFC38" s="1"/>
      <c r="TFD38" s="1"/>
      <c r="TFE38" s="1"/>
      <c r="TFF38" s="1"/>
      <c r="TFG38" s="1"/>
      <c r="TFH38" s="1"/>
      <c r="TFI38" s="1"/>
      <c r="TFJ38" s="1"/>
      <c r="TFK38" s="1"/>
      <c r="TFL38" s="1"/>
      <c r="TFM38" s="1"/>
      <c r="TFN38" s="1"/>
      <c r="TFO38" s="1"/>
      <c r="TFP38" s="1"/>
      <c r="TFQ38" s="1"/>
      <c r="TFR38" s="1"/>
      <c r="TFS38" s="1"/>
      <c r="TFT38" s="1"/>
      <c r="TFU38" s="1"/>
      <c r="TFV38" s="1"/>
      <c r="TFW38" s="1"/>
      <c r="TFX38" s="1"/>
      <c r="TFY38" s="1"/>
      <c r="TFZ38" s="1"/>
      <c r="TGA38" s="1"/>
      <c r="TGB38" s="1"/>
      <c r="TGC38" s="1"/>
      <c r="TGD38" s="1"/>
      <c r="TGE38" s="1"/>
      <c r="TGF38" s="1"/>
      <c r="TGG38" s="1"/>
      <c r="TGH38" s="1"/>
      <c r="TGI38" s="1"/>
      <c r="TGJ38" s="1"/>
      <c r="TGK38" s="1"/>
      <c r="TGL38" s="1"/>
      <c r="TGM38" s="1"/>
      <c r="TGN38" s="1"/>
      <c r="TGO38" s="1"/>
      <c r="TGP38" s="1"/>
      <c r="TGQ38" s="1"/>
      <c r="TGR38" s="1"/>
      <c r="TGS38" s="1"/>
      <c r="TGT38" s="1"/>
      <c r="TGU38" s="1"/>
      <c r="TGV38" s="1"/>
      <c r="TGW38" s="1"/>
      <c r="TGX38" s="1"/>
      <c r="TGY38" s="1"/>
      <c r="TGZ38" s="1"/>
      <c r="THA38" s="1"/>
      <c r="THB38" s="1"/>
      <c r="THC38" s="1"/>
      <c r="THD38" s="1"/>
      <c r="THE38" s="1"/>
      <c r="THF38" s="1"/>
      <c r="THG38" s="1"/>
      <c r="THH38" s="1"/>
      <c r="THI38" s="1"/>
      <c r="THJ38" s="1"/>
      <c r="THK38" s="1"/>
      <c r="THL38" s="1"/>
      <c r="THM38" s="1"/>
      <c r="THN38" s="1"/>
      <c r="THO38" s="1"/>
      <c r="THP38" s="1"/>
      <c r="THQ38" s="1"/>
      <c r="THR38" s="1"/>
      <c r="THS38" s="1"/>
      <c r="THT38" s="1"/>
      <c r="THU38" s="1"/>
      <c r="THV38" s="1"/>
      <c r="THW38" s="1"/>
      <c r="THX38" s="1"/>
      <c r="THY38" s="1"/>
      <c r="THZ38" s="1"/>
      <c r="TIA38" s="1"/>
      <c r="TIB38" s="1"/>
      <c r="TIC38" s="1"/>
      <c r="TID38" s="1"/>
      <c r="TIE38" s="1"/>
      <c r="TIF38" s="1"/>
      <c r="TIG38" s="1"/>
      <c r="TIH38" s="1"/>
      <c r="TII38" s="1"/>
      <c r="TIJ38" s="1"/>
      <c r="TIK38" s="1"/>
      <c r="TIL38" s="1"/>
      <c r="TIM38" s="1"/>
      <c r="TIN38" s="1"/>
      <c r="TIO38" s="1"/>
      <c r="TIP38" s="1"/>
      <c r="TIQ38" s="1"/>
      <c r="TIR38" s="1"/>
      <c r="TIS38" s="1"/>
      <c r="TIT38" s="1"/>
      <c r="TIU38" s="1"/>
      <c r="TIV38" s="1"/>
      <c r="TIW38" s="1"/>
      <c r="TIX38" s="1"/>
      <c r="TIY38" s="1"/>
      <c r="TIZ38" s="1"/>
      <c r="TJA38" s="1"/>
      <c r="TJB38" s="1"/>
      <c r="TJC38" s="1"/>
      <c r="TJD38" s="1"/>
      <c r="TJE38" s="1"/>
      <c r="TJF38" s="1"/>
      <c r="TJG38" s="1"/>
      <c r="TJH38" s="1"/>
      <c r="TJI38" s="1"/>
      <c r="TJJ38" s="1"/>
      <c r="TJK38" s="1"/>
      <c r="TJL38" s="1"/>
      <c r="TJM38" s="1"/>
      <c r="TJN38" s="1"/>
      <c r="TJO38" s="1"/>
      <c r="TJP38" s="1"/>
      <c r="TJQ38" s="1"/>
      <c r="TJR38" s="1"/>
      <c r="TJS38" s="1"/>
      <c r="TJT38" s="1"/>
      <c r="TJU38" s="1"/>
      <c r="TJV38" s="1"/>
      <c r="TJW38" s="1"/>
      <c r="TJX38" s="1"/>
      <c r="TJY38" s="1"/>
      <c r="TJZ38" s="1"/>
      <c r="TKA38" s="1"/>
      <c r="TKB38" s="1"/>
      <c r="TKC38" s="1"/>
      <c r="TKD38" s="1"/>
      <c r="TKE38" s="1"/>
      <c r="TKF38" s="1"/>
      <c r="TKG38" s="1"/>
      <c r="TKH38" s="1"/>
      <c r="TKI38" s="1"/>
      <c r="TKJ38" s="1"/>
      <c r="TKK38" s="1"/>
      <c r="TKL38" s="1"/>
      <c r="TKM38" s="1"/>
      <c r="TKN38" s="1"/>
      <c r="TKO38" s="1"/>
      <c r="TKP38" s="1"/>
      <c r="TKQ38" s="1"/>
      <c r="TKR38" s="1"/>
      <c r="TKS38" s="1"/>
      <c r="TKT38" s="1"/>
      <c r="TKU38" s="1"/>
      <c r="TKV38" s="1"/>
      <c r="TKW38" s="1"/>
      <c r="TKX38" s="1"/>
      <c r="TKY38" s="1"/>
      <c r="TKZ38" s="1"/>
      <c r="TLA38" s="1"/>
      <c r="TLB38" s="1"/>
      <c r="TLC38" s="1"/>
      <c r="TLD38" s="1"/>
      <c r="TLE38" s="1"/>
      <c r="TLF38" s="1"/>
      <c r="TLG38" s="1"/>
      <c r="TLH38" s="1"/>
      <c r="TLI38" s="1"/>
      <c r="TLJ38" s="1"/>
      <c r="TLK38" s="1"/>
      <c r="TLL38" s="1"/>
      <c r="TLM38" s="1"/>
      <c r="TLN38" s="1"/>
      <c r="TLO38" s="1"/>
      <c r="TLP38" s="1"/>
      <c r="TLQ38" s="1"/>
      <c r="TLR38" s="1"/>
      <c r="TLS38" s="1"/>
      <c r="TLT38" s="1"/>
      <c r="TLU38" s="1"/>
      <c r="TLV38" s="1"/>
      <c r="TLW38" s="1"/>
      <c r="TLX38" s="1"/>
      <c r="TLY38" s="1"/>
      <c r="TLZ38" s="1"/>
      <c r="TMA38" s="1"/>
      <c r="TMB38" s="1"/>
      <c r="TMC38" s="1"/>
      <c r="TMD38" s="1"/>
      <c r="TME38" s="1"/>
      <c r="TMF38" s="1"/>
      <c r="TMG38" s="1"/>
      <c r="TMH38" s="1"/>
      <c r="TMI38" s="1"/>
      <c r="TMJ38" s="1"/>
      <c r="TMK38" s="1"/>
      <c r="TML38" s="1"/>
      <c r="TMM38" s="1"/>
      <c r="TMN38" s="1"/>
      <c r="TMO38" s="1"/>
      <c r="TMP38" s="1"/>
      <c r="TMQ38" s="1"/>
      <c r="TMR38" s="1"/>
      <c r="TMS38" s="1"/>
      <c r="TMT38" s="1"/>
      <c r="TMU38" s="1"/>
      <c r="TMV38" s="1"/>
      <c r="TMW38" s="1"/>
      <c r="TMX38" s="1"/>
      <c r="TMY38" s="1"/>
      <c r="TMZ38" s="1"/>
      <c r="TNA38" s="1"/>
      <c r="TNB38" s="1"/>
      <c r="TNC38" s="1"/>
      <c r="TND38" s="1"/>
      <c r="TNE38" s="1"/>
      <c r="TNF38" s="1"/>
      <c r="TNG38" s="1"/>
      <c r="TNH38" s="1"/>
      <c r="TNI38" s="1"/>
      <c r="TNJ38" s="1"/>
      <c r="TNK38" s="1"/>
      <c r="TNL38" s="1"/>
      <c r="TNM38" s="1"/>
      <c r="TNN38" s="1"/>
      <c r="TNO38" s="1"/>
      <c r="TNP38" s="1"/>
      <c r="TNQ38" s="1"/>
      <c r="TNR38" s="1"/>
      <c r="TNS38" s="1"/>
      <c r="TNT38" s="1"/>
      <c r="TNU38" s="1"/>
      <c r="TNV38" s="1"/>
      <c r="TNW38" s="1"/>
      <c r="TNX38" s="1"/>
      <c r="TNY38" s="1"/>
      <c r="TNZ38" s="1"/>
      <c r="TOA38" s="1"/>
      <c r="TOB38" s="1"/>
      <c r="TOC38" s="1"/>
      <c r="TOD38" s="1"/>
      <c r="TOE38" s="1"/>
      <c r="TOF38" s="1"/>
      <c r="TOG38" s="1"/>
      <c r="TOH38" s="1"/>
      <c r="TOI38" s="1"/>
      <c r="TOJ38" s="1"/>
      <c r="TOK38" s="1"/>
      <c r="TOL38" s="1"/>
      <c r="TOM38" s="1"/>
      <c r="TON38" s="1"/>
      <c r="TOO38" s="1"/>
      <c r="TOP38" s="1"/>
      <c r="TOQ38" s="1"/>
      <c r="TOR38" s="1"/>
      <c r="TOS38" s="1"/>
      <c r="TOT38" s="1"/>
      <c r="TOU38" s="1"/>
      <c r="TOV38" s="1"/>
      <c r="TOW38" s="1"/>
      <c r="TOX38" s="1"/>
      <c r="TOY38" s="1"/>
      <c r="TOZ38" s="1"/>
      <c r="TPA38" s="1"/>
      <c r="TPB38" s="1"/>
      <c r="TPC38" s="1"/>
      <c r="TPD38" s="1"/>
      <c r="TPE38" s="1"/>
      <c r="TPF38" s="1"/>
      <c r="TPG38" s="1"/>
      <c r="TPH38" s="1"/>
      <c r="TPI38" s="1"/>
      <c r="TPJ38" s="1"/>
      <c r="TPK38" s="1"/>
      <c r="TPL38" s="1"/>
      <c r="TPM38" s="1"/>
      <c r="TPN38" s="1"/>
      <c r="TPO38" s="1"/>
      <c r="TPP38" s="1"/>
      <c r="TPQ38" s="1"/>
      <c r="TPR38" s="1"/>
      <c r="TPS38" s="1"/>
      <c r="TPT38" s="1"/>
      <c r="TPU38" s="1"/>
      <c r="TPV38" s="1"/>
      <c r="TPW38" s="1"/>
      <c r="TPX38" s="1"/>
      <c r="TPY38" s="1"/>
      <c r="TPZ38" s="1"/>
      <c r="TQA38" s="1"/>
      <c r="TQB38" s="1"/>
      <c r="TQC38" s="1"/>
      <c r="TQD38" s="1"/>
      <c r="TQE38" s="1"/>
      <c r="TQF38" s="1"/>
      <c r="TQG38" s="1"/>
      <c r="TQH38" s="1"/>
      <c r="TQI38" s="1"/>
      <c r="TQJ38" s="1"/>
      <c r="TQK38" s="1"/>
      <c r="TQL38" s="1"/>
      <c r="TQM38" s="1"/>
      <c r="TQN38" s="1"/>
      <c r="TQO38" s="1"/>
      <c r="TQP38" s="1"/>
      <c r="TQQ38" s="1"/>
      <c r="TQR38" s="1"/>
      <c r="TQS38" s="1"/>
      <c r="TQT38" s="1"/>
      <c r="TQU38" s="1"/>
      <c r="TQV38" s="1"/>
      <c r="TQW38" s="1"/>
      <c r="TQX38" s="1"/>
      <c r="TQY38" s="1"/>
      <c r="TQZ38" s="1"/>
      <c r="TRA38" s="1"/>
      <c r="TRB38" s="1"/>
      <c r="TRC38" s="1"/>
      <c r="TRD38" s="1"/>
      <c r="TRE38" s="1"/>
      <c r="TRF38" s="1"/>
      <c r="TRG38" s="1"/>
      <c r="TRH38" s="1"/>
      <c r="TRI38" s="1"/>
      <c r="TRJ38" s="1"/>
      <c r="TRK38" s="1"/>
      <c r="TRL38" s="1"/>
      <c r="TRM38" s="1"/>
      <c r="TRN38" s="1"/>
      <c r="TRO38" s="1"/>
      <c r="TRP38" s="1"/>
      <c r="TRQ38" s="1"/>
      <c r="TRR38" s="1"/>
      <c r="TRS38" s="1"/>
      <c r="TRT38" s="1"/>
      <c r="TRU38" s="1"/>
      <c r="TRV38" s="1"/>
      <c r="TRW38" s="1"/>
      <c r="TRX38" s="1"/>
      <c r="TRY38" s="1"/>
      <c r="TRZ38" s="1"/>
      <c r="TSA38" s="1"/>
      <c r="TSB38" s="1"/>
      <c r="TSC38" s="1"/>
      <c r="TSD38" s="1"/>
      <c r="TSE38" s="1"/>
      <c r="TSF38" s="1"/>
      <c r="TSG38" s="1"/>
      <c r="TSH38" s="1"/>
      <c r="TSI38" s="1"/>
      <c r="TSJ38" s="1"/>
      <c r="TSK38" s="1"/>
      <c r="TSL38" s="1"/>
      <c r="TSM38" s="1"/>
      <c r="TSN38" s="1"/>
      <c r="TSO38" s="1"/>
      <c r="TSP38" s="1"/>
      <c r="TSQ38" s="1"/>
      <c r="TSR38" s="1"/>
      <c r="TSS38" s="1"/>
      <c r="TST38" s="1"/>
      <c r="TSU38" s="1"/>
      <c r="TSV38" s="1"/>
      <c r="TSW38" s="1"/>
      <c r="TSX38" s="1"/>
      <c r="TSY38" s="1"/>
      <c r="TSZ38" s="1"/>
      <c r="TTA38" s="1"/>
      <c r="TTB38" s="1"/>
      <c r="TTC38" s="1"/>
      <c r="TTD38" s="1"/>
      <c r="TTE38" s="1"/>
      <c r="TTF38" s="1"/>
      <c r="TTG38" s="1"/>
      <c r="TTH38" s="1"/>
      <c r="TTI38" s="1"/>
      <c r="TTJ38" s="1"/>
      <c r="TTK38" s="1"/>
      <c r="TTL38" s="1"/>
      <c r="TTM38" s="1"/>
      <c r="TTN38" s="1"/>
      <c r="TTO38" s="1"/>
      <c r="TTP38" s="1"/>
      <c r="TTQ38" s="1"/>
      <c r="TTR38" s="1"/>
      <c r="TTS38" s="1"/>
      <c r="TTT38" s="1"/>
      <c r="TTU38" s="1"/>
      <c r="TTV38" s="1"/>
      <c r="TTW38" s="1"/>
      <c r="TTX38" s="1"/>
      <c r="TTY38" s="1"/>
      <c r="TTZ38" s="1"/>
      <c r="TUA38" s="1"/>
      <c r="TUB38" s="1"/>
      <c r="TUC38" s="1"/>
      <c r="TUD38" s="1"/>
      <c r="TUE38" s="1"/>
      <c r="TUF38" s="1"/>
      <c r="TUG38" s="1"/>
      <c r="TUH38" s="1"/>
      <c r="TUI38" s="1"/>
      <c r="TUJ38" s="1"/>
      <c r="TUK38" s="1"/>
      <c r="TUL38" s="1"/>
      <c r="TUM38" s="1"/>
      <c r="TUN38" s="1"/>
      <c r="TUO38" s="1"/>
      <c r="TUP38" s="1"/>
      <c r="TUQ38" s="1"/>
      <c r="TUR38" s="1"/>
      <c r="TUS38" s="1"/>
      <c r="TUT38" s="1"/>
      <c r="TUU38" s="1"/>
      <c r="TUV38" s="1"/>
      <c r="TUW38" s="1"/>
      <c r="TUX38" s="1"/>
      <c r="TUY38" s="1"/>
      <c r="TUZ38" s="1"/>
      <c r="TVA38" s="1"/>
      <c r="TVB38" s="1"/>
      <c r="TVC38" s="1"/>
      <c r="TVD38" s="1"/>
      <c r="TVE38" s="1"/>
      <c r="TVF38" s="1"/>
      <c r="TVG38" s="1"/>
      <c r="TVH38" s="1"/>
      <c r="TVI38" s="1"/>
      <c r="TVJ38" s="1"/>
      <c r="TVK38" s="1"/>
      <c r="TVL38" s="1"/>
      <c r="TVM38" s="1"/>
      <c r="TVN38" s="1"/>
      <c r="TVO38" s="1"/>
      <c r="TVP38" s="1"/>
      <c r="TVQ38" s="1"/>
      <c r="TVR38" s="1"/>
      <c r="TVS38" s="1"/>
      <c r="TVT38" s="1"/>
      <c r="TVU38" s="1"/>
      <c r="TVV38" s="1"/>
      <c r="TVW38" s="1"/>
      <c r="TVX38" s="1"/>
      <c r="TVY38" s="1"/>
      <c r="TVZ38" s="1"/>
      <c r="TWA38" s="1"/>
      <c r="TWB38" s="1"/>
      <c r="TWC38" s="1"/>
      <c r="TWD38" s="1"/>
      <c r="TWE38" s="1"/>
      <c r="TWF38" s="1"/>
      <c r="TWG38" s="1"/>
      <c r="TWH38" s="1"/>
      <c r="TWI38" s="1"/>
      <c r="TWJ38" s="1"/>
      <c r="TWK38" s="1"/>
      <c r="TWL38" s="1"/>
      <c r="TWM38" s="1"/>
      <c r="TWN38" s="1"/>
      <c r="TWO38" s="1"/>
      <c r="TWP38" s="1"/>
      <c r="TWQ38" s="1"/>
      <c r="TWR38" s="1"/>
      <c r="TWS38" s="1"/>
      <c r="TWT38" s="1"/>
      <c r="TWU38" s="1"/>
      <c r="TWV38" s="1"/>
      <c r="TWW38" s="1"/>
      <c r="TWX38" s="1"/>
      <c r="TWY38" s="1"/>
      <c r="TWZ38" s="1"/>
      <c r="TXA38" s="1"/>
      <c r="TXB38" s="1"/>
      <c r="TXC38" s="1"/>
      <c r="TXD38" s="1"/>
      <c r="TXE38" s="1"/>
      <c r="TXF38" s="1"/>
      <c r="TXG38" s="1"/>
      <c r="TXH38" s="1"/>
      <c r="TXI38" s="1"/>
      <c r="TXJ38" s="1"/>
      <c r="TXK38" s="1"/>
      <c r="TXL38" s="1"/>
      <c r="TXM38" s="1"/>
      <c r="TXN38" s="1"/>
      <c r="TXO38" s="1"/>
      <c r="TXP38" s="1"/>
      <c r="TXQ38" s="1"/>
      <c r="TXR38" s="1"/>
      <c r="TXS38" s="1"/>
      <c r="TXT38" s="1"/>
      <c r="TXU38" s="1"/>
      <c r="TXV38" s="1"/>
      <c r="TXW38" s="1"/>
      <c r="TXX38" s="1"/>
      <c r="TXY38" s="1"/>
      <c r="TXZ38" s="1"/>
      <c r="TYA38" s="1"/>
      <c r="TYB38" s="1"/>
      <c r="TYC38" s="1"/>
      <c r="TYD38" s="1"/>
      <c r="TYE38" s="1"/>
      <c r="TYF38" s="1"/>
      <c r="TYG38" s="1"/>
      <c r="TYH38" s="1"/>
      <c r="TYI38" s="1"/>
      <c r="TYJ38" s="1"/>
      <c r="TYK38" s="1"/>
      <c r="TYL38" s="1"/>
      <c r="TYM38" s="1"/>
      <c r="TYN38" s="1"/>
      <c r="TYO38" s="1"/>
      <c r="TYP38" s="1"/>
      <c r="TYQ38" s="1"/>
      <c r="TYR38" s="1"/>
      <c r="TYS38" s="1"/>
      <c r="TYT38" s="1"/>
      <c r="TYU38" s="1"/>
      <c r="TYV38" s="1"/>
      <c r="TYW38" s="1"/>
      <c r="TYX38" s="1"/>
      <c r="TYY38" s="1"/>
      <c r="TYZ38" s="1"/>
      <c r="TZA38" s="1"/>
      <c r="TZB38" s="1"/>
      <c r="TZC38" s="1"/>
      <c r="TZD38" s="1"/>
      <c r="TZE38" s="1"/>
      <c r="TZF38" s="1"/>
      <c r="TZG38" s="1"/>
      <c r="TZH38" s="1"/>
      <c r="TZI38" s="1"/>
      <c r="TZJ38" s="1"/>
      <c r="TZK38" s="1"/>
      <c r="TZL38" s="1"/>
      <c r="TZM38" s="1"/>
      <c r="TZN38" s="1"/>
      <c r="TZO38" s="1"/>
      <c r="TZP38" s="1"/>
      <c r="TZQ38" s="1"/>
      <c r="TZR38" s="1"/>
      <c r="TZS38" s="1"/>
      <c r="TZT38" s="1"/>
      <c r="TZU38" s="1"/>
      <c r="TZV38" s="1"/>
      <c r="TZW38" s="1"/>
      <c r="TZX38" s="1"/>
      <c r="TZY38" s="1"/>
      <c r="TZZ38" s="1"/>
      <c r="UAA38" s="1"/>
      <c r="UAB38" s="1"/>
      <c r="UAC38" s="1"/>
      <c r="UAD38" s="1"/>
      <c r="UAE38" s="1"/>
      <c r="UAF38" s="1"/>
      <c r="UAG38" s="1"/>
      <c r="UAH38" s="1"/>
      <c r="UAI38" s="1"/>
      <c r="UAJ38" s="1"/>
      <c r="UAK38" s="1"/>
      <c r="UAL38" s="1"/>
      <c r="UAM38" s="1"/>
      <c r="UAN38" s="1"/>
      <c r="UAO38" s="1"/>
      <c r="UAP38" s="1"/>
      <c r="UAQ38" s="1"/>
      <c r="UAR38" s="1"/>
      <c r="UAS38" s="1"/>
      <c r="UAT38" s="1"/>
      <c r="UAU38" s="1"/>
      <c r="UAV38" s="1"/>
      <c r="UAW38" s="1"/>
      <c r="UAX38" s="1"/>
      <c r="UAY38" s="1"/>
      <c r="UAZ38" s="1"/>
      <c r="UBA38" s="1"/>
      <c r="UBB38" s="1"/>
      <c r="UBC38" s="1"/>
      <c r="UBD38" s="1"/>
      <c r="UBE38" s="1"/>
      <c r="UBF38" s="1"/>
      <c r="UBG38" s="1"/>
      <c r="UBH38" s="1"/>
      <c r="UBI38" s="1"/>
      <c r="UBJ38" s="1"/>
      <c r="UBK38" s="1"/>
      <c r="UBL38" s="1"/>
      <c r="UBM38" s="1"/>
      <c r="UBN38" s="1"/>
      <c r="UBO38" s="1"/>
      <c r="UBP38" s="1"/>
      <c r="UBQ38" s="1"/>
      <c r="UBR38" s="1"/>
      <c r="UBS38" s="1"/>
      <c r="UBT38" s="1"/>
      <c r="UBU38" s="1"/>
      <c r="UBV38" s="1"/>
      <c r="UBW38" s="1"/>
      <c r="UBX38" s="1"/>
      <c r="UBY38" s="1"/>
      <c r="UBZ38" s="1"/>
      <c r="UCA38" s="1"/>
      <c r="UCB38" s="1"/>
      <c r="UCC38" s="1"/>
      <c r="UCD38" s="1"/>
      <c r="UCE38" s="1"/>
      <c r="UCF38" s="1"/>
      <c r="UCG38" s="1"/>
      <c r="UCH38" s="1"/>
      <c r="UCI38" s="1"/>
      <c r="UCJ38" s="1"/>
      <c r="UCK38" s="1"/>
      <c r="UCL38" s="1"/>
      <c r="UCM38" s="1"/>
      <c r="UCN38" s="1"/>
      <c r="UCO38" s="1"/>
      <c r="UCP38" s="1"/>
      <c r="UCQ38" s="1"/>
      <c r="UCR38" s="1"/>
      <c r="UCS38" s="1"/>
      <c r="UCT38" s="1"/>
      <c r="UCU38" s="1"/>
      <c r="UCV38" s="1"/>
      <c r="UCW38" s="1"/>
      <c r="UCX38" s="1"/>
      <c r="UCY38" s="1"/>
      <c r="UCZ38" s="1"/>
      <c r="UDA38" s="1"/>
      <c r="UDB38" s="1"/>
      <c r="UDC38" s="1"/>
      <c r="UDD38" s="1"/>
      <c r="UDE38" s="1"/>
      <c r="UDF38" s="1"/>
      <c r="UDG38" s="1"/>
      <c r="UDH38" s="1"/>
      <c r="UDI38" s="1"/>
      <c r="UDJ38" s="1"/>
      <c r="UDK38" s="1"/>
      <c r="UDL38" s="1"/>
      <c r="UDM38" s="1"/>
      <c r="UDN38" s="1"/>
      <c r="UDO38" s="1"/>
      <c r="UDP38" s="1"/>
      <c r="UDQ38" s="1"/>
      <c r="UDR38" s="1"/>
      <c r="UDS38" s="1"/>
      <c r="UDT38" s="1"/>
      <c r="UDU38" s="1"/>
      <c r="UDV38" s="1"/>
      <c r="UDW38" s="1"/>
      <c r="UDX38" s="1"/>
      <c r="UDY38" s="1"/>
      <c r="UDZ38" s="1"/>
      <c r="UEA38" s="1"/>
      <c r="UEB38" s="1"/>
      <c r="UEC38" s="1"/>
      <c r="UED38" s="1"/>
      <c r="UEE38" s="1"/>
      <c r="UEF38" s="1"/>
      <c r="UEG38" s="1"/>
      <c r="UEH38" s="1"/>
      <c r="UEI38" s="1"/>
      <c r="UEJ38" s="1"/>
      <c r="UEK38" s="1"/>
      <c r="UEL38" s="1"/>
      <c r="UEM38" s="1"/>
      <c r="UEN38" s="1"/>
      <c r="UEO38" s="1"/>
      <c r="UEP38" s="1"/>
      <c r="UEQ38" s="1"/>
      <c r="UER38" s="1"/>
      <c r="UES38" s="1"/>
      <c r="UET38" s="1"/>
      <c r="UEU38" s="1"/>
      <c r="UEV38" s="1"/>
      <c r="UEW38" s="1"/>
      <c r="UEX38" s="1"/>
      <c r="UEY38" s="1"/>
      <c r="UEZ38" s="1"/>
      <c r="UFA38" s="1"/>
      <c r="UFB38" s="1"/>
      <c r="UFC38" s="1"/>
      <c r="UFD38" s="1"/>
      <c r="UFE38" s="1"/>
      <c r="UFF38" s="1"/>
      <c r="UFG38" s="1"/>
      <c r="UFH38" s="1"/>
      <c r="UFI38" s="1"/>
      <c r="UFJ38" s="1"/>
      <c r="UFK38" s="1"/>
      <c r="UFL38" s="1"/>
      <c r="UFM38" s="1"/>
      <c r="UFN38" s="1"/>
      <c r="UFO38" s="1"/>
      <c r="UFP38" s="1"/>
      <c r="UFQ38" s="1"/>
      <c r="UFR38" s="1"/>
      <c r="UFS38" s="1"/>
      <c r="UFT38" s="1"/>
      <c r="UFU38" s="1"/>
      <c r="UFV38" s="1"/>
      <c r="UFW38" s="1"/>
      <c r="UFX38" s="1"/>
      <c r="UFY38" s="1"/>
      <c r="UFZ38" s="1"/>
      <c r="UGA38" s="1"/>
      <c r="UGB38" s="1"/>
      <c r="UGC38" s="1"/>
      <c r="UGD38" s="1"/>
      <c r="UGE38" s="1"/>
      <c r="UGF38" s="1"/>
      <c r="UGG38" s="1"/>
      <c r="UGH38" s="1"/>
      <c r="UGI38" s="1"/>
      <c r="UGJ38" s="1"/>
      <c r="UGK38" s="1"/>
      <c r="UGL38" s="1"/>
      <c r="UGM38" s="1"/>
      <c r="UGN38" s="1"/>
      <c r="UGO38" s="1"/>
      <c r="UGP38" s="1"/>
      <c r="UGQ38" s="1"/>
      <c r="UGR38" s="1"/>
      <c r="UGS38" s="1"/>
      <c r="UGT38" s="1"/>
      <c r="UGU38" s="1"/>
      <c r="UGV38" s="1"/>
      <c r="UGW38" s="1"/>
      <c r="UGX38" s="1"/>
      <c r="UGY38" s="1"/>
      <c r="UGZ38" s="1"/>
      <c r="UHA38" s="1"/>
      <c r="UHB38" s="1"/>
      <c r="UHC38" s="1"/>
      <c r="UHD38" s="1"/>
      <c r="UHE38" s="1"/>
      <c r="UHF38" s="1"/>
      <c r="UHG38" s="1"/>
      <c r="UHH38" s="1"/>
      <c r="UHI38" s="1"/>
      <c r="UHJ38" s="1"/>
      <c r="UHK38" s="1"/>
      <c r="UHL38" s="1"/>
      <c r="UHM38" s="1"/>
      <c r="UHN38" s="1"/>
      <c r="UHO38" s="1"/>
      <c r="UHP38" s="1"/>
      <c r="UHQ38" s="1"/>
      <c r="UHR38" s="1"/>
      <c r="UHS38" s="1"/>
      <c r="UHT38" s="1"/>
      <c r="UHU38" s="1"/>
      <c r="UHV38" s="1"/>
      <c r="UHW38" s="1"/>
      <c r="UHX38" s="1"/>
      <c r="UHY38" s="1"/>
      <c r="UHZ38" s="1"/>
      <c r="UIA38" s="1"/>
      <c r="UIB38" s="1"/>
      <c r="UIC38" s="1"/>
      <c r="UID38" s="1"/>
      <c r="UIE38" s="1"/>
      <c r="UIF38" s="1"/>
      <c r="UIG38" s="1"/>
      <c r="UIH38" s="1"/>
      <c r="UII38" s="1"/>
      <c r="UIJ38" s="1"/>
      <c r="UIK38" s="1"/>
      <c r="UIL38" s="1"/>
      <c r="UIM38" s="1"/>
      <c r="UIN38" s="1"/>
      <c r="UIO38" s="1"/>
      <c r="UIP38" s="1"/>
      <c r="UIQ38" s="1"/>
      <c r="UIR38" s="1"/>
      <c r="UIS38" s="1"/>
      <c r="UIT38" s="1"/>
      <c r="UIU38" s="1"/>
      <c r="UIV38" s="1"/>
      <c r="UIW38" s="1"/>
      <c r="UIX38" s="1"/>
      <c r="UIY38" s="1"/>
      <c r="UIZ38" s="1"/>
      <c r="UJA38" s="1"/>
      <c r="UJB38" s="1"/>
      <c r="UJC38" s="1"/>
      <c r="UJD38" s="1"/>
      <c r="UJE38" s="1"/>
      <c r="UJF38" s="1"/>
      <c r="UJG38" s="1"/>
      <c r="UJH38" s="1"/>
      <c r="UJI38" s="1"/>
      <c r="UJJ38" s="1"/>
      <c r="UJK38" s="1"/>
      <c r="UJL38" s="1"/>
      <c r="UJM38" s="1"/>
      <c r="UJN38" s="1"/>
      <c r="UJO38" s="1"/>
      <c r="UJP38" s="1"/>
      <c r="UJQ38" s="1"/>
      <c r="UJR38" s="1"/>
      <c r="UJS38" s="1"/>
      <c r="UJT38" s="1"/>
      <c r="UJU38" s="1"/>
      <c r="UJV38" s="1"/>
      <c r="UJW38" s="1"/>
      <c r="UJX38" s="1"/>
      <c r="UJY38" s="1"/>
      <c r="UJZ38" s="1"/>
      <c r="UKA38" s="1"/>
      <c r="UKB38" s="1"/>
      <c r="UKC38" s="1"/>
      <c r="UKD38" s="1"/>
      <c r="UKE38" s="1"/>
      <c r="UKF38" s="1"/>
      <c r="UKG38" s="1"/>
      <c r="UKH38" s="1"/>
      <c r="UKI38" s="1"/>
      <c r="UKJ38" s="1"/>
      <c r="UKK38" s="1"/>
      <c r="UKL38" s="1"/>
      <c r="UKM38" s="1"/>
      <c r="UKN38" s="1"/>
      <c r="UKO38" s="1"/>
      <c r="UKP38" s="1"/>
      <c r="UKQ38" s="1"/>
      <c r="UKR38" s="1"/>
      <c r="UKS38" s="1"/>
      <c r="UKT38" s="1"/>
      <c r="UKU38" s="1"/>
      <c r="UKV38" s="1"/>
      <c r="UKW38" s="1"/>
      <c r="UKX38" s="1"/>
      <c r="UKY38" s="1"/>
      <c r="UKZ38" s="1"/>
      <c r="ULA38" s="1"/>
      <c r="ULB38" s="1"/>
      <c r="ULC38" s="1"/>
      <c r="ULD38" s="1"/>
      <c r="ULE38" s="1"/>
      <c r="ULF38" s="1"/>
      <c r="ULG38" s="1"/>
      <c r="ULH38" s="1"/>
      <c r="ULI38" s="1"/>
      <c r="ULJ38" s="1"/>
      <c r="ULK38" s="1"/>
      <c r="ULL38" s="1"/>
      <c r="ULM38" s="1"/>
      <c r="ULN38" s="1"/>
      <c r="ULO38" s="1"/>
      <c r="ULP38" s="1"/>
      <c r="ULQ38" s="1"/>
      <c r="ULR38" s="1"/>
      <c r="ULS38" s="1"/>
      <c r="ULT38" s="1"/>
      <c r="ULU38" s="1"/>
      <c r="ULV38" s="1"/>
      <c r="ULW38" s="1"/>
      <c r="ULX38" s="1"/>
      <c r="ULY38" s="1"/>
      <c r="ULZ38" s="1"/>
      <c r="UMA38" s="1"/>
      <c r="UMB38" s="1"/>
      <c r="UMC38" s="1"/>
      <c r="UMD38" s="1"/>
      <c r="UME38" s="1"/>
      <c r="UMF38" s="1"/>
      <c r="UMG38" s="1"/>
      <c r="UMH38" s="1"/>
      <c r="UMI38" s="1"/>
      <c r="UMJ38" s="1"/>
      <c r="UMK38" s="1"/>
      <c r="UML38" s="1"/>
      <c r="UMM38" s="1"/>
      <c r="UMN38" s="1"/>
      <c r="UMO38" s="1"/>
      <c r="UMP38" s="1"/>
      <c r="UMQ38" s="1"/>
      <c r="UMR38" s="1"/>
      <c r="UMS38" s="1"/>
      <c r="UMT38" s="1"/>
      <c r="UMU38" s="1"/>
      <c r="UMV38" s="1"/>
      <c r="UMW38" s="1"/>
      <c r="UMX38" s="1"/>
      <c r="UMY38" s="1"/>
      <c r="UMZ38" s="1"/>
      <c r="UNA38" s="1"/>
      <c r="UNB38" s="1"/>
      <c r="UNC38" s="1"/>
      <c r="UND38" s="1"/>
      <c r="UNE38" s="1"/>
      <c r="UNF38" s="1"/>
      <c r="UNG38" s="1"/>
      <c r="UNH38" s="1"/>
      <c r="UNI38" s="1"/>
      <c r="UNJ38" s="1"/>
      <c r="UNK38" s="1"/>
      <c r="UNL38" s="1"/>
      <c r="UNM38" s="1"/>
      <c r="UNN38" s="1"/>
      <c r="UNO38" s="1"/>
      <c r="UNP38" s="1"/>
      <c r="UNQ38" s="1"/>
      <c r="UNR38" s="1"/>
      <c r="UNS38" s="1"/>
      <c r="UNT38" s="1"/>
      <c r="UNU38" s="1"/>
      <c r="UNV38" s="1"/>
      <c r="UNW38" s="1"/>
      <c r="UNX38" s="1"/>
      <c r="UNY38" s="1"/>
      <c r="UNZ38" s="1"/>
      <c r="UOA38" s="1"/>
      <c r="UOB38" s="1"/>
      <c r="UOC38" s="1"/>
      <c r="UOD38" s="1"/>
      <c r="UOE38" s="1"/>
      <c r="UOF38" s="1"/>
      <c r="UOG38" s="1"/>
      <c r="UOH38" s="1"/>
      <c r="UOI38" s="1"/>
      <c r="UOJ38" s="1"/>
      <c r="UOK38" s="1"/>
      <c r="UOL38" s="1"/>
      <c r="UOM38" s="1"/>
      <c r="UON38" s="1"/>
      <c r="UOO38" s="1"/>
      <c r="UOP38" s="1"/>
      <c r="UOQ38" s="1"/>
      <c r="UOR38" s="1"/>
      <c r="UOS38" s="1"/>
      <c r="UOT38" s="1"/>
      <c r="UOU38" s="1"/>
      <c r="UOV38" s="1"/>
      <c r="UOW38" s="1"/>
      <c r="UOX38" s="1"/>
      <c r="UOY38" s="1"/>
      <c r="UOZ38" s="1"/>
      <c r="UPA38" s="1"/>
      <c r="UPB38" s="1"/>
      <c r="UPC38" s="1"/>
      <c r="UPD38" s="1"/>
      <c r="UPE38" s="1"/>
      <c r="UPF38" s="1"/>
      <c r="UPG38" s="1"/>
      <c r="UPH38" s="1"/>
      <c r="UPI38" s="1"/>
      <c r="UPJ38" s="1"/>
      <c r="UPK38" s="1"/>
      <c r="UPL38" s="1"/>
      <c r="UPM38" s="1"/>
      <c r="UPN38" s="1"/>
      <c r="UPO38" s="1"/>
      <c r="UPP38" s="1"/>
      <c r="UPQ38" s="1"/>
      <c r="UPR38" s="1"/>
      <c r="UPS38" s="1"/>
      <c r="UPT38" s="1"/>
      <c r="UPU38" s="1"/>
      <c r="UPV38" s="1"/>
      <c r="UPW38" s="1"/>
      <c r="UPX38" s="1"/>
      <c r="UPY38" s="1"/>
      <c r="UPZ38" s="1"/>
      <c r="UQA38" s="1"/>
      <c r="UQB38" s="1"/>
      <c r="UQC38" s="1"/>
      <c r="UQD38" s="1"/>
      <c r="UQE38" s="1"/>
      <c r="UQF38" s="1"/>
      <c r="UQG38" s="1"/>
      <c r="UQH38" s="1"/>
      <c r="UQI38" s="1"/>
      <c r="UQJ38" s="1"/>
      <c r="UQK38" s="1"/>
      <c r="UQL38" s="1"/>
      <c r="UQM38" s="1"/>
      <c r="UQN38" s="1"/>
      <c r="UQO38" s="1"/>
      <c r="UQP38" s="1"/>
      <c r="UQQ38" s="1"/>
      <c r="UQR38" s="1"/>
      <c r="UQS38" s="1"/>
      <c r="UQT38" s="1"/>
      <c r="UQU38" s="1"/>
      <c r="UQV38" s="1"/>
      <c r="UQW38" s="1"/>
      <c r="UQX38" s="1"/>
      <c r="UQY38" s="1"/>
      <c r="UQZ38" s="1"/>
      <c r="URA38" s="1"/>
      <c r="URB38" s="1"/>
      <c r="URC38" s="1"/>
      <c r="URD38" s="1"/>
      <c r="URE38" s="1"/>
      <c r="URF38" s="1"/>
      <c r="URG38" s="1"/>
      <c r="URH38" s="1"/>
      <c r="URI38" s="1"/>
      <c r="URJ38" s="1"/>
      <c r="URK38" s="1"/>
      <c r="URL38" s="1"/>
      <c r="URM38" s="1"/>
      <c r="URN38" s="1"/>
      <c r="URO38" s="1"/>
      <c r="URP38" s="1"/>
      <c r="URQ38" s="1"/>
      <c r="URR38" s="1"/>
      <c r="URS38" s="1"/>
      <c r="URT38" s="1"/>
      <c r="URU38" s="1"/>
      <c r="URV38" s="1"/>
      <c r="URW38" s="1"/>
      <c r="URX38" s="1"/>
      <c r="URY38" s="1"/>
      <c r="URZ38" s="1"/>
      <c r="USA38" s="1"/>
      <c r="USB38" s="1"/>
      <c r="USC38" s="1"/>
      <c r="USD38" s="1"/>
      <c r="USE38" s="1"/>
      <c r="USF38" s="1"/>
      <c r="USG38" s="1"/>
      <c r="USH38" s="1"/>
      <c r="USI38" s="1"/>
      <c r="USJ38" s="1"/>
      <c r="USK38" s="1"/>
      <c r="USL38" s="1"/>
      <c r="USM38" s="1"/>
      <c r="USN38" s="1"/>
      <c r="USO38" s="1"/>
      <c r="USP38" s="1"/>
      <c r="USQ38" s="1"/>
      <c r="USR38" s="1"/>
      <c r="USS38" s="1"/>
      <c r="UST38" s="1"/>
      <c r="USU38" s="1"/>
      <c r="USV38" s="1"/>
      <c r="USW38" s="1"/>
      <c r="USX38" s="1"/>
      <c r="USY38" s="1"/>
      <c r="USZ38" s="1"/>
      <c r="UTA38" s="1"/>
      <c r="UTB38" s="1"/>
      <c r="UTC38" s="1"/>
      <c r="UTD38" s="1"/>
      <c r="UTE38" s="1"/>
      <c r="UTF38" s="1"/>
      <c r="UTG38" s="1"/>
      <c r="UTH38" s="1"/>
      <c r="UTI38" s="1"/>
      <c r="UTJ38" s="1"/>
      <c r="UTK38" s="1"/>
      <c r="UTL38" s="1"/>
      <c r="UTM38" s="1"/>
      <c r="UTN38" s="1"/>
      <c r="UTO38" s="1"/>
      <c r="UTP38" s="1"/>
      <c r="UTQ38" s="1"/>
      <c r="UTR38" s="1"/>
      <c r="UTS38" s="1"/>
      <c r="UTT38" s="1"/>
      <c r="UTU38" s="1"/>
      <c r="UTV38" s="1"/>
      <c r="UTW38" s="1"/>
      <c r="UTX38" s="1"/>
      <c r="UTY38" s="1"/>
      <c r="UTZ38" s="1"/>
      <c r="UUA38" s="1"/>
      <c r="UUB38" s="1"/>
      <c r="UUC38" s="1"/>
      <c r="UUD38" s="1"/>
      <c r="UUE38" s="1"/>
      <c r="UUF38" s="1"/>
      <c r="UUG38" s="1"/>
      <c r="UUH38" s="1"/>
      <c r="UUI38" s="1"/>
      <c r="UUJ38" s="1"/>
      <c r="UUK38" s="1"/>
      <c r="UUL38" s="1"/>
      <c r="UUM38" s="1"/>
      <c r="UUN38" s="1"/>
      <c r="UUO38" s="1"/>
      <c r="UUP38" s="1"/>
      <c r="UUQ38" s="1"/>
      <c r="UUR38" s="1"/>
      <c r="UUS38" s="1"/>
      <c r="UUT38" s="1"/>
      <c r="UUU38" s="1"/>
      <c r="UUV38" s="1"/>
      <c r="UUW38" s="1"/>
      <c r="UUX38" s="1"/>
      <c r="UUY38" s="1"/>
      <c r="UUZ38" s="1"/>
      <c r="UVA38" s="1"/>
      <c r="UVB38" s="1"/>
      <c r="UVC38" s="1"/>
      <c r="UVD38" s="1"/>
      <c r="UVE38" s="1"/>
      <c r="UVF38" s="1"/>
      <c r="UVG38" s="1"/>
      <c r="UVH38" s="1"/>
      <c r="UVI38" s="1"/>
      <c r="UVJ38" s="1"/>
      <c r="UVK38" s="1"/>
      <c r="UVL38" s="1"/>
      <c r="UVM38" s="1"/>
      <c r="UVN38" s="1"/>
      <c r="UVO38" s="1"/>
      <c r="UVP38" s="1"/>
      <c r="UVQ38" s="1"/>
      <c r="UVR38" s="1"/>
      <c r="UVS38" s="1"/>
      <c r="UVT38" s="1"/>
      <c r="UVU38" s="1"/>
      <c r="UVV38" s="1"/>
      <c r="UVW38" s="1"/>
      <c r="UVX38" s="1"/>
      <c r="UVY38" s="1"/>
      <c r="UVZ38" s="1"/>
      <c r="UWA38" s="1"/>
      <c r="UWB38" s="1"/>
      <c r="UWC38" s="1"/>
      <c r="UWD38" s="1"/>
      <c r="UWE38" s="1"/>
      <c r="UWF38" s="1"/>
      <c r="UWG38" s="1"/>
      <c r="UWH38" s="1"/>
      <c r="UWI38" s="1"/>
      <c r="UWJ38" s="1"/>
      <c r="UWK38" s="1"/>
      <c r="UWL38" s="1"/>
      <c r="UWM38" s="1"/>
      <c r="UWN38" s="1"/>
      <c r="UWO38" s="1"/>
      <c r="UWP38" s="1"/>
      <c r="UWQ38" s="1"/>
      <c r="UWR38" s="1"/>
      <c r="UWS38" s="1"/>
      <c r="UWT38" s="1"/>
      <c r="UWU38" s="1"/>
      <c r="UWV38" s="1"/>
      <c r="UWW38" s="1"/>
      <c r="UWX38" s="1"/>
      <c r="UWY38" s="1"/>
      <c r="UWZ38" s="1"/>
      <c r="UXA38" s="1"/>
      <c r="UXB38" s="1"/>
      <c r="UXC38" s="1"/>
      <c r="UXD38" s="1"/>
      <c r="UXE38" s="1"/>
      <c r="UXF38" s="1"/>
      <c r="UXG38" s="1"/>
      <c r="UXH38" s="1"/>
      <c r="UXI38" s="1"/>
      <c r="UXJ38" s="1"/>
      <c r="UXK38" s="1"/>
      <c r="UXL38" s="1"/>
      <c r="UXM38" s="1"/>
      <c r="UXN38" s="1"/>
      <c r="UXO38" s="1"/>
      <c r="UXP38" s="1"/>
      <c r="UXQ38" s="1"/>
      <c r="UXR38" s="1"/>
      <c r="UXS38" s="1"/>
      <c r="UXT38" s="1"/>
      <c r="UXU38" s="1"/>
      <c r="UXV38" s="1"/>
      <c r="UXW38" s="1"/>
      <c r="UXX38" s="1"/>
      <c r="UXY38" s="1"/>
      <c r="UXZ38" s="1"/>
      <c r="UYA38" s="1"/>
      <c r="UYB38" s="1"/>
      <c r="UYC38" s="1"/>
      <c r="UYD38" s="1"/>
      <c r="UYE38" s="1"/>
      <c r="UYF38" s="1"/>
      <c r="UYG38" s="1"/>
      <c r="UYH38" s="1"/>
      <c r="UYI38" s="1"/>
      <c r="UYJ38" s="1"/>
      <c r="UYK38" s="1"/>
      <c r="UYL38" s="1"/>
      <c r="UYM38" s="1"/>
      <c r="UYN38" s="1"/>
      <c r="UYO38" s="1"/>
      <c r="UYP38" s="1"/>
      <c r="UYQ38" s="1"/>
      <c r="UYR38" s="1"/>
      <c r="UYS38" s="1"/>
      <c r="UYT38" s="1"/>
      <c r="UYU38" s="1"/>
      <c r="UYV38" s="1"/>
      <c r="UYW38" s="1"/>
      <c r="UYX38" s="1"/>
      <c r="UYY38" s="1"/>
      <c r="UYZ38" s="1"/>
      <c r="UZA38" s="1"/>
      <c r="UZB38" s="1"/>
      <c r="UZC38" s="1"/>
      <c r="UZD38" s="1"/>
      <c r="UZE38" s="1"/>
      <c r="UZF38" s="1"/>
      <c r="UZG38" s="1"/>
      <c r="UZH38" s="1"/>
      <c r="UZI38" s="1"/>
      <c r="UZJ38" s="1"/>
      <c r="UZK38" s="1"/>
      <c r="UZL38" s="1"/>
      <c r="UZM38" s="1"/>
      <c r="UZN38" s="1"/>
      <c r="UZO38" s="1"/>
      <c r="UZP38" s="1"/>
      <c r="UZQ38" s="1"/>
      <c r="UZR38" s="1"/>
      <c r="UZS38" s="1"/>
      <c r="UZT38" s="1"/>
      <c r="UZU38" s="1"/>
      <c r="UZV38" s="1"/>
      <c r="UZW38" s="1"/>
      <c r="UZX38" s="1"/>
      <c r="UZY38" s="1"/>
      <c r="UZZ38" s="1"/>
      <c r="VAA38" s="1"/>
      <c r="VAB38" s="1"/>
      <c r="VAC38" s="1"/>
      <c r="VAD38" s="1"/>
      <c r="VAE38" s="1"/>
      <c r="VAF38" s="1"/>
      <c r="VAG38" s="1"/>
      <c r="VAH38" s="1"/>
      <c r="VAI38" s="1"/>
      <c r="VAJ38" s="1"/>
      <c r="VAK38" s="1"/>
      <c r="VAL38" s="1"/>
      <c r="VAM38" s="1"/>
      <c r="VAN38" s="1"/>
      <c r="VAO38" s="1"/>
      <c r="VAP38" s="1"/>
      <c r="VAQ38" s="1"/>
      <c r="VAR38" s="1"/>
      <c r="VAS38" s="1"/>
      <c r="VAT38" s="1"/>
      <c r="VAU38" s="1"/>
      <c r="VAV38" s="1"/>
      <c r="VAW38" s="1"/>
      <c r="VAX38" s="1"/>
      <c r="VAY38" s="1"/>
      <c r="VAZ38" s="1"/>
      <c r="VBA38" s="1"/>
      <c r="VBB38" s="1"/>
      <c r="VBC38" s="1"/>
      <c r="VBD38" s="1"/>
      <c r="VBE38" s="1"/>
      <c r="VBF38" s="1"/>
      <c r="VBG38" s="1"/>
      <c r="VBH38" s="1"/>
      <c r="VBI38" s="1"/>
      <c r="VBJ38" s="1"/>
      <c r="VBK38" s="1"/>
      <c r="VBL38" s="1"/>
      <c r="VBM38" s="1"/>
      <c r="VBN38" s="1"/>
      <c r="VBO38" s="1"/>
      <c r="VBP38" s="1"/>
      <c r="VBQ38" s="1"/>
      <c r="VBR38" s="1"/>
      <c r="VBS38" s="1"/>
      <c r="VBT38" s="1"/>
      <c r="VBU38" s="1"/>
      <c r="VBV38" s="1"/>
      <c r="VBW38" s="1"/>
      <c r="VBX38" s="1"/>
      <c r="VBY38" s="1"/>
      <c r="VBZ38" s="1"/>
      <c r="VCA38" s="1"/>
      <c r="VCB38" s="1"/>
      <c r="VCC38" s="1"/>
      <c r="VCD38" s="1"/>
      <c r="VCE38" s="1"/>
      <c r="VCF38" s="1"/>
      <c r="VCG38" s="1"/>
      <c r="VCH38" s="1"/>
      <c r="VCI38" s="1"/>
      <c r="VCJ38" s="1"/>
      <c r="VCK38" s="1"/>
      <c r="VCL38" s="1"/>
      <c r="VCM38" s="1"/>
      <c r="VCN38" s="1"/>
      <c r="VCO38" s="1"/>
      <c r="VCP38" s="1"/>
      <c r="VCQ38" s="1"/>
      <c r="VCR38" s="1"/>
      <c r="VCS38" s="1"/>
      <c r="VCT38" s="1"/>
      <c r="VCU38" s="1"/>
      <c r="VCV38" s="1"/>
      <c r="VCW38" s="1"/>
      <c r="VCX38" s="1"/>
      <c r="VCY38" s="1"/>
      <c r="VCZ38" s="1"/>
      <c r="VDA38" s="1"/>
      <c r="VDB38" s="1"/>
      <c r="VDC38" s="1"/>
      <c r="VDD38" s="1"/>
      <c r="VDE38" s="1"/>
      <c r="VDF38" s="1"/>
      <c r="VDG38" s="1"/>
      <c r="VDH38" s="1"/>
      <c r="VDI38" s="1"/>
      <c r="VDJ38" s="1"/>
      <c r="VDK38" s="1"/>
      <c r="VDL38" s="1"/>
      <c r="VDM38" s="1"/>
      <c r="VDN38" s="1"/>
      <c r="VDO38" s="1"/>
      <c r="VDP38" s="1"/>
      <c r="VDQ38" s="1"/>
      <c r="VDR38" s="1"/>
      <c r="VDS38" s="1"/>
      <c r="VDT38" s="1"/>
      <c r="VDU38" s="1"/>
      <c r="VDV38" s="1"/>
      <c r="VDW38" s="1"/>
      <c r="VDX38" s="1"/>
      <c r="VDY38" s="1"/>
      <c r="VDZ38" s="1"/>
      <c r="VEA38" s="1"/>
      <c r="VEB38" s="1"/>
      <c r="VEC38" s="1"/>
      <c r="VED38" s="1"/>
      <c r="VEE38" s="1"/>
      <c r="VEF38" s="1"/>
      <c r="VEG38" s="1"/>
      <c r="VEH38" s="1"/>
      <c r="VEI38" s="1"/>
      <c r="VEJ38" s="1"/>
      <c r="VEK38" s="1"/>
      <c r="VEL38" s="1"/>
      <c r="VEM38" s="1"/>
      <c r="VEN38" s="1"/>
      <c r="VEO38" s="1"/>
      <c r="VEP38" s="1"/>
      <c r="VEQ38" s="1"/>
      <c r="VER38" s="1"/>
      <c r="VES38" s="1"/>
      <c r="VET38" s="1"/>
      <c r="VEU38" s="1"/>
      <c r="VEV38" s="1"/>
      <c r="VEW38" s="1"/>
      <c r="VEX38" s="1"/>
      <c r="VEY38" s="1"/>
      <c r="VEZ38" s="1"/>
      <c r="VFA38" s="1"/>
      <c r="VFB38" s="1"/>
      <c r="VFC38" s="1"/>
      <c r="VFD38" s="1"/>
      <c r="VFE38" s="1"/>
      <c r="VFF38" s="1"/>
      <c r="VFG38" s="1"/>
      <c r="VFH38" s="1"/>
      <c r="VFI38" s="1"/>
      <c r="VFJ38" s="1"/>
      <c r="VFK38" s="1"/>
      <c r="VFL38" s="1"/>
      <c r="VFM38" s="1"/>
      <c r="VFN38" s="1"/>
      <c r="VFO38" s="1"/>
      <c r="VFP38" s="1"/>
      <c r="VFQ38" s="1"/>
      <c r="VFR38" s="1"/>
      <c r="VFS38" s="1"/>
      <c r="VFT38" s="1"/>
      <c r="VFU38" s="1"/>
      <c r="VFV38" s="1"/>
      <c r="VFW38" s="1"/>
      <c r="VFX38" s="1"/>
      <c r="VFY38" s="1"/>
      <c r="VFZ38" s="1"/>
      <c r="VGA38" s="1"/>
      <c r="VGB38" s="1"/>
      <c r="VGC38" s="1"/>
      <c r="VGD38" s="1"/>
      <c r="VGE38" s="1"/>
      <c r="VGF38" s="1"/>
      <c r="VGG38" s="1"/>
      <c r="VGH38" s="1"/>
      <c r="VGI38" s="1"/>
      <c r="VGJ38" s="1"/>
      <c r="VGK38" s="1"/>
      <c r="VGL38" s="1"/>
      <c r="VGM38" s="1"/>
      <c r="VGN38" s="1"/>
      <c r="VGO38" s="1"/>
      <c r="VGP38" s="1"/>
      <c r="VGQ38" s="1"/>
      <c r="VGR38" s="1"/>
      <c r="VGS38" s="1"/>
      <c r="VGT38" s="1"/>
      <c r="VGU38" s="1"/>
      <c r="VGV38" s="1"/>
      <c r="VGW38" s="1"/>
      <c r="VGX38" s="1"/>
      <c r="VGY38" s="1"/>
      <c r="VGZ38" s="1"/>
      <c r="VHA38" s="1"/>
      <c r="VHB38" s="1"/>
      <c r="VHC38" s="1"/>
      <c r="VHD38" s="1"/>
      <c r="VHE38" s="1"/>
      <c r="VHF38" s="1"/>
      <c r="VHG38" s="1"/>
      <c r="VHH38" s="1"/>
      <c r="VHI38" s="1"/>
      <c r="VHJ38" s="1"/>
      <c r="VHK38" s="1"/>
      <c r="VHL38" s="1"/>
      <c r="VHM38" s="1"/>
      <c r="VHN38" s="1"/>
      <c r="VHO38" s="1"/>
      <c r="VHP38" s="1"/>
      <c r="VHQ38" s="1"/>
      <c r="VHR38" s="1"/>
      <c r="VHS38" s="1"/>
      <c r="VHT38" s="1"/>
      <c r="VHU38" s="1"/>
      <c r="VHV38" s="1"/>
      <c r="VHW38" s="1"/>
      <c r="VHX38" s="1"/>
      <c r="VHY38" s="1"/>
      <c r="VHZ38" s="1"/>
      <c r="VIA38" s="1"/>
      <c r="VIB38" s="1"/>
      <c r="VIC38" s="1"/>
      <c r="VID38" s="1"/>
      <c r="VIE38" s="1"/>
      <c r="VIF38" s="1"/>
      <c r="VIG38" s="1"/>
      <c r="VIH38" s="1"/>
      <c r="VII38" s="1"/>
      <c r="VIJ38" s="1"/>
      <c r="VIK38" s="1"/>
      <c r="VIL38" s="1"/>
      <c r="VIM38" s="1"/>
      <c r="VIN38" s="1"/>
      <c r="VIO38" s="1"/>
      <c r="VIP38" s="1"/>
      <c r="VIQ38" s="1"/>
      <c r="VIR38" s="1"/>
      <c r="VIS38" s="1"/>
      <c r="VIT38" s="1"/>
      <c r="VIU38" s="1"/>
      <c r="VIV38" s="1"/>
      <c r="VIW38" s="1"/>
      <c r="VIX38" s="1"/>
      <c r="VIY38" s="1"/>
      <c r="VIZ38" s="1"/>
      <c r="VJA38" s="1"/>
      <c r="VJB38" s="1"/>
      <c r="VJC38" s="1"/>
      <c r="VJD38" s="1"/>
      <c r="VJE38" s="1"/>
      <c r="VJF38" s="1"/>
      <c r="VJG38" s="1"/>
      <c r="VJH38" s="1"/>
      <c r="VJI38" s="1"/>
      <c r="VJJ38" s="1"/>
      <c r="VJK38" s="1"/>
      <c r="VJL38" s="1"/>
      <c r="VJM38" s="1"/>
      <c r="VJN38" s="1"/>
      <c r="VJO38" s="1"/>
      <c r="VJP38" s="1"/>
      <c r="VJQ38" s="1"/>
      <c r="VJR38" s="1"/>
      <c r="VJS38" s="1"/>
      <c r="VJT38" s="1"/>
      <c r="VJU38" s="1"/>
      <c r="VJV38" s="1"/>
      <c r="VJW38" s="1"/>
      <c r="VJX38" s="1"/>
      <c r="VJY38" s="1"/>
      <c r="VJZ38" s="1"/>
      <c r="VKA38" s="1"/>
      <c r="VKB38" s="1"/>
      <c r="VKC38" s="1"/>
      <c r="VKD38" s="1"/>
      <c r="VKE38" s="1"/>
      <c r="VKF38" s="1"/>
      <c r="VKG38" s="1"/>
      <c r="VKH38" s="1"/>
      <c r="VKI38" s="1"/>
      <c r="VKJ38" s="1"/>
      <c r="VKK38" s="1"/>
      <c r="VKL38" s="1"/>
      <c r="VKM38" s="1"/>
      <c r="VKN38" s="1"/>
      <c r="VKO38" s="1"/>
      <c r="VKP38" s="1"/>
      <c r="VKQ38" s="1"/>
      <c r="VKR38" s="1"/>
      <c r="VKS38" s="1"/>
      <c r="VKT38" s="1"/>
      <c r="VKU38" s="1"/>
      <c r="VKV38" s="1"/>
      <c r="VKW38" s="1"/>
      <c r="VKX38" s="1"/>
      <c r="VKY38" s="1"/>
      <c r="VKZ38" s="1"/>
      <c r="VLA38" s="1"/>
      <c r="VLB38" s="1"/>
      <c r="VLC38" s="1"/>
      <c r="VLD38" s="1"/>
      <c r="VLE38" s="1"/>
      <c r="VLF38" s="1"/>
      <c r="VLG38" s="1"/>
      <c r="VLH38" s="1"/>
      <c r="VLI38" s="1"/>
      <c r="VLJ38" s="1"/>
      <c r="VLK38" s="1"/>
      <c r="VLL38" s="1"/>
      <c r="VLM38" s="1"/>
      <c r="VLN38" s="1"/>
      <c r="VLO38" s="1"/>
      <c r="VLP38" s="1"/>
      <c r="VLQ38" s="1"/>
      <c r="VLR38" s="1"/>
      <c r="VLS38" s="1"/>
      <c r="VLT38" s="1"/>
      <c r="VLU38" s="1"/>
      <c r="VLV38" s="1"/>
      <c r="VLW38" s="1"/>
      <c r="VLX38" s="1"/>
      <c r="VLY38" s="1"/>
      <c r="VLZ38" s="1"/>
      <c r="VMA38" s="1"/>
      <c r="VMB38" s="1"/>
      <c r="VMC38" s="1"/>
      <c r="VMD38" s="1"/>
      <c r="VME38" s="1"/>
      <c r="VMF38" s="1"/>
      <c r="VMG38" s="1"/>
      <c r="VMH38" s="1"/>
      <c r="VMI38" s="1"/>
      <c r="VMJ38" s="1"/>
      <c r="VMK38" s="1"/>
      <c r="VML38" s="1"/>
      <c r="VMM38" s="1"/>
      <c r="VMN38" s="1"/>
      <c r="VMO38" s="1"/>
      <c r="VMP38" s="1"/>
      <c r="VMQ38" s="1"/>
      <c r="VMR38" s="1"/>
      <c r="VMS38" s="1"/>
      <c r="VMT38" s="1"/>
      <c r="VMU38" s="1"/>
      <c r="VMV38" s="1"/>
      <c r="VMW38" s="1"/>
      <c r="VMX38" s="1"/>
      <c r="VMY38" s="1"/>
      <c r="VMZ38" s="1"/>
      <c r="VNA38" s="1"/>
      <c r="VNB38" s="1"/>
      <c r="VNC38" s="1"/>
      <c r="VND38" s="1"/>
      <c r="VNE38" s="1"/>
      <c r="VNF38" s="1"/>
      <c r="VNG38" s="1"/>
      <c r="VNH38" s="1"/>
      <c r="VNI38" s="1"/>
      <c r="VNJ38" s="1"/>
      <c r="VNK38" s="1"/>
      <c r="VNL38" s="1"/>
      <c r="VNM38" s="1"/>
      <c r="VNN38" s="1"/>
      <c r="VNO38" s="1"/>
      <c r="VNP38" s="1"/>
      <c r="VNQ38" s="1"/>
      <c r="VNR38" s="1"/>
      <c r="VNS38" s="1"/>
      <c r="VNT38" s="1"/>
      <c r="VNU38" s="1"/>
      <c r="VNV38" s="1"/>
      <c r="VNW38" s="1"/>
      <c r="VNX38" s="1"/>
      <c r="VNY38" s="1"/>
      <c r="VNZ38" s="1"/>
      <c r="VOA38" s="1"/>
      <c r="VOB38" s="1"/>
      <c r="VOC38" s="1"/>
      <c r="VOD38" s="1"/>
      <c r="VOE38" s="1"/>
      <c r="VOF38" s="1"/>
      <c r="VOG38" s="1"/>
      <c r="VOH38" s="1"/>
      <c r="VOI38" s="1"/>
      <c r="VOJ38" s="1"/>
      <c r="VOK38" s="1"/>
      <c r="VOL38" s="1"/>
      <c r="VOM38" s="1"/>
      <c r="VON38" s="1"/>
      <c r="VOO38" s="1"/>
      <c r="VOP38" s="1"/>
      <c r="VOQ38" s="1"/>
      <c r="VOR38" s="1"/>
      <c r="VOS38" s="1"/>
      <c r="VOT38" s="1"/>
      <c r="VOU38" s="1"/>
      <c r="VOV38" s="1"/>
      <c r="VOW38" s="1"/>
      <c r="VOX38" s="1"/>
      <c r="VOY38" s="1"/>
      <c r="VOZ38" s="1"/>
      <c r="VPA38" s="1"/>
      <c r="VPB38" s="1"/>
      <c r="VPC38" s="1"/>
      <c r="VPD38" s="1"/>
      <c r="VPE38" s="1"/>
      <c r="VPF38" s="1"/>
      <c r="VPG38" s="1"/>
      <c r="VPH38" s="1"/>
      <c r="VPI38" s="1"/>
      <c r="VPJ38" s="1"/>
      <c r="VPK38" s="1"/>
      <c r="VPL38" s="1"/>
      <c r="VPM38" s="1"/>
      <c r="VPN38" s="1"/>
      <c r="VPO38" s="1"/>
      <c r="VPP38" s="1"/>
      <c r="VPQ38" s="1"/>
      <c r="VPR38" s="1"/>
      <c r="VPS38" s="1"/>
      <c r="VPT38" s="1"/>
      <c r="VPU38" s="1"/>
      <c r="VPV38" s="1"/>
      <c r="VPW38" s="1"/>
      <c r="VPX38" s="1"/>
      <c r="VPY38" s="1"/>
      <c r="VPZ38" s="1"/>
      <c r="VQA38" s="1"/>
      <c r="VQB38" s="1"/>
      <c r="VQC38" s="1"/>
      <c r="VQD38" s="1"/>
      <c r="VQE38" s="1"/>
      <c r="VQF38" s="1"/>
      <c r="VQG38" s="1"/>
      <c r="VQH38" s="1"/>
      <c r="VQI38" s="1"/>
      <c r="VQJ38" s="1"/>
      <c r="VQK38" s="1"/>
      <c r="VQL38" s="1"/>
      <c r="VQM38" s="1"/>
      <c r="VQN38" s="1"/>
      <c r="VQO38" s="1"/>
      <c r="VQP38" s="1"/>
      <c r="VQQ38" s="1"/>
      <c r="VQR38" s="1"/>
      <c r="VQS38" s="1"/>
      <c r="VQT38" s="1"/>
      <c r="VQU38" s="1"/>
      <c r="VQV38" s="1"/>
      <c r="VQW38" s="1"/>
      <c r="VQX38" s="1"/>
      <c r="VQY38" s="1"/>
      <c r="VQZ38" s="1"/>
      <c r="VRA38" s="1"/>
      <c r="VRB38" s="1"/>
      <c r="VRC38" s="1"/>
      <c r="VRD38" s="1"/>
      <c r="VRE38" s="1"/>
      <c r="VRF38" s="1"/>
      <c r="VRG38" s="1"/>
      <c r="VRH38" s="1"/>
      <c r="VRI38" s="1"/>
      <c r="VRJ38" s="1"/>
      <c r="VRK38" s="1"/>
      <c r="VRL38" s="1"/>
      <c r="VRM38" s="1"/>
      <c r="VRN38" s="1"/>
      <c r="VRO38" s="1"/>
      <c r="VRP38" s="1"/>
      <c r="VRQ38" s="1"/>
      <c r="VRR38" s="1"/>
      <c r="VRS38" s="1"/>
      <c r="VRT38" s="1"/>
      <c r="VRU38" s="1"/>
      <c r="VRV38" s="1"/>
      <c r="VRW38" s="1"/>
      <c r="VRX38" s="1"/>
      <c r="VRY38" s="1"/>
      <c r="VRZ38" s="1"/>
      <c r="VSA38" s="1"/>
      <c r="VSB38" s="1"/>
      <c r="VSC38" s="1"/>
      <c r="VSD38" s="1"/>
      <c r="VSE38" s="1"/>
      <c r="VSF38" s="1"/>
      <c r="VSG38" s="1"/>
      <c r="VSH38" s="1"/>
      <c r="VSI38" s="1"/>
      <c r="VSJ38" s="1"/>
      <c r="VSK38" s="1"/>
      <c r="VSL38" s="1"/>
      <c r="VSM38" s="1"/>
      <c r="VSN38" s="1"/>
      <c r="VSO38" s="1"/>
      <c r="VSP38" s="1"/>
      <c r="VSQ38" s="1"/>
      <c r="VSR38" s="1"/>
      <c r="VSS38" s="1"/>
      <c r="VST38" s="1"/>
      <c r="VSU38" s="1"/>
      <c r="VSV38" s="1"/>
      <c r="VSW38" s="1"/>
      <c r="VSX38" s="1"/>
      <c r="VSY38" s="1"/>
      <c r="VSZ38" s="1"/>
      <c r="VTA38" s="1"/>
      <c r="VTB38" s="1"/>
      <c r="VTC38" s="1"/>
      <c r="VTD38" s="1"/>
      <c r="VTE38" s="1"/>
      <c r="VTF38" s="1"/>
      <c r="VTG38" s="1"/>
      <c r="VTH38" s="1"/>
      <c r="VTI38" s="1"/>
      <c r="VTJ38" s="1"/>
      <c r="VTK38" s="1"/>
      <c r="VTL38" s="1"/>
      <c r="VTM38" s="1"/>
      <c r="VTN38" s="1"/>
      <c r="VTO38" s="1"/>
      <c r="VTP38" s="1"/>
      <c r="VTQ38" s="1"/>
      <c r="VTR38" s="1"/>
      <c r="VTS38" s="1"/>
      <c r="VTT38" s="1"/>
      <c r="VTU38" s="1"/>
      <c r="VTV38" s="1"/>
      <c r="VTW38" s="1"/>
      <c r="VTX38" s="1"/>
      <c r="VTY38" s="1"/>
      <c r="VTZ38" s="1"/>
      <c r="VUA38" s="1"/>
      <c r="VUB38" s="1"/>
      <c r="VUC38" s="1"/>
      <c r="VUD38" s="1"/>
      <c r="VUE38" s="1"/>
      <c r="VUF38" s="1"/>
      <c r="VUG38" s="1"/>
      <c r="VUH38" s="1"/>
      <c r="VUI38" s="1"/>
      <c r="VUJ38" s="1"/>
      <c r="VUK38" s="1"/>
      <c r="VUL38" s="1"/>
      <c r="VUM38" s="1"/>
      <c r="VUN38" s="1"/>
      <c r="VUO38" s="1"/>
      <c r="VUP38" s="1"/>
      <c r="VUQ38" s="1"/>
      <c r="VUR38" s="1"/>
      <c r="VUS38" s="1"/>
      <c r="VUT38" s="1"/>
      <c r="VUU38" s="1"/>
      <c r="VUV38" s="1"/>
      <c r="VUW38" s="1"/>
      <c r="VUX38" s="1"/>
      <c r="VUY38" s="1"/>
      <c r="VUZ38" s="1"/>
      <c r="VVA38" s="1"/>
      <c r="VVB38" s="1"/>
      <c r="VVC38" s="1"/>
      <c r="VVD38" s="1"/>
      <c r="VVE38" s="1"/>
      <c r="VVF38" s="1"/>
      <c r="VVG38" s="1"/>
      <c r="VVH38" s="1"/>
      <c r="VVI38" s="1"/>
      <c r="VVJ38" s="1"/>
      <c r="VVK38" s="1"/>
      <c r="VVL38" s="1"/>
      <c r="VVM38" s="1"/>
      <c r="VVN38" s="1"/>
      <c r="VVO38" s="1"/>
      <c r="VVP38" s="1"/>
      <c r="VVQ38" s="1"/>
      <c r="VVR38" s="1"/>
      <c r="VVS38" s="1"/>
      <c r="VVT38" s="1"/>
      <c r="VVU38" s="1"/>
      <c r="VVV38" s="1"/>
      <c r="VVW38" s="1"/>
      <c r="VVX38" s="1"/>
      <c r="VVY38" s="1"/>
      <c r="VVZ38" s="1"/>
      <c r="VWA38" s="1"/>
      <c r="VWB38" s="1"/>
      <c r="VWC38" s="1"/>
      <c r="VWD38" s="1"/>
      <c r="VWE38" s="1"/>
      <c r="VWF38" s="1"/>
      <c r="VWG38" s="1"/>
      <c r="VWH38" s="1"/>
      <c r="VWI38" s="1"/>
      <c r="VWJ38" s="1"/>
      <c r="VWK38" s="1"/>
      <c r="VWL38" s="1"/>
      <c r="VWM38" s="1"/>
      <c r="VWN38" s="1"/>
      <c r="VWO38" s="1"/>
      <c r="VWP38" s="1"/>
      <c r="VWQ38" s="1"/>
      <c r="VWR38" s="1"/>
      <c r="VWS38" s="1"/>
      <c r="VWT38" s="1"/>
      <c r="VWU38" s="1"/>
      <c r="VWV38" s="1"/>
      <c r="VWW38" s="1"/>
      <c r="VWX38" s="1"/>
      <c r="VWY38" s="1"/>
      <c r="VWZ38" s="1"/>
      <c r="VXA38" s="1"/>
      <c r="VXB38" s="1"/>
      <c r="VXC38" s="1"/>
      <c r="VXD38" s="1"/>
      <c r="VXE38" s="1"/>
      <c r="VXF38" s="1"/>
      <c r="VXG38" s="1"/>
      <c r="VXH38" s="1"/>
      <c r="VXI38" s="1"/>
      <c r="VXJ38" s="1"/>
      <c r="VXK38" s="1"/>
      <c r="VXL38" s="1"/>
      <c r="VXM38" s="1"/>
      <c r="VXN38" s="1"/>
      <c r="VXO38" s="1"/>
      <c r="VXP38" s="1"/>
      <c r="VXQ38" s="1"/>
      <c r="VXR38" s="1"/>
      <c r="VXS38" s="1"/>
      <c r="VXT38" s="1"/>
      <c r="VXU38" s="1"/>
      <c r="VXV38" s="1"/>
      <c r="VXW38" s="1"/>
      <c r="VXX38" s="1"/>
      <c r="VXY38" s="1"/>
      <c r="VXZ38" s="1"/>
      <c r="VYA38" s="1"/>
      <c r="VYB38" s="1"/>
      <c r="VYC38" s="1"/>
      <c r="VYD38" s="1"/>
      <c r="VYE38" s="1"/>
      <c r="VYF38" s="1"/>
      <c r="VYG38" s="1"/>
      <c r="VYH38" s="1"/>
      <c r="VYI38" s="1"/>
      <c r="VYJ38" s="1"/>
      <c r="VYK38" s="1"/>
      <c r="VYL38" s="1"/>
      <c r="VYM38" s="1"/>
      <c r="VYN38" s="1"/>
      <c r="VYO38" s="1"/>
      <c r="VYP38" s="1"/>
      <c r="VYQ38" s="1"/>
      <c r="VYR38" s="1"/>
      <c r="VYS38" s="1"/>
      <c r="VYT38" s="1"/>
      <c r="VYU38" s="1"/>
      <c r="VYV38" s="1"/>
      <c r="VYW38" s="1"/>
      <c r="VYX38" s="1"/>
      <c r="VYY38" s="1"/>
      <c r="VYZ38" s="1"/>
      <c r="VZA38" s="1"/>
      <c r="VZB38" s="1"/>
      <c r="VZC38" s="1"/>
      <c r="VZD38" s="1"/>
      <c r="VZE38" s="1"/>
      <c r="VZF38" s="1"/>
      <c r="VZG38" s="1"/>
      <c r="VZH38" s="1"/>
      <c r="VZI38" s="1"/>
      <c r="VZJ38" s="1"/>
      <c r="VZK38" s="1"/>
      <c r="VZL38" s="1"/>
      <c r="VZM38" s="1"/>
      <c r="VZN38" s="1"/>
      <c r="VZO38" s="1"/>
      <c r="VZP38" s="1"/>
      <c r="VZQ38" s="1"/>
      <c r="VZR38" s="1"/>
      <c r="VZS38" s="1"/>
      <c r="VZT38" s="1"/>
      <c r="VZU38" s="1"/>
      <c r="VZV38" s="1"/>
      <c r="VZW38" s="1"/>
      <c r="VZX38" s="1"/>
      <c r="VZY38" s="1"/>
      <c r="VZZ38" s="1"/>
      <c r="WAA38" s="1"/>
      <c r="WAB38" s="1"/>
      <c r="WAC38" s="1"/>
      <c r="WAD38" s="1"/>
      <c r="WAE38" s="1"/>
      <c r="WAF38" s="1"/>
      <c r="WAG38" s="1"/>
      <c r="WAH38" s="1"/>
      <c r="WAI38" s="1"/>
      <c r="WAJ38" s="1"/>
      <c r="WAK38" s="1"/>
      <c r="WAL38" s="1"/>
      <c r="WAM38" s="1"/>
      <c r="WAN38" s="1"/>
      <c r="WAO38" s="1"/>
      <c r="WAP38" s="1"/>
      <c r="WAQ38" s="1"/>
      <c r="WAR38" s="1"/>
      <c r="WAS38" s="1"/>
      <c r="WAT38" s="1"/>
      <c r="WAU38" s="1"/>
      <c r="WAV38" s="1"/>
      <c r="WAW38" s="1"/>
      <c r="WAX38" s="1"/>
      <c r="WAY38" s="1"/>
      <c r="WAZ38" s="1"/>
      <c r="WBA38" s="1"/>
      <c r="WBB38" s="1"/>
      <c r="WBC38" s="1"/>
      <c r="WBD38" s="1"/>
      <c r="WBE38" s="1"/>
      <c r="WBF38" s="1"/>
      <c r="WBG38" s="1"/>
      <c r="WBH38" s="1"/>
      <c r="WBI38" s="1"/>
      <c r="WBJ38" s="1"/>
      <c r="WBK38" s="1"/>
      <c r="WBL38" s="1"/>
      <c r="WBM38" s="1"/>
      <c r="WBN38" s="1"/>
      <c r="WBO38" s="1"/>
      <c r="WBP38" s="1"/>
      <c r="WBQ38" s="1"/>
      <c r="WBR38" s="1"/>
      <c r="WBS38" s="1"/>
      <c r="WBT38" s="1"/>
      <c r="WBU38" s="1"/>
      <c r="WBV38" s="1"/>
      <c r="WBW38" s="1"/>
      <c r="WBX38" s="1"/>
      <c r="WBY38" s="1"/>
      <c r="WBZ38" s="1"/>
      <c r="WCA38" s="1"/>
      <c r="WCB38" s="1"/>
      <c r="WCC38" s="1"/>
      <c r="WCD38" s="1"/>
      <c r="WCE38" s="1"/>
      <c r="WCF38" s="1"/>
      <c r="WCG38" s="1"/>
      <c r="WCH38" s="1"/>
      <c r="WCI38" s="1"/>
      <c r="WCJ38" s="1"/>
      <c r="WCK38" s="1"/>
      <c r="WCL38" s="1"/>
      <c r="WCM38" s="1"/>
      <c r="WCN38" s="1"/>
      <c r="WCO38" s="1"/>
      <c r="WCP38" s="1"/>
      <c r="WCQ38" s="1"/>
      <c r="WCR38" s="1"/>
      <c r="WCS38" s="1"/>
      <c r="WCT38" s="1"/>
      <c r="WCU38" s="1"/>
      <c r="WCV38" s="1"/>
      <c r="WCW38" s="1"/>
      <c r="WCX38" s="1"/>
      <c r="WCY38" s="1"/>
      <c r="WCZ38" s="1"/>
      <c r="WDA38" s="1"/>
      <c r="WDB38" s="1"/>
      <c r="WDC38" s="1"/>
      <c r="WDD38" s="1"/>
      <c r="WDE38" s="1"/>
      <c r="WDF38" s="1"/>
      <c r="WDG38" s="1"/>
      <c r="WDH38" s="1"/>
      <c r="WDI38" s="1"/>
      <c r="WDJ38" s="1"/>
      <c r="WDK38" s="1"/>
      <c r="WDL38" s="1"/>
      <c r="WDM38" s="1"/>
      <c r="WDN38" s="1"/>
      <c r="WDO38" s="1"/>
      <c r="WDP38" s="1"/>
      <c r="WDQ38" s="1"/>
      <c r="WDR38" s="1"/>
      <c r="WDS38" s="1"/>
      <c r="WDT38" s="1"/>
      <c r="WDU38" s="1"/>
      <c r="WDV38" s="1"/>
      <c r="WDW38" s="1"/>
      <c r="WDX38" s="1"/>
      <c r="WDY38" s="1"/>
      <c r="WDZ38" s="1"/>
      <c r="WEA38" s="1"/>
      <c r="WEB38" s="1"/>
      <c r="WEC38" s="1"/>
      <c r="WED38" s="1"/>
      <c r="WEE38" s="1"/>
      <c r="WEF38" s="1"/>
      <c r="WEG38" s="1"/>
      <c r="WEH38" s="1"/>
      <c r="WEI38" s="1"/>
      <c r="WEJ38" s="1"/>
      <c r="WEK38" s="1"/>
      <c r="WEL38" s="1"/>
      <c r="WEM38" s="1"/>
      <c r="WEN38" s="1"/>
      <c r="WEO38" s="1"/>
      <c r="WEP38" s="1"/>
      <c r="WEQ38" s="1"/>
      <c r="WER38" s="1"/>
      <c r="WES38" s="1"/>
      <c r="WET38" s="1"/>
      <c r="WEU38" s="1"/>
      <c r="WEV38" s="1"/>
      <c r="WEW38" s="1"/>
      <c r="WEX38" s="1"/>
      <c r="WEY38" s="1"/>
      <c r="WEZ38" s="1"/>
      <c r="WFA38" s="1"/>
      <c r="WFB38" s="1"/>
      <c r="WFC38" s="1"/>
      <c r="WFD38" s="1"/>
      <c r="WFE38" s="1"/>
      <c r="WFF38" s="1"/>
      <c r="WFG38" s="1"/>
      <c r="WFH38" s="1"/>
      <c r="WFI38" s="1"/>
      <c r="WFJ38" s="1"/>
      <c r="WFK38" s="1"/>
      <c r="WFL38" s="1"/>
      <c r="WFM38" s="1"/>
      <c r="WFN38" s="1"/>
      <c r="WFO38" s="1"/>
      <c r="WFP38" s="1"/>
      <c r="WFQ38" s="1"/>
      <c r="WFR38" s="1"/>
      <c r="WFS38" s="1"/>
      <c r="WFT38" s="1"/>
      <c r="WFU38" s="1"/>
      <c r="WFV38" s="1"/>
      <c r="WFW38" s="1"/>
      <c r="WFX38" s="1"/>
      <c r="WFY38" s="1"/>
      <c r="WFZ38" s="1"/>
      <c r="WGA38" s="1"/>
      <c r="WGB38" s="1"/>
      <c r="WGC38" s="1"/>
      <c r="WGD38" s="1"/>
      <c r="WGE38" s="1"/>
      <c r="WGF38" s="1"/>
      <c r="WGG38" s="1"/>
      <c r="WGH38" s="1"/>
      <c r="WGI38" s="1"/>
      <c r="WGJ38" s="1"/>
      <c r="WGK38" s="1"/>
      <c r="WGL38" s="1"/>
      <c r="WGM38" s="1"/>
      <c r="WGN38" s="1"/>
      <c r="WGO38" s="1"/>
      <c r="WGP38" s="1"/>
      <c r="WGQ38" s="1"/>
      <c r="WGR38" s="1"/>
      <c r="WGS38" s="1"/>
      <c r="WGT38" s="1"/>
      <c r="WGU38" s="1"/>
      <c r="WGV38" s="1"/>
      <c r="WGW38" s="1"/>
      <c r="WGX38" s="1"/>
      <c r="WGY38" s="1"/>
      <c r="WGZ38" s="1"/>
      <c r="WHA38" s="1"/>
      <c r="WHB38" s="1"/>
      <c r="WHC38" s="1"/>
      <c r="WHD38" s="1"/>
      <c r="WHE38" s="1"/>
      <c r="WHF38" s="1"/>
      <c r="WHG38" s="1"/>
      <c r="WHH38" s="1"/>
      <c r="WHI38" s="1"/>
      <c r="WHJ38" s="1"/>
      <c r="WHK38" s="1"/>
      <c r="WHL38" s="1"/>
      <c r="WHM38" s="1"/>
      <c r="WHN38" s="1"/>
      <c r="WHO38" s="1"/>
      <c r="WHP38" s="1"/>
      <c r="WHQ38" s="1"/>
      <c r="WHR38" s="1"/>
      <c r="WHS38" s="1"/>
      <c r="WHT38" s="1"/>
      <c r="WHU38" s="1"/>
      <c r="WHV38" s="1"/>
      <c r="WHW38" s="1"/>
      <c r="WHX38" s="1"/>
      <c r="WHY38" s="1"/>
      <c r="WHZ38" s="1"/>
      <c r="WIA38" s="1"/>
      <c r="WIB38" s="1"/>
      <c r="WIC38" s="1"/>
      <c r="WID38" s="1"/>
      <c r="WIE38" s="1"/>
      <c r="WIF38" s="1"/>
      <c r="WIG38" s="1"/>
      <c r="WIH38" s="1"/>
      <c r="WII38" s="1"/>
      <c r="WIJ38" s="1"/>
      <c r="WIK38" s="1"/>
      <c r="WIL38" s="1"/>
      <c r="WIM38" s="1"/>
      <c r="WIN38" s="1"/>
      <c r="WIO38" s="1"/>
      <c r="WIP38" s="1"/>
      <c r="WIQ38" s="1"/>
      <c r="WIR38" s="1"/>
      <c r="WIS38" s="1"/>
      <c r="WIT38" s="1"/>
      <c r="WIU38" s="1"/>
      <c r="WIV38" s="1"/>
      <c r="WIW38" s="1"/>
      <c r="WIX38" s="1"/>
      <c r="WIY38" s="1"/>
      <c r="WIZ38" s="1"/>
      <c r="WJA38" s="1"/>
      <c r="WJB38" s="1"/>
      <c r="WJC38" s="1"/>
      <c r="WJD38" s="1"/>
      <c r="WJE38" s="1"/>
      <c r="WJF38" s="1"/>
      <c r="WJG38" s="1"/>
      <c r="WJH38" s="1"/>
      <c r="WJI38" s="1"/>
      <c r="WJJ38" s="1"/>
      <c r="WJK38" s="1"/>
      <c r="WJL38" s="1"/>
      <c r="WJM38" s="1"/>
      <c r="WJN38" s="1"/>
      <c r="WJO38" s="1"/>
      <c r="WJP38" s="1"/>
      <c r="WJQ38" s="1"/>
      <c r="WJR38" s="1"/>
      <c r="WJS38" s="1"/>
      <c r="WJT38" s="1"/>
      <c r="WJU38" s="1"/>
      <c r="WJV38" s="1"/>
      <c r="WJW38" s="1"/>
      <c r="WJX38" s="1"/>
      <c r="WJY38" s="1"/>
      <c r="WJZ38" s="1"/>
      <c r="WKA38" s="1"/>
      <c r="WKB38" s="1"/>
      <c r="WKC38" s="1"/>
      <c r="WKD38" s="1"/>
      <c r="WKE38" s="1"/>
      <c r="WKF38" s="1"/>
      <c r="WKG38" s="1"/>
      <c r="WKH38" s="1"/>
      <c r="WKI38" s="1"/>
      <c r="WKJ38" s="1"/>
      <c r="WKK38" s="1"/>
      <c r="WKL38" s="1"/>
      <c r="WKM38" s="1"/>
      <c r="WKN38" s="1"/>
      <c r="WKO38" s="1"/>
      <c r="WKP38" s="1"/>
      <c r="WKQ38" s="1"/>
      <c r="WKR38" s="1"/>
      <c r="WKS38" s="1"/>
      <c r="WKT38" s="1"/>
      <c r="WKU38" s="1"/>
      <c r="WKV38" s="1"/>
      <c r="WKW38" s="1"/>
      <c r="WKX38" s="1"/>
      <c r="WKY38" s="1"/>
      <c r="WKZ38" s="1"/>
      <c r="WLA38" s="1"/>
      <c r="WLB38" s="1"/>
      <c r="WLC38" s="1"/>
      <c r="WLD38" s="1"/>
      <c r="WLE38" s="1"/>
      <c r="WLF38" s="1"/>
      <c r="WLG38" s="1"/>
      <c r="WLH38" s="1"/>
      <c r="WLI38" s="1"/>
      <c r="WLJ38" s="1"/>
      <c r="WLK38" s="1"/>
      <c r="WLL38" s="1"/>
      <c r="WLM38" s="1"/>
      <c r="WLN38" s="1"/>
      <c r="WLO38" s="1"/>
      <c r="WLP38" s="1"/>
      <c r="WLQ38" s="1"/>
      <c r="WLR38" s="1"/>
      <c r="WLS38" s="1"/>
      <c r="WLT38" s="1"/>
      <c r="WLU38" s="1"/>
      <c r="WLV38" s="1"/>
      <c r="WLW38" s="1"/>
      <c r="WLX38" s="1"/>
      <c r="WLY38" s="1"/>
      <c r="WLZ38" s="1"/>
      <c r="WMA38" s="1"/>
      <c r="WMB38" s="1"/>
      <c r="WMC38" s="1"/>
      <c r="WMD38" s="1"/>
      <c r="WME38" s="1"/>
      <c r="WMF38" s="1"/>
      <c r="WMG38" s="1"/>
      <c r="WMH38" s="1"/>
      <c r="WMI38" s="1"/>
      <c r="WMJ38" s="1"/>
      <c r="WMK38" s="1"/>
      <c r="WML38" s="1"/>
      <c r="WMM38" s="1"/>
      <c r="WMN38" s="1"/>
      <c r="WMO38" s="1"/>
      <c r="WMP38" s="1"/>
      <c r="WMQ38" s="1"/>
      <c r="WMR38" s="1"/>
      <c r="WMS38" s="1"/>
      <c r="WMT38" s="1"/>
      <c r="WMU38" s="1"/>
      <c r="WMV38" s="1"/>
      <c r="WMW38" s="1"/>
      <c r="WMX38" s="1"/>
      <c r="WMY38" s="1"/>
      <c r="WMZ38" s="1"/>
      <c r="WNA38" s="1"/>
      <c r="WNB38" s="1"/>
      <c r="WNC38" s="1"/>
      <c r="WND38" s="1"/>
      <c r="WNE38" s="1"/>
      <c r="WNF38" s="1"/>
      <c r="WNG38" s="1"/>
      <c r="WNH38" s="1"/>
      <c r="WNI38" s="1"/>
      <c r="WNJ38" s="1"/>
      <c r="WNK38" s="1"/>
      <c r="WNL38" s="1"/>
      <c r="WNM38" s="1"/>
      <c r="WNN38" s="1"/>
      <c r="WNO38" s="1"/>
      <c r="WNP38" s="1"/>
      <c r="WNQ38" s="1"/>
      <c r="WNR38" s="1"/>
      <c r="WNS38" s="1"/>
      <c r="WNT38" s="1"/>
      <c r="WNU38" s="1"/>
      <c r="WNV38" s="1"/>
      <c r="WNW38" s="1"/>
      <c r="WNX38" s="1"/>
      <c r="WNY38" s="1"/>
      <c r="WNZ38" s="1"/>
      <c r="WOA38" s="1"/>
      <c r="WOB38" s="1"/>
      <c r="WOC38" s="1"/>
      <c r="WOD38" s="1"/>
      <c r="WOE38" s="1"/>
      <c r="WOF38" s="1"/>
      <c r="WOG38" s="1"/>
      <c r="WOH38" s="1"/>
      <c r="WOI38" s="1"/>
      <c r="WOJ38" s="1"/>
      <c r="WOK38" s="1"/>
      <c r="WOL38" s="1"/>
      <c r="WOM38" s="1"/>
      <c r="WON38" s="1"/>
      <c r="WOO38" s="1"/>
      <c r="WOP38" s="1"/>
      <c r="WOQ38" s="1"/>
      <c r="WOR38" s="1"/>
      <c r="WOS38" s="1"/>
      <c r="WOT38" s="1"/>
      <c r="WOU38" s="1"/>
      <c r="WOV38" s="1"/>
      <c r="WOW38" s="1"/>
      <c r="WOX38" s="1"/>
      <c r="WOY38" s="1"/>
      <c r="WOZ38" s="1"/>
      <c r="WPA38" s="1"/>
      <c r="WPB38" s="1"/>
      <c r="WPC38" s="1"/>
      <c r="WPD38" s="1"/>
      <c r="WPE38" s="1"/>
      <c r="WPF38" s="1"/>
      <c r="WPG38" s="1"/>
      <c r="WPH38" s="1"/>
      <c r="WPI38" s="1"/>
      <c r="WPJ38" s="1"/>
      <c r="WPK38" s="1"/>
      <c r="WPL38" s="1"/>
      <c r="WPM38" s="1"/>
      <c r="WPN38" s="1"/>
      <c r="WPO38" s="1"/>
      <c r="WPP38" s="1"/>
      <c r="WPQ38" s="1"/>
      <c r="WPR38" s="1"/>
      <c r="WPS38" s="1"/>
      <c r="WPT38" s="1"/>
      <c r="WPU38" s="1"/>
      <c r="WPV38" s="1"/>
      <c r="WPW38" s="1"/>
      <c r="WPX38" s="1"/>
      <c r="WPY38" s="1"/>
      <c r="WPZ38" s="1"/>
      <c r="WQA38" s="1"/>
      <c r="WQB38" s="1"/>
      <c r="WQC38" s="1"/>
      <c r="WQD38" s="1"/>
      <c r="WQE38" s="1"/>
      <c r="WQF38" s="1"/>
      <c r="WQG38" s="1"/>
      <c r="WQH38" s="1"/>
      <c r="WQI38" s="1"/>
      <c r="WQJ38" s="1"/>
      <c r="WQK38" s="1"/>
      <c r="WQL38" s="1"/>
      <c r="WQM38" s="1"/>
      <c r="WQN38" s="1"/>
      <c r="WQO38" s="1"/>
      <c r="WQP38" s="1"/>
      <c r="WQQ38" s="1"/>
      <c r="WQR38" s="1"/>
      <c r="WQS38" s="1"/>
      <c r="WQT38" s="1"/>
      <c r="WQU38" s="1"/>
      <c r="WQV38" s="1"/>
      <c r="WQW38" s="1"/>
      <c r="WQX38" s="1"/>
      <c r="WQY38" s="1"/>
      <c r="WQZ38" s="1"/>
      <c r="WRA38" s="1"/>
      <c r="WRB38" s="1"/>
      <c r="WRC38" s="1"/>
      <c r="WRD38" s="1"/>
      <c r="WRE38" s="1"/>
      <c r="WRF38" s="1"/>
      <c r="WRG38" s="1"/>
      <c r="WRH38" s="1"/>
      <c r="WRI38" s="1"/>
      <c r="WRJ38" s="1"/>
      <c r="WRK38" s="1"/>
      <c r="WRL38" s="1"/>
      <c r="WRM38" s="1"/>
      <c r="WRN38" s="1"/>
      <c r="WRO38" s="1"/>
      <c r="WRP38" s="1"/>
      <c r="WRQ38" s="1"/>
      <c r="WRR38" s="1"/>
      <c r="WRS38" s="1"/>
      <c r="WRT38" s="1"/>
      <c r="WRU38" s="1"/>
      <c r="WRV38" s="1"/>
      <c r="WRW38" s="1"/>
      <c r="WRX38" s="1"/>
      <c r="WRY38" s="1"/>
      <c r="WRZ38" s="1"/>
      <c r="WSA38" s="1"/>
      <c r="WSB38" s="1"/>
      <c r="WSC38" s="1"/>
      <c r="WSD38" s="1"/>
      <c r="WSE38" s="1"/>
      <c r="WSF38" s="1"/>
      <c r="WSG38" s="1"/>
      <c r="WSH38" s="1"/>
      <c r="WSI38" s="1"/>
      <c r="WSJ38" s="1"/>
      <c r="WSK38" s="1"/>
      <c r="WSL38" s="1"/>
      <c r="WSM38" s="1"/>
      <c r="WSN38" s="1"/>
      <c r="WSO38" s="1"/>
      <c r="WSP38" s="1"/>
      <c r="WSQ38" s="1"/>
      <c r="WSR38" s="1"/>
      <c r="WSS38" s="1"/>
      <c r="WST38" s="1"/>
      <c r="WSU38" s="1"/>
      <c r="WSV38" s="1"/>
      <c r="WSW38" s="1"/>
      <c r="WSX38" s="1"/>
      <c r="WSY38" s="1"/>
      <c r="WSZ38" s="1"/>
      <c r="WTA38" s="1"/>
      <c r="WTB38" s="1"/>
      <c r="WTC38" s="1"/>
      <c r="WTD38" s="1"/>
      <c r="WTE38" s="1"/>
      <c r="WTF38" s="1"/>
      <c r="WTG38" s="1"/>
      <c r="WTH38" s="1"/>
      <c r="WTI38" s="1"/>
      <c r="WTJ38" s="1"/>
      <c r="WTK38" s="1"/>
      <c r="WTL38" s="1"/>
      <c r="WTM38" s="1"/>
      <c r="WTN38" s="1"/>
      <c r="WTO38" s="1"/>
      <c r="WTP38" s="1"/>
      <c r="WTQ38" s="1"/>
      <c r="WTR38" s="1"/>
      <c r="WTS38" s="1"/>
      <c r="WTT38" s="1"/>
      <c r="WTU38" s="1"/>
      <c r="WTV38" s="1"/>
      <c r="WTW38" s="1"/>
      <c r="WTX38" s="1"/>
      <c r="WTY38" s="1"/>
      <c r="WTZ38" s="1"/>
      <c r="WUA38" s="1"/>
      <c r="WUB38" s="1"/>
      <c r="WUC38" s="1"/>
      <c r="WUD38" s="1"/>
      <c r="WUE38" s="1"/>
      <c r="WUF38" s="1"/>
      <c r="WUG38" s="1"/>
      <c r="WUH38" s="1"/>
      <c r="WUI38" s="1"/>
      <c r="WUJ38" s="1"/>
      <c r="WUK38" s="1"/>
      <c r="WUL38" s="1"/>
      <c r="WUM38" s="1"/>
      <c r="WUN38" s="1"/>
      <c r="WUO38" s="1"/>
      <c r="WUP38" s="1"/>
      <c r="WUQ38" s="1"/>
      <c r="WUR38" s="1"/>
      <c r="WUS38" s="1"/>
      <c r="WUT38" s="1"/>
      <c r="WUU38" s="1"/>
      <c r="WUV38" s="1"/>
      <c r="WUW38" s="1"/>
      <c r="WUX38" s="1"/>
      <c r="WUY38" s="1"/>
      <c r="WUZ38" s="1"/>
      <c r="WVA38" s="1"/>
      <c r="WVB38" s="1"/>
      <c r="WVC38" s="1"/>
      <c r="WVD38" s="1"/>
      <c r="WVE38" s="1"/>
      <c r="WVF38" s="1"/>
      <c r="WVG38" s="1"/>
      <c r="WVH38" s="1"/>
      <c r="WVI38" s="1"/>
      <c r="WVJ38" s="1"/>
      <c r="WVK38" s="1"/>
      <c r="WVL38" s="1"/>
      <c r="WVM38" s="1"/>
      <c r="WVN38" s="1"/>
      <c r="WVO38" s="1"/>
      <c r="WVP38" s="1"/>
      <c r="WVQ38" s="1"/>
      <c r="WVR38" s="1"/>
      <c r="WVS38" s="1"/>
      <c r="WVT38" s="1"/>
      <c r="WVU38" s="1"/>
      <c r="WVV38" s="1"/>
      <c r="WVW38" s="1"/>
      <c r="WVX38" s="1"/>
      <c r="WVY38" s="1"/>
      <c r="WVZ38" s="1"/>
      <c r="WWA38" s="1"/>
      <c r="WWB38" s="1"/>
      <c r="WWC38" s="1"/>
      <c r="WWD38" s="1"/>
      <c r="WWE38" s="1"/>
      <c r="WWF38" s="1"/>
      <c r="WWG38" s="1"/>
      <c r="WWH38" s="1"/>
      <c r="WWI38" s="1"/>
      <c r="WWJ38" s="1"/>
      <c r="WWK38" s="1"/>
      <c r="WWL38" s="1"/>
      <c r="WWM38" s="1"/>
      <c r="WWN38" s="1"/>
      <c r="WWO38" s="1"/>
      <c r="WWP38" s="1"/>
      <c r="WWQ38" s="1"/>
      <c r="WWR38" s="1"/>
      <c r="WWS38" s="1"/>
      <c r="WWT38" s="1"/>
      <c r="WWU38" s="1"/>
      <c r="WWV38" s="1"/>
      <c r="WWW38" s="1"/>
      <c r="WWX38" s="1"/>
      <c r="WWY38" s="1"/>
      <c r="WWZ38" s="1"/>
      <c r="WXA38" s="1"/>
      <c r="WXB38" s="1"/>
      <c r="WXC38" s="1"/>
      <c r="WXD38" s="1"/>
    </row>
    <row r="39" spans="1:16176" ht="13.9" customHeight="1">
      <c r="B39" s="49" t="s">
        <v>111</v>
      </c>
      <c r="X39" s="226" t="s">
        <v>112</v>
      </c>
      <c r="Y39" s="221"/>
      <c r="Z39" s="221"/>
      <c r="AA39" s="222" t="s">
        <v>110</v>
      </c>
      <c r="AB39" s="222"/>
      <c r="AC39" s="222"/>
      <c r="AD39" s="222"/>
      <c r="AE39" s="222"/>
    </row>
    <row r="40" spans="1:16176" ht="13.9" customHeight="1">
      <c r="B40" s="49" t="s">
        <v>113</v>
      </c>
      <c r="X40" s="226" t="s">
        <v>114</v>
      </c>
      <c r="Y40" s="221"/>
      <c r="Z40" s="221"/>
      <c r="AA40" s="254">
        <v>7</v>
      </c>
      <c r="AB40" s="255"/>
      <c r="AC40" s="255"/>
      <c r="AD40" s="1" t="s">
        <v>2</v>
      </c>
    </row>
    <row r="41" spans="1:16176" ht="13.9" customHeight="1">
      <c r="X41" s="7"/>
      <c r="Y41" s="4"/>
      <c r="Z41" s="4"/>
      <c r="AA41" s="52"/>
      <c r="AB41" s="4"/>
      <c r="AC41" s="4"/>
    </row>
    <row r="42" spans="1:16176" ht="13.9" customHeight="1">
      <c r="B42" s="49" t="s">
        <v>115</v>
      </c>
      <c r="I42" s="6"/>
    </row>
    <row r="43" spans="1:16176" ht="13.9" customHeight="1">
      <c r="B43" s="239" t="s">
        <v>11</v>
      </c>
      <c r="C43" s="232"/>
      <c r="D43" s="234" t="s">
        <v>116</v>
      </c>
      <c r="E43" s="242"/>
      <c r="F43" s="242"/>
      <c r="G43" s="235"/>
      <c r="H43" s="243" t="s">
        <v>117</v>
      </c>
      <c r="I43" s="244"/>
      <c r="J43" s="230" t="s">
        <v>12</v>
      </c>
      <c r="K43" s="231"/>
      <c r="L43" s="247" t="s">
        <v>118</v>
      </c>
      <c r="M43" s="231"/>
      <c r="N43" s="248" t="s">
        <v>119</v>
      </c>
      <c r="O43" s="249"/>
      <c r="P43" s="250"/>
      <c r="Q43" s="230" t="s">
        <v>13</v>
      </c>
      <c r="R43" s="231"/>
      <c r="S43" s="232"/>
      <c r="T43" s="230" t="s">
        <v>14</v>
      </c>
      <c r="U43" s="231"/>
      <c r="V43" s="232"/>
      <c r="W43" s="230" t="s">
        <v>120</v>
      </c>
      <c r="X43" s="231"/>
      <c r="Y43" s="232"/>
      <c r="Z43" s="230" t="s">
        <v>121</v>
      </c>
      <c r="AA43" s="231"/>
      <c r="AB43" s="232"/>
      <c r="AC43" s="233" t="s">
        <v>122</v>
      </c>
      <c r="AD43" s="231"/>
      <c r="AE43" s="232"/>
    </row>
    <row r="44" spans="1:16176" ht="13.9" customHeight="1">
      <c r="B44" s="240"/>
      <c r="C44" s="241"/>
      <c r="D44" s="234" t="s">
        <v>16</v>
      </c>
      <c r="E44" s="235"/>
      <c r="F44" s="234" t="s">
        <v>17</v>
      </c>
      <c r="G44" s="235"/>
      <c r="H44" s="245"/>
      <c r="I44" s="246"/>
      <c r="J44" s="236"/>
      <c r="K44" s="237"/>
      <c r="L44" s="236"/>
      <c r="M44" s="237"/>
      <c r="N44" s="251"/>
      <c r="O44" s="252"/>
      <c r="P44" s="253"/>
      <c r="Q44" s="236" t="s">
        <v>18</v>
      </c>
      <c r="R44" s="237"/>
      <c r="S44" s="238"/>
      <c r="T44" s="236" t="s">
        <v>18</v>
      </c>
      <c r="U44" s="237"/>
      <c r="V44" s="238"/>
      <c r="W44" s="236" t="s">
        <v>19</v>
      </c>
      <c r="X44" s="237"/>
      <c r="Y44" s="238"/>
      <c r="Z44" s="236" t="s">
        <v>19</v>
      </c>
      <c r="AA44" s="237"/>
      <c r="AB44" s="238"/>
      <c r="AC44" s="236" t="s">
        <v>123</v>
      </c>
      <c r="AD44" s="237"/>
      <c r="AE44" s="238"/>
    </row>
    <row r="45" spans="1:16176" ht="13.9" customHeight="1">
      <c r="B45" s="265"/>
      <c r="C45" s="266"/>
      <c r="D45" s="267"/>
      <c r="E45" s="268"/>
      <c r="F45" s="267">
        <v>0</v>
      </c>
      <c r="G45" s="268"/>
      <c r="H45" s="256"/>
      <c r="I45" s="257"/>
      <c r="J45" s="256"/>
      <c r="K45" s="257"/>
      <c r="L45" s="256"/>
      <c r="M45" s="257"/>
      <c r="N45" s="256"/>
      <c r="O45" s="257"/>
      <c r="P45" s="258"/>
      <c r="Q45" s="256"/>
      <c r="R45" s="257"/>
      <c r="S45" s="258"/>
      <c r="T45" s="256"/>
      <c r="U45" s="257"/>
      <c r="V45" s="258"/>
      <c r="W45" s="256"/>
      <c r="X45" s="257"/>
      <c r="Y45" s="258"/>
      <c r="Z45" s="256"/>
      <c r="AA45" s="257"/>
      <c r="AB45" s="258"/>
      <c r="AC45" s="256"/>
      <c r="AD45" s="257"/>
      <c r="AE45" s="258"/>
    </row>
    <row r="46" spans="1:16176" ht="13.9" customHeight="1">
      <c r="B46" s="259">
        <v>1</v>
      </c>
      <c r="C46" s="260"/>
      <c r="D46" s="261">
        <f>F46-F45</f>
      </c>
      <c r="E46" s="262"/>
      <c r="F46" s="261">
        <v>1</v>
      </c>
      <c r="G46" s="262"/>
      <c r="H46" s="263"/>
      <c r="I46" s="264"/>
      <c r="J46" s="263">
        <v>50</v>
      </c>
      <c r="K46" s="264"/>
      <c r="L46" s="263" t="inlineStr">
        <is>
          <t xml:space="preserve">-</t>
        </is>
      </c>
      <c r="M46" s="264"/>
      <c r="N46" s="263" t="inlineStr">
        <is>
          <t xml:space="preserve">Sand</t>
        </is>
      </c>
      <c r="O46" s="269"/>
      <c r="P46" s="264"/>
      <c r="Q46" s="263">
        <v>18.5</v>
      </c>
      <c r="R46" s="269"/>
      <c r="S46" s="264"/>
      <c r="T46" s="261">
        <f>Q46-10</f>
      </c>
      <c r="U46" s="270"/>
      <c r="V46" s="262"/>
      <c r="W46" s="271">
        <v>0</v>
      </c>
      <c r="X46" s="272"/>
      <c r="Y46" s="273"/>
      <c r="Z46" s="261">
        <f>IF(N46="Sand",1,W46*0.1)</f>
      </c>
      <c r="AA46" s="270"/>
      <c r="AB46" s="262"/>
      <c r="AC46" s="271">
        <v>41.8</v>
      </c>
      <c r="AD46" s="270"/>
      <c r="AE46" s="262"/>
      <c r="AG46" s="1" t="s">
        <v>125</v>
      </c>
    </row>
    <row r="47" spans="1:16176" ht="13.9" customHeight="1">
      <c r="B47" s="274">
        <v>2</v>
      </c>
      <c r="C47" s="275"/>
      <c r="D47" s="261">
        <f>F47-F46</f>
      </c>
      <c r="E47" s="262"/>
      <c r="F47" s="261">
        <v>2</v>
      </c>
      <c r="G47" s="262"/>
      <c r="H47" s="263"/>
      <c r="I47" s="264"/>
      <c r="J47" s="263">
        <v>50</v>
      </c>
      <c r="K47" s="264"/>
      <c r="L47" s="263" t="inlineStr">
        <is>
          <t xml:space="preserve">-</t>
        </is>
      </c>
      <c r="M47" s="264"/>
      <c r="N47" s="263" t="inlineStr">
        <is>
          <t xml:space="preserve">Sand</t>
        </is>
      </c>
      <c r="O47" s="269"/>
      <c r="P47" s="264"/>
      <c r="Q47" s="263">
        <v>18.5</v>
      </c>
      <c r="R47" s="269"/>
      <c r="S47" s="264"/>
      <c r="T47" s="261">
        <f>Q47-10</f>
      </c>
      <c r="U47" s="270"/>
      <c r="V47" s="262"/>
      <c r="W47" s="271">
        <v>0</v>
      </c>
      <c r="X47" s="272"/>
      <c r="Y47" s="273"/>
      <c r="Z47" s="261">
        <f>IF(N47="Sand",1,W47*0.1)</f>
      </c>
      <c r="AA47" s="270"/>
      <c r="AB47" s="262"/>
      <c r="AC47" s="271">
        <v>41.8</v>
      </c>
      <c r="AD47" s="270"/>
      <c r="AE47" s="262"/>
      <c r="AG47" s="1" t="s">
        <v>126</v>
      </c>
    </row>
    <row r="48" spans="1:16176" ht="13.9" customHeight="1">
      <c r="B48" s="274">
        <v>3</v>
      </c>
      <c r="C48" s="275"/>
      <c r="D48" s="261">
        <f>F48-F47</f>
      </c>
      <c r="E48" s="262"/>
      <c r="F48" s="261">
        <v>3</v>
      </c>
      <c r="G48" s="262"/>
      <c r="H48" s="263"/>
      <c r="I48" s="264"/>
      <c r="J48" s="263">
        <v>50</v>
      </c>
      <c r="K48" s="264"/>
      <c r="L48" s="263" t="inlineStr">
        <is>
          <t xml:space="preserve">-</t>
        </is>
      </c>
      <c r="M48" s="264"/>
      <c r="N48" s="263" t="inlineStr">
        <is>
          <t xml:space="preserve">Sand</t>
        </is>
      </c>
      <c r="O48" s="269"/>
      <c r="P48" s="264"/>
      <c r="Q48" s="263">
        <v>18.5</v>
      </c>
      <c r="R48" s="269"/>
      <c r="S48" s="264"/>
      <c r="T48" s="261">
        <f>Q48-10</f>
      </c>
      <c r="U48" s="270"/>
      <c r="V48" s="262"/>
      <c r="W48" s="271">
        <v>0</v>
      </c>
      <c r="X48" s="272"/>
      <c r="Y48" s="273"/>
      <c r="Z48" s="261">
        <f>IF(N48="Sand",1,W48*0.1)</f>
      </c>
      <c r="AA48" s="270"/>
      <c r="AB48" s="262"/>
      <c r="AC48" s="271">
        <v>41.8</v>
      </c>
      <c r="AD48" s="270"/>
      <c r="AE48" s="262"/>
      <c r="AG48" s="1" t="s">
        <v>124</v>
      </c>
    </row>
    <row r="49" spans="2:32" ht="13.9" customHeight="1">
      <c r="B49" s="274">
        <v>4</v>
      </c>
      <c r="C49" s="275"/>
      <c r="D49" s="261">
        <f>F49-F48</f>
      </c>
      <c r="E49" s="262"/>
      <c r="F49" s="261">
        <v>4</v>
      </c>
      <c r="G49" s="262"/>
      <c r="H49" s="263"/>
      <c r="I49" s="269"/>
      <c r="J49" s="263">
        <v>50</v>
      </c>
      <c r="K49" s="264"/>
      <c r="L49" s="263" t="inlineStr">
        <is>
          <t xml:space="preserve">-</t>
        </is>
      </c>
      <c r="M49" s="264"/>
      <c r="N49" s="263" t="inlineStr">
        <is>
          <t xml:space="preserve">Sand</t>
        </is>
      </c>
      <c r="O49" s="269"/>
      <c r="P49" s="264"/>
      <c r="Q49" s="263">
        <v>18.5</v>
      </c>
      <c r="R49" s="269"/>
      <c r="S49" s="264"/>
      <c r="T49" s="261">
        <f>Q49-10</f>
      </c>
      <c r="U49" s="270"/>
      <c r="V49" s="262"/>
      <c r="W49" s="271">
        <v>0</v>
      </c>
      <c r="X49" s="272"/>
      <c r="Y49" s="273"/>
      <c r="Z49" s="261">
        <f>IF(N49="Sand",1,W49*0.1)</f>
      </c>
      <c r="AA49" s="270"/>
      <c r="AB49" s="262"/>
      <c r="AC49" s="271">
        <v>41.8</v>
      </c>
      <c r="AD49" s="270"/>
      <c r="AE49" s="262"/>
    </row>
    <row r="50" spans="2:32" ht="13.9" customHeight="1">
      <c r="B50" s="281">
        <v>5</v>
      </c>
      <c r="C50" s="282"/>
      <c r="D50" s="261">
        <f>F50-F49</f>
      </c>
      <c r="E50" s="262"/>
      <c r="F50" s="261">
        <v>5</v>
      </c>
      <c r="G50" s="262"/>
      <c r="H50" s="263"/>
      <c r="I50" s="264"/>
      <c r="J50" s="263">
        <v>41</v>
      </c>
      <c r="K50" s="264"/>
      <c r="L50" s="263" t="inlineStr">
        <is>
          <t xml:space="preserve">-</t>
        </is>
      </c>
      <c r="M50" s="264"/>
      <c r="N50" s="263" t="inlineStr">
        <is>
          <t xml:space="preserve">Sand</t>
        </is>
      </c>
      <c r="O50" s="269"/>
      <c r="P50" s="264"/>
      <c r="Q50" s="263">
        <v>18.5</v>
      </c>
      <c r="R50" s="269"/>
      <c r="S50" s="264"/>
      <c r="T50" s="261">
        <f>Q50-10</f>
      </c>
      <c r="U50" s="270"/>
      <c r="V50" s="262"/>
      <c r="W50" s="271">
        <v>0</v>
      </c>
      <c r="X50" s="272"/>
      <c r="Y50" s="273"/>
      <c r="Z50" s="261">
        <f>IF(N50="Sand",1,W50*0.1)</f>
      </c>
      <c r="AA50" s="270"/>
      <c r="AB50" s="262"/>
      <c r="AC50" s="271">
        <v>39.4</v>
      </c>
      <c r="AD50" s="270"/>
      <c r="AE50" s="262"/>
    </row>
    <row r="51" spans="2:32" ht="13.9" customHeight="1">
      <c r="B51" s="279"/>
      <c r="C51" s="280"/>
      <c r="D51" s="276"/>
      <c r="E51" s="278"/>
      <c r="F51" s="276"/>
      <c r="G51" s="278"/>
      <c r="H51" s="276"/>
      <c r="I51" s="277"/>
      <c r="J51" s="276"/>
      <c r="K51" s="277"/>
      <c r="L51" s="276"/>
      <c r="M51" s="277"/>
      <c r="N51" s="276"/>
      <c r="O51" s="277"/>
      <c r="P51" s="278"/>
      <c r="Q51" s="276"/>
      <c r="R51" s="277"/>
      <c r="S51" s="278"/>
      <c r="T51" s="276"/>
      <c r="U51" s="277"/>
      <c r="V51" s="278"/>
      <c r="W51" s="276"/>
      <c r="X51" s="277"/>
      <c r="Y51" s="278"/>
      <c r="Z51" s="276"/>
      <c r="AA51" s="277"/>
      <c r="AB51" s="278"/>
      <c r="AC51" s="276"/>
      <c r="AD51" s="277"/>
      <c r="AE51" s="278"/>
    </row>
    <row r="52" spans="2:32" ht="13.9" customHeight="1">
      <c r="B52" s="53"/>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2:32" ht="13.9" customHeight="1">
      <c r="B53" s="48"/>
    </row>
    <row r="54" spans="2:32" ht="13.9" customHeight="1"/>
    <row r="55" spans="2:32" ht="13.9" customHeight="1">
      <c r="B55" s="58"/>
    </row>
    <row r="56" spans="2:32" ht="13.9" customHeight="1">
      <c r="B56" s="283"/>
      <c r="C56" s="284"/>
      <c r="D56" s="8"/>
    </row>
    <row r="57" spans="2:32" ht="13.9" customHeight="1">
      <c r="B57" s="283"/>
      <c r="C57" s="284"/>
    </row>
    <row r="58" spans="2:32" ht="13.9" customHeight="1">
      <c r="B58" s="283"/>
      <c r="C58" s="284"/>
    </row>
    <row r="59" spans="2:32" ht="13.9" customHeight="1">
      <c r="B59" s="283"/>
      <c r="C59" s="284"/>
    </row>
    <row r="60" spans="2:32" ht="13.9" customHeight="1">
      <c r="B60" s="283"/>
      <c r="C60" s="284"/>
    </row>
    <row r="61" spans="2:32" ht="13.9" customHeight="1" thickBot="1">
      <c r="B61" s="54"/>
      <c r="C61" s="55"/>
      <c r="D61" s="56"/>
      <c r="E61" s="56"/>
      <c r="F61" s="56"/>
      <c r="G61" s="56"/>
      <c r="H61" s="56"/>
      <c r="I61" s="56"/>
      <c r="J61" s="56"/>
      <c r="K61" s="56"/>
      <c r="L61" s="56"/>
      <c r="M61" s="56"/>
      <c r="N61" s="56"/>
      <c r="O61" s="56"/>
      <c r="P61" s="56"/>
      <c r="Q61" s="56"/>
      <c r="R61" s="56"/>
      <c r="S61" s="56"/>
      <c r="T61" s="56"/>
      <c r="U61" s="56"/>
      <c r="V61" s="56"/>
      <c r="W61" s="56"/>
      <c r="X61" s="56"/>
      <c r="Y61" s="56"/>
      <c r="Z61" s="56"/>
      <c r="AA61" s="292" t="s">
        <v>127</v>
      </c>
      <c r="AB61" s="293"/>
      <c r="AC61" s="294"/>
      <c r="AD61" s="287">
        <v>1</v>
      </c>
      <c r="AE61" s="287"/>
      <c r="AF61" s="288"/>
    </row>
    <row r="62" spans="2:32" ht="13.9" customHeight="1">
      <c r="B62" s="64"/>
      <c r="C62" s="65"/>
      <c r="D62" s="61"/>
      <c r="E62" s="61"/>
      <c r="F62" s="61"/>
      <c r="G62" s="61"/>
      <c r="H62" s="61"/>
      <c r="I62" s="61"/>
      <c r="J62" s="61"/>
      <c r="K62" s="61"/>
      <c r="L62" s="61"/>
      <c r="M62" s="61"/>
      <c r="N62" s="61"/>
      <c r="O62" s="61"/>
      <c r="P62" s="61"/>
      <c r="Q62" s="61"/>
      <c r="R62" s="61"/>
      <c r="S62" s="61"/>
      <c r="T62" s="61"/>
      <c r="U62" s="61"/>
      <c r="V62" s="61"/>
      <c r="W62" s="61"/>
      <c r="X62" s="61"/>
      <c r="Y62" s="61"/>
      <c r="Z62" s="61"/>
      <c r="AA62" s="62"/>
      <c r="AB62" s="62"/>
      <c r="AC62" s="62"/>
      <c r="AD62" s="63"/>
      <c r="AE62" s="63"/>
      <c r="AF62" s="66"/>
    </row>
    <row r="63" spans="2:32" ht="13.9" customHeight="1">
      <c r="B63" s="48" t="s">
        <v>128</v>
      </c>
      <c r="AA63" s="59"/>
      <c r="AB63" s="59"/>
      <c r="AC63" s="59"/>
      <c r="AD63" s="60"/>
      <c r="AE63" s="60"/>
      <c r="AF63" s="72"/>
    </row>
    <row r="64" spans="2:32" ht="13.9" customHeight="1">
      <c r="B64" s="289" t="s">
        <v>395</v>
      </c>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1"/>
    </row>
    <row r="65" spans="2:32" ht="13.9" customHeight="1">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1"/>
    </row>
    <row r="66" spans="2:32" ht="13.9" customHeight="1">
      <c r="B66" s="289"/>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1"/>
    </row>
    <row r="67" spans="2:32" ht="13.9" customHeight="1">
      <c r="C67" s="1" t="s">
        <v>348</v>
      </c>
      <c r="AA67" s="59"/>
      <c r="AB67" s="59"/>
      <c r="AC67" s="59"/>
      <c r="AD67" s="60"/>
      <c r="AE67" s="60"/>
      <c r="AF67" s="72"/>
    </row>
    <row r="68" spans="2:32" ht="13.9" customHeight="1">
      <c r="B68" s="58" t="s">
        <v>129</v>
      </c>
      <c r="AA68" s="59"/>
      <c r="AB68" s="59"/>
      <c r="AC68" s="59"/>
      <c r="AD68" s="60"/>
      <c r="AE68" s="60"/>
      <c r="AF68" s="72"/>
    </row>
    <row r="69" spans="2:32" ht="13.9" customHeight="1">
      <c r="B69" s="283" t="s">
        <v>130</v>
      </c>
      <c r="C69" s="284"/>
      <c r="D69" s="8" t="s">
        <v>131</v>
      </c>
      <c r="AA69" s="59"/>
      <c r="AB69" s="59"/>
      <c r="AC69" s="59"/>
      <c r="AD69" s="60"/>
      <c r="AE69" s="60"/>
      <c r="AF69" s="72"/>
    </row>
    <row r="70" spans="2:32" ht="13.9" customHeight="1">
      <c r="B70" s="283" t="s">
        <v>20</v>
      </c>
      <c r="C70" s="284"/>
      <c r="D70" s="1" t="s">
        <v>132</v>
      </c>
      <c r="AA70" s="59"/>
      <c r="AB70" s="59"/>
      <c r="AC70" s="59"/>
      <c r="AD70" s="60"/>
      <c r="AE70" s="60"/>
      <c r="AF70" s="72"/>
    </row>
    <row r="71" spans="2:32" ht="13.9" customHeight="1">
      <c r="B71" s="283" t="s">
        <v>21</v>
      </c>
      <c r="C71" s="284"/>
      <c r="D71" s="1" t="s">
        <v>132</v>
      </c>
      <c r="AA71" s="59"/>
      <c r="AB71" s="59"/>
      <c r="AC71" s="59"/>
      <c r="AD71" s="60"/>
      <c r="AE71" s="60"/>
      <c r="AF71" s="72"/>
    </row>
    <row r="72" spans="2:32" ht="13.9" customHeight="1">
      <c r="B72" s="283" t="s">
        <v>22</v>
      </c>
      <c r="C72" s="284"/>
      <c r="D72" s="1" t="s">
        <v>132</v>
      </c>
      <c r="AA72" s="59"/>
      <c r="AB72" s="59"/>
      <c r="AC72" s="59"/>
      <c r="AD72" s="60"/>
      <c r="AE72" s="60"/>
      <c r="AF72" s="72"/>
    </row>
    <row r="73" spans="2:32" ht="13.9" customHeight="1">
      <c r="B73" s="283"/>
      <c r="C73" s="284"/>
      <c r="AA73" s="59"/>
      <c r="AB73" s="59"/>
      <c r="AC73" s="59"/>
      <c r="AD73" s="60"/>
      <c r="AE73" s="60"/>
      <c r="AF73" s="72"/>
    </row>
    <row r="74" spans="2:32" ht="13.9" customHeight="1">
      <c r="B74" s="57"/>
      <c r="C74" s="4"/>
      <c r="AA74" s="59"/>
      <c r="AB74" s="59"/>
      <c r="AC74" s="59"/>
      <c r="AD74" s="60"/>
      <c r="AE74" s="60"/>
      <c r="AF74" s="72"/>
    </row>
    <row r="75" spans="2:32" ht="13.9" customHeight="1">
      <c r="B75" s="67" t="s">
        <v>133</v>
      </c>
      <c r="C75" s="4"/>
      <c r="X75" s="221" t="s">
        <v>134</v>
      </c>
      <c r="Y75" s="221"/>
      <c r="Z75" s="221"/>
      <c r="AA75" s="285">
        <f>IFERROR(SUMPRODUCT((N46:N50&lt;&gt;"Sand")*W46:W50*D46:D50)/SUMPRODUCT((N46:N50&lt;&gt;"Sand")*D46:D50),0)</f>
      </c>
      <c r="AB75" s="221"/>
      <c r="AC75" s="221"/>
      <c r="AD75" s="1" t="s">
        <v>9</v>
      </c>
      <c r="AG75" s="1" t="inlineStr">
        <is>
          <t xml:space="preserve">tebal lanau/lempung 0-5 m</t>
        </is>
      </c>
      <c r="AH75" s="1">
        <f>SUMPRODUCT((N46:N50&lt;&gt;"Sand")*D46:D50)</f>
      </c>
    </row>
    <row r="76" spans="2:32" ht="13.9" customHeight="1">
      <c r="B76" s="67" t="s">
        <v>135</v>
      </c>
      <c r="C76" s="4"/>
      <c r="X76" s="221" t="s">
        <v>136</v>
      </c>
      <c r="Y76" s="221"/>
      <c r="Z76" s="221"/>
      <c r="AA76" s="227">
        <f>((Z46*D46)+(Z47*D47)+(Z48*D48)+(Z49*D49)+(Z50*D50))/SUM(D46:E50)</f>
      </c>
      <c r="AB76" s="228"/>
      <c r="AC76" s="229"/>
      <c r="AD76" s="1" t="s">
        <v>9</v>
      </c>
    </row>
    <row r="77" spans="2:32" ht="13.9" customHeight="1">
      <c r="B77" s="67" t="s">
        <v>137</v>
      </c>
      <c r="C77" s="4"/>
      <c r="X77" s="226" t="s">
        <v>138</v>
      </c>
      <c r="Y77" s="221"/>
      <c r="Z77" s="221"/>
      <c r="AA77" s="286">
        <f>IF(AH75=0,SUMPRODUCT(AC46:AC50,D46:D50)/SUM(D46:D50),0)</f>
      </c>
      <c r="AB77" s="228"/>
      <c r="AC77" s="229"/>
      <c r="AD77" s="5" t="s">
        <v>10</v>
      </c>
    </row>
    <row r="78" spans="2:32" ht="13.9" customHeight="1">
      <c r="B78" s="67"/>
      <c r="C78" s="4"/>
      <c r="X78" s="301" t="s">
        <v>139</v>
      </c>
      <c r="Y78" s="221"/>
      <c r="Z78" s="221"/>
      <c r="AA78" s="297">
        <f>PI()*(0.75-AA77/360)*TAN(RADIANS(AA77))</f>
      </c>
      <c r="AB78" s="298"/>
      <c r="AC78" s="299"/>
    </row>
    <row r="79" spans="2:32" ht="13.9" customHeight="1">
      <c r="B79" s="51" t="s">
        <v>140</v>
      </c>
      <c r="C79" s="8"/>
      <c r="X79" s="221" t="s">
        <v>21</v>
      </c>
      <c r="Y79" s="221"/>
      <c r="Z79" s="221"/>
      <c r="AA79" s="297">
        <f>IF(AA77=0,1,EXP(PI()*TAN(RADIANS(AA77)))*TAN(RADIANS(45+AA77/2))^2)</f>
      </c>
      <c r="AB79" s="298"/>
      <c r="AC79" s="299"/>
    </row>
    <row r="80" spans="2:32" ht="13.9" customHeight="1">
      <c r="B80" s="49" t="s">
        <v>141</v>
      </c>
      <c r="C80" s="9"/>
      <c r="U80" s="302"/>
      <c r="V80" s="302"/>
      <c r="W80" s="303"/>
      <c r="X80" s="221" t="s">
        <v>20</v>
      </c>
      <c r="Y80" s="221"/>
      <c r="Z80" s="221"/>
      <c r="AA80" s="297">
        <f>IF(AA77=0,5.14,(AA79-1)/TAN(RADIANS(AA77)))</f>
      </c>
      <c r="AB80" s="298"/>
      <c r="AC80" s="299"/>
    </row>
    <row r="81" spans="2:30" ht="13.9" customHeight="1">
      <c r="B81" s="51" t="s">
        <v>142</v>
      </c>
      <c r="X81" s="221" t="s">
        <v>22</v>
      </c>
      <c r="Y81" s="221"/>
      <c r="Z81" s="221"/>
      <c r="AA81" s="297">
        <f>2*(AA79+1)*TAN(RADIANS(AA77))</f>
      </c>
      <c r="AB81" s="298"/>
      <c r="AC81" s="299"/>
    </row>
    <row r="82" spans="2:30" ht="13.9" customHeight="1">
      <c r="B82" s="51" t="s">
        <v>143</v>
      </c>
      <c r="X82" s="300" t="s">
        <v>144</v>
      </c>
      <c r="Y82" s="221"/>
      <c r="Z82" s="221"/>
      <c r="AA82" s="297">
        <f>IF(AA40&gt;5,((Q46*D46)+(Q47*D47)+(Q48*D48)+(Q49*D49)+(Q50*D50))/SUM(D46:E50),((Q46*D46)+(Q47*D47)+(Q48*D48)+(Q49*D49)+(Q50*D50))/SUM(D46:E50)-10)</f>
      </c>
      <c r="AB82" s="298"/>
      <c r="AC82" s="299"/>
      <c r="AD82" s="1" t="s">
        <v>4</v>
      </c>
    </row>
    <row r="83" spans="2:30" ht="13.9" customHeight="1">
      <c r="B83" s="51" t="inlineStr">
        <is>
          <t xml:space="preserve">Lebar dasar timbunan/platform (kondisi drained)</t>
        </is>
      </c>
      <c r="C83" s="4"/>
      <c r="X83" s="127" t="inlineStr">
        <is>
          <t xml:space="preserve">B =</t>
        </is>
      </c>
      <c r="Y83" s="127"/>
      <c r="Z83" s="127"/>
      <c r="AA83" s="127">
        <v>10</v>
      </c>
      <c r="AB83" s="127"/>
      <c r="AC83" s="127"/>
      <c r="AD83" s="1" t="inlineStr">
        <is>
          <t xml:space="preserve">m</t>
        </is>
      </c>
    </row>
    <row r="84" spans="2:30" ht="13.9" customHeight="1">
      <c r="B84" s="67" t="s">
        <v>145</v>
      </c>
      <c r="C84" s="4"/>
      <c r="X84" s="221" t="s">
        <v>23</v>
      </c>
      <c r="Y84" s="221"/>
      <c r="Z84" s="221"/>
      <c r="AA84" s="223">
        <v>3</v>
      </c>
      <c r="AB84" s="224"/>
      <c r="AC84" s="225"/>
    </row>
    <row r="85" spans="2:30" ht="13.9" customHeight="1"/>
    <row r="86" spans="2:30" ht="13.9" customHeight="1">
      <c r="B86" s="49">
        <f>IF(AA77=0,"Ultimate bearing capacity (Undrained Condition),","Ultimate bearing capacity (Drained Condition),")</f>
      </c>
      <c r="U86" s="295">
        <f>IF(AA77=0,"Qu = (Cu x Nc),","Qu = c'Nc + 0,5gBNg,")</f>
      </c>
      <c r="V86" s="295"/>
      <c r="W86" s="296"/>
      <c r="X86" s="221" t="s">
        <v>147</v>
      </c>
      <c r="Y86" s="221"/>
      <c r="Z86" s="221"/>
      <c r="AA86" s="297">
        <f>IF(AA77=0,AA75*AA80,AA76*AA80+0.5*AA82*AA83*AA81)</f>
      </c>
      <c r="AB86" s="298"/>
      <c r="AC86" s="299"/>
      <c r="AD86" s="1" t="s">
        <v>9</v>
      </c>
    </row>
    <row r="87" spans="2:30" ht="13.9" customHeight="1">
      <c r="B87" s="49">
        <f>IF(AA77=0,"Allowable bearing capacity (Undrained Condition),","Allowable bearing capacity (Drained Condition),")</f>
      </c>
      <c r="U87" s="295" t="s">
        <v>352</v>
      </c>
      <c r="V87" s="295"/>
      <c r="W87" s="296"/>
      <c r="X87" s="221" t="s">
        <v>148</v>
      </c>
      <c r="Y87" s="221"/>
      <c r="Z87" s="221"/>
      <c r="AA87" s="297">
        <f>AA86/AA84</f>
      </c>
      <c r="AB87" s="298"/>
      <c r="AC87" s="299"/>
      <c r="AD87" s="1" t="s">
        <v>9</v>
      </c>
    </row>
    <row r="88" spans="2:30" ht="13.9" customHeight="1">
      <c r="V88" s="69"/>
    </row>
    <row r="89" spans="2:30" ht="13.9" customHeight="1">
      <c r="B89" s="49" t="s">
        <v>149</v>
      </c>
      <c r="V89" s="69"/>
    </row>
    <row r="90" spans="2:30" ht="13.9" customHeight="1">
      <c r="B90" s="49" t="s">
        <v>150</v>
      </c>
      <c r="V90" s="69"/>
      <c r="X90" s="221" t="s">
        <v>151</v>
      </c>
      <c r="Y90" s="221"/>
      <c r="Z90" s="221"/>
      <c r="AA90" s="308">
        <v>2</v>
      </c>
      <c r="AB90" s="224"/>
      <c r="AC90" s="225"/>
      <c r="AD90" s="1" t="s">
        <v>2</v>
      </c>
    </row>
    <row r="91" spans="2:30" ht="15.75" customHeight="1">
      <c r="B91" s="49" t="s">
        <v>152</v>
      </c>
      <c r="V91" s="68" t="s">
        <v>153</v>
      </c>
      <c r="X91" s="221" t="s">
        <v>28</v>
      </c>
      <c r="Y91" s="221"/>
      <c r="Z91" s="221"/>
      <c r="AA91" s="227">
        <f>AA90*$AA$31</f>
      </c>
      <c r="AB91" s="228"/>
      <c r="AC91" s="229"/>
      <c r="AD91" s="1" t="s">
        <v>9</v>
      </c>
    </row>
    <row r="92" spans="2:30" ht="13.9" customHeight="1">
      <c r="V92" s="69"/>
      <c r="X92" s="4"/>
      <c r="Y92" s="4"/>
      <c r="Z92" s="4"/>
      <c r="AA92" s="4"/>
      <c r="AB92" s="4"/>
      <c r="AC92" s="4"/>
    </row>
    <row r="93" spans="2:30" ht="13.9" customHeight="1">
      <c r="B93" s="49" t="s">
        <v>154</v>
      </c>
      <c r="V93" s="69"/>
    </row>
    <row r="94" spans="2:30" ht="13.9" hidden="1" customHeight="1">
      <c r="B94" s="49" t="s">
        <v>155</v>
      </c>
      <c r="V94" s="69"/>
      <c r="X94" s="221" t="s">
        <v>29</v>
      </c>
      <c r="Y94" s="221"/>
      <c r="Z94" s="221"/>
      <c r="AA94" s="223"/>
      <c r="AB94" s="224"/>
      <c r="AC94" s="225"/>
      <c r="AD94" s="1" t="s">
        <v>2</v>
      </c>
    </row>
    <row r="95" spans="2:30" ht="13.9" hidden="1" customHeight="1">
      <c r="B95" s="49" t="s">
        <v>156</v>
      </c>
      <c r="V95" s="69"/>
      <c r="X95" s="221" t="s">
        <v>30</v>
      </c>
      <c r="Y95" s="221"/>
      <c r="Z95" s="221"/>
      <c r="AA95" s="223"/>
      <c r="AB95" s="224"/>
      <c r="AC95" s="225"/>
      <c r="AD95" s="1" t="s">
        <v>2</v>
      </c>
    </row>
    <row r="96" spans="2:30" ht="13.9" hidden="1" customHeight="1">
      <c r="B96" s="49" t="s">
        <v>157</v>
      </c>
      <c r="V96" s="69"/>
      <c r="X96" s="221" t="s">
        <v>31</v>
      </c>
      <c r="Y96" s="221"/>
      <c r="Z96" s="221"/>
      <c r="AA96" s="223"/>
      <c r="AB96" s="224"/>
      <c r="AC96" s="225"/>
      <c r="AD96" s="1" t="s">
        <v>2</v>
      </c>
    </row>
    <row r="97" spans="2:34" ht="17.25" customHeight="1">
      <c r="B97" s="49" t="s">
        <v>158</v>
      </c>
      <c r="V97" s="68" t="s">
        <v>159</v>
      </c>
      <c r="X97" s="221" t="s">
        <v>32</v>
      </c>
      <c r="Y97" s="221"/>
      <c r="Z97" s="221"/>
      <c r="AA97" s="227">
        <v>12.5</v>
      </c>
      <c r="AB97" s="228"/>
      <c r="AC97" s="229"/>
      <c r="AD97" s="1" t="s">
        <v>9</v>
      </c>
      <c r="AH97" s="1">
        <f>(AA94*AA26)+(AA95*AA27)+(AA96*AA28)</f>
      </c>
    </row>
    <row r="98" spans="2:34" ht="13.9" customHeight="1">
      <c r="V98" s="69"/>
    </row>
    <row r="99" spans="2:34" ht="13.9" customHeight="1">
      <c r="B99" s="49" t="s">
        <v>160</v>
      </c>
      <c r="V99" s="69"/>
      <c r="X99" s="221" t="s">
        <v>33</v>
      </c>
      <c r="Y99" s="221"/>
      <c r="Z99" s="221"/>
      <c r="AA99" s="223">
        <v>15</v>
      </c>
      <c r="AB99" s="224"/>
      <c r="AC99" s="225"/>
      <c r="AD99" s="1" t="s">
        <v>9</v>
      </c>
    </row>
    <row r="100" spans="2:34" ht="13.9" customHeight="1">
      <c r="Q100" s="11"/>
      <c r="V100" s="69"/>
    </row>
    <row r="101" spans="2:34" ht="13.9" customHeight="1">
      <c r="B101" s="49" t="s">
        <v>161</v>
      </c>
      <c r="Q101" s="11"/>
      <c r="V101" s="68" t="s">
        <v>162</v>
      </c>
      <c r="X101" s="221" t="s">
        <v>34</v>
      </c>
      <c r="Y101" s="221"/>
      <c r="Z101" s="221"/>
      <c r="AA101" s="227">
        <f>AA91+AA97+AA99</f>
      </c>
      <c r="AB101" s="228"/>
      <c r="AC101" s="229"/>
      <c r="AD101" s="1" t="s">
        <v>9</v>
      </c>
    </row>
    <row r="102" spans="2:34" ht="13.9" customHeight="1"/>
    <row r="103" spans="2:34" ht="13.9" customHeight="1">
      <c r="B103" s="49" t="s">
        <v>163</v>
      </c>
    </row>
    <row r="104" spans="2:34" ht="13.9" customHeight="1">
      <c r="B104" s="49" t="s">
        <v>164</v>
      </c>
      <c r="X104" s="304">
        <f>IF(AA87&gt;=AA101,"Qall &gt; P…. OK!!","Qall &lt; P….NG!!")</f>
      </c>
      <c r="Y104" s="304"/>
      <c r="Z104" s="304"/>
      <c r="AA104" s="304"/>
      <c r="AB104" s="304"/>
      <c r="AC104" s="304"/>
    </row>
    <row r="105" spans="2:34" ht="13.9" customHeight="1">
      <c r="X105" s="12"/>
      <c r="Y105" s="12"/>
      <c r="Z105" s="12"/>
      <c r="AA105" s="12"/>
      <c r="AB105" s="12"/>
      <c r="AC105" s="12"/>
    </row>
    <row r="106" spans="2:34" ht="13.9" customHeight="1">
      <c r="B106" s="305">
        <f>IF(X104="qall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c r="AA106" s="306"/>
      <c r="AB106" s="306"/>
      <c r="AC106" s="306"/>
      <c r="AD106" s="306"/>
      <c r="AE106" s="306"/>
      <c r="AF106" s="307"/>
    </row>
    <row r="107" spans="2:34" ht="13.9" customHeight="1">
      <c r="B107" s="305"/>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7"/>
    </row>
    <row r="108" spans="2:34" ht="13.9" customHeight="1">
      <c r="B108" s="33"/>
      <c r="D108" s="34"/>
      <c r="H108" s="2"/>
      <c r="I108" s="2"/>
      <c r="J108" s="2"/>
      <c r="K108" s="3"/>
      <c r="L108" s="28"/>
    </row>
    <row r="109" spans="2:34">
      <c r="B109" s="48" t="s">
        <v>165</v>
      </c>
    </row>
    <row r="113" spans="2:36">
      <c r="B113" s="58" t="s">
        <v>129</v>
      </c>
    </row>
    <row r="114" spans="2:36" ht="15">
      <c r="B114" s="283" t="s">
        <v>166</v>
      </c>
      <c r="C114" s="284"/>
      <c r="D114" s="8" t="s">
        <v>167</v>
      </c>
    </row>
    <row r="115" spans="2:36">
      <c r="B115" s="283" t="s">
        <v>168</v>
      </c>
      <c r="C115" s="284"/>
      <c r="D115" s="8" t="s">
        <v>146</v>
      </c>
    </row>
    <row r="116" spans="2:36" ht="15">
      <c r="B116" s="320" t="s">
        <v>169</v>
      </c>
      <c r="C116" s="284"/>
      <c r="D116" s="1" t="s">
        <v>99</v>
      </c>
    </row>
    <row r="118" spans="2:36">
      <c r="B118" s="49" t="s">
        <v>170</v>
      </c>
    </row>
    <row r="119" spans="2:36">
      <c r="B119" s="67" t="s">
        <v>171</v>
      </c>
      <c r="C119" s="4"/>
      <c r="X119" s="221" t="s">
        <v>23</v>
      </c>
      <c r="Y119" s="221"/>
      <c r="Z119" s="221"/>
      <c r="AA119" s="223">
        <f>AA84</f>
      </c>
      <c r="AB119" s="224"/>
      <c r="AC119" s="225"/>
    </row>
    <row r="120" spans="2:36" ht="15.75">
      <c r="B120" s="49" t="s">
        <v>172</v>
      </c>
      <c r="V120" s="68" t="s">
        <v>173</v>
      </c>
      <c r="X120" s="221" t="s">
        <v>24</v>
      </c>
      <c r="Y120" s="221"/>
      <c r="Z120" s="221"/>
      <c r="AA120" s="297">
        <f>AA86</f>
      </c>
      <c r="AB120" s="298"/>
      <c r="AC120" s="299"/>
      <c r="AD120" s="1" t="s">
        <v>9</v>
      </c>
    </row>
    <row r="121" spans="2:36" ht="15.75">
      <c r="B121" s="49" t="s">
        <v>174</v>
      </c>
      <c r="V121" s="68" t="s">
        <v>25</v>
      </c>
      <c r="X121" s="221" t="s">
        <v>26</v>
      </c>
      <c r="Y121" s="221"/>
      <c r="Z121" s="221"/>
      <c r="AA121" s="297">
        <f>AA120/AA119</f>
      </c>
      <c r="AB121" s="298"/>
      <c r="AC121" s="299"/>
      <c r="AD121" s="1" t="s">
        <v>9</v>
      </c>
    </row>
    <row r="122" spans="2:36" ht="15">
      <c r="B122" s="49" t="s">
        <v>175</v>
      </c>
      <c r="V122" s="68" t="s">
        <v>176</v>
      </c>
      <c r="X122" s="221" t="s">
        <v>177</v>
      </c>
      <c r="Y122" s="221"/>
      <c r="Z122" s="221"/>
      <c r="AA122" s="297">
        <f>AA121/AA31</f>
      </c>
      <c r="AB122" s="298"/>
      <c r="AC122" s="299"/>
      <c r="AD122" s="1" t="s">
        <v>2</v>
      </c>
    </row>
    <row r="124" spans="2:36" ht="14.25" thickBot="1">
      <c r="B124" s="71"/>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292" t="s">
        <v>127</v>
      </c>
      <c r="AB124" s="293"/>
      <c r="AC124" s="294"/>
      <c r="AD124" s="287">
        <f>AD61+1</f>
      </c>
      <c r="AE124" s="287"/>
      <c r="AF124" s="288"/>
    </row>
    <row r="125" spans="2:36">
      <c r="B125" s="73"/>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2"/>
      <c r="AB125" s="62"/>
      <c r="AC125" s="62"/>
      <c r="AD125" s="63"/>
      <c r="AE125" s="63"/>
      <c r="AF125" s="66"/>
    </row>
    <row r="126" spans="2:36" ht="13.5" customHeight="1">
      <c r="B126" s="48" t="s">
        <v>372</v>
      </c>
    </row>
    <row r="127" spans="2:36" ht="13.5" customHeight="1">
      <c r="B127" s="49" t="s">
        <v>373</v>
      </c>
    </row>
    <row r="128" spans="2:36" ht="13.5" customHeight="1">
      <c r="B128" s="49" t="s">
        <v>374</v>
      </c>
      <c r="X128" s="221" t="s">
        <v>1</v>
      </c>
      <c r="Y128" s="221"/>
      <c r="Z128" s="221"/>
      <c r="AA128" s="223">
        <v>1</v>
      </c>
      <c r="AB128" s="522"/>
      <c r="AC128" s="225"/>
      <c r="AD128" s="1" t="s">
        <v>2</v>
      </c>
      <c r="AH128" s="158"/>
      <c r="AI128" s="159" t="s">
        <v>375</v>
      </c>
      <c r="AJ128" s="159" t="s">
        <v>376</v>
      </c>
    </row>
    <row r="129" spans="2:36" ht="13.5" customHeight="1">
      <c r="V129" s="10"/>
      <c r="X129" s="4"/>
      <c r="Y129" s="4"/>
      <c r="Z129" s="4"/>
      <c r="AA129" s="70"/>
      <c r="AB129" s="70"/>
      <c r="AC129" s="70"/>
      <c r="AH129" s="160" t="s">
        <v>377</v>
      </c>
      <c r="AI129" s="159">
        <v>18</v>
      </c>
      <c r="AJ129" s="159">
        <v>3</v>
      </c>
    </row>
    <row r="130" spans="2:36" ht="13.5" customHeight="1">
      <c r="B130" s="161" t="s">
        <v>378</v>
      </c>
      <c r="C130" s="158"/>
      <c r="D130" s="158"/>
      <c r="E130" s="158"/>
      <c r="F130" s="158"/>
      <c r="G130" s="158"/>
      <c r="H130" s="158"/>
      <c r="I130" s="158"/>
      <c r="J130" s="158"/>
      <c r="K130" s="158"/>
      <c r="L130" s="158"/>
      <c r="M130" s="158"/>
      <c r="N130" s="158"/>
      <c r="O130" s="158"/>
      <c r="P130" s="158"/>
      <c r="Q130" s="158"/>
      <c r="R130" s="158"/>
      <c r="S130" s="158"/>
      <c r="T130" s="158"/>
      <c r="U130" s="158"/>
      <c r="V130" s="158"/>
      <c r="W130" s="158"/>
      <c r="X130" s="162"/>
      <c r="Y130" s="162"/>
      <c r="Z130" s="162"/>
      <c r="AA130" s="162"/>
      <c r="AB130" s="162"/>
      <c r="AC130" s="162"/>
      <c r="AD130" s="158"/>
      <c r="AE130" s="158"/>
      <c r="AF130" s="163"/>
      <c r="AH130" s="160" t="s">
        <v>379</v>
      </c>
      <c r="AI130" s="159">
        <v>20</v>
      </c>
      <c r="AJ130" s="159">
        <v>5</v>
      </c>
    </row>
    <row r="131" spans="2:36" ht="13.5" customHeight="1">
      <c r="B131" s="164" t="s">
        <v>380</v>
      </c>
      <c r="C131" s="158"/>
      <c r="D131" s="158"/>
      <c r="E131" s="158"/>
      <c r="F131" s="158"/>
      <c r="G131" s="158"/>
      <c r="H131" s="158"/>
      <c r="I131" s="158"/>
      <c r="J131" s="158"/>
      <c r="K131" s="158"/>
      <c r="L131" s="158"/>
      <c r="M131" s="158"/>
      <c r="N131" s="158"/>
      <c r="O131" s="158"/>
      <c r="P131" s="158"/>
      <c r="Q131" s="158"/>
      <c r="R131" s="158"/>
      <c r="S131" s="158"/>
      <c r="T131" s="158"/>
      <c r="U131" s="158"/>
      <c r="V131" s="158"/>
      <c r="W131" s="158"/>
      <c r="X131" s="523" t="s">
        <v>383</v>
      </c>
      <c r="Y131" s="523"/>
      <c r="Z131" s="523"/>
      <c r="AA131" s="223" t="s">
        <v>383</v>
      </c>
      <c r="AB131" s="522"/>
      <c r="AC131" s="225"/>
      <c r="AD131" s="158"/>
      <c r="AE131" s="158"/>
      <c r="AF131" s="163"/>
      <c r="AH131" s="160" t="s">
        <v>381</v>
      </c>
      <c r="AI131" s="159">
        <v>16.5</v>
      </c>
      <c r="AJ131" s="159">
        <v>10</v>
      </c>
    </row>
    <row r="132" spans="2:36" ht="15.75" customHeight="1">
      <c r="B132" s="165" t="s">
        <v>382</v>
      </c>
      <c r="C132" s="158"/>
      <c r="D132" s="34"/>
      <c r="E132" s="158"/>
      <c r="F132" s="158"/>
      <c r="G132" s="158"/>
      <c r="H132" s="2"/>
      <c r="I132" s="2"/>
      <c r="J132" s="2"/>
      <c r="K132" s="166"/>
      <c r="L132" s="28"/>
      <c r="M132" s="158"/>
      <c r="N132" s="158"/>
      <c r="O132" s="158"/>
      <c r="P132" s="158"/>
      <c r="Q132" s="158"/>
      <c r="R132" s="158"/>
      <c r="S132" s="158"/>
      <c r="T132" s="158"/>
      <c r="U132" s="158"/>
      <c r="V132" s="158"/>
      <c r="W132" s="158"/>
      <c r="X132" s="524" t="s">
        <v>144</v>
      </c>
      <c r="Y132" s="525"/>
      <c r="Z132" s="526"/>
      <c r="AA132" s="527">
        <v>17</v>
      </c>
      <c r="AB132" s="525"/>
      <c r="AC132" s="526"/>
      <c r="AD132" s="158" t="s">
        <v>4</v>
      </c>
      <c r="AE132" s="158"/>
      <c r="AF132" s="163"/>
      <c r="AH132" s="160" t="s">
        <v>383</v>
      </c>
      <c r="AI132" s="159">
        <v>17</v>
      </c>
      <c r="AJ132" s="159">
        <v>15</v>
      </c>
    </row>
    <row r="133" spans="2:36" ht="15.75" customHeight="1">
      <c r="B133" s="165" t="s">
        <v>384</v>
      </c>
      <c r="C133" s="158"/>
      <c r="D133" s="34"/>
      <c r="E133" s="158"/>
      <c r="F133" s="158"/>
      <c r="G133" s="158"/>
      <c r="H133" s="2"/>
      <c r="I133" s="2"/>
      <c r="J133" s="2"/>
      <c r="K133" s="166"/>
      <c r="L133" s="28"/>
      <c r="M133" s="158"/>
      <c r="N133" s="158"/>
      <c r="O133" s="158"/>
      <c r="P133" s="158"/>
      <c r="Q133" s="158"/>
      <c r="R133" s="158"/>
      <c r="S133" s="158"/>
      <c r="T133" s="158"/>
      <c r="U133" s="158"/>
      <c r="V133" s="158"/>
      <c r="W133" s="158"/>
      <c r="X133" s="524" t="s">
        <v>136</v>
      </c>
      <c r="Y133" s="525"/>
      <c r="Z133" s="526"/>
      <c r="AA133" s="527">
        <f>VLOOKUP(AA131,AH129:AJ132,3)</f>
      </c>
      <c r="AB133" s="525"/>
      <c r="AC133" s="526"/>
      <c r="AD133" s="158" t="s">
        <v>9</v>
      </c>
      <c r="AE133" s="158"/>
      <c r="AF133" s="163"/>
    </row>
    <row r="134" spans="2:36" ht="13.5" customHeight="1">
      <c r="B134" s="165" t="s">
        <v>385</v>
      </c>
      <c r="C134" s="158"/>
      <c r="D134" s="34"/>
      <c r="E134" s="158"/>
      <c r="F134" s="158"/>
      <c r="G134" s="158"/>
      <c r="H134" s="2"/>
      <c r="I134" s="2"/>
      <c r="J134" s="2"/>
      <c r="K134" s="166"/>
      <c r="L134" s="28"/>
      <c r="M134" s="158"/>
      <c r="N134" s="158"/>
      <c r="O134" s="158"/>
      <c r="P134" s="158"/>
      <c r="Q134" s="158"/>
      <c r="R134" s="158"/>
      <c r="S134" s="158"/>
      <c r="T134" s="158"/>
      <c r="U134" s="158"/>
      <c r="V134" s="158"/>
      <c r="W134" s="158"/>
      <c r="X134" s="524" t="s">
        <v>386</v>
      </c>
      <c r="Y134" s="525"/>
      <c r="Z134" s="526"/>
      <c r="AA134" s="527">
        <v>30</v>
      </c>
      <c r="AB134" s="525"/>
      <c r="AC134" s="526"/>
      <c r="AD134" s="167" t="s">
        <v>10</v>
      </c>
      <c r="AE134" s="158"/>
      <c r="AF134" s="163"/>
      <c r="AH134" s="158"/>
      <c r="AI134" s="166" t="s">
        <v>387</v>
      </c>
      <c r="AJ134" s="158"/>
    </row>
    <row r="135" spans="2:36" ht="13.5" customHeight="1">
      <c r="V135" s="10"/>
      <c r="X135" s="4"/>
      <c r="Y135" s="4"/>
      <c r="Z135" s="4"/>
      <c r="AA135" s="70"/>
      <c r="AB135" s="70"/>
      <c r="AC135" s="70"/>
      <c r="AH135" s="168" t="s">
        <v>116</v>
      </c>
      <c r="AI135" s="548" t="s">
        <v>388</v>
      </c>
      <c r="AJ135" s="169" t="s">
        <v>13</v>
      </c>
    </row>
    <row r="136" spans="2:36" ht="13.5" customHeight="1">
      <c r="B136" s="49" t="s">
        <v>397</v>
      </c>
      <c r="I136" s="6"/>
      <c r="AB136" s="70"/>
      <c r="AC136" s="70"/>
      <c r="AH136" s="168" t="s">
        <v>2</v>
      </c>
      <c r="AI136" s="549"/>
      <c r="AJ136" s="170" t="s">
        <v>18</v>
      </c>
    </row>
    <row r="137" spans="2:36" ht="15" customHeight="1">
      <c r="B137" s="550" t="s">
        <v>11</v>
      </c>
      <c r="C137" s="546"/>
      <c r="D137" s="234" t="s">
        <v>116</v>
      </c>
      <c r="E137" s="551"/>
      <c r="F137" s="551"/>
      <c r="G137" s="235"/>
      <c r="H137" s="552" t="s">
        <v>117</v>
      </c>
      <c r="I137" s="553"/>
      <c r="J137" s="544" t="s">
        <v>12</v>
      </c>
      <c r="K137" s="545"/>
      <c r="L137" s="554" t="s">
        <v>118</v>
      </c>
      <c r="M137" s="545"/>
      <c r="N137" s="555" t="s">
        <v>119</v>
      </c>
      <c r="O137" s="556"/>
      <c r="P137" s="557"/>
      <c r="Q137" s="544" t="s">
        <v>13</v>
      </c>
      <c r="R137" s="545"/>
      <c r="S137" s="546"/>
      <c r="T137" s="544" t="s">
        <v>14</v>
      </c>
      <c r="U137" s="545"/>
      <c r="V137" s="546"/>
      <c r="W137" s="544" t="s">
        <v>178</v>
      </c>
      <c r="X137" s="545"/>
      <c r="Y137" s="546"/>
      <c r="Z137" s="544" t="s">
        <v>121</v>
      </c>
      <c r="AA137" s="545"/>
      <c r="AB137" s="546"/>
      <c r="AC137" s="547" t="s">
        <v>389</v>
      </c>
      <c r="AD137" s="545"/>
      <c r="AE137" s="546"/>
      <c r="AH137" s="158"/>
      <c r="AI137" s="171"/>
      <c r="AJ137" s="172"/>
    </row>
    <row r="138" spans="2:36" ht="15.75" customHeight="1">
      <c r="B138" s="240"/>
      <c r="C138" s="241"/>
      <c r="D138" s="234" t="s">
        <v>16</v>
      </c>
      <c r="E138" s="235"/>
      <c r="F138" s="234" t="s">
        <v>17</v>
      </c>
      <c r="G138" s="235"/>
      <c r="H138" s="245"/>
      <c r="I138" s="246"/>
      <c r="J138" s="236"/>
      <c r="K138" s="237"/>
      <c r="L138" s="236"/>
      <c r="M138" s="237"/>
      <c r="N138" s="558"/>
      <c r="O138" s="559"/>
      <c r="P138" s="560"/>
      <c r="Q138" s="236" t="s">
        <v>18</v>
      </c>
      <c r="R138" s="237"/>
      <c r="S138" s="238"/>
      <c r="T138" s="236" t="s">
        <v>18</v>
      </c>
      <c r="U138" s="237"/>
      <c r="V138" s="238"/>
      <c r="W138" s="236" t="s">
        <v>19</v>
      </c>
      <c r="X138" s="237"/>
      <c r="Y138" s="238"/>
      <c r="Z138" s="236" t="s">
        <v>19</v>
      </c>
      <c r="AA138" s="237"/>
      <c r="AB138" s="238"/>
      <c r="AC138" s="236" t="s">
        <v>390</v>
      </c>
      <c r="AD138" s="237"/>
      <c r="AE138" s="238"/>
      <c r="AH138" s="158">
        <v>1</v>
      </c>
      <c r="AI138" s="173" t="s">
        <v>379</v>
      </c>
      <c r="AJ138" s="174">
        <f>VLOOKUP(AI138,$AH$129:$AJ$132,2,FALSE)</f>
      </c>
    </row>
    <row r="139" spans="2:36" ht="13.5" customHeight="1">
      <c r="B139" s="265"/>
      <c r="C139" s="266"/>
      <c r="D139" s="267"/>
      <c r="E139" s="268"/>
      <c r="F139" s="267">
        <v>0</v>
      </c>
      <c r="G139" s="268"/>
      <c r="H139" s="256"/>
      <c r="I139" s="257"/>
      <c r="J139" s="256"/>
      <c r="K139" s="257"/>
      <c r="L139" s="256"/>
      <c r="M139" s="257"/>
      <c r="N139" s="256"/>
      <c r="O139" s="257"/>
      <c r="P139" s="258"/>
      <c r="Q139" s="256"/>
      <c r="R139" s="257"/>
      <c r="S139" s="258"/>
      <c r="T139" s="256"/>
      <c r="U139" s="257"/>
      <c r="V139" s="258"/>
      <c r="W139" s="256"/>
      <c r="X139" s="257"/>
      <c r="Y139" s="258"/>
      <c r="Z139" s="256"/>
      <c r="AA139" s="257"/>
      <c r="AB139" s="258"/>
      <c r="AC139" s="256"/>
      <c r="AD139" s="257"/>
      <c r="AE139" s="258"/>
      <c r="AH139" s="158">
        <v>2</v>
      </c>
      <c r="AI139" s="173" t="s">
        <v>379</v>
      </c>
      <c r="AJ139" s="174">
        <f>VLOOKUP(AI139,$AH$129:$AJ$132,2,FALSE)</f>
      </c>
    </row>
    <row r="140" spans="2:36" ht="13.5" customHeight="1">
      <c r="B140" s="259">
        <v>1</v>
      </c>
      <c r="C140" s="260"/>
      <c r="D140" s="261">
        <f>F140-F139</f>
      </c>
      <c r="E140" s="262"/>
      <c r="F140" s="261">
        <v>1</v>
      </c>
      <c r="G140" s="262"/>
      <c r="H140" s="263"/>
      <c r="I140" s="269"/>
      <c r="J140" s="263"/>
      <c r="K140" s="269"/>
      <c r="L140" s="263"/>
      <c r="M140" s="269"/>
      <c r="N140" s="263">
        <f>AA131</f>
      </c>
      <c r="O140" s="269"/>
      <c r="P140" s="264"/>
      <c r="Q140" s="263">
        <f>AA132</f>
      </c>
      <c r="R140" s="269"/>
      <c r="S140" s="264"/>
      <c r="T140" s="261">
        <f>Q140-10</f>
      </c>
      <c r="U140" s="270"/>
      <c r="V140" s="262"/>
      <c r="W140" s="271">
        <v>80</v>
      </c>
      <c r="X140" s="272"/>
      <c r="Y140" s="273"/>
      <c r="Z140" s="261">
        <f>AA133</f>
      </c>
      <c r="AA140" s="270"/>
      <c r="AB140" s="262"/>
      <c r="AC140" s="271">
        <v>30</v>
      </c>
      <c r="AD140" s="272"/>
      <c r="AE140" s="273"/>
      <c r="AH140" s="158">
        <v>3</v>
      </c>
      <c r="AI140" s="173" t="s">
        <v>379</v>
      </c>
      <c r="AJ140" s="174">
        <f>VLOOKUP(AI140,$AH$129:$AJ$132,2,FALSE)</f>
      </c>
    </row>
    <row r="141" spans="2:36" ht="13.5" customHeight="1">
      <c r="B141" s="281">
        <v>2</v>
      </c>
      <c r="C141" s="282"/>
      <c r="D141" s="261">
        <f>F141-F140</f>
      </c>
      <c r="E141" s="262"/>
      <c r="F141" s="261">
        <f>'BH-02 (H=2 m) - Replacement'!F47</f>
      </c>
      <c r="G141" s="262"/>
      <c r="H141" s="263"/>
      <c r="I141" s="269"/>
      <c r="J141" s="263">
        <f>'BH-02 (H=2 m) - Replacement'!J47</f>
      </c>
      <c r="K141" s="269"/>
      <c r="L141" s="263">
        <f>'BH-02 (H=2 m) - Replacement'!L47</f>
      </c>
      <c r="M141" s="269"/>
      <c r="N141" s="263">
        <f>'BH-02 (H=2 m) - Replacement'!N47</f>
      </c>
      <c r="O141" s="269"/>
      <c r="P141" s="264"/>
      <c r="Q141" s="263">
        <f>'BH-02 (H=2 m) - Replacement'!Q47</f>
      </c>
      <c r="R141" s="269"/>
      <c r="S141" s="264"/>
      <c r="T141" s="261">
        <f>Q141-10</f>
      </c>
      <c r="U141" s="270"/>
      <c r="V141" s="262"/>
      <c r="W141" s="271">
        <f>'BH-02 (H=2 m) - Replacement'!W47</f>
      </c>
      <c r="X141" s="272"/>
      <c r="Y141" s="273"/>
      <c r="Z141" s="261">
        <f>'BH-02 (H=2 m) - Replacement'!Z47</f>
      </c>
      <c r="AA141" s="270"/>
      <c r="AB141" s="262"/>
      <c r="AC141" s="271">
        <f>'BH-02 (H=2 m) - Replacement'!AC47</f>
      </c>
      <c r="AD141" s="272"/>
      <c r="AE141" s="273"/>
      <c r="AH141" s="158">
        <v>4</v>
      </c>
      <c r="AI141" s="173" t="s">
        <v>381</v>
      </c>
      <c r="AJ141" s="174">
        <f>VLOOKUP(AI141,$AH$129:$AJ$132,2,FALSE)</f>
      </c>
    </row>
    <row r="142" spans="2:36">
      <c r="B142" s="281">
        <v>3</v>
      </c>
      <c r="C142" s="282"/>
      <c r="D142" s="261">
        <f>F142-F141</f>
      </c>
      <c r="E142" s="262"/>
      <c r="F142" s="261">
        <f>'BH-02 (H=2 m) - Replacement'!F48</f>
      </c>
      <c r="G142" s="262"/>
      <c r="H142" s="263"/>
      <c r="I142" s="264"/>
      <c r="J142" s="263">
        <f>'BH-02 (H=2 m) - Replacement'!J48</f>
      </c>
      <c r="K142" s="269"/>
      <c r="L142" s="263">
        <f>'BH-02 (H=2 m) - Replacement'!L48</f>
      </c>
      <c r="M142" s="269"/>
      <c r="N142" s="263">
        <f>'BH-02 (H=2 m) - Replacement'!N48</f>
      </c>
      <c r="O142" s="269"/>
      <c r="P142" s="264"/>
      <c r="Q142" s="263">
        <f>'BH-02 (H=2 m) - Replacement'!Q48</f>
      </c>
      <c r="R142" s="269"/>
      <c r="S142" s="264"/>
      <c r="T142" s="261">
        <f>Q142-10</f>
      </c>
      <c r="U142" s="270"/>
      <c r="V142" s="262"/>
      <c r="W142" s="271">
        <f>'BH-02 (H=2 m) - Replacement'!W48</f>
      </c>
      <c r="X142" s="272"/>
      <c r="Y142" s="273"/>
      <c r="Z142" s="261">
        <f>'BH-02 (H=2 m) - Replacement'!Z48</f>
      </c>
      <c r="AA142" s="270"/>
      <c r="AB142" s="262"/>
      <c r="AC142" s="271">
        <f>'BH-02 (H=2 m) - Replacement'!AC48</f>
      </c>
      <c r="AD142" s="272"/>
      <c r="AE142" s="273"/>
      <c r="AH142" s="158">
        <v>5</v>
      </c>
      <c r="AI142" s="173" t="s">
        <v>381</v>
      </c>
      <c r="AJ142" s="174">
        <f>VLOOKUP(AI142,$AH$129:$AJ$132,2,FALSE)</f>
      </c>
    </row>
    <row r="143" spans="2:36">
      <c r="B143" s="281">
        <v>4</v>
      </c>
      <c r="C143" s="282"/>
      <c r="D143" s="261">
        <f>F143-F142</f>
      </c>
      <c r="E143" s="262"/>
      <c r="F143" s="261">
        <f>'BH-02 (H=2 m) - Replacement'!F49</f>
      </c>
      <c r="G143" s="262"/>
      <c r="H143" s="263"/>
      <c r="I143" s="264"/>
      <c r="J143" s="263">
        <f>'BH-02 (H=2 m) - Replacement'!J49</f>
      </c>
      <c r="K143" s="269"/>
      <c r="L143" s="263">
        <f>'BH-02 (H=2 m) - Replacement'!L49</f>
      </c>
      <c r="M143" s="269"/>
      <c r="N143" s="263">
        <f>'BH-02 (H=2 m) - Replacement'!N49</f>
      </c>
      <c r="O143" s="269"/>
      <c r="P143" s="264"/>
      <c r="Q143" s="263">
        <f>'BH-02 (H=2 m) - Replacement'!Q49</f>
      </c>
      <c r="R143" s="269"/>
      <c r="S143" s="264"/>
      <c r="T143" s="261">
        <f>Q143-10</f>
      </c>
      <c r="U143" s="270"/>
      <c r="V143" s="262"/>
      <c r="W143" s="271">
        <f>'BH-02 (H=2 m) - Replacement'!W49</f>
      </c>
      <c r="X143" s="272"/>
      <c r="Y143" s="273"/>
      <c r="Z143" s="261">
        <f>'BH-02 (H=2 m) - Replacement'!Z49</f>
      </c>
      <c r="AA143" s="270"/>
      <c r="AB143" s="262"/>
      <c r="AC143" s="271">
        <f>'BH-02 (H=2 m) - Replacement'!AC49</f>
      </c>
      <c r="AD143" s="272"/>
      <c r="AE143" s="273"/>
      <c r="AH143" s="158"/>
      <c r="AI143" s="171"/>
      <c r="AJ143" s="175"/>
    </row>
    <row r="144" spans="2:36" ht="14.45" customHeight="1">
      <c r="B144" s="281">
        <v>5</v>
      </c>
      <c r="C144" s="282"/>
      <c r="D144" s="261">
        <f>F144-F143</f>
      </c>
      <c r="E144" s="262"/>
      <c r="F144" s="261">
        <f>'BH-02 (H=2 m) - Replacement'!F50</f>
      </c>
      <c r="G144" s="262"/>
      <c r="H144" s="263"/>
      <c r="I144" s="264"/>
      <c r="J144" s="263">
        <f>'BH-02 (H=2 m) - Replacement'!J50</f>
      </c>
      <c r="K144" s="269"/>
      <c r="L144" s="263">
        <f>'BH-02 (H=2 m) - Replacement'!L50</f>
      </c>
      <c r="M144" s="269"/>
      <c r="N144" s="263">
        <f>'BH-02 (H=2 m) - Replacement'!N50</f>
      </c>
      <c r="O144" s="269"/>
      <c r="P144" s="264"/>
      <c r="Q144" s="263">
        <f>'BH-02 (H=2 m) - Replacement'!Q50</f>
      </c>
      <c r="R144" s="269"/>
      <c r="S144" s="264"/>
      <c r="T144" s="261">
        <f>Q144-10</f>
      </c>
      <c r="U144" s="270"/>
      <c r="V144" s="262"/>
      <c r="W144" s="271">
        <f>'BH-02 (H=2 m) - Replacement'!W50</f>
      </c>
      <c r="X144" s="272"/>
      <c r="Y144" s="273"/>
      <c r="Z144" s="261">
        <f>'BH-02 (H=2 m) - Replacement'!Z50</f>
      </c>
      <c r="AA144" s="270"/>
      <c r="AB144" s="262"/>
      <c r="AC144" s="271">
        <f>'BH-02 (H=2 m) - Replacement'!AC50</f>
      </c>
      <c r="AD144" s="272"/>
      <c r="AE144" s="273"/>
    </row>
    <row r="145" spans="2:31" ht="13.5" customHeight="1">
      <c r="B145" s="279"/>
      <c r="C145" s="280"/>
      <c r="D145" s="276"/>
      <c r="E145" s="278"/>
      <c r="F145" s="276"/>
      <c r="G145" s="278"/>
      <c r="H145" s="276"/>
      <c r="I145" s="277"/>
      <c r="J145" s="276"/>
      <c r="K145" s="277"/>
      <c r="L145" s="276"/>
      <c r="M145" s="277"/>
      <c r="N145" s="276"/>
      <c r="O145" s="277"/>
      <c r="P145" s="278"/>
      <c r="Q145" s="276"/>
      <c r="R145" s="277"/>
      <c r="S145" s="278"/>
      <c r="T145" s="276"/>
      <c r="U145" s="277"/>
      <c r="V145" s="278"/>
      <c r="W145" s="276"/>
      <c r="X145" s="277"/>
      <c r="Y145" s="278"/>
      <c r="Z145" s="276"/>
      <c r="AA145" s="277"/>
      <c r="AB145" s="278"/>
      <c r="AC145" s="276"/>
      <c r="AD145" s="277"/>
      <c r="AE145" s="278"/>
    </row>
    <row r="146" spans="2:31" ht="13.5" customHeight="1">
      <c r="V146" s="10"/>
      <c r="X146" s="4"/>
      <c r="Y146" s="4"/>
      <c r="Z146" s="4"/>
      <c r="AA146" s="70"/>
      <c r="AB146" s="70"/>
      <c r="AC146" s="70"/>
    </row>
    <row r="147" spans="2:31" ht="13.5" customHeight="1">
      <c r="V147" s="10"/>
      <c r="X147" s="4"/>
      <c r="Y147" s="4"/>
      <c r="Z147" s="4"/>
      <c r="AA147" s="70"/>
      <c r="AB147" s="70"/>
      <c r="AC147" s="70"/>
    </row>
    <row r="148" spans="2:31" ht="15.75" customHeight="1">
      <c r="B148" s="67" t="s">
        <v>133</v>
      </c>
      <c r="C148" s="4"/>
      <c r="X148" s="221" t="s">
        <v>134</v>
      </c>
      <c r="Y148" s="221"/>
      <c r="Z148" s="221"/>
      <c r="AA148" s="286">
        <f>IFERROR(SUMPRODUCT((N140:N144&lt;&gt;"Sand")*W140:W144*D140:D144)/SUMPRODUCT((N140:N144&lt;&gt;"Sand")*D140:D144),0)</f>
      </c>
      <c r="AB148" s="490"/>
      <c r="AC148" s="229"/>
      <c r="AD148" s="1" t="s">
        <v>9</v>
      </c>
      <c r="AG148" t="inlineStr">
        <is>
          <t xml:space="preserve">tebal lanau/lempung</t>
        </is>
      </c>
      <c r="AH148" s="158">
        <f>SUMPRODUCT((N141:N144&lt;&gt;"Sand")*D141:D144)</f>
      </c>
    </row>
    <row r="149" spans="2:31" ht="15.75" customHeight="1">
      <c r="B149" s="67" t="s">
        <v>135</v>
      </c>
      <c r="C149" s="4"/>
      <c r="X149" s="221" t="s">
        <v>136</v>
      </c>
      <c r="Y149" s="221"/>
      <c r="Z149" s="221"/>
      <c r="AA149" s="297">
        <f>IF(D140+D141&lt;5,((Z140*D140)+(Z141*D141)+(Z142*D142)+(Z143*D143)+(Z144*D144))/SUM(D140:E144),((Z140*D140)+(Z141*D141))/(SUM(D140:E141)))</f>
      </c>
      <c r="AB149" s="561"/>
      <c r="AC149" s="299"/>
      <c r="AD149" s="1" t="s">
        <v>9</v>
      </c>
    </row>
    <row r="150" spans="2:31" ht="13.5" customHeight="1">
      <c r="B150" s="67" t="s">
        <v>137</v>
      </c>
      <c r="C150" s="4"/>
      <c r="X150" s="226" t="s">
        <v>138</v>
      </c>
      <c r="Y150" s="221"/>
      <c r="Z150" s="221"/>
      <c r="AA150" s="286">
        <f>IF(AH148=0,SUMPRODUCT(AC140:AC144,D140:D144)/SUM(D140:D144),0)</f>
      </c>
      <c r="AB150" s="511"/>
      <c r="AC150" s="348"/>
      <c r="AD150" s="5" t="s">
        <v>10</v>
      </c>
    </row>
    <row r="151" spans="2:31" ht="13.5" customHeight="1">
      <c r="B151" s="67"/>
      <c r="C151" s="4"/>
      <c r="X151" s="301" t="s">
        <v>139</v>
      </c>
      <c r="Y151" s="221"/>
      <c r="Z151" s="221"/>
      <c r="AA151" s="297">
        <v>0</v>
      </c>
      <c r="AB151" s="561"/>
      <c r="AC151" s="299"/>
      <c r="AD151" s="5"/>
    </row>
    <row r="152" spans="2:31" ht="13.5" customHeight="1">
      <c r="B152" s="51" t="s">
        <v>391</v>
      </c>
      <c r="C152" s="8"/>
      <c r="X152" s="221" t="s">
        <v>21</v>
      </c>
      <c r="Y152" s="221"/>
      <c r="Z152" s="221"/>
      <c r="AA152" s="297">
        <f>IF(AA150=0,1,EXP(PI()*TAN(RADIANS(AA150)))*TAN(RADIANS(45+AA150/2))^2)</f>
      </c>
      <c r="AB152" s="561"/>
      <c r="AC152" s="299"/>
    </row>
    <row r="153" spans="2:31" ht="13.5" customHeight="1">
      <c r="B153" s="49" t="s">
        <v>392</v>
      </c>
      <c r="C153" s="9"/>
      <c r="X153" s="221" t="s">
        <v>20</v>
      </c>
      <c r="Y153" s="221"/>
      <c r="Z153" s="221"/>
      <c r="AA153" s="297">
        <f>IF(AA150=0,5.14,(AA152-1)/TAN(RADIANS(AA150)))</f>
      </c>
      <c r="AB153" s="561"/>
      <c r="AC153" s="299"/>
    </row>
    <row r="154" spans="2:31" ht="13.5" customHeight="1">
      <c r="B154" s="51" t="s">
        <v>393</v>
      </c>
      <c r="X154" s="221" t="s">
        <v>22</v>
      </c>
      <c r="Y154" s="221"/>
      <c r="Z154" s="221"/>
      <c r="AA154" s="297">
        <f>2*(AA152+1)*TAN(RADIANS(AA150))</f>
      </c>
      <c r="AB154" s="561"/>
      <c r="AC154" s="299"/>
    </row>
    <row r="155" spans="2:31" ht="15.75" customHeight="1">
      <c r="B155" s="51" t="s">
        <v>143</v>
      </c>
      <c r="X155" s="300" t="s">
        <v>144</v>
      </c>
      <c r="Y155" s="221"/>
      <c r="Z155" s="221"/>
      <c r="AA155" s="297">
        <f>IF(AA40&gt;5,SUMPRODUCT(Q140:Q144,D140:D144)/SUM(D140:D144),SUMPRODUCT(Q140:Q144,D140:D144)/SUM(D140:D144)-10)</f>
      </c>
      <c r="AB155" s="561"/>
      <c r="AC155" s="299"/>
      <c r="AD155" s="1" t="s">
        <v>4</v>
      </c>
    </row>
    <row r="156" spans="2:31" ht="13.5" customHeight="1">
      <c r="B156" s="51"/>
      <c r="X156" s="178"/>
      <c r="Y156" s="176"/>
      <c r="Z156" s="176"/>
      <c r="AA156" s="177"/>
      <c r="AB156" s="177"/>
      <c r="AC156" s="177"/>
    </row>
    <row r="157" spans="2:31" ht="13.5" customHeight="1">
      <c r="B157" s="67" t="s">
        <v>145</v>
      </c>
      <c r="C157" s="4"/>
      <c r="X157" s="221" t="s">
        <v>23</v>
      </c>
      <c r="Y157" s="221"/>
      <c r="Z157" s="221"/>
      <c r="AA157" s="223">
        <v>3</v>
      </c>
      <c r="AB157" s="522"/>
      <c r="AC157" s="225"/>
    </row>
    <row r="158" spans="2:31" ht="13.5" customHeight="1"/>
    <row r="159" spans="2:31" ht="15.75" customHeight="1">
      <c r="B159" s="49" t="s">
        <v>146</v>
      </c>
      <c r="U159" s="295">
        <f>IF(AA150=0,"Qu = (Cu x Nc),","Qu = c'Nc + 0,5gBNg,")</f>
      </c>
      <c r="V159" s="295"/>
      <c r="W159" s="296"/>
      <c r="X159" s="221" t="s">
        <v>147</v>
      </c>
      <c r="Y159" s="221"/>
      <c r="Z159" s="221"/>
      <c r="AA159" s="297">
        <f>IF(AA150=0,AA148*AA153,AA149*AA153+0.5*AA155*AA83*AA154)</f>
      </c>
      <c r="AB159" s="561"/>
      <c r="AC159" s="299"/>
      <c r="AD159" s="1" t="s">
        <v>9</v>
      </c>
    </row>
    <row r="160" spans="2:31" ht="15.75" customHeight="1">
      <c r="B160" s="49" t="s">
        <v>394</v>
      </c>
      <c r="U160" s="295" t="s">
        <v>352</v>
      </c>
      <c r="V160" s="295"/>
      <c r="W160" s="296"/>
      <c r="X160" s="221" t="s">
        <v>148</v>
      </c>
      <c r="Y160" s="221"/>
      <c r="Z160" s="221"/>
      <c r="AA160" s="297">
        <f>AA159/AA157</f>
      </c>
      <c r="AB160" s="561"/>
      <c r="AC160" s="299"/>
      <c r="AD160" s="1" t="s">
        <v>9</v>
      </c>
    </row>
    <row r="161" spans="2:32" ht="13.5" customHeight="1">
      <c r="V161" s="10"/>
      <c r="X161" s="4"/>
      <c r="Y161" s="4"/>
      <c r="Z161" s="4"/>
      <c r="AA161" s="70"/>
      <c r="AB161" s="70"/>
      <c r="AC161" s="70"/>
    </row>
    <row r="162" spans="2:32" ht="13.5" customHeight="1">
      <c r="B162" s="49" t="s">
        <v>163</v>
      </c>
    </row>
    <row r="163" spans="2:32" ht="13.5" customHeight="1">
      <c r="B163" s="49" t="s">
        <v>164</v>
      </c>
      <c r="X163" s="566">
        <f>IF(AA160&gt;='BH-02 (H=2 m) - Replacement'!AA101,"Qall &gt; P…. OK!!","Qall &lt; P….NG!!")</f>
      </c>
      <c r="Y163" s="566"/>
      <c r="Z163" s="566"/>
      <c r="AA163" s="566"/>
      <c r="AB163" s="566"/>
      <c r="AC163" s="566"/>
    </row>
    <row r="164" spans="2:32" ht="13.5" customHeight="1">
      <c r="B164" s="305">
        <f>IF(X163="Qall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c r="AA164" s="306"/>
      <c r="AB164" s="306"/>
      <c r="AC164" s="306"/>
      <c r="AD164" s="306"/>
      <c r="AE164" s="306"/>
      <c r="AF164" s="307"/>
    </row>
    <row r="165" spans="2:32" ht="13.5" customHeight="1">
      <c r="B165" s="305"/>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c r="AF165" s="307"/>
    </row>
    <row r="166" spans="2:32" ht="13.5" customHeight="1">
      <c r="B166" s="305"/>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306"/>
      <c r="AD166" s="306"/>
      <c r="AE166" s="306"/>
      <c r="AF166" s="307"/>
    </row>
    <row r="167" spans="2:32" ht="13.5" customHeight="1">
      <c r="B167" s="156"/>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57"/>
    </row>
    <row r="168" spans="2:32">
      <c r="B168" s="48" t="s">
        <v>360</v>
      </c>
      <c r="X168" s="4"/>
      <c r="Y168" s="4"/>
      <c r="Z168" s="4"/>
      <c r="AA168" s="4"/>
      <c r="AB168" s="4"/>
      <c r="AC168" s="4"/>
    </row>
    <row r="169" spans="2:32">
      <c r="B169" s="58" t="s">
        <v>359</v>
      </c>
      <c r="X169" s="4"/>
      <c r="Y169" s="4"/>
      <c r="Z169" s="4"/>
      <c r="AA169" s="4"/>
      <c r="AB169" s="4"/>
      <c r="AC169" s="4"/>
    </row>
    <row r="170" spans="2:32">
      <c r="B170" s="48"/>
      <c r="X170" s="4"/>
      <c r="Y170" s="4"/>
      <c r="Z170" s="4"/>
      <c r="AA170" s="4"/>
      <c r="AB170" s="4"/>
      <c r="AC170" s="4"/>
    </row>
    <row r="171" spans="2:32">
      <c r="B171" s="48"/>
      <c r="X171" s="4"/>
      <c r="Y171" s="4"/>
      <c r="Z171" s="4"/>
      <c r="AA171" s="4"/>
      <c r="AB171" s="4"/>
      <c r="AC171" s="4"/>
    </row>
    <row r="172" spans="2:32">
      <c r="B172" s="48"/>
      <c r="X172" s="4"/>
      <c r="Y172" s="4"/>
      <c r="Z172" s="4"/>
      <c r="AA172" s="4"/>
      <c r="AB172" s="4"/>
      <c r="AC172" s="4"/>
    </row>
    <row r="173" spans="2:32">
      <c r="B173" s="48"/>
      <c r="X173" s="4"/>
      <c r="Y173" s="4"/>
      <c r="Z173" s="4"/>
      <c r="AA173" s="4"/>
      <c r="AB173" s="4"/>
      <c r="AC173" s="4"/>
    </row>
    <row r="174" spans="2:32">
      <c r="B174" s="48"/>
      <c r="X174" s="4"/>
      <c r="Y174" s="4"/>
      <c r="Z174" s="4"/>
      <c r="AA174" s="4"/>
      <c r="AB174" s="4"/>
      <c r="AC174" s="4"/>
    </row>
    <row r="175" spans="2:32">
      <c r="B175" s="48"/>
      <c r="X175" s="4"/>
      <c r="Y175" s="4"/>
      <c r="Z175" s="4"/>
      <c r="AA175" s="4"/>
      <c r="AB175" s="4"/>
      <c r="AC175" s="4"/>
    </row>
    <row r="176" spans="2:32">
      <c r="B176" s="48"/>
      <c r="X176" s="4"/>
      <c r="Y176" s="4"/>
      <c r="Z176" s="4"/>
      <c r="AA176" s="4"/>
      <c r="AB176" s="4"/>
      <c r="AC176" s="4"/>
    </row>
    <row r="177" spans="2:42">
      <c r="B177" s="48"/>
      <c r="X177" s="4"/>
      <c r="Y177" s="4"/>
      <c r="Z177" s="4"/>
      <c r="AA177" s="4"/>
      <c r="AB177" s="4"/>
      <c r="AC177" s="4"/>
    </row>
    <row r="178" spans="2:42">
      <c r="B178" s="48"/>
      <c r="X178" s="4"/>
      <c r="Y178" s="4"/>
      <c r="Z178" s="4"/>
      <c r="AA178" s="4"/>
      <c r="AB178" s="4"/>
      <c r="AC178" s="4"/>
    </row>
    <row r="179" spans="2:42">
      <c r="B179" s="48"/>
      <c r="X179" s="4"/>
      <c r="Y179" s="4"/>
      <c r="Z179" s="4"/>
      <c r="AA179" s="4"/>
      <c r="AB179" s="4"/>
      <c r="AC179" s="4"/>
    </row>
    <row r="180" spans="2:42">
      <c r="B180" s="48"/>
      <c r="X180" s="4"/>
      <c r="Y180" s="4"/>
      <c r="Z180" s="4"/>
      <c r="AA180" s="4"/>
      <c r="AB180" s="4"/>
      <c r="AC180" s="4"/>
    </row>
    <row r="181" spans="2:42">
      <c r="B181" s="103" t="s">
        <v>361</v>
      </c>
      <c r="C181" s="14"/>
      <c r="D181" s="14"/>
      <c r="E181" s="14"/>
      <c r="F181" s="14"/>
      <c r="G181" s="14"/>
      <c r="H181" s="14"/>
      <c r="I181" s="14"/>
      <c r="J181" s="14"/>
      <c r="K181" s="14"/>
      <c r="L181" s="14"/>
      <c r="M181" s="14"/>
      <c r="N181" s="14"/>
      <c r="O181" s="14"/>
      <c r="P181" s="14"/>
      <c r="Q181" s="14"/>
      <c r="R181" s="14"/>
      <c r="S181" s="14"/>
      <c r="T181" s="14"/>
      <c r="U181" s="14"/>
      <c r="V181" s="10"/>
      <c r="W181" s="10"/>
      <c r="X181" s="14"/>
      <c r="Y181" s="14"/>
      <c r="Z181" s="14"/>
      <c r="AA181" s="14"/>
      <c r="AB181" s="14"/>
      <c r="AC181" s="14"/>
      <c r="AD181" s="14"/>
      <c r="AE181" s="15"/>
      <c r="AF181" s="117"/>
      <c r="AG181" s="15"/>
      <c r="AH181" s="15"/>
      <c r="AI181" s="15"/>
      <c r="AJ181" s="15"/>
      <c r="AK181" s="15"/>
    </row>
    <row r="182" spans="2:42" ht="18">
      <c r="B182" s="312" t="s">
        <v>11</v>
      </c>
      <c r="C182" s="313"/>
      <c r="D182" s="313" t="s">
        <v>35</v>
      </c>
      <c r="E182" s="313"/>
      <c r="F182" s="230" t="s">
        <v>36</v>
      </c>
      <c r="G182" s="232"/>
      <c r="H182" s="314" t="s">
        <v>37</v>
      </c>
      <c r="I182" s="315"/>
      <c r="J182" s="318" t="s">
        <v>38</v>
      </c>
      <c r="K182" s="232"/>
      <c r="L182" s="319" t="s">
        <v>39</v>
      </c>
      <c r="M182" s="319"/>
      <c r="N182" s="319" t="s">
        <v>40</v>
      </c>
      <c r="O182" s="319"/>
      <c r="P182" s="230" t="s">
        <v>41</v>
      </c>
      <c r="Q182" s="232"/>
      <c r="R182" s="329" t="s">
        <v>323</v>
      </c>
      <c r="S182" s="310"/>
      <c r="T182" s="329" t="s">
        <v>42</v>
      </c>
      <c r="U182" s="310"/>
      <c r="V182" s="309" t="s">
        <v>43</v>
      </c>
      <c r="W182" s="310"/>
      <c r="X182" s="311" t="s">
        <v>396</v>
      </c>
      <c r="Y182" s="310"/>
      <c r="Z182" s="333" t="s">
        <v>45</v>
      </c>
      <c r="AA182" s="334"/>
      <c r="AB182" s="337" t="s">
        <v>46</v>
      </c>
      <c r="AC182" s="330"/>
      <c r="AD182" s="337" t="s">
        <v>47</v>
      </c>
      <c r="AE182" s="330"/>
      <c r="AG182" s="239" t="s">
        <v>48</v>
      </c>
      <c r="AH182" s="232"/>
      <c r="AI182" s="339" t="s">
        <v>323</v>
      </c>
      <c r="AJ182" s="145" t="s">
        <v>353</v>
      </c>
      <c r="AK182" s="327" t="s">
        <v>354</v>
      </c>
      <c r="AL182" s="327" t="s">
        <v>355</v>
      </c>
      <c r="AM182" s="327" t="s">
        <v>356</v>
      </c>
      <c r="AN182" s="146" t="s">
        <v>324</v>
      </c>
      <c r="AO182" s="329" t="s">
        <v>44</v>
      </c>
      <c r="AP182" s="330"/>
    </row>
    <row r="183" spans="2:42" ht="15.75">
      <c r="B183" s="331" t="s">
        <v>49</v>
      </c>
      <c r="C183" s="332"/>
      <c r="D183" s="332" t="s">
        <v>50</v>
      </c>
      <c r="E183" s="332"/>
      <c r="F183" s="236"/>
      <c r="G183" s="238"/>
      <c r="H183" s="316"/>
      <c r="I183" s="317"/>
      <c r="J183" s="236" t="s">
        <v>51</v>
      </c>
      <c r="K183" s="238"/>
      <c r="L183" s="319"/>
      <c r="M183" s="319"/>
      <c r="N183" s="319"/>
      <c r="O183" s="319"/>
      <c r="P183" s="236"/>
      <c r="Q183" s="238"/>
      <c r="R183" s="236" t="s">
        <v>52</v>
      </c>
      <c r="S183" s="238"/>
      <c r="T183" s="236" t="s">
        <v>52</v>
      </c>
      <c r="U183" s="238"/>
      <c r="V183" s="236" t="s">
        <v>52</v>
      </c>
      <c r="W183" s="238"/>
      <c r="X183" s="236" t="s">
        <v>52</v>
      </c>
      <c r="Y183" s="238"/>
      <c r="Z183" s="335"/>
      <c r="AA183" s="336"/>
      <c r="AB183" s="341" t="s">
        <v>50</v>
      </c>
      <c r="AC183" s="342"/>
      <c r="AD183" s="341" t="s">
        <v>50</v>
      </c>
      <c r="AE183" s="342"/>
      <c r="AG183" s="338"/>
      <c r="AH183" s="238"/>
      <c r="AI183" s="340"/>
      <c r="AJ183" s="147" t="s">
        <v>52</v>
      </c>
      <c r="AK183" s="328"/>
      <c r="AL183" s="328"/>
      <c r="AM183" s="328"/>
      <c r="AN183" s="148" t="s">
        <v>357</v>
      </c>
      <c r="AO183" s="236" t="s">
        <v>52</v>
      </c>
      <c r="AP183" s="238"/>
    </row>
    <row r="184" spans="2:42" ht="25.5" customHeight="1">
      <c r="B184" s="321">
        <v>0</v>
      </c>
      <c r="C184" s="229"/>
      <c r="D184" s="285">
        <v>0</v>
      </c>
      <c r="E184" s="285"/>
      <c r="F184" s="223"/>
      <c r="G184" s="225"/>
      <c r="H184" s="322" t="s">
        <v>415</v>
      </c>
      <c r="I184" s="323"/>
      <c r="J184" s="223"/>
      <c r="K184" s="225"/>
      <c r="L184" s="308"/>
      <c r="M184" s="324"/>
      <c r="N184" s="308"/>
      <c r="O184" s="324"/>
      <c r="P184" s="308"/>
      <c r="Q184" s="324"/>
      <c r="R184" s="325"/>
      <c r="S184" s="326"/>
      <c r="T184" s="350"/>
      <c r="U184" s="350"/>
      <c r="V184" s="297"/>
      <c r="W184" s="299"/>
      <c r="X184" s="297"/>
      <c r="Y184" s="299"/>
      <c r="Z184" s="227"/>
      <c r="AA184" s="229"/>
      <c r="AB184" s="343"/>
      <c r="AC184" s="343"/>
      <c r="AD184" s="343"/>
      <c r="AE184" s="343"/>
      <c r="AG184" s="351">
        <v>0.13700000000000001</v>
      </c>
      <c r="AH184" s="352"/>
      <c r="AI184" s="149">
        <v>0</v>
      </c>
      <c r="AJ184" s="150">
        <v>0</v>
      </c>
      <c r="AK184" s="35"/>
      <c r="AL184" s="35"/>
      <c r="AM184" s="35"/>
      <c r="AN184" s="35">
        <v>0</v>
      </c>
      <c r="AO184" s="297">
        <v>0</v>
      </c>
      <c r="AP184" s="229"/>
    </row>
    <row r="185" spans="2:42">
      <c r="B185" s="346">
        <v>1</v>
      </c>
      <c r="C185" s="347"/>
      <c r="D185" s="285">
        <v>7.5</v>
      </c>
      <c r="E185" s="285"/>
      <c r="F185" s="223">
        <v>48</v>
      </c>
      <c r="G185" s="225"/>
      <c r="H185" s="223" t="inlineStr">
        <is>
          <t xml:space="preserve">SAND</t>
        </is>
      </c>
      <c r="I185" s="225"/>
      <c r="J185" s="223">
        <v>18.5</v>
      </c>
      <c r="K185" s="225"/>
      <c r="L185" s="349">
        <v>0.546</v>
      </c>
      <c r="M185" s="349"/>
      <c r="N185" s="308">
        <v>0</v>
      </c>
      <c r="O185" s="324"/>
      <c r="P185" s="308">
        <v>0</v>
      </c>
      <c r="Q185" s="324"/>
      <c r="R185" s="325">
        <v>0</v>
      </c>
      <c r="S185" s="326"/>
      <c r="T185" s="350">
        <f>($AA$31*$AA$90)/(1+(D184+((D185-D184)/2)))</f>
      </c>
      <c r="U185" s="350"/>
      <c r="V185" s="297">
        <f>(D185-D184)/2*J185</f>
      </c>
      <c r="W185" s="299"/>
      <c r="X185" s="297">
        <f>MAX(R185,V185)</f>
      </c>
      <c r="Y185" s="299"/>
      <c r="Z185" s="227">
        <f>IF(R185/V185&lt;=1,"Nc",IF((V185+T185)&lt;=X185,"Oc1","Oc2"))</f>
      </c>
      <c r="AA185" s="229"/>
      <c r="AB185" s="343">
        <f>IF(Z185="Nc",((N185*(D185-D184))/(1+L185))*LOG((V185+T185)/V185),IF(Z185="Oc1",((P185*(D185-D184))/(1+L185))*LOG((V185+T185)/V185),((P185*(D185-D184))/(1+L185))*LOG(AO185/V185)+((N185*(D185-D184))/(1+L185))*LOG((V185+T185)/AO185)))</f>
      </c>
      <c r="AC185" s="343"/>
      <c r="AD185" s="343">
        <f>AD184+AB185</f>
      </c>
      <c r="AE185" s="343"/>
      <c r="AG185" s="344">
        <v>0</v>
      </c>
      <c r="AH185" s="345"/>
      <c r="AI185" s="151"/>
      <c r="AJ185" s="150">
        <f>IF(G185="SAND",0,W185*10^(1-2.5*AH185-1.25*LOG(W185/100)))</f>
      </c>
      <c r="AK185" s="152">
        <f>IF(G185="Sand",0,((M185*(C185-C184))/(1+K185))*LOG((W185+U185)/W185))</f>
      </c>
      <c r="AL185" s="152">
        <f>IF(G185="Sand",0,((O185*(C185-C184))/(1+K185))*LOG((W185+U185)/W185))</f>
      </c>
      <c r="AM185" s="152">
        <f>IF(G185="Sand",0,((O185*(C185-C184))/(1+K185))*LOG(AP185/W185)+((M185*(C185-C184))/(1+K185))*LOG((W185+U185)/AP185))</f>
      </c>
      <c r="AN185" s="150">
        <f>AP185/W185</f>
      </c>
      <c r="AO185" s="297">
        <v>0</v>
      </c>
      <c r="AP185" s="229"/>
    </row>
    <row r="186" spans="2:42">
      <c r="B186" s="346">
        <f>B185+1</f>
      </c>
      <c r="C186" s="347"/>
      <c r="D186" s="286">
        <v>13.5</v>
      </c>
      <c r="E186" s="348"/>
      <c r="F186" s="223">
        <v>22</v>
      </c>
      <c r="G186" s="225"/>
      <c r="H186" s="223" t="inlineStr">
        <is>
          <t xml:space="preserve">SAND</t>
        </is>
      </c>
      <c r="I186" s="225"/>
      <c r="J186" s="223">
        <v>8.4</v>
      </c>
      <c r="K186" s="225"/>
      <c r="L186" s="349">
        <v>0.687</v>
      </c>
      <c r="M186" s="349"/>
      <c r="N186" s="308">
        <v>0</v>
      </c>
      <c r="O186" s="324"/>
      <c r="P186" s="308">
        <v>0</v>
      </c>
      <c r="Q186" s="324"/>
      <c r="R186" s="325">
        <v>0</v>
      </c>
      <c r="S186" s="326"/>
      <c r="T186" s="350">
        <f>($AA$31*$AA$90)/(1+(D185+((D186-D185)/2)))</f>
      </c>
      <c r="U186" s="350"/>
      <c r="V186" s="297">
        <f>V185+(D185-D184)/2*J185+(D186-D185)/2*J186</f>
      </c>
      <c r="W186" s="299"/>
      <c r="X186" s="297">
        <f>MAX(R186,V186)</f>
      </c>
      <c r="Y186" s="299"/>
      <c r="Z186" s="227">
        <f>IF(R186/V186&lt;=1,"Nc",IF((V186+T186)&lt;=X186,"Oc1","Oc2"))</f>
      </c>
      <c r="AA186" s="229"/>
      <c r="AB186" s="343">
        <f>IF(Z186="Nc",((N186*(D186-D185))/(1+L186))*LOG((V186+T186)/V186),IF(Z186="Oc1",((P186*(D186-D185))/(1+L186))*LOG((V186+T186)/V186),((P186*(D186-D185))/(1+L186))*LOG(AO186/V186)+((N186*(D186-D185))/(1+L186))*LOG((V186+T186)/AO186)))</f>
      </c>
      <c r="AC186" s="343"/>
      <c r="AD186" s="343">
        <f>AD185+AB186</f>
      </c>
      <c r="AE186" s="343"/>
      <c r="AG186" s="344">
        <v>0</v>
      </c>
      <c r="AH186" s="345"/>
      <c r="AO186" s="297">
        <v>0</v>
      </c>
      <c r="AP186" s="229"/>
    </row>
    <row r="187" spans="2:42">
      <c r="B187" s="346">
        <f>B186+1</f>
      </c>
      <c r="C187" s="347"/>
      <c r="D187" s="286">
        <v>15.0</v>
      </c>
      <c r="E187" s="348"/>
      <c r="F187" s="223">
        <v>47</v>
      </c>
      <c r="G187" s="225"/>
      <c r="H187" s="223" t="inlineStr">
        <is>
          <t xml:space="preserve">SAND</t>
        </is>
      </c>
      <c r="I187" s="225"/>
      <c r="J187" s="223">
        <v>8.4</v>
      </c>
      <c r="K187" s="225"/>
      <c r="L187" s="349">
        <v>0.565</v>
      </c>
      <c r="M187" s="349"/>
      <c r="N187" s="308">
        <v>0</v>
      </c>
      <c r="O187" s="324"/>
      <c r="P187" s="308">
        <v>0</v>
      </c>
      <c r="Q187" s="324"/>
      <c r="R187" s="325">
        <v>0</v>
      </c>
      <c r="S187" s="326"/>
      <c r="T187" s="350">
        <f>($AA$31*$AA$90)/(1+(D186+((D187-D186)/2)))</f>
      </c>
      <c r="U187" s="350"/>
      <c r="V187" s="297">
        <f>V186+(D186-D185)/2*J186+(D187-D186)/2*J187</f>
      </c>
      <c r="W187" s="299"/>
      <c r="X187" s="297">
        <f>MAX(R187,V187)</f>
      </c>
      <c r="Y187" s="299"/>
      <c r="Z187" s="227">
        <f>IF(R187/V187&lt;=1,"Nc",IF((V187+T187)&lt;=X187,"Oc1","Oc2"))</f>
      </c>
      <c r="AA187" s="229"/>
      <c r="AB187" s="343">
        <f>IF(Z187="Nc",((N187*(D187-D186))/(1+L187))*LOG((V187+T187)/V187),IF(Z187="Oc1",((P187*(D187-D186))/(1+L187))*LOG((V187+T187)/V187),((P187*(D187-D186))/(1+L187))*LOG(AO187/V187)+((N187*(D187-D186))/(1+L187))*LOG((V187+T187)/AO187)))</f>
      </c>
      <c r="AC187" s="343"/>
      <c r="AD187" s="343">
        <f>AD186+AB187</f>
      </c>
      <c r="AE187" s="343"/>
      <c r="AG187" s="344">
        <v>0</v>
      </c>
      <c r="AH187" s="345"/>
      <c r="AO187" s="297">
        <v>0</v>
      </c>
      <c r="AP187" s="229"/>
    </row>
    <row r="188" spans="2:42">
      <c r="B188" s="346">
        <f>B187+1</f>
      </c>
      <c r="C188" s="347"/>
      <c r="D188" s="286">
        <v>24.0</v>
      </c>
      <c r="E188" s="348"/>
      <c r="F188" s="223">
        <v>24</v>
      </c>
      <c r="G188" s="225"/>
      <c r="H188" s="223" t="inlineStr">
        <is>
          <t xml:space="preserve">SAND</t>
        </is>
      </c>
      <c r="I188" s="225"/>
      <c r="J188" s="223">
        <v>8.4</v>
      </c>
      <c r="K188" s="225"/>
      <c r="L188" s="349">
        <v>0.684</v>
      </c>
      <c r="M188" s="349"/>
      <c r="N188" s="308">
        <v>0</v>
      </c>
      <c r="O188" s="324"/>
      <c r="P188" s="308">
        <v>0</v>
      </c>
      <c r="Q188" s="324"/>
      <c r="R188" s="325">
        <v>0</v>
      </c>
      <c r="S188" s="326"/>
      <c r="T188" s="350">
        <f>($AA$31*$AA$90)/(1+(D187+((D188-D187)/2)))</f>
      </c>
      <c r="U188" s="350"/>
      <c r="V188" s="297">
        <f>V187+(D187-D186)/2*J187+(D188-D187)/2*J188</f>
      </c>
      <c r="W188" s="299"/>
      <c r="X188" s="297">
        <f>MAX(R188,V188)</f>
      </c>
      <c r="Y188" s="299"/>
      <c r="Z188" s="227">
        <f>IF(R188/V188&lt;=1,"Nc",IF((V188+T188)&lt;=X188,"Oc1","Oc2"))</f>
      </c>
      <c r="AA188" s="229"/>
      <c r="AB188" s="343">
        <f>IF(Z188="Nc",((N188*(D188-D187))/(1+L188))*LOG((V188+T188)/V188),IF(Z188="Oc1",((P188*(D188-D187))/(1+L188))*LOG((V188+T188)/V188),((P188*(D188-D187))/(1+L188))*LOG(AO188/V188)+((N188*(D188-D187))/(1+L188))*LOG((V188+T188)/AO188)))</f>
      </c>
      <c r="AC188" s="343"/>
      <c r="AD188" s="343">
        <f>AD187+AB188</f>
      </c>
      <c r="AE188" s="343"/>
      <c r="AG188" s="344">
        <v>0</v>
      </c>
      <c r="AH188" s="345"/>
      <c r="AO188" s="297">
        <v>0</v>
      </c>
      <c r="AP188" s="229"/>
    </row>
    <row r="189" spans="2:42">
      <c r="B189" s="346">
        <f>B188+1</f>
      </c>
      <c r="C189" s="347"/>
      <c r="D189" s="286">
        <v>25.5</v>
      </c>
      <c r="E189" s="348"/>
      <c r="F189" s="223">
        <v>44</v>
      </c>
      <c r="G189" s="225"/>
      <c r="H189" s="223" t="inlineStr">
        <is>
          <t xml:space="preserve">SAND</t>
        </is>
      </c>
      <c r="I189" s="225"/>
      <c r="J189" s="223">
        <v>8.4</v>
      </c>
      <c r="K189" s="225"/>
      <c r="L189" s="349">
        <v>0.65</v>
      </c>
      <c r="M189" s="349"/>
      <c r="N189" s="308">
        <v>0</v>
      </c>
      <c r="O189" s="324"/>
      <c r="P189" s="308">
        <v>0</v>
      </c>
      <c r="Q189" s="324"/>
      <c r="R189" s="325">
        <v>0</v>
      </c>
      <c r="S189" s="326"/>
      <c r="T189" s="350">
        <f>($AA$31*$AA$90)/(1+(D188+((D189-D188)/2)))</f>
      </c>
      <c r="U189" s="350"/>
      <c r="V189" s="297">
        <f>V188+(D188-D187)/2*J188+(D189-D188)/2*J189</f>
      </c>
      <c r="W189" s="299"/>
      <c r="X189" s="297">
        <f>MAX(R189,V189)</f>
      </c>
      <c r="Y189" s="299"/>
      <c r="Z189" s="227">
        <f>IF(R189/V189&lt;=1,"Nc",IF((V189+T189)&lt;=X189,"Oc1","Oc2"))</f>
      </c>
      <c r="AA189" s="229"/>
      <c r="AB189" s="343">
        <f>IF(Z189="Nc",((N189*(D189-D188))/(1+L189))*LOG((V189+T189)/V189),IF(Z189="Oc1",((P189*(D189-D188))/(1+L189))*LOG((V189+T189)/V189),((P189*(D189-D188))/(1+L189))*LOG(AO189/V189)+((N189*(D189-D188))/(1+L189))*LOG((V189+T189)/AO189)))</f>
      </c>
      <c r="AC189" s="343"/>
      <c r="AD189" s="343">
        <f>AD188+AB189</f>
      </c>
      <c r="AE189" s="343"/>
      <c r="AG189" s="344">
        <v>0</v>
      </c>
      <c r="AH189" s="345"/>
      <c r="AO189" s="297">
        <v>0</v>
      </c>
      <c r="AP189" s="229"/>
    </row>
    <row r="190" spans="2:42">
      <c r="B190" s="346">
        <f>B189+1</f>
      </c>
      <c r="C190" s="347"/>
      <c r="D190" s="286">
        <v>28.5</v>
      </c>
      <c r="E190" s="348"/>
      <c r="F190" s="223">
        <v>26</v>
      </c>
      <c r="G190" s="225"/>
      <c r="H190" s="223" t="inlineStr">
        <is>
          <t xml:space="preserve">SAND</t>
        </is>
      </c>
      <c r="I190" s="225"/>
      <c r="J190" s="223">
        <v>8.4</v>
      </c>
      <c r="K190" s="225"/>
      <c r="L190" s="349">
        <v>0.73</v>
      </c>
      <c r="M190" s="349"/>
      <c r="N190" s="308">
        <v>0</v>
      </c>
      <c r="O190" s="324"/>
      <c r="P190" s="308">
        <v>0</v>
      </c>
      <c r="Q190" s="324"/>
      <c r="R190" s="325">
        <v>0</v>
      </c>
      <c r="S190" s="326"/>
      <c r="T190" s="350">
        <f>($AA$31*$AA$90)/(1+(D189+((D190-D189)/2)))</f>
      </c>
      <c r="U190" s="350"/>
      <c r="V190" s="297">
        <f>V189+(D189-D188)/2*J189+(D190-D189)/2*J190</f>
      </c>
      <c r="W190" s="299"/>
      <c r="X190" s="297">
        <f>MAX(R190,V190)</f>
      </c>
      <c r="Y190" s="299"/>
      <c r="Z190" s="227">
        <f>IF(R190/V190&lt;=1,"Nc",IF((V190+T190)&lt;=X190,"Oc1","Oc2"))</f>
      </c>
      <c r="AA190" s="229"/>
      <c r="AB190" s="343">
        <f>IF(Z190="Nc",((N190*(D190-D189))/(1+L190))*LOG((V190+T190)/V190),IF(Z190="Oc1",((P190*(D190-D189))/(1+L190))*LOG((V190+T190)/V190),((P190*(D190-D189))/(1+L190))*LOG(AO190/V190)+((N190*(D190-D189))/(1+L190))*LOG((V190+T190)/AO190)))</f>
      </c>
      <c r="AC190" s="343"/>
      <c r="AD190" s="343">
        <f>AD189+AB190</f>
      </c>
      <c r="AE190" s="343"/>
      <c r="AG190" s="344">
        <v>0</v>
      </c>
      <c r="AH190" s="345"/>
      <c r="AO190" s="297">
        <v>0</v>
      </c>
      <c r="AP190" s="229"/>
    </row>
    <row r="191" spans="2:42">
      <c r="B191" s="346">
        <f>B190+1</f>
      </c>
      <c r="C191" s="347"/>
      <c r="D191" s="286">
        <v>33.0</v>
      </c>
      <c r="E191" s="348"/>
      <c r="F191" s="223">
        <v>44</v>
      </c>
      <c r="G191" s="225"/>
      <c r="H191" s="223" t="inlineStr">
        <is>
          <t xml:space="preserve">SAND</t>
        </is>
      </c>
      <c r="I191" s="225"/>
      <c r="J191" s="223">
        <v>8.4</v>
      </c>
      <c r="K191" s="225"/>
      <c r="L191" s="349">
        <v>0.65</v>
      </c>
      <c r="M191" s="349"/>
      <c r="N191" s="308">
        <v>0</v>
      </c>
      <c r="O191" s="324"/>
      <c r="P191" s="308">
        <v>0</v>
      </c>
      <c r="Q191" s="324"/>
      <c r="R191" s="325">
        <v>0</v>
      </c>
      <c r="S191" s="326"/>
      <c r="T191" s="350">
        <f>($AA$31*$AA$90)/(1+(D190+((D191-D190)/2)))</f>
      </c>
      <c r="U191" s="350"/>
      <c r="V191" s="297">
        <f>V190+(D190-D189)/2*J190+(D191-D190)/2*J191</f>
      </c>
      <c r="W191" s="299"/>
      <c r="X191" s="297">
        <f>MAX(R191,V191)</f>
      </c>
      <c r="Y191" s="299"/>
      <c r="Z191" s="227">
        <f>IF(R191/V191&lt;=1,"Nc",IF((V191+T191)&lt;=X191,"Oc1","Oc2"))</f>
      </c>
      <c r="AA191" s="229"/>
      <c r="AB191" s="343">
        <f>IF(Z191="Nc",((N191*(D191-D190))/(1+L191))*LOG((V191+T191)/V191),IF(Z191="Oc1",((P191*(D191-D190))/(1+L191))*LOG((V191+T191)/V191),((P191*(D191-D190))/(1+L191))*LOG(AO191/V191)+((N191*(D191-D190))/(1+L191))*LOG((V191+T191)/AO191)))</f>
      </c>
      <c r="AC191" s="343"/>
      <c r="AD191" s="343">
        <f>AD190+AB191</f>
      </c>
      <c r="AE191" s="343"/>
      <c r="AG191" s="344">
        <v>0</v>
      </c>
      <c r="AH191" s="345"/>
      <c r="AO191" s="297">
        <v>0</v>
      </c>
      <c r="AP191" s="229"/>
    </row>
    <row r="192" spans="2:42">
      <c r="B192" s="346">
        <f>B191+1</f>
      </c>
      <c r="C192" s="347"/>
      <c r="D192" s="286">
        <v>34.5</v>
      </c>
      <c r="E192" s="348"/>
      <c r="F192" s="223">
        <v>26</v>
      </c>
      <c r="G192" s="225"/>
      <c r="H192" s="223" t="inlineStr">
        <is>
          <t xml:space="preserve">SAND</t>
        </is>
      </c>
      <c r="I192" s="225"/>
      <c r="J192" s="223">
        <v>8.4</v>
      </c>
      <c r="K192" s="225"/>
      <c r="L192" s="349">
        <v>0.65</v>
      </c>
      <c r="M192" s="349"/>
      <c r="N192" s="308">
        <v>0</v>
      </c>
      <c r="O192" s="324"/>
      <c r="P192" s="308">
        <v>0</v>
      </c>
      <c r="Q192" s="324"/>
      <c r="R192" s="325">
        <v>0</v>
      </c>
      <c r="S192" s="326"/>
      <c r="T192" s="350">
        <f>($AA$31*$AA$90)/(1+(D191+((D192-D191)/2)))</f>
      </c>
      <c r="U192" s="350"/>
      <c r="V192" s="297">
        <f>V191+(D191-D190)/2*J191+(D192-D191)/2*J192</f>
      </c>
      <c r="W192" s="299"/>
      <c r="X192" s="297">
        <f>MAX(R192,V192)</f>
      </c>
      <c r="Y192" s="299"/>
      <c r="Z192" s="227">
        <f>IF(R192/V192&lt;=1,"Nc",IF((V192+T192)&lt;=X192,"Oc1","Oc2"))</f>
      </c>
      <c r="AA192" s="229"/>
      <c r="AB192" s="343">
        <f>IF(Z192="Nc",((N192*(D192-D191))/(1+L192))*LOG((V192+T192)/V192),IF(Z192="Oc1",((P192*(D192-D191))/(1+L192))*LOG((V192+T192)/V192),((P192*(D192-D191))/(1+L192))*LOG(AO192/V192)+((N192*(D192-D191))/(1+L192))*LOG((V192+T192)/AO192)))</f>
      </c>
      <c r="AC192" s="343"/>
      <c r="AD192" s="343">
        <f>AD191+AB192</f>
      </c>
      <c r="AE192" s="343"/>
      <c r="AG192" s="344">
        <v>0</v>
      </c>
      <c r="AH192" s="345"/>
      <c r="AO192" s="297">
        <v>0</v>
      </c>
      <c r="AP192" s="229"/>
    </row>
    <row r="193" spans="2:42">
      <c r="B193" s="346">
        <f>B192+1</f>
      </c>
      <c r="C193" s="347"/>
      <c r="D193" s="286">
        <v>48.0</v>
      </c>
      <c r="E193" s="348"/>
      <c r="F193" s="223">
        <v>49</v>
      </c>
      <c r="G193" s="225"/>
      <c r="H193" s="223" t="inlineStr">
        <is>
          <t xml:space="preserve">SAND</t>
        </is>
      </c>
      <c r="I193" s="225"/>
      <c r="J193" s="223">
        <v>8.4</v>
      </c>
      <c r="K193" s="225"/>
      <c r="L193" s="349">
        <v>0.65</v>
      </c>
      <c r="M193" s="349"/>
      <c r="N193" s="308">
        <v>0</v>
      </c>
      <c r="O193" s="324"/>
      <c r="P193" s="308">
        <v>0</v>
      </c>
      <c r="Q193" s="324"/>
      <c r="R193" s="325">
        <v>0</v>
      </c>
      <c r="S193" s="326"/>
      <c r="T193" s="350">
        <f>($AA$31*$AA$90)/(1+(D192+((D193-D192)/2)))</f>
      </c>
      <c r="U193" s="350"/>
      <c r="V193" s="297">
        <f>V192+(D192-D191)/2*J192+(D193-D192)/2*J193</f>
      </c>
      <c r="W193" s="299"/>
      <c r="X193" s="297">
        <f>MAX(R193,V193)</f>
      </c>
      <c r="Y193" s="299"/>
      <c r="Z193" s="227">
        <f>IF(R193/V193&lt;=1,"Nc",IF((V193+T193)&lt;=X193,"Oc1","Oc2"))</f>
      </c>
      <c r="AA193" s="229"/>
      <c r="AB193" s="343">
        <f>IF(Z193="Nc",((N193*(D193-D192))/(1+L193))*LOG((V193+T193)/V193),IF(Z193="Oc1",((P193*(D193-D192))/(1+L193))*LOG((V193+T193)/V193),((P193*(D193-D192))/(1+L193))*LOG(AO193/V193)+((N193*(D193-D192))/(1+L193))*LOG((V193+T193)/AO193)))</f>
      </c>
      <c r="AC193" s="343"/>
      <c r="AD193" s="343">
        <f>AD192+AB193</f>
      </c>
      <c r="AE193" s="343"/>
      <c r="AG193" s="344">
        <v>0</v>
      </c>
      <c r="AH193" s="345"/>
      <c r="AO193" s="297">
        <v>0</v>
      </c>
      <c r="AP193" s="229"/>
    </row>
    <row r="194" spans="2:42">
      <c r="B194" s="346">
        <f>B193+1</f>
      </c>
      <c r="C194" s="347"/>
      <c r="D194" s="286">
        <v>54.0</v>
      </c>
      <c r="E194" s="348"/>
      <c r="F194" s="223">
        <v>29</v>
      </c>
      <c r="G194" s="225"/>
      <c r="H194" s="223" t="inlineStr">
        <is>
          <t xml:space="preserve">SAND</t>
        </is>
      </c>
      <c r="I194" s="225"/>
      <c r="J194" s="223">
        <v>8.4</v>
      </c>
      <c r="K194" s="225"/>
      <c r="L194" s="349">
        <v>0.65</v>
      </c>
      <c r="M194" s="349"/>
      <c r="N194" s="308">
        <v>0</v>
      </c>
      <c r="O194" s="324"/>
      <c r="P194" s="308">
        <v>0</v>
      </c>
      <c r="Q194" s="324"/>
      <c r="R194" s="325">
        <v>0</v>
      </c>
      <c r="S194" s="326"/>
      <c r="T194" s="350">
        <f>($AA$31*$AA$90)/(1+(D193+((D194-D193)/2)))</f>
      </c>
      <c r="U194" s="350"/>
      <c r="V194" s="297">
        <f>V193+(D193-D192)/2*J193+(D194-D193)/2*J194</f>
      </c>
      <c r="W194" s="299"/>
      <c r="X194" s="297">
        <f>MAX(R194,V194)</f>
      </c>
      <c r="Y194" s="299"/>
      <c r="Z194" s="227">
        <f>IF(R194/V194&lt;=1,"Nc",IF((V194+T194)&lt;=X194,"Oc1","Oc2"))</f>
      </c>
      <c r="AA194" s="229"/>
      <c r="AB194" s="343">
        <f>IF(Z194="Nc",((N194*(D194-D193))/(1+L194))*LOG((V194+T194)/V194),IF(Z194="Oc1",((P194*(D194-D193))/(1+L194))*LOG((V194+T194)/V194),((P194*(D194-D193))/(1+L194))*LOG(AO194/V194)+((N194*(D194-D193))/(1+L194))*LOG((V194+T194)/AO194)))</f>
      </c>
      <c r="AC194" s="343"/>
      <c r="AD194" s="343">
        <f>AD193+AB194</f>
      </c>
      <c r="AE194" s="343"/>
      <c r="AG194" s="344">
        <v>0</v>
      </c>
      <c r="AH194" s="345"/>
      <c r="AO194" s="297">
        <v>0</v>
      </c>
      <c r="AP194" s="229"/>
    </row>
    <row r="195" spans="2:42" ht="13.5" customHeight="1">
      <c r="B195" s="346">
        <f>B194+1</f>
      </c>
      <c r="C195" s="347"/>
      <c r="D195" s="286">
        <v>58.5</v>
      </c>
      <c r="E195" s="348"/>
      <c r="F195" s="223">
        <v>50</v>
      </c>
      <c r="G195" s="225"/>
      <c r="H195" s="223" t="inlineStr">
        <is>
          <t xml:space="preserve">SAND</t>
        </is>
      </c>
      <c r="I195" s="225"/>
      <c r="J195" s="223">
        <v>8.4</v>
      </c>
      <c r="K195" s="225"/>
      <c r="L195" s="349">
        <v>0.65</v>
      </c>
      <c r="M195" s="349"/>
      <c r="N195" s="308">
        <v>0</v>
      </c>
      <c r="O195" s="324"/>
      <c r="P195" s="308">
        <v>0</v>
      </c>
      <c r="Q195" s="324"/>
      <c r="R195" s="325">
        <v>0</v>
      </c>
      <c r="S195" s="326"/>
      <c r="T195" s="350">
        <f>($AA$31*$AA$90)/(1+(D194+((D195-D194)/2)))</f>
      </c>
      <c r="U195" s="350"/>
      <c r="V195" s="297">
        <f>V194+(D194-D193)/2*J194+(D195-D194)/2*J195</f>
      </c>
      <c r="W195" s="299"/>
      <c r="X195" s="297">
        <f>MAX(R195,V195)</f>
      </c>
      <c r="Y195" s="299"/>
      <c r="Z195" s="227">
        <f>IF(R195/V195&lt;=1,"Nc",IF((V195+T195)&lt;=X195,"Oc1","Oc2"))</f>
      </c>
      <c r="AA195" s="229"/>
      <c r="AB195" s="343">
        <f>IF(Z195="Nc",((N195*(D195-D194))/(1+L195))*LOG((V195+T195)/V195),IF(Z195="Oc1",((P195*(D195-D194))/(1+L195))*LOG((V195+T195)/V195),((P195*(D195-D194))/(1+L195))*LOG(AO195/V195)+((N195*(D195-D194))/(1+L195))*LOG((V195+T195)/AO195)))</f>
      </c>
      <c r="AC195" s="343"/>
      <c r="AD195" s="343">
        <f>AD194+AB195</f>
      </c>
      <c r="AE195" s="343"/>
      <c r="AG195" s="344">
        <v>0</v>
      </c>
      <c r="AH195" s="345"/>
      <c r="AO195" s="297">
        <v>0</v>
      </c>
      <c r="AP195" s="229"/>
    </row>
    <row r="196" spans="2:42" ht="13.5" customHeight="1">
      <c r="B196" s="346">
        <f>B195+1</f>
      </c>
      <c r="C196" s="347"/>
      <c r="D196" s="286">
        <v>60.0</v>
      </c>
      <c r="E196" s="348"/>
      <c r="F196" s="223">
        <v>34</v>
      </c>
      <c r="G196" s="225"/>
      <c r="H196" s="223" t="inlineStr">
        <is>
          <t xml:space="preserve">SAND</t>
        </is>
      </c>
      <c r="I196" s="225"/>
      <c r="J196" s="223">
        <v>8.4</v>
      </c>
      <c r="K196" s="225"/>
      <c r="L196" s="349">
        <v>0.65</v>
      </c>
      <c r="M196" s="349"/>
      <c r="N196" s="308">
        <v>0</v>
      </c>
      <c r="O196" s="324"/>
      <c r="P196" s="308">
        <v>0</v>
      </c>
      <c r="Q196" s="324"/>
      <c r="R196" s="325">
        <v>0</v>
      </c>
      <c r="S196" s="326"/>
      <c r="T196" s="350">
        <f>($AA$31*$AA$90)/(1+(D195+((D196-D195)/2)))</f>
      </c>
      <c r="U196" s="350"/>
      <c r="V196" s="297">
        <f>V195+(D195-D194)/2*J195+(D196-D195)/2*J196</f>
      </c>
      <c r="W196" s="299"/>
      <c r="X196" s="297">
        <f>MAX(R196,V196)</f>
      </c>
      <c r="Y196" s="299"/>
      <c r="Z196" s="227">
        <f>IF(R196/V196&lt;=1,"Nc",IF((V196+T196)&lt;=X196,"Oc1","Oc2"))</f>
      </c>
      <c r="AA196" s="229"/>
      <c r="AB196" s="343">
        <f>IF(Z196="Nc",((N196*(D196-D195))/(1+L196))*LOG((V196+T196)/V196),IF(Z196="Oc1",((P196*(D196-D195))/(1+L196))*LOG((V196+T196)/V196),((P196*(D196-D195))/(1+L196))*LOG(AO196/V196)+((N196*(D196-D195))/(1+L196))*LOG((V196+T196)/AO196)))</f>
      </c>
      <c r="AC196" s="343"/>
      <c r="AD196" s="343">
        <f>AD195+AB196</f>
      </c>
      <c r="AE196" s="343"/>
      <c r="AG196" s="344">
        <v>0</v>
      </c>
      <c r="AH196" s="345"/>
      <c r="AO196" s="297">
        <v>0</v>
      </c>
      <c r="AP196" s="229"/>
    </row>
    <row r="197" spans="2:42" ht="13.5" hidden="1" customHeight="1">
      <c r="B197" s="346">
        <f>B196+1</f>
      </c>
      <c r="C197" s="347"/>
      <c r="D197" s="285">
        <v>24</v>
      </c>
      <c r="E197" s="221"/>
      <c r="F197" s="223"/>
      <c r="G197" s="225"/>
      <c r="H197" s="223"/>
      <c r="I197" s="225"/>
      <c r="J197" s="223"/>
      <c r="K197" s="225"/>
      <c r="L197" s="353"/>
      <c r="M197" s="353"/>
      <c r="N197" s="356"/>
      <c r="O197" s="355"/>
      <c r="P197" s="356"/>
      <c r="Q197" s="355"/>
      <c r="R197" s="350"/>
      <c r="S197" s="350"/>
      <c r="T197" s="297">
        <f>(D186*J186)+((D187-D186)*J187)+((D188-D187)*J188)+((D189-D188)*J189)+((D190-D189)*J190)+((D191-D190)*J191)+((D192-D191)*J192)+((D193-D192)*J193)+((D194-D193)*J194)+((D195-D194)*J195)+((D196-D195)*J196)+(((D197-D196)/2)*J197)</f>
      </c>
      <c r="U197" s="299"/>
      <c r="V197" s="297">
        <f>(V196*2)+(((D197-D196)/2)*J197)</f>
      </c>
      <c r="W197" s="299"/>
      <c r="X197" s="350"/>
      <c r="Y197" s="350"/>
      <c r="Z197" s="343"/>
      <c r="AA197" s="343"/>
      <c r="AB197" s="343"/>
      <c r="AC197" s="343"/>
      <c r="AG197" s="354"/>
      <c r="AH197" s="355"/>
    </row>
    <row r="198" spans="2:42" ht="13.5" hidden="1" customHeight="1">
      <c r="B198" s="346">
        <f>B197+1</f>
      </c>
      <c r="C198" s="347"/>
      <c r="D198" s="285">
        <v>26</v>
      </c>
      <c r="E198" s="221"/>
      <c r="F198" s="223"/>
      <c r="G198" s="225"/>
      <c r="H198" s="223"/>
      <c r="I198" s="225"/>
      <c r="J198" s="223"/>
      <c r="K198" s="225"/>
      <c r="L198" s="353"/>
      <c r="M198" s="353"/>
      <c r="N198" s="356"/>
      <c r="O198" s="355"/>
      <c r="P198" s="356"/>
      <c r="Q198" s="355"/>
      <c r="R198" s="350"/>
      <c r="S198" s="350"/>
      <c r="T198" s="297">
        <f>(D186*J186)+((D187-D186)*J187)+((D188-D187)*J188)+((D189-D188)*J189)+((D190-D189)*J190)+((D191-D190)*J191)+((D192-D191)*J192)+((D193-D192)*J193)+((D194-D193)*J194)+((D195-D194)*J195)+((D196-D195)*J196)+((D197-D196)*J197)+(((D198-D197)/2)*J198)</f>
      </c>
      <c r="U198" s="299"/>
      <c r="V198" s="297">
        <f>(V197*2)+(((D198-D197)/2)*J198)</f>
      </c>
      <c r="W198" s="299"/>
      <c r="X198" s="350"/>
      <c r="Y198" s="350"/>
      <c r="Z198" s="343"/>
      <c r="AA198" s="343"/>
      <c r="AB198" s="343"/>
      <c r="AC198" s="343"/>
      <c r="AG198" s="354"/>
      <c r="AH198" s="355"/>
    </row>
    <row r="199" spans="2:42" ht="13.5" hidden="1" customHeight="1">
      <c r="B199" s="346">
        <f>B198+1</f>
      </c>
      <c r="C199" s="347"/>
      <c r="D199" s="285">
        <v>28</v>
      </c>
      <c r="E199" s="221"/>
      <c r="F199" s="223"/>
      <c r="G199" s="225"/>
      <c r="H199" s="223"/>
      <c r="I199" s="225"/>
      <c r="J199" s="223"/>
      <c r="K199" s="225"/>
      <c r="L199" s="353"/>
      <c r="M199" s="353"/>
      <c r="N199" s="356"/>
      <c r="O199" s="355"/>
      <c r="P199" s="356"/>
      <c r="Q199" s="355"/>
      <c r="R199" s="350"/>
      <c r="S199" s="350"/>
      <c r="T199" s="297">
        <f>(D186*J186)+((D187-D186)*J187)+((D188-D187)*J188)+((D189-D188)*J189)+((D190-D189)*J190)+((D191-D190)*J191)+((D192-D191)*J192)+((D193-D192)*J193)+((D194-D193)*J194)+((D195-D194)*J195)+((D196-D195)*J196)+((D197-D196)*J197)+((D198-D197)*J198)+(((D199-D198)/2)*J199)</f>
      </c>
      <c r="U199" s="299"/>
      <c r="V199" s="297">
        <f>(V198*2)+(((D199-D198)/2)*J199)</f>
      </c>
      <c r="W199" s="299"/>
      <c r="X199" s="350"/>
      <c r="Y199" s="350"/>
      <c r="Z199" s="343"/>
      <c r="AA199" s="343"/>
      <c r="AB199" s="343"/>
      <c r="AC199" s="343"/>
      <c r="AG199" s="354"/>
      <c r="AH199" s="355"/>
    </row>
    <row r="200" spans="2:42" ht="13.5" hidden="1" customHeight="1">
      <c r="B200" s="346">
        <f>B199+1</f>
      </c>
      <c r="C200" s="347"/>
      <c r="D200" s="285">
        <v>30</v>
      </c>
      <c r="E200" s="221"/>
      <c r="F200" s="223"/>
      <c r="G200" s="225"/>
      <c r="H200" s="223"/>
      <c r="I200" s="225"/>
      <c r="J200" s="223"/>
      <c r="K200" s="225"/>
      <c r="L200" s="353"/>
      <c r="M200" s="353"/>
      <c r="N200" s="356"/>
      <c r="O200" s="355"/>
      <c r="P200" s="356"/>
      <c r="Q200" s="355"/>
      <c r="R200" s="350"/>
      <c r="S200" s="350"/>
      <c r="T200" s="297">
        <f>(D186*J186)+((D187-D186)*J187)+((D188-D187)*J188)+((D189-D188)*J189)+((D190-D189)*J190)+((D191-D190)*J191)+((D192-D191)*J192)+((D193-D192)*J193)+((D194-D193)*J194)+((D195-D194)*J195)+((D196-D195)*J196)+((D197-D196)*J197)+((D198-D197)*J198)+((D199-D198)*J199)+(((D200-D199)/2)*J200)</f>
      </c>
      <c r="U200" s="299"/>
      <c r="V200" s="297">
        <f>(V199*2)+(((D200-D199)/2)*J200)</f>
      </c>
      <c r="W200" s="299"/>
      <c r="X200" s="350"/>
      <c r="Y200" s="350"/>
      <c r="Z200" s="343"/>
      <c r="AA200" s="343"/>
      <c r="AB200" s="343"/>
      <c r="AC200" s="343"/>
      <c r="AG200" s="354"/>
      <c r="AH200" s="355"/>
    </row>
    <row r="201" spans="2:42">
      <c r="B201" s="48"/>
    </row>
    <row r="202" spans="2:42" ht="15">
      <c r="B202" s="49" t="s">
        <v>364</v>
      </c>
      <c r="X202" s="221" t="s">
        <v>55</v>
      </c>
      <c r="Y202" s="221"/>
      <c r="Z202" s="221"/>
      <c r="AA202" s="223">
        <v>7.5</v>
      </c>
      <c r="AB202" s="224"/>
      <c r="AC202" s="225"/>
      <c r="AD202" s="1" t="s">
        <v>2</v>
      </c>
    </row>
    <row r="203" spans="2:42">
      <c r="B203" s="103" t="s">
        <v>362</v>
      </c>
      <c r="C203" s="14"/>
      <c r="D203" s="14"/>
      <c r="E203" s="14"/>
      <c r="F203" s="14"/>
      <c r="G203" s="14"/>
      <c r="H203" s="14"/>
      <c r="I203" s="14"/>
      <c r="J203" s="14"/>
      <c r="K203" s="14"/>
      <c r="L203" s="14"/>
      <c r="M203" s="14"/>
      <c r="N203" s="14"/>
      <c r="O203" s="14"/>
      <c r="P203" s="14"/>
      <c r="Q203" s="14"/>
      <c r="R203" s="14"/>
      <c r="S203" s="14"/>
      <c r="T203" s="14"/>
      <c r="U203" s="14"/>
      <c r="V203" s="14"/>
      <c r="W203" s="14"/>
      <c r="X203" s="357" t="s">
        <v>56</v>
      </c>
      <c r="Y203" s="228"/>
      <c r="Z203" s="229"/>
      <c r="AA203" s="374">
        <f>VLOOKUP(AA202,D184:AE196,27)</f>
      </c>
      <c r="AB203" s="375"/>
      <c r="AC203" s="376"/>
      <c r="AD203" s="14" t="s">
        <v>2</v>
      </c>
    </row>
    <row r="204" spans="2:42">
      <c r="B204" s="53"/>
      <c r="C204" s="4"/>
      <c r="D204" s="14"/>
      <c r="E204" s="14"/>
      <c r="F204" s="14"/>
      <c r="G204" s="14"/>
      <c r="H204" s="14"/>
      <c r="I204" s="14"/>
      <c r="J204" s="14"/>
      <c r="K204" s="14"/>
      <c r="L204" s="14"/>
      <c r="M204" s="14"/>
      <c r="N204" s="14"/>
      <c r="O204" s="14"/>
      <c r="P204" s="14"/>
      <c r="Q204" s="14"/>
      <c r="R204" s="14"/>
      <c r="S204" s="14"/>
      <c r="T204" s="14"/>
      <c r="U204" s="14"/>
      <c r="V204" s="14"/>
      <c r="W204" s="14"/>
      <c r="X204" s="15"/>
      <c r="Y204" s="15"/>
      <c r="Z204" s="15"/>
      <c r="AA204" s="15"/>
      <c r="AB204" s="15"/>
      <c r="AC204" s="15"/>
      <c r="AD204" s="15"/>
      <c r="AE204" s="15"/>
    </row>
    <row r="205" spans="2:42" ht="14.25" thickBot="1">
      <c r="B205" s="155"/>
      <c r="C205" s="55"/>
      <c r="D205" s="143"/>
      <c r="E205" s="143"/>
      <c r="F205" s="143"/>
      <c r="G205" s="143"/>
      <c r="H205" s="143"/>
      <c r="I205" s="143"/>
      <c r="J205" s="143"/>
      <c r="K205" s="143"/>
      <c r="L205" s="143"/>
      <c r="M205" s="143"/>
      <c r="N205" s="143"/>
      <c r="O205" s="143"/>
      <c r="P205" s="143"/>
      <c r="Q205" s="143"/>
      <c r="R205" s="143"/>
      <c r="S205" s="143"/>
      <c r="T205" s="143"/>
      <c r="U205" s="143"/>
      <c r="V205" s="143"/>
      <c r="W205" s="143"/>
      <c r="X205" s="144"/>
      <c r="Y205" s="144"/>
      <c r="Z205" s="144"/>
      <c r="AA205" s="292" t="s">
        <v>127</v>
      </c>
      <c r="AB205" s="293"/>
      <c r="AC205" s="294"/>
      <c r="AD205" s="287">
        <f>AD124+1</f>
      </c>
      <c r="AE205" s="287"/>
      <c r="AF205" s="288"/>
    </row>
    <row r="206" spans="2:42">
      <c r="B206" s="53"/>
      <c r="C206" s="4"/>
      <c r="D206" s="14"/>
      <c r="E206" s="14"/>
      <c r="F206" s="14"/>
      <c r="G206" s="14"/>
      <c r="H206" s="14"/>
      <c r="I206" s="14"/>
      <c r="J206" s="14"/>
      <c r="K206" s="14"/>
      <c r="L206" s="14"/>
      <c r="M206" s="14"/>
      <c r="N206" s="14"/>
      <c r="O206" s="14"/>
      <c r="P206" s="14"/>
      <c r="Q206" s="14"/>
      <c r="R206" s="14"/>
      <c r="S206" s="14"/>
      <c r="T206" s="14"/>
      <c r="U206" s="14"/>
      <c r="V206" s="14"/>
      <c r="W206" s="14"/>
      <c r="X206" s="15"/>
      <c r="Y206" s="15"/>
      <c r="Z206" s="15"/>
      <c r="AA206" s="15"/>
      <c r="AB206" s="15"/>
      <c r="AC206" s="15"/>
      <c r="AD206" s="15"/>
      <c r="AE206" s="15"/>
    </row>
    <row r="207" spans="2:42">
      <c r="B207" s="48" t="s">
        <v>363</v>
      </c>
      <c r="C207" s="14"/>
      <c r="D207" s="14"/>
      <c r="E207" s="14"/>
      <c r="F207" s="14"/>
      <c r="G207" s="14"/>
      <c r="H207" s="14"/>
      <c r="I207" s="14"/>
      <c r="J207" s="14"/>
      <c r="K207" s="14"/>
      <c r="L207" s="14"/>
      <c r="M207" s="14"/>
      <c r="N207" s="14"/>
      <c r="O207" s="14"/>
      <c r="P207" s="14"/>
      <c r="Q207" s="14"/>
      <c r="R207" s="14"/>
      <c r="S207" s="14"/>
      <c r="T207" s="14"/>
      <c r="U207" s="14"/>
      <c r="V207" s="10"/>
      <c r="W207" s="14"/>
      <c r="X207" s="7"/>
      <c r="Y207" s="4"/>
      <c r="Z207" s="4"/>
      <c r="AA207" s="16"/>
      <c r="AB207" s="16"/>
      <c r="AC207" s="16"/>
      <c r="AD207" s="14"/>
      <c r="AE207" s="15"/>
    </row>
    <row r="208" spans="2:42">
      <c r="B208" s="49" t="s">
        <v>365</v>
      </c>
      <c r="C208" s="14"/>
      <c r="D208" s="14"/>
      <c r="E208" s="14"/>
      <c r="F208" s="14"/>
      <c r="G208" s="14"/>
      <c r="H208" s="14"/>
      <c r="I208" s="14"/>
      <c r="J208" s="14"/>
      <c r="K208" s="14"/>
      <c r="L208" s="14"/>
      <c r="M208" s="14"/>
      <c r="N208" s="14"/>
      <c r="O208" s="14"/>
      <c r="P208" s="14"/>
      <c r="Q208" s="14"/>
      <c r="R208" s="14"/>
      <c r="S208" s="14"/>
      <c r="T208" s="14"/>
      <c r="U208" s="14"/>
      <c r="V208" s="10"/>
      <c r="W208" s="14"/>
      <c r="X208" s="7"/>
      <c r="Y208" s="4"/>
      <c r="Z208" s="4"/>
      <c r="AA208" s="16"/>
      <c r="AB208" s="16"/>
      <c r="AC208" s="16"/>
      <c r="AD208" s="14"/>
      <c r="AE208" s="15"/>
    </row>
    <row r="209" spans="2:33">
      <c r="B209" s="49" t="s">
        <v>366</v>
      </c>
      <c r="C209" s="14"/>
      <c r="D209" s="14"/>
      <c r="E209" s="14"/>
      <c r="F209" s="14"/>
      <c r="G209" s="14"/>
      <c r="H209" s="14"/>
      <c r="I209" s="14"/>
      <c r="J209" s="14"/>
      <c r="K209" s="14"/>
      <c r="L209" s="14"/>
      <c r="M209" s="14"/>
      <c r="N209" s="14"/>
      <c r="O209" s="14"/>
      <c r="P209" s="14"/>
      <c r="Q209" s="14"/>
      <c r="R209" s="14"/>
      <c r="S209" s="14"/>
      <c r="T209" s="14"/>
      <c r="U209" s="14"/>
      <c r="V209" s="10"/>
      <c r="W209" s="14"/>
      <c r="X209" s="377" t="inlineStr">
        <is>
          <t xml:space="preserve">Double drainage</t>
        </is>
      </c>
      <c r="Y209" s="377"/>
      <c r="Z209" s="377"/>
      <c r="AA209" s="377"/>
      <c r="AB209" s="377"/>
      <c r="AC209" s="377"/>
      <c r="AD209" s="14"/>
      <c r="AE209" s="15"/>
      <c r="AG209" s="15" t="s">
        <v>57</v>
      </c>
    </row>
    <row r="210" spans="2:33">
      <c r="B210" s="103" t="s">
        <v>367</v>
      </c>
      <c r="C210" s="14"/>
      <c r="D210" s="14"/>
      <c r="E210" s="14"/>
      <c r="F210" s="14"/>
      <c r="G210" s="14"/>
      <c r="H210" s="14"/>
      <c r="I210" s="14"/>
      <c r="J210" s="14"/>
      <c r="K210" s="14"/>
      <c r="L210" s="14"/>
      <c r="M210" s="14"/>
      <c r="N210" s="14"/>
      <c r="O210" s="14"/>
      <c r="P210" s="14"/>
      <c r="Q210" s="14"/>
      <c r="R210" s="14"/>
      <c r="S210" s="14"/>
      <c r="T210" s="14"/>
      <c r="U210" s="14"/>
      <c r="V210" s="10"/>
      <c r="W210" s="14"/>
      <c r="X210" s="357" t="s">
        <v>27</v>
      </c>
      <c r="Y210" s="228"/>
      <c r="Z210" s="229"/>
      <c r="AA210" s="297">
        <f>IF(X209="Single drainage",(AA202),(AA202)/2)</f>
      </c>
      <c r="AB210" s="298"/>
      <c r="AC210" s="299"/>
      <c r="AD210" s="14" t="s">
        <v>2</v>
      </c>
      <c r="AE210" s="15"/>
      <c r="AG210" s="15" t="s">
        <v>58</v>
      </c>
    </row>
    <row r="211" spans="2:33" ht="15">
      <c r="B211" s="103" t="s">
        <v>368</v>
      </c>
      <c r="C211" s="14"/>
      <c r="D211" s="14"/>
      <c r="E211" s="14"/>
      <c r="F211" s="14"/>
      <c r="G211" s="14"/>
      <c r="H211" s="14"/>
      <c r="I211" s="14"/>
      <c r="J211" s="14"/>
      <c r="K211" s="14"/>
      <c r="L211" s="14"/>
      <c r="M211" s="14"/>
      <c r="N211" s="14"/>
      <c r="O211" s="14"/>
      <c r="P211" s="14"/>
      <c r="Q211" s="14"/>
      <c r="R211" s="14"/>
      <c r="S211" s="14"/>
      <c r="T211" s="14"/>
      <c r="U211" s="14"/>
      <c r="V211" s="10"/>
      <c r="W211" s="14"/>
      <c r="X211" s="226" t="s">
        <v>59</v>
      </c>
      <c r="Y211" s="221"/>
      <c r="Z211" s="221"/>
      <c r="AA211" s="369">
        <f>'Soil Parameter (BH-02)'!AF44</f>
      </c>
      <c r="AB211" s="370"/>
      <c r="AC211" s="371"/>
      <c r="AD211" s="17" t="s">
        <v>60</v>
      </c>
      <c r="AE211" s="15"/>
      <c r="AG211" s="1">
        <f>AA211*8.64</f>
      </c>
    </row>
    <row r="212" spans="2:33" ht="15">
      <c r="B212" s="103"/>
      <c r="C212" s="14"/>
      <c r="D212" s="14"/>
      <c r="E212" s="14"/>
      <c r="F212" s="14"/>
      <c r="G212" s="14"/>
      <c r="H212" s="14"/>
      <c r="I212" s="14"/>
      <c r="J212" s="14"/>
      <c r="K212" s="14"/>
      <c r="L212" s="14"/>
      <c r="M212" s="14"/>
      <c r="N212" s="14"/>
      <c r="O212" s="14"/>
      <c r="P212" s="14"/>
      <c r="Q212" s="14"/>
      <c r="R212" s="14"/>
      <c r="S212" s="14"/>
      <c r="T212" s="14"/>
      <c r="U212" s="14"/>
      <c r="V212" s="10"/>
      <c r="W212" s="14"/>
      <c r="X212" s="357"/>
      <c r="Y212" s="372"/>
      <c r="Z212" s="373"/>
      <c r="AA212" s="358">
        <f>AA211/10000*(60*60*24*365)</f>
      </c>
      <c r="AB212" s="359"/>
      <c r="AC212" s="352"/>
      <c r="AD212" s="17" t="s">
        <v>61</v>
      </c>
      <c r="AE212" s="15"/>
    </row>
    <row r="213" spans="2:33">
      <c r="B213" s="103" t="s">
        <v>369</v>
      </c>
      <c r="C213" s="14"/>
      <c r="D213" s="14"/>
      <c r="E213" s="14"/>
      <c r="F213" s="14"/>
      <c r="G213" s="14"/>
      <c r="H213" s="14"/>
      <c r="I213" s="14"/>
      <c r="J213" s="14"/>
      <c r="K213" s="14"/>
      <c r="L213" s="14"/>
      <c r="M213" s="14"/>
      <c r="N213" s="14"/>
      <c r="O213" s="14"/>
      <c r="P213" s="14"/>
      <c r="Q213" s="14"/>
      <c r="R213" s="14"/>
      <c r="S213" s="14"/>
      <c r="T213" s="14"/>
      <c r="U213" s="14"/>
      <c r="V213" s="10"/>
      <c r="W213" s="14"/>
      <c r="X213" s="357" t="s">
        <v>62</v>
      </c>
      <c r="Y213" s="228"/>
      <c r="Z213" s="229"/>
      <c r="AA213" s="356">
        <v>0.84899999999999998</v>
      </c>
      <c r="AB213" s="354"/>
      <c r="AC213" s="355"/>
      <c r="AD213" s="18"/>
      <c r="AE213" s="15"/>
    </row>
    <row r="214" spans="2:33">
      <c r="B214" s="103" t="s">
        <v>370</v>
      </c>
      <c r="C214" s="14"/>
      <c r="D214" s="14"/>
      <c r="E214" s="14"/>
      <c r="F214" s="14"/>
      <c r="G214" s="14"/>
      <c r="H214" s="14"/>
      <c r="I214" s="14"/>
      <c r="J214" s="14"/>
      <c r="K214" s="14"/>
      <c r="L214" s="14"/>
      <c r="M214" s="14"/>
      <c r="N214" s="14"/>
      <c r="O214" s="14"/>
      <c r="P214" s="14"/>
      <c r="Q214" s="14"/>
      <c r="R214" s="14"/>
      <c r="S214" s="14"/>
      <c r="T214" s="14"/>
      <c r="U214" s="14"/>
      <c r="V214" s="10" t="s">
        <v>63</v>
      </c>
      <c r="W214" s="14"/>
      <c r="X214" s="357" t="s">
        <v>64</v>
      </c>
      <c r="Y214" s="228"/>
      <c r="Z214" s="229"/>
      <c r="AA214" s="358">
        <f>(AA213*AA210^2)/AA212</f>
      </c>
      <c r="AB214" s="359"/>
      <c r="AC214" s="352"/>
      <c r="AD214" s="14" t="s">
        <v>65</v>
      </c>
      <c r="AE214" s="15"/>
    </row>
    <row r="215" spans="2:33">
      <c r="B215" s="103"/>
      <c r="C215" s="14"/>
      <c r="D215" s="14"/>
      <c r="E215" s="14"/>
      <c r="F215" s="14"/>
      <c r="G215" s="14"/>
      <c r="H215" s="14"/>
      <c r="I215" s="14"/>
      <c r="J215" s="14"/>
      <c r="K215" s="14"/>
      <c r="L215" s="14"/>
      <c r="M215" s="14"/>
      <c r="N215" s="14"/>
      <c r="O215" s="14"/>
      <c r="P215" s="14"/>
      <c r="Q215" s="14"/>
      <c r="R215" s="14"/>
      <c r="S215" s="14"/>
      <c r="T215" s="14"/>
      <c r="U215" s="14"/>
      <c r="V215" s="10"/>
      <c r="W215" s="14"/>
      <c r="X215" s="7"/>
      <c r="Y215" s="4"/>
      <c r="Z215" s="4"/>
      <c r="AA215" s="16"/>
      <c r="AB215" s="16"/>
      <c r="AC215" s="16"/>
      <c r="AD215" s="14"/>
      <c r="AE215" s="15"/>
    </row>
    <row r="216" spans="2:33">
      <c r="AE216" s="15"/>
    </row>
    <row r="217" spans="2:33">
      <c r="K217" s="153"/>
      <c r="L217" s="14"/>
      <c r="M217" s="14"/>
      <c r="N217" s="14" t="s">
        <v>371</v>
      </c>
      <c r="O217" s="14"/>
      <c r="P217" s="14"/>
      <c r="Q217" s="14"/>
      <c r="R217" s="14"/>
      <c r="S217" s="14"/>
      <c r="T217" s="14"/>
      <c r="U217" s="14"/>
      <c r="V217" s="14"/>
      <c r="W217" s="14"/>
      <c r="X217" s="14"/>
    </row>
    <row r="218" spans="2:33">
      <c r="K218" s="360" t="s">
        <v>66</v>
      </c>
      <c r="L218" s="361"/>
      <c r="M218" s="362" t="s">
        <v>67</v>
      </c>
      <c r="N218" s="363"/>
      <c r="O218" s="362" t="s">
        <v>68</v>
      </c>
      <c r="P218" s="363"/>
      <c r="Q218" s="362" t="s">
        <v>69</v>
      </c>
      <c r="R218" s="363"/>
      <c r="S218" s="362" t="s">
        <v>70</v>
      </c>
      <c r="T218" s="363"/>
      <c r="U218" s="362" t="s">
        <v>70</v>
      </c>
      <c r="V218" s="363"/>
      <c r="W218" s="366" t="s">
        <v>46</v>
      </c>
      <c r="X218" s="367"/>
    </row>
    <row r="219" spans="2:33" ht="15.75">
      <c r="K219" s="368" t="s">
        <v>71</v>
      </c>
      <c r="L219" s="368"/>
      <c r="M219" s="364"/>
      <c r="N219" s="365"/>
      <c r="O219" s="368" t="s">
        <v>72</v>
      </c>
      <c r="P219" s="368"/>
      <c r="Q219" s="364" t="s">
        <v>73</v>
      </c>
      <c r="R219" s="365"/>
      <c r="S219" s="364" t="s">
        <v>74</v>
      </c>
      <c r="T219" s="365"/>
      <c r="U219" s="364" t="s">
        <v>75</v>
      </c>
      <c r="V219" s="365"/>
      <c r="W219" s="364" t="s">
        <v>73</v>
      </c>
      <c r="X219" s="365"/>
    </row>
    <row r="220" spans="2:33">
      <c r="K220" s="380">
        <v>0</v>
      </c>
      <c r="L220" s="380"/>
      <c r="M220" s="381">
        <f>((PI()/4)*K220^2)/(1-(K220^5.6))^0.357</f>
      </c>
      <c r="N220" s="382"/>
      <c r="O220" s="379">
        <f>$AA$212</f>
      </c>
      <c r="P220" s="378"/>
      <c r="Q220" s="380">
        <f>$AA$210</f>
      </c>
      <c r="R220" s="378"/>
      <c r="S220" s="380">
        <f>(M220*Q220^2)/O220</f>
      </c>
      <c r="T220" s="380"/>
      <c r="U220" s="378">
        <f>S220*12</f>
      </c>
      <c r="V220" s="378"/>
      <c r="W220" s="379">
        <f>K220*$AA$203</f>
      </c>
      <c r="X220" s="379"/>
    </row>
    <row r="221" spans="2:33">
      <c r="K221" s="380">
        <v>0.05</v>
      </c>
      <c r="L221" s="380"/>
      <c r="M221" s="381">
        <f>((PI()/4)*K221^2)/(1-(K221^5.6))^0.357</f>
      </c>
      <c r="N221" s="382"/>
      <c r="O221" s="379">
        <f>$AA$212</f>
      </c>
      <c r="P221" s="378"/>
      <c r="Q221" s="380">
        <f>$AA$210</f>
      </c>
      <c r="R221" s="378"/>
      <c r="S221" s="380">
        <f>(M221*Q221^2)/O221</f>
      </c>
      <c r="T221" s="380"/>
      <c r="U221" s="378">
        <f>S221*12</f>
      </c>
      <c r="V221" s="378"/>
      <c r="W221" s="379">
        <f>K221*$AA$203</f>
      </c>
      <c r="X221" s="379"/>
    </row>
    <row r="222" spans="2:33">
      <c r="K222" s="380">
        <v>0.1</v>
      </c>
      <c r="L222" s="380"/>
      <c r="M222" s="381">
        <f>((PI()/4)*K222^2)/(1-(K222^5.6))^0.357</f>
      </c>
      <c r="N222" s="382"/>
      <c r="O222" s="379">
        <f>$AA$212</f>
      </c>
      <c r="P222" s="378"/>
      <c r="Q222" s="380">
        <f>$AA$210</f>
      </c>
      <c r="R222" s="378"/>
      <c r="S222" s="380">
        <f>(M222*Q222^2)/O222</f>
      </c>
      <c r="T222" s="380"/>
      <c r="U222" s="378">
        <f>S222*12</f>
      </c>
      <c r="V222" s="378"/>
      <c r="W222" s="379">
        <f>K222*$AA$203</f>
      </c>
      <c r="X222" s="379"/>
    </row>
    <row r="223" spans="2:33">
      <c r="K223" s="380">
        <v>0.15</v>
      </c>
      <c r="L223" s="380"/>
      <c r="M223" s="381">
        <f>((PI()/4)*K223^2)/(1-(K223^5.6))^0.357</f>
      </c>
      <c r="N223" s="382"/>
      <c r="O223" s="379">
        <f>$AA$212</f>
      </c>
      <c r="P223" s="378"/>
      <c r="Q223" s="380">
        <f>$AA$210</f>
      </c>
      <c r="R223" s="378"/>
      <c r="S223" s="380">
        <f>(M223*Q223^2)/O223</f>
      </c>
      <c r="T223" s="380"/>
      <c r="U223" s="378">
        <f>S223*12</f>
      </c>
      <c r="V223" s="378"/>
      <c r="W223" s="379">
        <f>K223*$AA$203</f>
      </c>
      <c r="X223" s="379"/>
    </row>
    <row r="224" spans="2:33">
      <c r="K224" s="380">
        <v>0.2</v>
      </c>
      <c r="L224" s="380"/>
      <c r="M224" s="381">
        <f>((PI()/4)*K224^2)/(1-(K224^5.6))^0.357</f>
      </c>
      <c r="N224" s="382"/>
      <c r="O224" s="379">
        <f>$AA$212</f>
      </c>
      <c r="P224" s="378"/>
      <c r="Q224" s="380">
        <f>$AA$210</f>
      </c>
      <c r="R224" s="378"/>
      <c r="S224" s="380">
        <f>(M224*Q224^2)/O224</f>
      </c>
      <c r="T224" s="380"/>
      <c r="U224" s="378">
        <f>S224*12</f>
      </c>
      <c r="V224" s="378"/>
      <c r="W224" s="379">
        <f>K224*$AA$203</f>
      </c>
      <c r="X224" s="379"/>
    </row>
    <row r="225" spans="11:31">
      <c r="K225" s="380">
        <v>0.25</v>
      </c>
      <c r="L225" s="380"/>
      <c r="M225" s="381">
        <f>((PI()/4)*K225^2)/(1-(K225^5.6))^0.357</f>
      </c>
      <c r="N225" s="382"/>
      <c r="O225" s="379">
        <f>$AA$212</f>
      </c>
      <c r="P225" s="378"/>
      <c r="Q225" s="380">
        <f>$AA$210</f>
      </c>
      <c r="R225" s="378"/>
      <c r="S225" s="380">
        <f>(M225*Q225^2)/O225</f>
      </c>
      <c r="T225" s="380"/>
      <c r="U225" s="378">
        <f>S225*12</f>
      </c>
      <c r="V225" s="378"/>
      <c r="W225" s="379">
        <f>K225*$AA$203</f>
      </c>
      <c r="X225" s="379"/>
    </row>
    <row r="226" spans="11:31">
      <c r="K226" s="380">
        <v>0.3</v>
      </c>
      <c r="L226" s="380"/>
      <c r="M226" s="381">
        <f>((PI()/4)*K226^2)/(1-(K226^5.6))^0.357</f>
      </c>
      <c r="N226" s="382"/>
      <c r="O226" s="379">
        <f>$AA$212</f>
      </c>
      <c r="P226" s="378"/>
      <c r="Q226" s="380">
        <f>$AA$210</f>
      </c>
      <c r="R226" s="378"/>
      <c r="S226" s="380">
        <f>(M226*Q226^2)/O226</f>
      </c>
      <c r="T226" s="380"/>
      <c r="U226" s="378">
        <f>S226*12</f>
      </c>
      <c r="V226" s="378"/>
      <c r="W226" s="379">
        <f>K226*$AA$203</f>
      </c>
      <c r="X226" s="379"/>
      <c r="Y226" s="4"/>
      <c r="Z226" s="4"/>
      <c r="AA226" s="16"/>
      <c r="AB226" s="16"/>
      <c r="AC226" s="16"/>
      <c r="AD226" s="14"/>
    </row>
    <row r="227" spans="11:31">
      <c r="K227" s="383">
        <v>0.35</v>
      </c>
      <c r="L227" s="383"/>
      <c r="M227" s="381">
        <f>((PI()/4)*K227^2)/(1-(K227^5.6))^0.357</f>
      </c>
      <c r="N227" s="382"/>
      <c r="O227" s="379">
        <f>$AA$212</f>
      </c>
      <c r="P227" s="378"/>
      <c r="Q227" s="380">
        <f>$AA$210</f>
      </c>
      <c r="R227" s="378"/>
      <c r="S227" s="380">
        <f>(M227*Q227^2)/O227</f>
      </c>
      <c r="T227" s="380"/>
      <c r="U227" s="378">
        <f>S227*12</f>
      </c>
      <c r="V227" s="378"/>
      <c r="W227" s="379">
        <f>K227*$AA$203</f>
      </c>
      <c r="X227" s="379"/>
      <c r="Y227" s="16"/>
      <c r="Z227" s="16"/>
      <c r="AA227" s="16"/>
      <c r="AB227" s="17"/>
      <c r="AC227" s="15"/>
    </row>
    <row r="228" spans="11:31">
      <c r="K228" s="380">
        <v>0.4</v>
      </c>
      <c r="L228" s="380"/>
      <c r="M228" s="381">
        <f>((PI()/4)*K228^2)/(1-(K228^5.6))^0.357</f>
      </c>
      <c r="N228" s="382"/>
      <c r="O228" s="379">
        <f>$AA$212</f>
      </c>
      <c r="P228" s="378"/>
      <c r="Q228" s="380">
        <f>$AA$210</f>
      </c>
      <c r="R228" s="378"/>
      <c r="S228" s="380">
        <f>(M228*Q228^2)/O228</f>
      </c>
      <c r="T228" s="380"/>
      <c r="U228" s="378">
        <f>S228*12</f>
      </c>
      <c r="V228" s="378"/>
      <c r="W228" s="379">
        <f>K228*$AA$203</f>
      </c>
      <c r="X228" s="379"/>
      <c r="Y228" s="15"/>
      <c r="Z228" s="15"/>
      <c r="AA228" s="15"/>
      <c r="AB228" s="15"/>
      <c r="AC228" s="15"/>
    </row>
    <row r="229" spans="11:31">
      <c r="K229" s="380">
        <v>0.45</v>
      </c>
      <c r="L229" s="380"/>
      <c r="M229" s="381">
        <f>((PI()/4)*K229^2)/(1-(K229^5.6))^0.357</f>
      </c>
      <c r="N229" s="382"/>
      <c r="O229" s="379">
        <f>$AA$212</f>
      </c>
      <c r="P229" s="378"/>
      <c r="Q229" s="380">
        <f>$AA$210</f>
      </c>
      <c r="R229" s="378"/>
      <c r="S229" s="380">
        <f>(M229*Q229^2)/O229</f>
      </c>
      <c r="T229" s="380"/>
      <c r="U229" s="378">
        <f>S229*12</f>
      </c>
      <c r="V229" s="378"/>
      <c r="W229" s="379">
        <f>K229*$AA$203</f>
      </c>
      <c r="X229" s="379"/>
      <c r="Y229" s="15"/>
      <c r="Z229" s="15"/>
      <c r="AA229" s="15"/>
      <c r="AB229" s="14"/>
      <c r="AC229" s="15"/>
    </row>
    <row r="230" spans="11:31">
      <c r="K230" s="380">
        <v>0.5</v>
      </c>
      <c r="L230" s="380"/>
      <c r="M230" s="381">
        <f>((PI()/4)*K230^2)/(1-(K230^5.6))^0.357</f>
      </c>
      <c r="N230" s="382"/>
      <c r="O230" s="379">
        <f>$AA$212</f>
      </c>
      <c r="P230" s="378"/>
      <c r="Q230" s="380">
        <f>$AA$210</f>
      </c>
      <c r="R230" s="378"/>
      <c r="S230" s="380">
        <f>(M230*Q230^2)/O230</f>
      </c>
      <c r="T230" s="380"/>
      <c r="U230" s="378">
        <f>S230*12</f>
      </c>
      <c r="V230" s="378"/>
      <c r="W230" s="379">
        <f>K230*$AA$203</f>
      </c>
      <c r="X230" s="379"/>
      <c r="Y230" s="16"/>
      <c r="Z230" s="16"/>
      <c r="AA230" s="16"/>
      <c r="AB230" s="14"/>
      <c r="AC230" s="15"/>
    </row>
    <row r="231" spans="11:31">
      <c r="K231" s="380">
        <v>0.55000000000000004</v>
      </c>
      <c r="L231" s="380"/>
      <c r="M231" s="381">
        <f>((PI()/4)*K231^2)/(1-(K231^5.6))^0.357</f>
      </c>
      <c r="N231" s="382"/>
      <c r="O231" s="379">
        <f>$AA$212</f>
      </c>
      <c r="P231" s="378"/>
      <c r="Q231" s="380">
        <f>$AA$210</f>
      </c>
      <c r="R231" s="378"/>
      <c r="S231" s="380">
        <f>(M231*Q231^2)/O231</f>
      </c>
      <c r="T231" s="380"/>
      <c r="U231" s="378">
        <f>S231*12</f>
      </c>
      <c r="V231" s="378"/>
      <c r="W231" s="379">
        <f>K231*$AA$203</f>
      </c>
      <c r="X231" s="379"/>
      <c r="Y231" s="16"/>
      <c r="Z231" s="16"/>
      <c r="AA231" s="16"/>
      <c r="AB231" s="14"/>
      <c r="AC231" s="15"/>
    </row>
    <row r="232" spans="11:31">
      <c r="K232" s="380">
        <v>0.6</v>
      </c>
      <c r="L232" s="380"/>
      <c r="M232" s="381">
        <f>((PI()/4)*K232^2)/(1-(K232^5.6))^0.357</f>
      </c>
      <c r="N232" s="382"/>
      <c r="O232" s="379">
        <f>$AA$212</f>
      </c>
      <c r="P232" s="378"/>
      <c r="Q232" s="380">
        <f>$AA$210</f>
      </c>
      <c r="R232" s="378"/>
      <c r="S232" s="380">
        <f>(M232*Q232^2)/O232</f>
      </c>
      <c r="T232" s="380"/>
      <c r="U232" s="378">
        <f>S232*12</f>
      </c>
      <c r="V232" s="378"/>
      <c r="W232" s="379">
        <f>K232*$AA$203</f>
      </c>
      <c r="X232" s="379"/>
      <c r="Y232" s="16"/>
      <c r="Z232" s="16"/>
      <c r="AA232" s="16"/>
      <c r="AB232" s="14"/>
      <c r="AC232" s="15"/>
    </row>
    <row r="233" spans="11:31">
      <c r="K233" s="380">
        <v>0.65</v>
      </c>
      <c r="L233" s="380"/>
      <c r="M233" s="381">
        <f>((PI()/4)*K233^2)/(1-(K233^5.6))^0.357</f>
      </c>
      <c r="N233" s="382"/>
      <c r="O233" s="379">
        <f>$AA$212</f>
      </c>
      <c r="P233" s="378"/>
      <c r="Q233" s="380">
        <f>$AA$210</f>
      </c>
      <c r="R233" s="378"/>
      <c r="S233" s="380">
        <f>(M233*Q233^2)/O233</f>
      </c>
      <c r="T233" s="380"/>
      <c r="U233" s="378">
        <f>S233*12</f>
      </c>
      <c r="V233" s="378"/>
      <c r="W233" s="379">
        <f>K233*$AA$203</f>
      </c>
      <c r="X233" s="379"/>
      <c r="Y233" s="16"/>
      <c r="Z233" s="16"/>
      <c r="AA233" s="16"/>
      <c r="AB233" s="14"/>
      <c r="AC233" s="15"/>
    </row>
    <row r="234" spans="11:31">
      <c r="K234" s="380">
        <v>0.7</v>
      </c>
      <c r="L234" s="380"/>
      <c r="M234" s="381">
        <f>((PI()/4)*K234^2)/(1-(K234^5.6))^0.357</f>
      </c>
      <c r="N234" s="382"/>
      <c r="O234" s="379">
        <f>$AA$212</f>
      </c>
      <c r="P234" s="378"/>
      <c r="Q234" s="380">
        <f>$AA$210</f>
      </c>
      <c r="R234" s="378"/>
      <c r="S234" s="380">
        <f>(M234*Q234^2)/O234</f>
      </c>
      <c r="T234" s="380"/>
      <c r="U234" s="378">
        <f>S234*12</f>
      </c>
      <c r="V234" s="378"/>
      <c r="W234" s="379">
        <f>K234*$AA$203</f>
      </c>
      <c r="X234" s="379"/>
      <c r="Y234" s="16"/>
      <c r="Z234" s="16"/>
      <c r="AA234" s="16"/>
      <c r="AB234" s="14"/>
      <c r="AC234" s="15"/>
    </row>
    <row r="235" spans="11:31">
      <c r="K235" s="380">
        <v>0.75</v>
      </c>
      <c r="L235" s="380"/>
      <c r="M235" s="381">
        <f>((PI()/4)*K235^2)/(1-(K235^5.6))^0.357</f>
      </c>
      <c r="N235" s="382"/>
      <c r="O235" s="379">
        <f>$AA$212</f>
      </c>
      <c r="P235" s="378"/>
      <c r="Q235" s="380">
        <f>$AA$210</f>
      </c>
      <c r="R235" s="378"/>
      <c r="S235" s="380">
        <f>(M235*Q235^2)/O235</f>
      </c>
      <c r="T235" s="380"/>
      <c r="U235" s="378">
        <f>S235*12</f>
      </c>
      <c r="V235" s="378"/>
      <c r="W235" s="379">
        <f>K235*$AA$203</f>
      </c>
      <c r="X235" s="379"/>
      <c r="Y235" s="154"/>
      <c r="Z235" s="16"/>
      <c r="AA235" s="16"/>
      <c r="AB235" s="14"/>
      <c r="AC235" s="15"/>
    </row>
    <row r="236" spans="11:31">
      <c r="K236" s="380">
        <v>0.8</v>
      </c>
      <c r="L236" s="380"/>
      <c r="M236" s="381">
        <f>((PI()/4)*K236^2)/(1-(K236^5.6))^0.357</f>
      </c>
      <c r="N236" s="382"/>
      <c r="O236" s="379">
        <f>$AA$212</f>
      </c>
      <c r="P236" s="378"/>
      <c r="Q236" s="380">
        <f>$AA$210</f>
      </c>
      <c r="R236" s="378"/>
      <c r="S236" s="380">
        <f>(M236*Q236^2)/O236</f>
      </c>
      <c r="T236" s="380"/>
      <c r="U236" s="378">
        <f>S236*12</f>
      </c>
      <c r="V236" s="378"/>
      <c r="W236" s="379">
        <f>K236*$AA$203</f>
      </c>
      <c r="X236" s="379"/>
      <c r="Y236" s="16"/>
      <c r="Z236" s="16"/>
      <c r="AA236" s="16"/>
      <c r="AB236" s="14"/>
      <c r="AC236" s="15"/>
    </row>
    <row r="237" spans="11:31">
      <c r="K237" s="380">
        <v>0.85</v>
      </c>
      <c r="L237" s="380"/>
      <c r="M237" s="381">
        <f>((PI()/4)*K237^2)/(1-(K237^5.6))^0.357</f>
      </c>
      <c r="N237" s="382"/>
      <c r="O237" s="379">
        <f>$AA$212</f>
      </c>
      <c r="P237" s="378"/>
      <c r="Q237" s="380">
        <f>$AA$210</f>
      </c>
      <c r="R237" s="378"/>
      <c r="S237" s="380">
        <f>(M237*Q237^2)/O237</f>
      </c>
      <c r="T237" s="380"/>
      <c r="U237" s="378">
        <f>S237*12</f>
      </c>
      <c r="V237" s="378"/>
      <c r="W237" s="379">
        <f>K237*$AA$203</f>
      </c>
      <c r="X237" s="379"/>
      <c r="Y237" s="16"/>
      <c r="Z237" s="16"/>
      <c r="AA237" s="16"/>
      <c r="AB237" s="14"/>
      <c r="AC237" s="15"/>
    </row>
    <row r="238" spans="11:31">
      <c r="K238" s="394">
        <v>0.9</v>
      </c>
      <c r="L238" s="394"/>
      <c r="M238" s="395">
        <f>((PI()/4)*K238^2)/(1-(K238^5.6))^0.357</f>
      </c>
      <c r="N238" s="396"/>
      <c r="O238" s="393">
        <f>$AA$212</f>
      </c>
      <c r="P238" s="397"/>
      <c r="Q238" s="394">
        <f>$AA$210</f>
      </c>
      <c r="R238" s="397"/>
      <c r="S238" s="394">
        <f>(M238*Q238^2)/O238</f>
      </c>
      <c r="T238" s="394"/>
      <c r="U238" s="397">
        <f>S238*12</f>
      </c>
      <c r="V238" s="397"/>
      <c r="W238" s="393">
        <f>K238*$AA$203</f>
      </c>
      <c r="X238" s="393"/>
      <c r="Y238" s="16"/>
      <c r="Z238" s="16"/>
      <c r="AA238" s="16"/>
      <c r="AB238" s="14"/>
      <c r="AC238" s="15"/>
    </row>
    <row r="239" spans="11:31">
      <c r="K239" s="380">
        <v>0.95</v>
      </c>
      <c r="L239" s="380"/>
      <c r="M239" s="381">
        <f>((PI()/4)*K239^2)/(1-(K239^5.6))^0.357</f>
      </c>
      <c r="N239" s="382"/>
      <c r="O239" s="379">
        <f>$AA$212</f>
      </c>
      <c r="P239" s="378"/>
      <c r="Q239" s="380">
        <f>$AA$210</f>
      </c>
      <c r="R239" s="378"/>
      <c r="S239" s="380">
        <f>(M239*Q239^2)/O239</f>
      </c>
      <c r="T239" s="380"/>
      <c r="U239" s="378">
        <f>S239*12</f>
      </c>
      <c r="V239" s="378"/>
      <c r="W239" s="379">
        <f>K239*$AA$203</f>
      </c>
      <c r="X239" s="379"/>
      <c r="Y239" s="16"/>
      <c r="Z239" s="16"/>
      <c r="AA239" s="16"/>
      <c r="AB239" s="14"/>
      <c r="AC239" s="15"/>
      <c r="AE239" s="15"/>
    </row>
    <row r="240" spans="11:31">
      <c r="P240" s="14"/>
      <c r="Q240" s="14"/>
      <c r="R240" s="14"/>
      <c r="S240" s="14"/>
      <c r="T240" s="10"/>
      <c r="U240" s="14"/>
      <c r="V240" s="7"/>
      <c r="W240" s="4"/>
      <c r="X240" s="4"/>
      <c r="Y240" s="16"/>
      <c r="Z240" s="16"/>
      <c r="AA240" s="16"/>
      <c r="AB240" s="14"/>
      <c r="AC240" s="15"/>
      <c r="AE240" s="15"/>
    </row>
    <row r="241" spans="11:31">
      <c r="K241" s="357" t="s">
        <v>76</v>
      </c>
      <c r="L241" s="228"/>
      <c r="M241" s="229"/>
      <c r="N241" s="374">
        <f>W238</f>
      </c>
      <c r="O241" s="375"/>
      <c r="P241" s="376"/>
      <c r="Q241" s="14" t="s">
        <v>2</v>
      </c>
      <c r="R241" s="14"/>
      <c r="S241" s="14"/>
      <c r="T241" s="10"/>
      <c r="U241" s="14"/>
      <c r="V241" s="7"/>
      <c r="W241" s="4"/>
      <c r="X241" s="4"/>
      <c r="Y241" s="16"/>
      <c r="Z241" s="16"/>
      <c r="AA241" s="16"/>
      <c r="AB241" s="14"/>
      <c r="AC241" s="15"/>
      <c r="AE241" s="15"/>
    </row>
    <row r="266" spans="15:15">
      <c r="O266" s="14" t="s">
        <v>358</v>
      </c>
    </row>
    <row r="282" spans="2:63">
      <c r="AA282" s="59"/>
      <c r="AB282" s="59"/>
      <c r="AC282" s="59"/>
      <c r="AD282" s="60"/>
      <c r="AE282" s="60"/>
      <c r="AF282" s="72"/>
    </row>
    <row r="283" spans="2:63" ht="14.25" thickBot="1">
      <c r="B283" s="71"/>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292" t="s">
        <v>127</v>
      </c>
      <c r="AB283" s="293"/>
      <c r="AC283" s="294"/>
      <c r="AD283" s="390">
        <f>AD205+1</f>
      </c>
      <c r="AE283" s="391"/>
      <c r="AF283" s="392"/>
    </row>
    <row r="284" spans="2:63" ht="13.5" customHeight="1">
      <c r="B284" s="110"/>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2"/>
      <c r="AG284" s="109"/>
      <c r="AH284" s="109"/>
      <c r="AI284" s="109"/>
      <c r="AJ284" s="109"/>
      <c r="AK284" s="109"/>
      <c r="AL284" s="109"/>
      <c r="AM284" s="109"/>
      <c r="AN284" s="109"/>
      <c r="AO284" s="109"/>
      <c r="AP284" s="109"/>
      <c r="AQ284" s="109"/>
      <c r="AR284" s="109"/>
    </row>
    <row r="285" spans="2:63">
      <c r="B285" s="48" t="s">
        <v>426</v>
      </c>
      <c r="BK285" s="13"/>
    </row>
    <row r="286" spans="2:63">
      <c r="B286" s="49" t="s">
        <v>187</v>
      </c>
    </row>
    <row r="287" spans="2:63">
      <c r="B287" s="48" t="s">
        <v>408</v>
      </c>
    </row>
    <row r="288" spans="2:63">
      <c r="V288" s="10"/>
      <c r="X288" s="4"/>
      <c r="Y288" s="4"/>
      <c r="Z288" s="4"/>
      <c r="AA288" s="4"/>
      <c r="AB288" s="4"/>
      <c r="AC288" s="4"/>
    </row>
    <row r="296" spans="12:37" ht="15" customHeight="1">
      <c r="AG296" s="37">
        <v>1</v>
      </c>
    </row>
    <row r="297" spans="12:37">
      <c r="AG297" s="37">
        <v>2</v>
      </c>
    </row>
    <row r="298" spans="12:37">
      <c r="AG298" s="37">
        <v>3</v>
      </c>
    </row>
    <row r="299" spans="12:37">
      <c r="AG299" s="38">
        <v>4</v>
      </c>
    </row>
    <row r="300" spans="12:37">
      <c r="AG300" s="38">
        <v>5</v>
      </c>
      <c r="AJ300" s="4"/>
      <c r="AK300" s="4"/>
    </row>
    <row r="301" spans="12:37">
      <c r="AG301" s="38">
        <v>6</v>
      </c>
      <c r="AJ301" s="4"/>
      <c r="AK301" s="4"/>
    </row>
    <row r="302" spans="12:37">
      <c r="AD302" s="3"/>
      <c r="AE302" s="3"/>
      <c r="AG302" s="38">
        <v>7</v>
      </c>
      <c r="AJ302" s="4"/>
      <c r="AK302" s="4"/>
    </row>
    <row r="303" spans="12:37">
      <c r="L303" s="1" t="s">
        <v>188</v>
      </c>
      <c r="AD303" s="3"/>
      <c r="AE303" s="3"/>
      <c r="AG303" s="38">
        <v>8</v>
      </c>
      <c r="AJ303" s="4"/>
      <c r="AK303" s="4"/>
    </row>
    <row r="304" spans="12:37">
      <c r="AD304" s="86"/>
      <c r="AE304" s="86"/>
      <c r="AG304" s="38">
        <v>9</v>
      </c>
      <c r="AJ304" s="4"/>
      <c r="AK304" s="4"/>
    </row>
    <row r="305" spans="2:37">
      <c r="B305" s="49" t="s">
        <v>189</v>
      </c>
      <c r="X305" s="384" t="s">
        <v>190</v>
      </c>
      <c r="Y305" s="385"/>
      <c r="Z305" s="386"/>
      <c r="AA305" s="223">
        <v>1</v>
      </c>
      <c r="AB305" s="224"/>
      <c r="AC305" s="225"/>
      <c r="AD305" s="86"/>
      <c r="AE305" s="86"/>
      <c r="AG305" s="1">
        <v>10</v>
      </c>
      <c r="AJ305" s="4"/>
      <c r="AK305" s="4"/>
    </row>
    <row r="306" spans="2:37">
      <c r="B306" s="49" t="s">
        <v>191</v>
      </c>
      <c r="X306" s="384" t="s">
        <v>27</v>
      </c>
      <c r="Y306" s="385"/>
      <c r="Z306" s="386"/>
      <c r="AA306" s="223">
        <v>2</v>
      </c>
      <c r="AB306" s="224"/>
      <c r="AC306" s="225"/>
      <c r="AD306" s="86"/>
      <c r="AE306" s="86"/>
      <c r="AG306" s="1">
        <v>11</v>
      </c>
      <c r="AJ306" s="4"/>
      <c r="AK306" s="4"/>
    </row>
    <row r="307" spans="2:37">
      <c r="B307" s="49" t="s">
        <v>192</v>
      </c>
      <c r="X307" s="384" t="s">
        <v>193</v>
      </c>
      <c r="Y307" s="385"/>
      <c r="Z307" s="386"/>
      <c r="AA307" s="223">
        <v>12</v>
      </c>
      <c r="AB307" s="224"/>
      <c r="AC307" s="225"/>
      <c r="AE307" s="86"/>
      <c r="AG307" s="38">
        <v>12</v>
      </c>
      <c r="AJ307" s="4"/>
      <c r="AK307" s="4"/>
    </row>
    <row r="308" spans="2:37">
      <c r="B308" s="49" t="s">
        <v>194</v>
      </c>
      <c r="X308" s="384" t="s">
        <v>195</v>
      </c>
      <c r="Y308" s="385"/>
      <c r="Z308" s="386"/>
      <c r="AA308" s="387" t="s">
        <v>182</v>
      </c>
      <c r="AB308" s="388"/>
      <c r="AC308" s="389"/>
      <c r="AG308" s="15" t="s">
        <v>182</v>
      </c>
      <c r="AJ308" s="4"/>
      <c r="AK308" s="4"/>
    </row>
    <row r="309" spans="2:37" hidden="1">
      <c r="AG309" s="15" t="s">
        <v>183</v>
      </c>
      <c r="AH309" s="36"/>
      <c r="AI309" s="36"/>
      <c r="AJ309" s="4"/>
      <c r="AK309" s="4"/>
    </row>
    <row r="310" spans="2:37" ht="14.45" hidden="1" customHeight="1">
      <c r="B310" s="48" t="s">
        <v>196</v>
      </c>
      <c r="C310" s="13"/>
      <c r="D310" s="13"/>
      <c r="E310" s="13"/>
      <c r="F310" s="13"/>
      <c r="G310" s="13"/>
      <c r="H310" s="13"/>
      <c r="I310" s="13"/>
      <c r="J310" s="13"/>
      <c r="K310" s="13"/>
      <c r="L310" s="13"/>
      <c r="M310" s="13"/>
      <c r="N310" s="13"/>
      <c r="O310" s="13"/>
      <c r="P310" s="13"/>
      <c r="Q310" s="13"/>
      <c r="R310" s="13"/>
      <c r="S310" s="13"/>
      <c r="T310" s="13"/>
      <c r="U310" s="13"/>
      <c r="V310" s="13"/>
      <c r="X310" s="113" t="s">
        <v>197</v>
      </c>
      <c r="Y310" s="113"/>
      <c r="Z310" s="113"/>
      <c r="AA310" s="223" t="s">
        <v>182</v>
      </c>
      <c r="AB310" s="224"/>
      <c r="AC310" s="225"/>
      <c r="AD310" s="13"/>
      <c r="AG310" s="15" t="s">
        <v>182</v>
      </c>
      <c r="AH310" s="36"/>
      <c r="AI310" s="36"/>
      <c r="AJ310" s="4"/>
      <c r="AK310" s="4"/>
    </row>
    <row r="311" spans="2:37" ht="15.75" hidden="1">
      <c r="B311" s="49" t="s">
        <v>198</v>
      </c>
      <c r="V311" s="10"/>
      <c r="X311" s="364" t="s">
        <v>199</v>
      </c>
      <c r="Y311" s="404"/>
      <c r="Z311" s="365"/>
      <c r="AA311" s="223">
        <v>80</v>
      </c>
      <c r="AB311" s="224"/>
      <c r="AC311" s="225"/>
      <c r="AD311" s="1" t="s">
        <v>9</v>
      </c>
      <c r="AG311" s="15" t="s">
        <v>183</v>
      </c>
      <c r="AH311" s="36"/>
      <c r="AI311" s="36"/>
      <c r="AJ311" s="4"/>
      <c r="AK311" s="4"/>
    </row>
    <row r="312" spans="2:37" hidden="1">
      <c r="B312" s="49" t="s">
        <v>200</v>
      </c>
      <c r="AI312" s="4"/>
      <c r="AJ312" s="4"/>
      <c r="AK312" s="4"/>
    </row>
    <row r="313" spans="2:37" hidden="1">
      <c r="B313" s="49" t="s">
        <v>201</v>
      </c>
      <c r="AI313" s="4"/>
      <c r="AJ313" s="4"/>
      <c r="AK313" s="4"/>
    </row>
    <row r="314" spans="2:37" hidden="1">
      <c r="B314" s="118" t="s">
        <v>183</v>
      </c>
      <c r="C314" s="405" t="s">
        <v>202</v>
      </c>
      <c r="D314" s="406"/>
      <c r="E314" s="406"/>
      <c r="F314" s="406"/>
      <c r="G314" s="406"/>
      <c r="H314" s="406"/>
      <c r="I314" s="406"/>
      <c r="J314" s="407"/>
      <c r="K314" s="405" t="s">
        <v>203</v>
      </c>
      <c r="L314" s="406"/>
      <c r="M314" s="407"/>
      <c r="N314" s="405" t="s">
        <v>204</v>
      </c>
      <c r="O314" s="406"/>
      <c r="P314" s="407"/>
      <c r="Q314" s="405" t="s">
        <v>205</v>
      </c>
      <c r="R314" s="406"/>
      <c r="S314" s="407"/>
      <c r="T314" s="405" t="s">
        <v>206</v>
      </c>
      <c r="U314" s="406"/>
      <c r="V314" s="407"/>
      <c r="AA314" s="15"/>
      <c r="AB314" s="15"/>
      <c r="AC314" s="15"/>
      <c r="AD314" s="15"/>
      <c r="AI314" s="4"/>
      <c r="AJ314" s="4"/>
      <c r="AK314" s="4"/>
    </row>
    <row r="315" spans="2:37" hidden="1">
      <c r="B315" s="119">
        <v>1</v>
      </c>
      <c r="C315" s="398" t="s">
        <v>207</v>
      </c>
      <c r="D315" s="399"/>
      <c r="E315" s="399"/>
      <c r="F315" s="399"/>
      <c r="G315" s="399"/>
      <c r="H315" s="399"/>
      <c r="I315" s="399"/>
      <c r="J315" s="400"/>
      <c r="K315" s="401">
        <v>5</v>
      </c>
      <c r="L315" s="402"/>
      <c r="M315" s="403"/>
      <c r="N315" s="401">
        <v>1.45</v>
      </c>
      <c r="O315" s="402"/>
      <c r="P315" s="403"/>
      <c r="Q315" s="401">
        <v>1.1000000000000001</v>
      </c>
      <c r="R315" s="402"/>
      <c r="S315" s="403"/>
      <c r="T315" s="401">
        <v>1.1000000000000001</v>
      </c>
      <c r="U315" s="402"/>
      <c r="V315" s="403"/>
      <c r="AA315" s="15"/>
      <c r="AB315" s="15"/>
      <c r="AC315" s="15"/>
      <c r="AD315" s="15"/>
      <c r="AI315" s="4"/>
      <c r="AJ315" s="4"/>
      <c r="AK315" s="4"/>
    </row>
    <row r="316" spans="2:37" hidden="1">
      <c r="AI316" s="4"/>
      <c r="AJ316" s="4"/>
      <c r="AK316" s="4"/>
    </row>
    <row r="317" spans="2:37" ht="14.25" hidden="1">
      <c r="B317" s="49" t="s">
        <v>208</v>
      </c>
      <c r="X317" s="227" t="s">
        <v>209</v>
      </c>
      <c r="Y317" s="228"/>
      <c r="Z317" s="229"/>
      <c r="AA317" s="227">
        <f>K315</f>
      </c>
      <c r="AB317" s="228"/>
      <c r="AC317" s="229"/>
      <c r="AD317" s="1" t="s">
        <v>210</v>
      </c>
      <c r="AI317" s="4"/>
      <c r="AJ317" s="4"/>
      <c r="AK317" s="4"/>
    </row>
    <row r="318" spans="2:37" ht="15" hidden="1">
      <c r="B318" s="49" t="s">
        <v>211</v>
      </c>
      <c r="X318" s="227" t="s">
        <v>212</v>
      </c>
      <c r="Y318" s="228"/>
      <c r="Z318" s="229"/>
      <c r="AA318" s="227">
        <f>N315</f>
      </c>
      <c r="AB318" s="228"/>
      <c r="AC318" s="229"/>
      <c r="AI318" s="4"/>
      <c r="AJ318" s="4"/>
      <c r="AK318" s="4"/>
    </row>
    <row r="319" spans="2:37" ht="15" hidden="1">
      <c r="B319" s="49" t="s">
        <v>213</v>
      </c>
      <c r="X319" s="227" t="s">
        <v>214</v>
      </c>
      <c r="Y319" s="228"/>
      <c r="Z319" s="229"/>
      <c r="AA319" s="227">
        <f>Q315</f>
      </c>
      <c r="AB319" s="228"/>
      <c r="AC319" s="229"/>
      <c r="AI319" s="4"/>
      <c r="AJ319" s="4"/>
      <c r="AK319" s="4"/>
    </row>
    <row r="320" spans="2:37" ht="15" hidden="1">
      <c r="B320" s="49" t="s">
        <v>215</v>
      </c>
      <c r="X320" s="227" t="s">
        <v>216</v>
      </c>
      <c r="Y320" s="228"/>
      <c r="Z320" s="229"/>
      <c r="AA320" s="227">
        <f>T315</f>
      </c>
      <c r="AB320" s="228"/>
      <c r="AC320" s="229"/>
      <c r="AI320" s="4"/>
      <c r="AJ320" s="4"/>
      <c r="AK320" s="4"/>
    </row>
    <row r="321" spans="2:37" hidden="1">
      <c r="AI321" s="4"/>
      <c r="AJ321" s="4"/>
      <c r="AK321" s="4"/>
    </row>
    <row r="322" spans="2:37" ht="15.75" hidden="1">
      <c r="B322" s="49" t="s">
        <v>217</v>
      </c>
      <c r="V322" s="68" t="s">
        <v>218</v>
      </c>
      <c r="W322" s="10"/>
      <c r="X322" s="227" t="s">
        <v>219</v>
      </c>
      <c r="Y322" s="228"/>
      <c r="Z322" s="229"/>
      <c r="AA322" s="297">
        <f>AA311/(AA318*AA319*AA320)</f>
      </c>
      <c r="AB322" s="298"/>
      <c r="AC322" s="299"/>
      <c r="AD322" s="1" t="s">
        <v>9</v>
      </c>
      <c r="AH322" s="39"/>
      <c r="AI322" s="4"/>
      <c r="AJ322" s="4"/>
      <c r="AK322" s="4"/>
    </row>
    <row r="323" spans="2:37" ht="15.75" hidden="1">
      <c r="B323" s="49" t="s">
        <v>220</v>
      </c>
      <c r="V323" s="68" t="s">
        <v>221</v>
      </c>
      <c r="W323" s="10"/>
      <c r="X323" s="227" t="s">
        <v>186</v>
      </c>
      <c r="Y323" s="228"/>
      <c r="Z323" s="229"/>
      <c r="AA323" s="425">
        <f>AA322/AA317%</f>
      </c>
      <c r="AB323" s="426"/>
      <c r="AC323" s="427"/>
      <c r="AD323" s="1" t="s">
        <v>9</v>
      </c>
      <c r="AI323" s="4"/>
      <c r="AJ323" s="4"/>
      <c r="AK323" s="4"/>
    </row>
    <row r="324" spans="2:37">
      <c r="X324" s="128"/>
      <c r="Y324" s="128"/>
      <c r="Z324" s="128"/>
      <c r="AA324" s="128"/>
      <c r="AB324" s="128"/>
      <c r="AC324" s="128"/>
      <c r="AI324" s="4"/>
      <c r="AJ324" s="4"/>
      <c r="AK324" s="4"/>
    </row>
    <row r="325" spans="2:37" ht="15" customHeight="1">
      <c r="B325" s="49" t="s">
        <v>398</v>
      </c>
      <c r="AI325" s="4"/>
      <c r="AJ325" s="4"/>
      <c r="AK325" s="4"/>
    </row>
    <row r="326" spans="2:37" ht="15" customHeight="1">
      <c r="B326" s="435" t="s">
        <v>222</v>
      </c>
      <c r="C326" s="409"/>
      <c r="D326" s="408" t="s">
        <v>116</v>
      </c>
      <c r="E326" s="409"/>
      <c r="F326" s="408" t="s">
        <v>184</v>
      </c>
      <c r="G326" s="409"/>
      <c r="H326" s="408" t="s">
        <v>36</v>
      </c>
      <c r="I326" s="409"/>
      <c r="J326" s="408" t="s">
        <v>223</v>
      </c>
      <c r="K326" s="409"/>
      <c r="L326" s="408" t="s">
        <v>224</v>
      </c>
      <c r="M326" s="409"/>
      <c r="N326" s="408" t="s">
        <v>225</v>
      </c>
      <c r="O326" s="409"/>
      <c r="P326" s="408" t="s">
        <v>226</v>
      </c>
      <c r="Q326" s="409"/>
      <c r="R326" s="408" t="s">
        <v>227</v>
      </c>
      <c r="S326" s="409"/>
      <c r="T326" s="408" t="s">
        <v>228</v>
      </c>
      <c r="U326" s="409"/>
      <c r="V326" s="408" t="s">
        <v>229</v>
      </c>
      <c r="W326" s="409"/>
      <c r="X326" s="408" t="s">
        <v>178</v>
      </c>
      <c r="Y326" s="409"/>
      <c r="Z326" s="408" t="s">
        <v>230</v>
      </c>
      <c r="AA326" s="409"/>
      <c r="AB326" s="408" t="s">
        <v>231</v>
      </c>
      <c r="AC326" s="409"/>
      <c r="AD326" s="408" t="s">
        <v>232</v>
      </c>
      <c r="AE326" s="412"/>
      <c r="AF326" s="413"/>
      <c r="AG326" s="416" t="s">
        <v>233</v>
      </c>
      <c r="AH326" s="416"/>
      <c r="AI326" s="417"/>
      <c r="AJ326" s="4"/>
    </row>
    <row r="327" spans="2:37" ht="14.25">
      <c r="B327" s="436"/>
      <c r="C327" s="411"/>
      <c r="D327" s="410"/>
      <c r="E327" s="411"/>
      <c r="F327" s="410"/>
      <c r="G327" s="411"/>
      <c r="H327" s="410"/>
      <c r="I327" s="411"/>
      <c r="J327" s="410"/>
      <c r="K327" s="411"/>
      <c r="L327" s="410"/>
      <c r="M327" s="411"/>
      <c r="N327" s="410"/>
      <c r="O327" s="411"/>
      <c r="P327" s="410"/>
      <c r="Q327" s="411"/>
      <c r="R327" s="410"/>
      <c r="S327" s="411"/>
      <c r="T327" s="410"/>
      <c r="U327" s="411"/>
      <c r="V327" s="410"/>
      <c r="W327" s="411"/>
      <c r="X327" s="410"/>
      <c r="Y327" s="411"/>
      <c r="Z327" s="410"/>
      <c r="AA327" s="411"/>
      <c r="AB327" s="410"/>
      <c r="AC327" s="411"/>
      <c r="AD327" s="410"/>
      <c r="AE327" s="414"/>
      <c r="AF327" s="415"/>
      <c r="AG327" s="121" t="s">
        <v>116</v>
      </c>
      <c r="AH327" s="418" t="s">
        <v>36</v>
      </c>
      <c r="AI327" s="420" t="s">
        <v>234</v>
      </c>
      <c r="AJ327" s="4"/>
    </row>
    <row r="328" spans="2:37" ht="13.9" customHeight="1">
      <c r="B328" s="437"/>
      <c r="C328" s="438"/>
      <c r="D328" s="422" t="s">
        <v>2</v>
      </c>
      <c r="E328" s="434"/>
      <c r="F328" s="422" t="s">
        <v>2</v>
      </c>
      <c r="G328" s="434"/>
      <c r="H328" s="422" t="s">
        <v>179</v>
      </c>
      <c r="I328" s="434"/>
      <c r="J328" s="439"/>
      <c r="K328" s="438"/>
      <c r="L328" s="422" t="s">
        <v>235</v>
      </c>
      <c r="M328" s="434"/>
      <c r="N328" s="422" t="s">
        <v>235</v>
      </c>
      <c r="O328" s="434"/>
      <c r="P328" s="422" t="s">
        <v>236</v>
      </c>
      <c r="Q328" s="434"/>
      <c r="R328" s="422" t="s">
        <v>236</v>
      </c>
      <c r="S328" s="434"/>
      <c r="T328" s="422" t="s">
        <v>236</v>
      </c>
      <c r="U328" s="434"/>
      <c r="V328" s="422"/>
      <c r="W328" s="434"/>
      <c r="X328" s="422" t="s">
        <v>236</v>
      </c>
      <c r="Y328" s="434"/>
      <c r="Z328" s="422" t="s">
        <v>236</v>
      </c>
      <c r="AA328" s="434"/>
      <c r="AB328" s="422" t="s">
        <v>237</v>
      </c>
      <c r="AC328" s="434"/>
      <c r="AD328" s="422" t="s">
        <v>238</v>
      </c>
      <c r="AE328" s="423"/>
      <c r="AF328" s="424"/>
      <c r="AG328" s="121" t="s">
        <v>2</v>
      </c>
      <c r="AH328" s="419"/>
      <c r="AI328" s="421"/>
      <c r="AJ328" s="4"/>
    </row>
    <row r="329" spans="2:37" ht="14.25">
      <c r="B329" s="428" t="s">
        <v>239</v>
      </c>
      <c r="C329" s="429"/>
      <c r="D329" s="430">
        <f>AA90</f>
      </c>
      <c r="E329" s="431"/>
      <c r="F329" s="430">
        <f>D329-D330</f>
      </c>
      <c r="G329" s="431"/>
      <c r="H329" s="430">
        <f>IF(B329="-","-",AH329)</f>
      </c>
      <c r="I329" s="431"/>
      <c r="J329" s="430">
        <f>IF(B329="-","-",IF(AI329="s","sand",IF(AI329="cs","silt","clay")))</f>
      </c>
      <c r="K329" s="431"/>
      <c r="L329" s="432">
        <v>16.5</v>
      </c>
      <c r="M329" s="433"/>
      <c r="N329" s="432">
        <v>17.5</v>
      </c>
      <c r="O329" s="433"/>
      <c r="P329" s="457">
        <v>10000</v>
      </c>
      <c r="Q329" s="458"/>
      <c r="R329" s="457">
        <v>8000</v>
      </c>
      <c r="S329" s="458"/>
      <c r="T329" s="457">
        <v>24000</v>
      </c>
      <c r="U329" s="458"/>
      <c r="V329" s="459">
        <v>0.3</v>
      </c>
      <c r="W329" s="460"/>
      <c r="X329" s="432">
        <v>50</v>
      </c>
      <c r="Y329" s="433"/>
      <c r="Z329" s="432">
        <v>5</v>
      </c>
      <c r="AA329" s="433"/>
      <c r="AB329" s="450">
        <v>25</v>
      </c>
      <c r="AC329" s="451"/>
      <c r="AD329" s="452">
        <v>0.43</v>
      </c>
      <c r="AE329" s="453"/>
      <c r="AF329" s="454"/>
      <c r="AG329" s="122">
        <f>AA90</f>
      </c>
      <c r="AH329" s="114" t="s">
        <v>110</v>
      </c>
      <c r="AI329" s="80" t="s">
        <v>240</v>
      </c>
      <c r="AJ329" s="4"/>
    </row>
    <row r="330" spans="2:37" ht="14.25">
      <c r="B330" s="428" t="s">
        <v>427</v>
      </c>
      <c r="C330" s="429"/>
      <c r="D330" s="430">
        <v>0</v>
      </c>
      <c r="E330" s="431"/>
      <c r="F330" s="430">
        <f>D330-D331</f>
      </c>
      <c r="G330" s="431"/>
      <c r="H330" s="430" t="s">
        <v>110</v>
      </c>
      <c r="I330" s="431"/>
      <c r="J330" s="430">
        <f>IF(B330="-","-",IF(AI330="s","sand",IF(AI330="cs","silt","clay")))</f>
      </c>
      <c r="K330" s="431"/>
      <c r="L330" s="432">
        <v>17</v>
      </c>
      <c r="M330" s="433"/>
      <c r="N330" s="432">
        <v>18</v>
      </c>
      <c r="O330" s="433"/>
      <c r="P330" s="457">
        <v>12000</v>
      </c>
      <c r="Q330" s="458"/>
      <c r="R330" s="457">
        <v>10000</v>
      </c>
      <c r="S330" s="458"/>
      <c r="T330" s="457">
        <v>30000</v>
      </c>
      <c r="U330" s="458"/>
      <c r="V330" s="459">
        <v>0.3</v>
      </c>
      <c r="W330" s="460"/>
      <c r="X330" s="432">
        <v>80</v>
      </c>
      <c r="Y330" s="433"/>
      <c r="Z330" s="432">
        <v>5</v>
      </c>
      <c r="AA330" s="433"/>
      <c r="AB330" s="450">
        <v>30</v>
      </c>
      <c r="AC330" s="451"/>
      <c r="AD330" s="452">
        <v>0.43</v>
      </c>
      <c r="AE330" s="453"/>
      <c r="AF330" s="454"/>
      <c r="AG330" s="122"/>
      <c r="AH330" s="186"/>
      <c r="AI330" s="187" t="s">
        <v>240</v>
      </c>
      <c r="AJ330" s="4"/>
    </row>
    <row r="331" spans="2:37" ht="13.5" customHeight="1">
      <c r="B331" s="455" t="s">
        <v>241</v>
      </c>
      <c r="C331" s="456"/>
      <c r="D331" s="446">
        <f>-AA128</f>
      </c>
      <c r="E331" s="447"/>
      <c r="F331" s="430">
        <f>D331-D332</f>
      </c>
      <c r="G331" s="431"/>
      <c r="H331" s="446">
        <v>48</v>
      </c>
      <c r="I331" s="447"/>
      <c r="J331" s="446" t="inlineStr">
        <is>
          <t xml:space="preserve">sand</t>
        </is>
      </c>
      <c r="K331" s="447"/>
      <c r="L331" s="440">
        <f>N331-1</f>
      </c>
      <c r="M331" s="440"/>
      <c r="N331" s="440">
        <v>18.4</v>
      </c>
      <c r="O331" s="440"/>
      <c r="P331" s="448">
        <v>48000</v>
      </c>
      <c r="Q331" s="448"/>
      <c r="R331" s="448">
        <v>38400</v>
      </c>
      <c r="S331" s="448"/>
      <c r="T331" s="448">
        <v>144000</v>
      </c>
      <c r="U331" s="448"/>
      <c r="V331" s="449">
        <v>0.3</v>
      </c>
      <c r="W331" s="449"/>
      <c r="X331" s="440" t="inlineStr">
        <is>
          <t xml:space="preserve">-</t>
        </is>
      </c>
      <c r="Y331" s="440"/>
      <c r="Z331" s="440">
        <v>1</v>
      </c>
      <c r="AA331" s="440"/>
      <c r="AB331" s="440">
        <v>41.2</v>
      </c>
      <c r="AC331" s="440"/>
      <c r="AD331" s="441">
        <v>0.0864</v>
      </c>
      <c r="AE331" s="442"/>
      <c r="AF331" s="443"/>
      <c r="AG331" s="123">
        <v>0</v>
      </c>
      <c r="AH331" s="84" t="s">
        <v>110</v>
      </c>
      <c r="AI331" s="82" t="s">
        <v>240</v>
      </c>
      <c r="AJ331" s="4"/>
    </row>
    <row r="332" spans="2:37" ht="14.25" customHeight="1">
      <c r="B332" s="444" t="s">
        <v>243</v>
      </c>
      <c r="C332" s="445"/>
      <c r="D332" s="446">
        <v>-7.5</v>
      </c>
      <c r="E332" s="447"/>
      <c r="F332" s="430">
        <f>D332-D333</f>
      </c>
      <c r="G332" s="431"/>
      <c r="H332" s="446">
        <v>22</v>
      </c>
      <c r="I332" s="447"/>
      <c r="J332" s="446" t="inlineStr">
        <is>
          <t xml:space="preserve">sand</t>
        </is>
      </c>
      <c r="K332" s="447"/>
      <c r="L332" s="440">
        <f>N332-1</f>
      </c>
      <c r="M332" s="440"/>
      <c r="N332" s="440">
        <v>18.4</v>
      </c>
      <c r="O332" s="440"/>
      <c r="P332" s="448">
        <v>22000</v>
      </c>
      <c r="Q332" s="448"/>
      <c r="R332" s="448">
        <v>17600</v>
      </c>
      <c r="S332" s="448"/>
      <c r="T332" s="448">
        <v>66000</v>
      </c>
      <c r="U332" s="448"/>
      <c r="V332" s="449">
        <v>0.3</v>
      </c>
      <c r="W332" s="449"/>
      <c r="X332" s="440" t="inlineStr">
        <is>
          <t xml:space="preserve">-</t>
        </is>
      </c>
      <c r="Y332" s="440"/>
      <c r="Z332" s="440">
        <v>1</v>
      </c>
      <c r="AA332" s="440"/>
      <c r="AB332" s="440">
        <v>33.9</v>
      </c>
      <c r="AC332" s="440"/>
      <c r="AD332" s="441">
        <v>0.0864</v>
      </c>
      <c r="AE332" s="442"/>
      <c r="AF332" s="443"/>
      <c r="AG332" s="123">
        <v>0</v>
      </c>
      <c r="AH332" s="84">
        <v>3</v>
      </c>
      <c r="AI332" s="81" t="s">
        <v>240</v>
      </c>
      <c r="AJ332" s="4"/>
    </row>
    <row r="333" spans="2:37" ht="14.25">
      <c r="B333" s="444" t="s">
        <v>244</v>
      </c>
      <c r="C333" s="445"/>
      <c r="D333" s="446">
        <v>-13.5</v>
      </c>
      <c r="E333" s="447"/>
      <c r="F333" s="430">
        <f>D333-D334</f>
      </c>
      <c r="G333" s="431"/>
      <c r="H333" s="446">
        <v>47</v>
      </c>
      <c r="I333" s="447"/>
      <c r="J333" s="461" t="inlineStr">
        <is>
          <t xml:space="preserve">sand</t>
        </is>
      </c>
      <c r="K333" s="445"/>
      <c r="L333" s="440">
        <f>N333-1</f>
      </c>
      <c r="M333" s="440"/>
      <c r="N333" s="466">
        <v>18.4</v>
      </c>
      <c r="O333" s="467"/>
      <c r="P333" s="462">
        <v>47000</v>
      </c>
      <c r="Q333" s="463"/>
      <c r="R333" s="462">
        <v>37600</v>
      </c>
      <c r="S333" s="463"/>
      <c r="T333" s="462">
        <v>141000</v>
      </c>
      <c r="U333" s="463"/>
      <c r="V333" s="464">
        <v>0.3</v>
      </c>
      <c r="W333" s="465"/>
      <c r="X333" s="466" t="inlineStr">
        <is>
          <t xml:space="preserve">-</t>
        </is>
      </c>
      <c r="Y333" s="467"/>
      <c r="Z333" s="440">
        <v>1</v>
      </c>
      <c r="AA333" s="440"/>
      <c r="AB333" s="468">
        <v>41.0</v>
      </c>
      <c r="AC333" s="469"/>
      <c r="AD333" s="441">
        <v>0.0864</v>
      </c>
      <c r="AE333" s="442"/>
      <c r="AF333" s="443"/>
      <c r="AG333" s="123">
        <v>-4</v>
      </c>
      <c r="AH333" s="84">
        <v>4</v>
      </c>
      <c r="AI333" s="81" t="s">
        <v>240</v>
      </c>
      <c r="AJ333" s="4"/>
    </row>
    <row r="334" spans="2:37" ht="14.25">
      <c r="B334" s="444" t="s">
        <v>245</v>
      </c>
      <c r="C334" s="445"/>
      <c r="D334" s="446">
        <v>-15.0</v>
      </c>
      <c r="E334" s="447"/>
      <c r="F334" s="430">
        <f>D334-D335</f>
      </c>
      <c r="G334" s="431"/>
      <c r="H334" s="446">
        <v>24</v>
      </c>
      <c r="I334" s="447"/>
      <c r="J334" s="461" t="inlineStr">
        <is>
          <t xml:space="preserve">sand</t>
        </is>
      </c>
      <c r="K334" s="445"/>
      <c r="L334" s="440">
        <f>N334-1</f>
      </c>
      <c r="M334" s="440"/>
      <c r="N334" s="466">
        <v>18.4</v>
      </c>
      <c r="O334" s="467"/>
      <c r="P334" s="462">
        <v>24000</v>
      </c>
      <c r="Q334" s="463"/>
      <c r="R334" s="462">
        <v>19200</v>
      </c>
      <c r="S334" s="463"/>
      <c r="T334" s="462">
        <v>72000</v>
      </c>
      <c r="U334" s="463"/>
      <c r="V334" s="464">
        <v>0.3</v>
      </c>
      <c r="W334" s="465"/>
      <c r="X334" s="466" t="inlineStr">
        <is>
          <t xml:space="preserve">-</t>
        </is>
      </c>
      <c r="Y334" s="467"/>
      <c r="Z334" s="440">
        <v>1</v>
      </c>
      <c r="AA334" s="440"/>
      <c r="AB334" s="468">
        <v>34.5</v>
      </c>
      <c r="AC334" s="469"/>
      <c r="AD334" s="441">
        <v>0.0864</v>
      </c>
      <c r="AE334" s="442"/>
      <c r="AF334" s="443"/>
      <c r="AG334" s="123">
        <v>-8</v>
      </c>
      <c r="AH334" s="84">
        <v>6</v>
      </c>
      <c r="AI334" s="81" t="s">
        <v>240</v>
      </c>
      <c r="AJ334" s="4"/>
    </row>
    <row r="335" spans="2:37" ht="14.25">
      <c r="B335" s="444" t="s">
        <v>403</v>
      </c>
      <c r="C335" s="445"/>
      <c r="D335" s="446">
        <v>-24.0</v>
      </c>
      <c r="E335" s="447"/>
      <c r="F335" s="430">
        <f>D335-D336</f>
      </c>
      <c r="G335" s="431"/>
      <c r="H335" s="446">
        <v>44</v>
      </c>
      <c r="I335" s="447"/>
      <c r="J335" s="461" t="inlineStr">
        <is>
          <t xml:space="preserve">sand</t>
        </is>
      </c>
      <c r="K335" s="445"/>
      <c r="L335" s="440">
        <f>N335-1</f>
      </c>
      <c r="M335" s="440"/>
      <c r="N335" s="440">
        <v>18.4</v>
      </c>
      <c r="O335" s="440"/>
      <c r="P335" s="448">
        <v>44000</v>
      </c>
      <c r="Q335" s="448"/>
      <c r="R335" s="448">
        <v>35200</v>
      </c>
      <c r="S335" s="448"/>
      <c r="T335" s="448">
        <v>132000</v>
      </c>
      <c r="U335" s="448"/>
      <c r="V335" s="449">
        <v>0.3</v>
      </c>
      <c r="W335" s="449"/>
      <c r="X335" s="440" t="inlineStr">
        <is>
          <t xml:space="preserve">-</t>
        </is>
      </c>
      <c r="Y335" s="440"/>
      <c r="Z335" s="440">
        <v>1</v>
      </c>
      <c r="AA335" s="440"/>
      <c r="AB335" s="470">
        <v>40.2</v>
      </c>
      <c r="AC335" s="470"/>
      <c r="AD335" s="441">
        <v>0.0864</v>
      </c>
      <c r="AE335" s="442"/>
      <c r="AF335" s="443"/>
      <c r="AG335" s="123">
        <v>-12</v>
      </c>
      <c r="AH335" s="84">
        <v>9</v>
      </c>
      <c r="AI335" s="81" t="s">
        <v>240</v>
      </c>
      <c r="AJ335" s="4"/>
    </row>
    <row r="336" spans="2:37" ht="14.25">
      <c r="B336" s="444" t="s">
        <v>404</v>
      </c>
      <c r="C336" s="445"/>
      <c r="D336" s="446">
        <v>-25.5</v>
      </c>
      <c r="E336" s="447"/>
      <c r="F336" s="430">
        <f>D336-D337</f>
      </c>
      <c r="G336" s="431"/>
      <c r="H336" s="446">
        <v>26</v>
      </c>
      <c r="I336" s="447"/>
      <c r="J336" s="461" t="inlineStr">
        <is>
          <t xml:space="preserve">sand</t>
        </is>
      </c>
      <c r="K336" s="445"/>
      <c r="L336" s="440">
        <f>N336-1</f>
      </c>
      <c r="M336" s="440"/>
      <c r="N336" s="466">
        <v>18.4</v>
      </c>
      <c r="O336" s="467"/>
      <c r="P336" s="462">
        <v>26000</v>
      </c>
      <c r="Q336" s="463"/>
      <c r="R336" s="462">
        <v>20800</v>
      </c>
      <c r="S336" s="463"/>
      <c r="T336" s="462">
        <v>78000</v>
      </c>
      <c r="U336" s="463"/>
      <c r="V336" s="449">
        <v>0.3</v>
      </c>
      <c r="W336" s="449"/>
      <c r="X336" s="466" t="inlineStr">
        <is>
          <t xml:space="preserve">-</t>
        </is>
      </c>
      <c r="Y336" s="467"/>
      <c r="Z336" s="440">
        <v>1</v>
      </c>
      <c r="AA336" s="440"/>
      <c r="AB336" s="468">
        <v>35.1</v>
      </c>
      <c r="AC336" s="469"/>
      <c r="AD336" s="441">
        <v>0.0864</v>
      </c>
      <c r="AE336" s="442"/>
      <c r="AF336" s="443"/>
      <c r="AG336" s="123">
        <v>-16</v>
      </c>
      <c r="AH336" s="84">
        <v>15</v>
      </c>
      <c r="AI336" s="81" t="s">
        <v>240</v>
      </c>
      <c r="AJ336" s="4"/>
    </row>
    <row r="337" spans="2:37" ht="14.25">
      <c r="B337" s="444" t="s">
        <v>399</v>
      </c>
      <c r="C337" s="445"/>
      <c r="D337" s="446">
        <v>-28.5</v>
      </c>
      <c r="E337" s="447"/>
      <c r="F337" s="430">
        <f>D337-D338</f>
      </c>
      <c r="G337" s="431"/>
      <c r="H337" s="446">
        <v>44</v>
      </c>
      <c r="I337" s="447"/>
      <c r="J337" s="461" t="inlineStr">
        <is>
          <t xml:space="preserve">sand</t>
        </is>
      </c>
      <c r="K337" s="445"/>
      <c r="L337" s="440">
        <f>N337-1</f>
      </c>
      <c r="M337" s="440"/>
      <c r="N337" s="440">
        <v>18.4</v>
      </c>
      <c r="O337" s="440"/>
      <c r="P337" s="448">
        <v>44000</v>
      </c>
      <c r="Q337" s="448"/>
      <c r="R337" s="448">
        <v>35200</v>
      </c>
      <c r="S337" s="448"/>
      <c r="T337" s="448">
        <v>132000</v>
      </c>
      <c r="U337" s="448"/>
      <c r="V337" s="449">
        <v>0.3</v>
      </c>
      <c r="W337" s="449"/>
      <c r="X337" s="440" t="inlineStr">
        <is>
          <t xml:space="preserve">-</t>
        </is>
      </c>
      <c r="Y337" s="440"/>
      <c r="Z337" s="440">
        <v>1</v>
      </c>
      <c r="AA337" s="440"/>
      <c r="AB337" s="470">
        <v>40.2</v>
      </c>
      <c r="AC337" s="470"/>
      <c r="AD337" s="441">
        <v>0.0864</v>
      </c>
      <c r="AE337" s="442"/>
      <c r="AF337" s="443"/>
      <c r="AG337" s="123">
        <v>-24</v>
      </c>
      <c r="AH337" s="84">
        <v>25</v>
      </c>
      <c r="AI337" s="81" t="s">
        <v>240</v>
      </c>
      <c r="AJ337" s="4"/>
    </row>
    <row r="338" spans="2:37" ht="14.25">
      <c r="B338" s="444" t="s">
        <v>400</v>
      </c>
      <c r="C338" s="445"/>
      <c r="D338" s="446">
        <v>-33.0</v>
      </c>
      <c r="E338" s="447"/>
      <c r="F338" s="430">
        <f>D338-D339</f>
      </c>
      <c r="G338" s="431"/>
      <c r="H338" s="446">
        <v>26</v>
      </c>
      <c r="I338" s="447"/>
      <c r="J338" s="461" t="inlineStr">
        <is>
          <t xml:space="preserve">sand</t>
        </is>
      </c>
      <c r="K338" s="445"/>
      <c r="L338" s="440">
        <f>N338-1</f>
      </c>
      <c r="M338" s="440"/>
      <c r="N338" s="476">
        <v>18.4</v>
      </c>
      <c r="O338" s="477"/>
      <c r="P338" s="471">
        <v>26000</v>
      </c>
      <c r="Q338" s="472"/>
      <c r="R338" s="471">
        <v>20800</v>
      </c>
      <c r="S338" s="472"/>
      <c r="T338" s="471">
        <v>78000</v>
      </c>
      <c r="U338" s="472"/>
      <c r="V338" s="449">
        <v>0.3</v>
      </c>
      <c r="W338" s="449"/>
      <c r="X338" s="476" t="inlineStr">
        <is>
          <t xml:space="preserve">-</t>
        </is>
      </c>
      <c r="Y338" s="477"/>
      <c r="Z338" s="440">
        <v>1</v>
      </c>
      <c r="AA338" s="440"/>
      <c r="AB338" s="471">
        <v>35.1</v>
      </c>
      <c r="AC338" s="472"/>
      <c r="AD338" s="473">
        <v>0.0864</v>
      </c>
      <c r="AE338" s="474"/>
      <c r="AF338" s="475"/>
      <c r="AG338" s="123">
        <v>-30</v>
      </c>
      <c r="AH338" s="84"/>
      <c r="AI338" s="81"/>
      <c r="AJ338" s="4"/>
    </row>
    <row r="339" spans="2:37" ht="14.25">
      <c r="B339" s="444" t="s">
        <v>401</v>
      </c>
      <c r="C339" s="445"/>
      <c r="D339" s="446">
        <v>-34.5</v>
      </c>
      <c r="E339" s="447"/>
      <c r="F339" s="430">
        <f>D339-D340</f>
      </c>
      <c r="G339" s="431"/>
      <c r="H339" s="446">
        <v>49</v>
      </c>
      <c r="I339" s="447"/>
      <c r="J339" s="461" t="inlineStr">
        <is>
          <t xml:space="preserve">sand</t>
        </is>
      </c>
      <c r="K339" s="445"/>
      <c r="L339" s="440">
        <f>N339-1</f>
      </c>
      <c r="M339" s="440"/>
      <c r="N339" s="476">
        <v>18.4</v>
      </c>
      <c r="O339" s="477"/>
      <c r="P339" s="471">
        <v>49000</v>
      </c>
      <c r="Q339" s="472"/>
      <c r="R339" s="471">
        <v>39200</v>
      </c>
      <c r="S339" s="472"/>
      <c r="T339" s="471">
        <v>147000</v>
      </c>
      <c r="U339" s="472"/>
      <c r="V339" s="449">
        <v>0.3</v>
      </c>
      <c r="W339" s="449"/>
      <c r="X339" s="476" t="inlineStr">
        <is>
          <t xml:space="preserve">-</t>
        </is>
      </c>
      <c r="Y339" s="477"/>
      <c r="Z339" s="440">
        <v>1</v>
      </c>
      <c r="AA339" s="440"/>
      <c r="AB339" s="471">
        <v>41.5</v>
      </c>
      <c r="AC339" s="472"/>
      <c r="AD339" s="473">
        <v>0.0864</v>
      </c>
      <c r="AE339" s="474"/>
      <c r="AF339" s="475"/>
      <c r="AG339" s="123">
        <v>-36</v>
      </c>
      <c r="AH339" s="84">
        <v>25</v>
      </c>
      <c r="AI339" s="81" t="s">
        <v>240</v>
      </c>
      <c r="AJ339" s="36"/>
      <c r="AK339" s="4"/>
    </row>
    <row r="340" spans="2:37" ht="14.25">
      <c r="B340" s="444" t="s">
        <v>402</v>
      </c>
      <c r="C340" s="445"/>
      <c r="D340" s="446">
        <v>-48.0</v>
      </c>
      <c r="E340" s="447"/>
      <c r="F340" s="430">
        <f>D340-D341</f>
      </c>
      <c r="G340" s="431"/>
      <c r="H340" s="446">
        <v>29</v>
      </c>
      <c r="I340" s="447"/>
      <c r="J340" s="461" t="inlineStr">
        <is>
          <t xml:space="preserve">sand</t>
        </is>
      </c>
      <c r="K340" s="445"/>
      <c r="L340" s="440">
        <f>N340-1</f>
      </c>
      <c r="M340" s="440"/>
      <c r="N340" s="476">
        <v>18.4</v>
      </c>
      <c r="O340" s="477"/>
      <c r="P340" s="471">
        <v>29000</v>
      </c>
      <c r="Q340" s="472"/>
      <c r="R340" s="471">
        <v>23200</v>
      </c>
      <c r="S340" s="472"/>
      <c r="T340" s="471">
        <v>87000</v>
      </c>
      <c r="U340" s="472"/>
      <c r="V340" s="449">
        <v>0.3</v>
      </c>
      <c r="W340" s="449"/>
      <c r="X340" s="476" t="inlineStr">
        <is>
          <t xml:space="preserve">-</t>
        </is>
      </c>
      <c r="Y340" s="477"/>
      <c r="Z340" s="440">
        <v>1</v>
      </c>
      <c r="AA340" s="440"/>
      <c r="AB340" s="471">
        <v>36.0</v>
      </c>
      <c r="AC340" s="472"/>
      <c r="AD340" s="473">
        <v>0.0864</v>
      </c>
      <c r="AE340" s="474"/>
      <c r="AF340" s="475"/>
      <c r="AG340" s="123">
        <v>-42</v>
      </c>
      <c r="AH340" s="84"/>
      <c r="AI340" s="81"/>
      <c r="AJ340" s="36"/>
      <c r="AK340" s="4"/>
    </row>
    <row r="341" spans="2:37" ht="14.25">
      <c r="B341" s="444" t="s">
        <v>405</v>
      </c>
      <c r="C341" s="445"/>
      <c r="D341" s="446">
        <v>-54.0</v>
      </c>
      <c r="E341" s="447"/>
      <c r="F341" s="430">
        <f>D341-D342</f>
      </c>
      <c r="G341" s="431"/>
      <c r="H341" s="446">
        <v>50</v>
      </c>
      <c r="I341" s="447"/>
      <c r="J341" s="461" t="inlineStr">
        <is>
          <t xml:space="preserve">sand</t>
        </is>
      </c>
      <c r="K341" s="445"/>
      <c r="L341" s="440">
        <f>N341-1</f>
      </c>
      <c r="M341" s="440"/>
      <c r="N341" s="476">
        <v>18.4</v>
      </c>
      <c r="O341" s="477"/>
      <c r="P341" s="471">
        <v>50000</v>
      </c>
      <c r="Q341" s="472"/>
      <c r="R341" s="471">
        <v>40000</v>
      </c>
      <c r="S341" s="472"/>
      <c r="T341" s="471">
        <v>150000</v>
      </c>
      <c r="U341" s="472"/>
      <c r="V341" s="449">
        <v>0.3</v>
      </c>
      <c r="W341" s="449"/>
      <c r="X341" s="476" t="inlineStr">
        <is>
          <t xml:space="preserve">-</t>
        </is>
      </c>
      <c r="Y341" s="477"/>
      <c r="Z341" s="440">
        <v>1</v>
      </c>
      <c r="AA341" s="440"/>
      <c r="AB341" s="471">
        <v>41.8</v>
      </c>
      <c r="AC341" s="472"/>
      <c r="AD341" s="473">
        <v>0.0864</v>
      </c>
      <c r="AE341" s="474"/>
      <c r="AF341" s="475"/>
      <c r="AG341" s="123">
        <v>-48</v>
      </c>
      <c r="AH341" s="84">
        <v>25</v>
      </c>
      <c r="AI341" s="81" t="s">
        <v>240</v>
      </c>
      <c r="AJ341" s="36"/>
      <c r="AK341" s="4"/>
    </row>
    <row r="342" spans="2:37" ht="14.25">
      <c r="B342" s="444" t="s">
        <v>406</v>
      </c>
      <c r="C342" s="445"/>
      <c r="D342" s="446">
        <v>-58.5</v>
      </c>
      <c r="E342" s="447"/>
      <c r="F342" s="430">
        <f>D342-D343</f>
      </c>
      <c r="G342" s="431"/>
      <c r="H342" s="446">
        <v>34</v>
      </c>
      <c r="I342" s="447"/>
      <c r="J342" s="461" t="inlineStr">
        <is>
          <t xml:space="preserve">sand</t>
        </is>
      </c>
      <c r="K342" s="445"/>
      <c r="L342" s="440">
        <f>N342-1</f>
      </c>
      <c r="M342" s="440"/>
      <c r="N342" s="476">
        <v>18.4</v>
      </c>
      <c r="O342" s="477"/>
      <c r="P342" s="471">
        <v>34000</v>
      </c>
      <c r="Q342" s="472"/>
      <c r="R342" s="471">
        <v>27200</v>
      </c>
      <c r="S342" s="472"/>
      <c r="T342" s="471">
        <v>102000</v>
      </c>
      <c r="U342" s="472"/>
      <c r="V342" s="449">
        <v>0.3</v>
      </c>
      <c r="W342" s="449"/>
      <c r="X342" s="476" t="inlineStr">
        <is>
          <t xml:space="preserve">-</t>
        </is>
      </c>
      <c r="Y342" s="477"/>
      <c r="Z342" s="440">
        <v>1</v>
      </c>
      <c r="AA342" s="440"/>
      <c r="AB342" s="471">
        <v>37.4</v>
      </c>
      <c r="AC342" s="472"/>
      <c r="AD342" s="473">
        <v>0.0864</v>
      </c>
      <c r="AE342" s="474"/>
      <c r="AF342" s="475"/>
      <c r="AG342" s="123"/>
      <c r="AH342" s="179"/>
      <c r="AI342" s="180"/>
      <c r="AJ342" s="36"/>
      <c r="AK342" s="4"/>
    </row>
    <row r="343" spans="2:37" ht="14.25">
      <c r="B343" s="478"/>
      <c r="C343" s="479"/>
      <c r="D343" s="480">
        <f>IF($AA$307&gt;=10,AG343,"-")</f>
      </c>
      <c r="E343" s="481"/>
      <c r="F343" s="480"/>
      <c r="G343" s="481"/>
      <c r="H343" s="480"/>
      <c r="I343" s="481"/>
      <c r="J343" s="482"/>
      <c r="K343" s="479"/>
      <c r="L343" s="483"/>
      <c r="M343" s="484"/>
      <c r="N343" s="483"/>
      <c r="O343" s="484"/>
      <c r="P343" s="485"/>
      <c r="Q343" s="486"/>
      <c r="R343" s="485"/>
      <c r="S343" s="486"/>
      <c r="T343" s="485"/>
      <c r="U343" s="486"/>
      <c r="V343" s="494"/>
      <c r="W343" s="495"/>
      <c r="X343" s="483"/>
      <c r="Y343" s="484"/>
      <c r="Z343" s="483"/>
      <c r="AA343" s="484"/>
      <c r="AB343" s="485"/>
      <c r="AC343" s="486"/>
      <c r="AD343" s="487"/>
      <c r="AE343" s="488"/>
      <c r="AF343" s="489"/>
      <c r="AG343" s="123">
        <v>-60.0</v>
      </c>
      <c r="AH343" s="85"/>
      <c r="AI343" s="83"/>
      <c r="AJ343" s="36"/>
      <c r="AK343" s="4"/>
    </row>
    <row r="344" spans="2:37" ht="13.9" customHeight="1">
      <c r="B344" s="87"/>
      <c r="C344" s="75"/>
      <c r="D344" s="76"/>
      <c r="E344" s="76"/>
      <c r="F344" s="77"/>
      <c r="G344" s="77"/>
      <c r="H344" s="77"/>
      <c r="I344" s="77"/>
      <c r="J344" s="75"/>
      <c r="K344" s="75"/>
      <c r="L344" s="77"/>
      <c r="M344" s="77"/>
      <c r="N344" s="77"/>
      <c r="O344" s="77"/>
      <c r="P344" s="78"/>
      <c r="Q344" s="78"/>
      <c r="R344" s="79"/>
      <c r="S344" s="79"/>
      <c r="T344" s="79"/>
      <c r="U344" s="79"/>
      <c r="V344" s="77"/>
      <c r="W344" s="77"/>
      <c r="X344" s="77"/>
      <c r="Y344" s="77"/>
      <c r="Z344" s="88"/>
      <c r="AA344" s="88"/>
      <c r="AB344" s="89"/>
      <c r="AG344" s="36"/>
      <c r="AH344" s="36"/>
      <c r="AI344" s="36"/>
      <c r="AJ344" s="36"/>
      <c r="AK344" s="4"/>
    </row>
    <row r="345" spans="2:37" ht="14.25" thickBot="1">
      <c r="B345" s="90"/>
      <c r="C345" s="91"/>
      <c r="D345" s="92"/>
      <c r="E345" s="92"/>
      <c r="F345" s="93"/>
      <c r="G345" s="93"/>
      <c r="H345" s="93"/>
      <c r="I345" s="93"/>
      <c r="J345" s="93"/>
      <c r="K345" s="93"/>
      <c r="L345" s="93"/>
      <c r="M345" s="93"/>
      <c r="N345" s="93"/>
      <c r="O345" s="93"/>
      <c r="P345" s="93"/>
      <c r="Q345" s="93"/>
      <c r="R345" s="93"/>
      <c r="S345" s="93"/>
      <c r="T345" s="93"/>
      <c r="U345" s="93"/>
      <c r="V345" s="93"/>
      <c r="W345" s="93"/>
      <c r="X345" s="93"/>
      <c r="Y345" s="93"/>
      <c r="Z345" s="56"/>
      <c r="AA345" s="292" t="s">
        <v>127</v>
      </c>
      <c r="AB345" s="293"/>
      <c r="AC345" s="294"/>
      <c r="AD345" s="390">
        <f>AD283+1</f>
      </c>
      <c r="AE345" s="391"/>
      <c r="AF345" s="392"/>
      <c r="AG345" s="36"/>
      <c r="AH345" s="36"/>
      <c r="AI345" s="36"/>
      <c r="AJ345" s="4"/>
      <c r="AK345" s="4"/>
    </row>
    <row r="346" spans="2:37" ht="13.9" customHeight="1">
      <c r="B346" s="94"/>
      <c r="C346" s="95"/>
      <c r="D346" s="96"/>
      <c r="E346" s="96"/>
      <c r="F346" s="97"/>
      <c r="G346" s="97"/>
      <c r="H346" s="97"/>
      <c r="I346" s="97"/>
      <c r="J346" s="97"/>
      <c r="K346" s="97"/>
      <c r="L346" s="97"/>
      <c r="M346" s="97"/>
      <c r="N346" s="97"/>
      <c r="O346" s="97"/>
      <c r="P346" s="97"/>
      <c r="Q346" s="97"/>
      <c r="R346" s="97"/>
      <c r="S346" s="97"/>
      <c r="T346" s="97"/>
      <c r="U346" s="97"/>
      <c r="V346" s="97"/>
      <c r="W346" s="97"/>
      <c r="X346" s="97"/>
      <c r="Y346" s="97"/>
      <c r="Z346" s="61"/>
      <c r="AA346" s="61"/>
      <c r="AB346" s="61"/>
      <c r="AC346" s="61"/>
      <c r="AD346" s="61"/>
      <c r="AE346" s="61"/>
      <c r="AF346" s="74"/>
      <c r="AG346" s="36"/>
      <c r="AH346" s="36"/>
      <c r="AI346" s="36"/>
      <c r="AJ346" s="4"/>
      <c r="AK346" s="4"/>
    </row>
    <row r="347" spans="2:37">
      <c r="B347" s="48" t="s">
        <v>409</v>
      </c>
      <c r="AD347" s="86"/>
      <c r="AE347" s="86"/>
      <c r="AI347" s="4"/>
      <c r="AJ347" s="4"/>
      <c r="AK347" s="4"/>
    </row>
    <row r="348" spans="2:37">
      <c r="B348" s="48" t="s">
        <v>410</v>
      </c>
      <c r="AI348" s="4"/>
      <c r="AJ348" s="4"/>
      <c r="AK348" s="4"/>
    </row>
    <row r="349" spans="2:37" ht="15" customHeight="1">
      <c r="B349" s="49" t="s">
        <v>246</v>
      </c>
      <c r="AI349" s="4"/>
      <c r="AJ349" s="4"/>
      <c r="AK349" s="4"/>
    </row>
    <row r="350" spans="2:37">
      <c r="AI350" s="4"/>
      <c r="AJ350" s="4"/>
      <c r="AK350" s="4"/>
    </row>
    <row r="351" spans="2:37">
      <c r="AI351" s="4"/>
      <c r="AJ351" s="4"/>
      <c r="AK351" s="4"/>
    </row>
    <row r="352" spans="2:37">
      <c r="AI352" s="4"/>
      <c r="AJ352" s="4"/>
      <c r="AK352" s="4"/>
    </row>
    <row r="353" spans="2:37">
      <c r="AI353" s="4"/>
      <c r="AJ353" s="4"/>
      <c r="AK353" s="4"/>
    </row>
    <row r="354" spans="2:37">
      <c r="AI354" s="4"/>
      <c r="AJ354" s="4"/>
      <c r="AK354" s="4"/>
    </row>
    <row r="355" spans="2:37">
      <c r="AI355" s="4"/>
      <c r="AJ355" s="4"/>
      <c r="AK355" s="4"/>
    </row>
    <row r="356" spans="2:37">
      <c r="AI356" s="4"/>
      <c r="AJ356" s="4"/>
      <c r="AK356" s="4"/>
    </row>
    <row r="357" spans="2:37">
      <c r="AI357" s="4"/>
      <c r="AJ357" s="4"/>
      <c r="AK357" s="4"/>
    </row>
    <row r="358" spans="2:37">
      <c r="B358" s="48"/>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I358" s="4"/>
      <c r="AJ358" s="4"/>
      <c r="AK358" s="4"/>
    </row>
    <row r="359" spans="2:37">
      <c r="B359" s="48"/>
      <c r="C359" s="3"/>
      <c r="D359" s="3"/>
      <c r="E359" s="3"/>
      <c r="F359" s="3"/>
      <c r="H359" s="3"/>
      <c r="I359" s="3"/>
      <c r="J359" s="3"/>
      <c r="K359" s="3"/>
      <c r="L359" s="3"/>
      <c r="M359" s="3"/>
      <c r="N359" s="3"/>
      <c r="O359" s="3"/>
      <c r="P359" s="3"/>
      <c r="R359" s="3"/>
      <c r="S359" s="3"/>
      <c r="T359" s="3"/>
      <c r="U359" s="3"/>
      <c r="V359" s="3"/>
      <c r="W359" s="3"/>
      <c r="X359" s="3"/>
      <c r="Y359" s="3"/>
      <c r="Z359" s="3"/>
      <c r="AA359" s="3"/>
      <c r="AB359" s="3"/>
      <c r="AC359" s="3"/>
      <c r="AI359" s="4"/>
      <c r="AJ359" s="4"/>
      <c r="AK359" s="4"/>
    </row>
    <row r="360" spans="2:37">
      <c r="B360" s="48"/>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I360" s="4"/>
      <c r="AJ360" s="4"/>
      <c r="AK360" s="4"/>
    </row>
    <row r="361" spans="2:37">
      <c r="B361" s="48"/>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I361" s="4"/>
      <c r="AJ361" s="4"/>
      <c r="AK361" s="4"/>
    </row>
    <row r="362" spans="2:37">
      <c r="B362" s="48"/>
      <c r="C362" s="3"/>
      <c r="D362" s="3"/>
      <c r="E362" s="3"/>
      <c r="F362" s="3"/>
      <c r="G362" s="3"/>
      <c r="H362" s="3"/>
      <c r="I362" s="3"/>
      <c r="K362" s="3"/>
      <c r="L362" s="3"/>
      <c r="M362" s="3"/>
      <c r="N362" s="3"/>
      <c r="O362" s="3"/>
      <c r="P362" s="3"/>
      <c r="Q362" s="3"/>
      <c r="R362" s="3"/>
      <c r="S362" s="3"/>
      <c r="T362" s="3"/>
      <c r="U362" s="3"/>
      <c r="V362" s="3"/>
      <c r="W362" s="3"/>
      <c r="X362" s="3"/>
      <c r="Y362" s="3"/>
      <c r="Z362" s="3"/>
      <c r="AA362" s="3"/>
      <c r="AB362" s="3"/>
      <c r="AC362" s="3"/>
      <c r="AI362" s="4"/>
      <c r="AJ362" s="4"/>
      <c r="AK362" s="4"/>
    </row>
    <row r="363" spans="2:37" ht="15" customHeight="1">
      <c r="F363" s="1" t="s">
        <v>416</v>
      </c>
      <c r="Q363" s="1" t="s">
        <v>417</v>
      </c>
      <c r="Z363" s="1" t="s">
        <v>418</v>
      </c>
      <c r="AJ363" s="4"/>
      <c r="AK363" s="4"/>
    </row>
    <row r="364" spans="2:37">
      <c r="AI364" s="4"/>
      <c r="AJ364" s="4"/>
      <c r="AK364" s="4"/>
    </row>
    <row r="365" spans="2:37">
      <c r="B365" s="49" t="s">
        <v>247</v>
      </c>
      <c r="C365" s="86"/>
      <c r="D365" s="86"/>
      <c r="E365" s="86"/>
      <c r="F365" s="86"/>
      <c r="G365" s="86"/>
      <c r="H365" s="86"/>
      <c r="I365" s="86"/>
      <c r="J365" s="86"/>
      <c r="K365" s="86"/>
      <c r="L365" s="86"/>
      <c r="M365" s="4"/>
      <c r="N365" s="86"/>
      <c r="O365" s="86"/>
      <c r="P365" s="86"/>
      <c r="Q365" s="86"/>
      <c r="R365" s="86"/>
      <c r="S365" s="86"/>
      <c r="T365" s="86"/>
      <c r="U365" s="86"/>
      <c r="V365" s="86"/>
      <c r="W365" s="86"/>
      <c r="X365" s="227" t="s">
        <v>419</v>
      </c>
      <c r="Y365" s="490"/>
      <c r="Z365" s="229"/>
      <c r="AA365" s="491"/>
      <c r="AB365" s="492"/>
      <c r="AC365" s="493"/>
      <c r="AF365" s="74" t="inlineStr">
        <is>
          <t xml:space="preserve">Isi dari hasil PLAXIS 2D (gambar di halaman ini masih dari template).</t>
        </is>
      </c>
      <c r="AI365" s="4"/>
      <c r="AJ365" s="4"/>
      <c r="AK365" s="4"/>
    </row>
    <row r="366" spans="2:37">
      <c r="X366" s="227" t="s">
        <v>420</v>
      </c>
      <c r="Y366" s="490"/>
      <c r="Z366" s="229"/>
      <c r="AA366" s="491"/>
      <c r="AB366" s="492"/>
      <c r="AC366" s="493"/>
      <c r="AI366" s="4"/>
      <c r="AJ366" s="4"/>
      <c r="AK366" s="4"/>
    </row>
    <row r="367" spans="2:37">
      <c r="X367" s="227" t="s">
        <v>421</v>
      </c>
      <c r="Y367" s="490"/>
      <c r="Z367" s="229"/>
      <c r="AA367" s="491"/>
      <c r="AB367" s="492"/>
      <c r="AC367" s="493"/>
      <c r="AI367" s="4"/>
      <c r="AJ367" s="4"/>
      <c r="AK367" s="4"/>
    </row>
    <row r="368" spans="2:37">
      <c r="B368" s="49" t="s">
        <v>248</v>
      </c>
      <c r="X368" s="227" t="s">
        <v>249</v>
      </c>
      <c r="Y368" s="490"/>
      <c r="Z368" s="229"/>
      <c r="AA368" s="308">
        <v>1.25</v>
      </c>
      <c r="AB368" s="501"/>
      <c r="AC368" s="324"/>
      <c r="AI368" s="4"/>
      <c r="AJ368" s="4"/>
      <c r="AK368" s="4"/>
    </row>
    <row r="369" spans="2:37">
      <c r="X369" s="498">
        <f>IF(AA367="","Belum dianalisis (PLAXIS)",IF(AA367&gt;AA368,"SF &gt; SFmin…. OK!!","SF &lt; SFmin….NG"))</f>
      </c>
      <c r="Y369" s="499"/>
      <c r="Z369" s="499"/>
      <c r="AA369" s="499"/>
      <c r="AB369" s="499"/>
      <c r="AC369" s="500"/>
      <c r="AI369" s="4"/>
      <c r="AJ369" s="4"/>
      <c r="AK369" s="4"/>
    </row>
    <row r="370" spans="2:37">
      <c r="X370" s="12"/>
      <c r="Y370" s="12"/>
      <c r="Z370" s="12"/>
      <c r="AA370" s="12"/>
      <c r="AB370" s="12"/>
      <c r="AC370" s="12"/>
      <c r="AI370" s="4"/>
      <c r="AJ370" s="4"/>
      <c r="AK370" s="4"/>
    </row>
    <row r="371" spans="2:37">
      <c r="B371" s="49" t="s">
        <v>250</v>
      </c>
      <c r="AI371" s="4"/>
      <c r="AJ371" s="4"/>
      <c r="AK371" s="4"/>
    </row>
    <row r="372" spans="2:37">
      <c r="B372" s="48"/>
      <c r="AI372" s="4"/>
      <c r="AJ372" s="4"/>
      <c r="AK372" s="4"/>
    </row>
    <row r="373" spans="2:37">
      <c r="AI373" s="4"/>
      <c r="AJ373" s="4"/>
      <c r="AK373" s="4"/>
    </row>
    <row r="374" spans="2:37">
      <c r="AI374" s="4"/>
      <c r="AJ374" s="4"/>
      <c r="AK374" s="4"/>
    </row>
    <row r="375" spans="2:37">
      <c r="AI375" s="4"/>
      <c r="AJ375" s="4"/>
      <c r="AK375" s="4"/>
    </row>
    <row r="376" spans="2:37">
      <c r="AI376" s="4"/>
      <c r="AJ376" s="4"/>
      <c r="AK376" s="4"/>
    </row>
    <row r="377" spans="2:37">
      <c r="AI377" s="4"/>
      <c r="AJ377" s="4"/>
      <c r="AK377" s="4"/>
    </row>
    <row r="378" spans="2:37">
      <c r="AI378" s="4"/>
      <c r="AJ378" s="4"/>
      <c r="AK378" s="4"/>
    </row>
    <row r="379" spans="2:37">
      <c r="AI379" s="4"/>
      <c r="AJ379" s="4"/>
      <c r="AK379" s="4"/>
    </row>
    <row r="380" spans="2:37">
      <c r="AI380" s="4"/>
      <c r="AJ380" s="4"/>
      <c r="AK380" s="4"/>
    </row>
    <row r="381" spans="2:37">
      <c r="AI381" s="4"/>
      <c r="AJ381" s="4"/>
      <c r="AK381" s="4"/>
    </row>
    <row r="382" spans="2:37">
      <c r="Q382" s="4"/>
      <c r="AI382" s="4"/>
      <c r="AJ382" s="4"/>
      <c r="AK382" s="4"/>
    </row>
    <row r="383" spans="2:37">
      <c r="AI383" s="4"/>
      <c r="AJ383" s="4"/>
      <c r="AK383" s="4"/>
    </row>
    <row r="384" spans="2:37">
      <c r="AI384" s="4"/>
      <c r="AJ384" s="4"/>
      <c r="AK384" s="4"/>
    </row>
    <row r="385" spans="2:37">
      <c r="F385" s="1" t="s">
        <v>416</v>
      </c>
      <c r="Q385" s="1" t="s">
        <v>417</v>
      </c>
      <c r="Z385" s="1" t="s">
        <v>418</v>
      </c>
      <c r="AI385" s="4"/>
      <c r="AJ385" s="4"/>
      <c r="AK385" s="4"/>
    </row>
    <row r="386" spans="2:37">
      <c r="B386" s="51"/>
      <c r="AI386" s="4"/>
      <c r="AJ386" s="4"/>
      <c r="AK386" s="4"/>
    </row>
    <row r="387" spans="2:37">
      <c r="B387" s="51"/>
      <c r="AI387" s="4"/>
      <c r="AJ387" s="4"/>
      <c r="AK387" s="4"/>
    </row>
    <row r="388" spans="2:37">
      <c r="B388" s="49" t="s">
        <v>247</v>
      </c>
      <c r="AI388" s="4"/>
      <c r="AJ388" s="4"/>
      <c r="AK388" s="4"/>
    </row>
    <row r="389" spans="2:37">
      <c r="B389" s="51"/>
      <c r="N389" s="4"/>
      <c r="X389" s="227" t="s">
        <v>419</v>
      </c>
      <c r="Y389" s="490"/>
      <c r="Z389" s="229"/>
      <c r="AA389" s="491"/>
      <c r="AB389" s="492"/>
      <c r="AC389" s="493"/>
      <c r="AF389" s="74" t="inlineStr">
        <is>
          <t xml:space="preserve">Isi dari hasil PLAXIS 2D.</t>
        </is>
      </c>
      <c r="AI389" s="4"/>
      <c r="AJ389" s="4"/>
      <c r="AK389" s="4"/>
    </row>
    <row r="390" spans="2:37">
      <c r="B390" s="51"/>
      <c r="X390" s="227" t="s">
        <v>420</v>
      </c>
      <c r="Y390" s="490"/>
      <c r="Z390" s="229"/>
      <c r="AA390" s="491"/>
      <c r="AB390" s="492"/>
      <c r="AC390" s="493"/>
      <c r="AI390" s="4"/>
      <c r="AJ390" s="4"/>
      <c r="AK390" s="4"/>
    </row>
    <row r="391" spans="2:37">
      <c r="X391" s="227" t="s">
        <v>421</v>
      </c>
      <c r="Y391" s="490"/>
      <c r="Z391" s="229"/>
      <c r="AA391" s="491"/>
      <c r="AB391" s="492"/>
      <c r="AC391" s="493"/>
      <c r="AI391" s="4"/>
      <c r="AJ391" s="4"/>
      <c r="AK391" s="4"/>
    </row>
    <row r="392" spans="2:37">
      <c r="B392" s="49" t="s">
        <v>248</v>
      </c>
      <c r="X392" s="227" t="s">
        <v>249</v>
      </c>
      <c r="Y392" s="490"/>
      <c r="Z392" s="229"/>
      <c r="AA392" s="308">
        <v>1.5</v>
      </c>
      <c r="AB392" s="501"/>
      <c r="AC392" s="324"/>
      <c r="AI392" s="4"/>
      <c r="AJ392" s="4"/>
      <c r="AK392" s="4"/>
    </row>
    <row r="393" spans="2:37" ht="15">
      <c r="B393" s="192"/>
      <c r="X393" s="498">
        <f>IF(AA391="","Belum dianalisis (PLAXIS)",IF(AA391&gt;AA392,"SF &gt; SFmin…. OK!!","SF &lt; SFmin….NG"))</f>
      </c>
      <c r="Y393" s="499"/>
      <c r="Z393" s="499"/>
      <c r="AA393" s="499"/>
      <c r="AB393" s="499"/>
      <c r="AC393" s="500"/>
      <c r="AI393" s="4"/>
      <c r="AJ393" s="4"/>
      <c r="AK393" s="4"/>
    </row>
    <row r="394" spans="2:37">
      <c r="B394" s="51"/>
      <c r="AI394" s="4"/>
      <c r="AJ394" s="4"/>
      <c r="AK394" s="4"/>
    </row>
    <row r="395" spans="2:37" ht="15" hidden="1" customHeight="1">
      <c r="B395" s="51"/>
      <c r="AI395" s="4"/>
      <c r="AJ395" s="4"/>
      <c r="AK395" s="4"/>
    </row>
    <row r="396" spans="2:37" hidden="1">
      <c r="B396" s="51"/>
      <c r="AI396" s="4"/>
      <c r="AJ396" s="4"/>
      <c r="AK396" s="4"/>
    </row>
    <row r="397" spans="2:37" hidden="1">
      <c r="B397" s="51"/>
      <c r="AI397" s="4"/>
      <c r="AJ397" s="4"/>
      <c r="AK397" s="4"/>
    </row>
    <row r="398" spans="2:37" hidden="1">
      <c r="B398" s="51"/>
      <c r="AI398" s="4"/>
      <c r="AJ398" s="4"/>
      <c r="AK398" s="4"/>
    </row>
    <row r="399" spans="2:37" hidden="1">
      <c r="B399" s="51"/>
      <c r="M399" s="4"/>
      <c r="AI399" s="4"/>
      <c r="AJ399" s="4"/>
      <c r="AK399" s="4"/>
    </row>
    <row r="400" spans="2:37" hidden="1">
      <c r="B400" s="51"/>
      <c r="AI400" s="4"/>
      <c r="AJ400" s="4"/>
      <c r="AK400" s="4"/>
    </row>
    <row r="401" spans="2:37" hidden="1">
      <c r="AI401" s="4"/>
      <c r="AJ401" s="4"/>
      <c r="AK401" s="4"/>
    </row>
    <row r="402" spans="2:37" hidden="1">
      <c r="AI402" s="4"/>
      <c r="AJ402" s="4"/>
      <c r="AK402" s="4"/>
    </row>
    <row r="403" spans="2:37" hidden="1">
      <c r="AI403" s="4"/>
      <c r="AJ403" s="4"/>
      <c r="AK403" s="4"/>
    </row>
    <row r="404" spans="2:37" hidden="1">
      <c r="B404" s="51"/>
      <c r="AI404" s="4"/>
      <c r="AJ404" s="4"/>
      <c r="AK404" s="4"/>
    </row>
    <row r="405" spans="2:37" hidden="1">
      <c r="B405" s="51"/>
      <c r="D405" s="6" t="s">
        <v>251</v>
      </c>
      <c r="X405" s="227" t="s">
        <v>252</v>
      </c>
      <c r="Y405" s="490"/>
      <c r="Z405" s="229"/>
      <c r="AA405" s="308"/>
      <c r="AB405" s="501"/>
      <c r="AC405" s="324"/>
      <c r="AI405" s="4"/>
      <c r="AJ405" s="4"/>
      <c r="AK405" s="4"/>
    </row>
    <row r="406" spans="2:37" hidden="1">
      <c r="B406" s="51"/>
      <c r="X406" s="227" t="s">
        <v>253</v>
      </c>
      <c r="Y406" s="490"/>
      <c r="Z406" s="229"/>
      <c r="AA406" s="308">
        <f>AA322</f>
      </c>
      <c r="AB406" s="501"/>
      <c r="AC406" s="324"/>
      <c r="AI406" s="4"/>
      <c r="AJ406" s="4"/>
      <c r="AK406" s="4"/>
    </row>
    <row r="407" spans="2:37" hidden="1">
      <c r="B407" s="51"/>
      <c r="X407" s="498">
        <f>IF(AA405="","Belum dianalisis (PLAXIS)",IF(AA405&lt;AA406,"T &lt; Tall…. OK!!","T &gt; Tall….NG!!"))</f>
      </c>
      <c r="Y407" s="499"/>
      <c r="Z407" s="499"/>
      <c r="AA407" s="499"/>
      <c r="AB407" s="499"/>
      <c r="AC407" s="500"/>
      <c r="AI407" s="4"/>
      <c r="AJ407" s="4"/>
      <c r="AK407" s="4"/>
    </row>
    <row r="408" spans="2:37">
      <c r="B408" s="51"/>
      <c r="AI408" s="4"/>
      <c r="AJ408" s="4"/>
      <c r="AK408" s="4"/>
    </row>
    <row r="409" spans="2:37" ht="14.25" thickBot="1">
      <c r="B409" s="98"/>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292" t="s">
        <v>127</v>
      </c>
      <c r="AB409" s="293"/>
      <c r="AC409" s="294"/>
      <c r="AD409" s="287">
        <f>AD345+1</f>
      </c>
      <c r="AE409" s="287"/>
      <c r="AF409" s="288"/>
      <c r="AI409" s="4"/>
      <c r="AJ409" s="4"/>
      <c r="AK409" s="4"/>
    </row>
    <row r="410" spans="2:37">
      <c r="B410" s="99"/>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74"/>
      <c r="AI410" s="4"/>
      <c r="AJ410" s="4"/>
      <c r="AK410" s="4"/>
    </row>
    <row r="411" spans="2:37">
      <c r="B411" s="48" t="s">
        <v>411</v>
      </c>
      <c r="AI411" s="4"/>
      <c r="AJ411" s="4"/>
      <c r="AK411" s="4"/>
    </row>
    <row r="412" spans="2:37">
      <c r="B412" s="49" t="s">
        <v>431</v>
      </c>
      <c r="AI412" s="4"/>
      <c r="AJ412" s="4"/>
      <c r="AK412" s="4"/>
    </row>
    <row r="413" spans="2:37">
      <c r="B413" s="49" t="s">
        <v>254</v>
      </c>
      <c r="X413" s="496" t="s">
        <v>255</v>
      </c>
      <c r="Y413" s="496"/>
      <c r="Z413" s="496"/>
      <c r="AA413" s="223">
        <v>0.64</v>
      </c>
      <c r="AB413" s="224"/>
      <c r="AC413" s="225"/>
      <c r="AI413" s="4"/>
      <c r="AJ413" s="4"/>
      <c r="AK413" s="4"/>
    </row>
    <row r="414" spans="2:37" ht="15">
      <c r="B414" s="49" t="s">
        <v>256</v>
      </c>
      <c r="X414" s="496" t="s">
        <v>257</v>
      </c>
      <c r="Y414" s="496"/>
      <c r="Z414" s="496"/>
      <c r="AA414" s="325">
        <v>1.1</v>
      </c>
      <c r="AB414" s="497"/>
      <c r="AC414" s="326"/>
      <c r="AI414" s="4"/>
      <c r="AJ414" s="4"/>
      <c r="AK414" s="4"/>
    </row>
    <row r="415" spans="2:37">
      <c r="B415" s="49" t="s">
        <v>258</v>
      </c>
      <c r="X415" s="567" t="s">
        <v>259</v>
      </c>
      <c r="Y415" s="496"/>
      <c r="Z415" s="496"/>
      <c r="AA415" s="358">
        <f>AA413*AA414</f>
      </c>
      <c r="AB415" s="359"/>
      <c r="AC415" s="352"/>
      <c r="AI415" s="4"/>
      <c r="AJ415" s="4"/>
      <c r="AK415" s="4"/>
    </row>
    <row r="416" spans="2:37" ht="15">
      <c r="B416" s="49" t="s">
        <v>260</v>
      </c>
      <c r="X416" s="496" t="s">
        <v>261</v>
      </c>
      <c r="Y416" s="496"/>
      <c r="Z416" s="496"/>
      <c r="AA416" s="358">
        <v>0.5</v>
      </c>
      <c r="AB416" s="359"/>
      <c r="AC416" s="352"/>
      <c r="AI416" s="4"/>
      <c r="AJ416" s="4"/>
      <c r="AK416" s="4"/>
    </row>
    <row r="417" spans="2:37" ht="15">
      <c r="B417" s="49" t="s">
        <v>262</v>
      </c>
      <c r="U417" s="100"/>
      <c r="V417" s="101" t="s">
        <v>263</v>
      </c>
      <c r="X417" s="567" t="s">
        <v>264</v>
      </c>
      <c r="Y417" s="496"/>
      <c r="Z417" s="496"/>
      <c r="AA417" s="343">
        <f>AA416*AA415</f>
      </c>
      <c r="AB417" s="343"/>
      <c r="AC417" s="343"/>
      <c r="AI417" s="4"/>
      <c r="AJ417" s="4"/>
      <c r="AK417" s="4"/>
    </row>
    <row r="418" spans="2:37">
      <c r="AI418" s="4"/>
      <c r="AJ418" s="4"/>
      <c r="AK418" s="4"/>
    </row>
    <row r="419" spans="2:37">
      <c r="B419" s="48" t="s">
        <v>265</v>
      </c>
      <c r="U419" s="102"/>
      <c r="X419" s="4"/>
      <c r="Y419" s="4"/>
      <c r="Z419" s="4"/>
      <c r="AA419" s="70"/>
      <c r="AB419" s="4"/>
      <c r="AC419" s="4"/>
      <c r="AI419" s="4"/>
      <c r="AJ419" s="4"/>
      <c r="AK419" s="4"/>
    </row>
    <row r="420" spans="2:37">
      <c r="B420" s="49" t="s">
        <v>266</v>
      </c>
      <c r="M420" s="4"/>
      <c r="Q420" s="4"/>
      <c r="AI420" s="4"/>
      <c r="AJ420" s="4"/>
      <c r="AK420" s="4"/>
    </row>
    <row r="421" spans="2:37">
      <c r="M421" s="4"/>
      <c r="Q421" s="4"/>
      <c r="AI421" s="4"/>
      <c r="AJ421" s="4"/>
      <c r="AK421" s="4"/>
    </row>
    <row r="422" spans="2:37">
      <c r="AI422" s="4"/>
      <c r="AJ422" s="4"/>
      <c r="AK422" s="4"/>
    </row>
    <row r="423" spans="2:37">
      <c r="AI423" s="4"/>
      <c r="AJ423" s="4"/>
      <c r="AK423" s="4"/>
    </row>
    <row r="424" spans="2:37">
      <c r="AI424" s="4"/>
      <c r="AJ424" s="4"/>
      <c r="AK424" s="4"/>
    </row>
    <row r="425" spans="2:37">
      <c r="AI425" s="4"/>
      <c r="AJ425" s="4"/>
      <c r="AK425" s="4"/>
    </row>
    <row r="426" spans="2:37">
      <c r="AI426" s="4"/>
      <c r="AJ426" s="4"/>
      <c r="AK426" s="4"/>
    </row>
    <row r="427" spans="2:37">
      <c r="AI427" s="4"/>
      <c r="AJ427" s="4"/>
      <c r="AK427" s="4"/>
    </row>
    <row r="428" spans="2:37">
      <c r="AI428" s="4"/>
      <c r="AJ428" s="4"/>
      <c r="AK428" s="4"/>
    </row>
    <row r="429" spans="2:37">
      <c r="AI429" s="4"/>
      <c r="AJ429" s="4"/>
      <c r="AK429" s="4"/>
    </row>
    <row r="430" spans="2:37">
      <c r="Z430" s="4"/>
      <c r="AI430" s="4"/>
      <c r="AJ430" s="4"/>
      <c r="AK430" s="4"/>
    </row>
    <row r="431" spans="2:37">
      <c r="AI431" s="4"/>
      <c r="AJ431" s="4"/>
      <c r="AK431" s="4"/>
    </row>
    <row r="432" spans="2:37">
      <c r="AI432" s="4"/>
      <c r="AJ432" s="4"/>
      <c r="AK432" s="4"/>
    </row>
    <row r="433" spans="2:37">
      <c r="AI433" s="4"/>
      <c r="AJ433" s="4"/>
      <c r="AK433" s="4"/>
    </row>
    <row r="434" spans="2:37">
      <c r="F434" s="1" t="s">
        <v>416</v>
      </c>
      <c r="Q434" s="1" t="s">
        <v>417</v>
      </c>
      <c r="Z434" s="1" t="s">
        <v>418</v>
      </c>
      <c r="AI434" s="4"/>
      <c r="AJ434" s="4"/>
      <c r="AK434" s="4"/>
    </row>
    <row r="435" spans="2:37">
      <c r="AI435" s="4"/>
      <c r="AJ435" s="4"/>
      <c r="AK435" s="4"/>
    </row>
    <row r="436" spans="2:37">
      <c r="AI436" s="4"/>
      <c r="AJ436" s="4"/>
      <c r="AK436" s="4"/>
    </row>
    <row r="437" spans="2:37">
      <c r="B437" s="49" t="s">
        <v>247</v>
      </c>
      <c r="AI437" s="4"/>
      <c r="AJ437" s="4"/>
      <c r="AK437" s="4"/>
    </row>
    <row r="438" spans="2:37">
      <c r="B438" s="51"/>
      <c r="N438" s="4"/>
      <c r="X438" s="227" t="s">
        <v>419</v>
      </c>
      <c r="Y438" s="228"/>
      <c r="Z438" s="229"/>
      <c r="AA438" s="491"/>
      <c r="AB438" s="562"/>
      <c r="AC438" s="493"/>
      <c r="AF438" s="74" t="inlineStr">
        <is>
          <t xml:space="preserve">Isi dari hasil PLAXIS 2D.</t>
        </is>
      </c>
      <c r="AI438" s="4"/>
      <c r="AJ438" s="4"/>
      <c r="AK438" s="4"/>
    </row>
    <row r="439" spans="2:37">
      <c r="B439" s="51"/>
      <c r="X439" s="227" t="s">
        <v>420</v>
      </c>
      <c r="Y439" s="228"/>
      <c r="Z439" s="229"/>
      <c r="AA439" s="491"/>
      <c r="AB439" s="562"/>
      <c r="AC439" s="493"/>
      <c r="AI439" s="4"/>
      <c r="AJ439" s="4"/>
      <c r="AK439" s="4"/>
    </row>
    <row r="440" spans="2:37">
      <c r="X440" s="227" t="s">
        <v>421</v>
      </c>
      <c r="Y440" s="228"/>
      <c r="Z440" s="229"/>
      <c r="AA440" s="539"/>
      <c r="AB440" s="540"/>
      <c r="AC440" s="541"/>
      <c r="AI440" s="4"/>
      <c r="AJ440" s="4"/>
      <c r="AK440" s="4"/>
    </row>
    <row r="441" spans="2:37">
      <c r="B441" s="49" t="s">
        <v>248</v>
      </c>
      <c r="X441" s="227" t="s">
        <v>249</v>
      </c>
      <c r="Y441" s="228"/>
      <c r="Z441" s="229"/>
      <c r="AA441" s="308">
        <v>1.1000000000000001</v>
      </c>
      <c r="AB441" s="542"/>
      <c r="AC441" s="324"/>
      <c r="AI441" s="4"/>
      <c r="AJ441" s="4"/>
      <c r="AK441" s="4"/>
    </row>
    <row r="442" spans="2:37" hidden="1">
      <c r="X442" s="498">
        <f>IF(AA440="","Belum dianalisis (PLAXIS)",IF(AA440&gt;AA441,"SF &gt; SFmin…. OK!!","SF &lt; SFmin….NG"))</f>
      </c>
      <c r="Y442" s="543"/>
      <c r="Z442" s="543"/>
      <c r="AA442" s="543"/>
      <c r="AB442" s="543"/>
      <c r="AC442" s="500"/>
      <c r="AI442" s="4"/>
      <c r="AJ442" s="4"/>
      <c r="AK442" s="4"/>
    </row>
    <row r="443" spans="2:37">
      <c r="AI443" s="4"/>
      <c r="AJ443" s="4"/>
      <c r="AK443" s="4"/>
    </row>
    <row r="444" spans="2:37">
      <c r="B444" s="48" t="s">
        <v>412</v>
      </c>
      <c r="C444" s="14"/>
      <c r="D444" s="14"/>
      <c r="E444" s="14"/>
      <c r="F444" s="14"/>
      <c r="G444" s="14"/>
      <c r="H444" s="14"/>
      <c r="I444" s="14"/>
      <c r="J444" s="14"/>
      <c r="K444" s="14"/>
      <c r="L444" s="14"/>
      <c r="M444" s="14"/>
      <c r="N444" s="14"/>
      <c r="O444" s="14"/>
      <c r="P444" s="14"/>
      <c r="Q444" s="14"/>
      <c r="R444" s="14"/>
      <c r="S444" s="14"/>
      <c r="T444" s="14"/>
      <c r="U444" s="14"/>
      <c r="V444" s="14"/>
      <c r="W444" s="14"/>
      <c r="X444" s="7"/>
      <c r="Y444" s="4"/>
      <c r="Z444" s="4"/>
      <c r="AA444" s="16"/>
      <c r="AB444" s="16"/>
      <c r="AC444" s="16"/>
      <c r="AD444" s="14"/>
      <c r="AI444" s="4"/>
      <c r="AJ444" s="4"/>
      <c r="AK444" s="4"/>
    </row>
    <row r="445" spans="2:37">
      <c r="B445" s="103" t="s">
        <v>267</v>
      </c>
      <c r="C445" s="14"/>
      <c r="D445" s="14"/>
      <c r="E445" s="14"/>
      <c r="F445" s="14"/>
      <c r="G445" s="14"/>
      <c r="H445" s="14"/>
      <c r="I445" s="14"/>
      <c r="J445" s="14"/>
      <c r="K445" s="14"/>
      <c r="L445" s="14"/>
      <c r="M445" s="14"/>
      <c r="N445" s="14"/>
      <c r="O445" s="14"/>
      <c r="P445" s="14"/>
      <c r="Q445" s="14"/>
      <c r="R445" s="14"/>
      <c r="S445" s="14"/>
      <c r="T445" s="14"/>
      <c r="U445" s="14"/>
      <c r="V445" s="14"/>
      <c r="W445" s="14"/>
      <c r="X445" s="7"/>
      <c r="Y445" s="4"/>
      <c r="Z445" s="4"/>
      <c r="AA445" s="16"/>
      <c r="AB445" s="16"/>
      <c r="AC445" s="16"/>
      <c r="AD445" s="14"/>
      <c r="AI445" s="4"/>
      <c r="AJ445" s="4"/>
      <c r="AK445" s="4"/>
    </row>
    <row r="446" spans="2:37">
      <c r="B446" s="103" t="s">
        <v>268</v>
      </c>
      <c r="C446" s="14"/>
      <c r="D446" s="14"/>
      <c r="E446" s="14"/>
      <c r="F446" s="14"/>
      <c r="G446" s="14"/>
      <c r="H446" s="14"/>
      <c r="I446" s="14"/>
      <c r="J446" s="14"/>
      <c r="K446" s="14"/>
      <c r="L446" s="14"/>
      <c r="M446" s="14"/>
      <c r="N446" s="14"/>
      <c r="O446" s="14"/>
      <c r="P446" s="14"/>
      <c r="Q446" s="14"/>
      <c r="R446" s="14"/>
      <c r="S446" s="14"/>
      <c r="T446" s="14"/>
      <c r="U446" s="14"/>
      <c r="V446" s="14"/>
      <c r="W446" s="14"/>
      <c r="X446" s="7"/>
      <c r="Y446" s="4"/>
      <c r="Z446" s="4"/>
      <c r="AA446" s="16"/>
      <c r="AC446" s="16"/>
      <c r="AD446" s="14"/>
      <c r="AI446" s="4"/>
      <c r="AJ446" s="4"/>
      <c r="AK446" s="4"/>
    </row>
    <row r="447" spans="2:37">
      <c r="B447" s="103"/>
      <c r="C447" s="14"/>
      <c r="D447" s="14"/>
      <c r="E447" s="14"/>
      <c r="F447" s="14"/>
      <c r="G447" s="14"/>
      <c r="H447" s="14"/>
      <c r="I447" s="14"/>
      <c r="J447" s="14"/>
      <c r="K447" s="14"/>
      <c r="L447" s="14"/>
      <c r="M447" s="14"/>
      <c r="N447" s="14"/>
      <c r="O447" s="14"/>
      <c r="P447" s="14"/>
      <c r="Q447" s="14"/>
      <c r="R447" s="14"/>
      <c r="S447" s="14"/>
      <c r="T447" s="14"/>
      <c r="U447" s="14"/>
      <c r="V447" s="14"/>
      <c r="W447" s="14"/>
      <c r="X447" s="7"/>
      <c r="Y447" s="4"/>
      <c r="Z447" s="4"/>
      <c r="AA447" s="16"/>
      <c r="AC447" s="16"/>
      <c r="AD447" s="14"/>
      <c r="AI447" s="4"/>
      <c r="AJ447" s="4"/>
      <c r="AK447" s="4"/>
    </row>
    <row r="448" spans="2:37">
      <c r="B448" s="103" t="s">
        <v>269</v>
      </c>
      <c r="C448" s="14"/>
      <c r="D448" s="14"/>
      <c r="E448" s="14"/>
      <c r="F448" s="14"/>
      <c r="G448" s="14"/>
      <c r="H448" s="14"/>
      <c r="I448" s="14"/>
      <c r="J448" s="14"/>
      <c r="K448" s="14"/>
      <c r="L448" s="14"/>
      <c r="M448" s="14"/>
      <c r="N448" s="14"/>
      <c r="O448" s="14"/>
      <c r="P448" s="14"/>
      <c r="Q448" s="14"/>
      <c r="R448" s="14"/>
      <c r="S448" s="14"/>
      <c r="T448" s="14"/>
      <c r="U448" s="14"/>
      <c r="V448" s="14"/>
      <c r="W448" s="14"/>
      <c r="X448" s="7"/>
      <c r="Y448" s="4"/>
      <c r="Z448" s="4"/>
      <c r="AA448" s="16"/>
      <c r="AB448" s="16"/>
      <c r="AC448" s="16"/>
      <c r="AD448" s="14"/>
      <c r="AI448" s="4"/>
      <c r="AJ448" s="4"/>
      <c r="AK448" s="4"/>
    </row>
    <row r="449" spans="2:37" ht="13.9" customHeight="1">
      <c r="B449" s="181" t="s">
        <v>49</v>
      </c>
      <c r="C449" s="185" t="s">
        <v>270</v>
      </c>
      <c r="D449" s="185"/>
      <c r="E449" s="185"/>
      <c r="F449" s="185"/>
      <c r="G449" s="185"/>
      <c r="H449" s="185"/>
      <c r="I449" s="185"/>
      <c r="J449" s="185"/>
      <c r="K449" s="563" t="s">
        <v>271</v>
      </c>
      <c r="L449" s="564"/>
      <c r="M449" s="565"/>
      <c r="N449" s="563" t="s">
        <v>423</v>
      </c>
      <c r="O449" s="564"/>
      <c r="P449" s="565"/>
      <c r="Q449" s="563" t="s">
        <v>272</v>
      </c>
      <c r="R449" s="564"/>
      <c r="S449" s="565"/>
      <c r="T449" s="563" t="s">
        <v>424</v>
      </c>
      <c r="U449" s="564"/>
      <c r="V449" s="565"/>
      <c r="W449" s="563" t="s">
        <v>272</v>
      </c>
      <c r="X449" s="564"/>
      <c r="Y449" s="565"/>
      <c r="Z449" s="563" t="s">
        <v>425</v>
      </c>
      <c r="AA449" s="564"/>
      <c r="AB449" s="565"/>
      <c r="AC449" s="563" t="s">
        <v>272</v>
      </c>
      <c r="AD449" s="564"/>
      <c r="AE449" s="565"/>
      <c r="AI449" s="4"/>
      <c r="AJ449" s="4"/>
      <c r="AK449" s="4"/>
    </row>
    <row r="450" spans="2:37">
      <c r="B450" s="182">
        <v>1</v>
      </c>
      <c r="C450" s="40" t="s">
        <v>273</v>
      </c>
      <c r="D450" s="40"/>
      <c r="E450" s="40"/>
      <c r="F450" s="40"/>
      <c r="G450" s="40"/>
      <c r="H450" s="40"/>
      <c r="I450" s="40"/>
      <c r="J450" s="40"/>
      <c r="K450" s="513">
        <f>AA368</f>
      </c>
      <c r="L450" s="514"/>
      <c r="M450" s="515"/>
      <c r="N450" s="568">
        <f>IF(AA365="","-",AA365)</f>
      </c>
      <c r="O450" s="569"/>
      <c r="P450" s="570"/>
      <c r="Q450" s="512">
        <f>IF(N450="-","-",IF(N450&gt;=$K$450,"OK","NOT OK"))</f>
      </c>
      <c r="R450" s="512"/>
      <c r="S450" s="512"/>
      <c r="T450" s="568">
        <f>IF(AA366="","-",AA366)</f>
      </c>
      <c r="U450" s="569"/>
      <c r="V450" s="570"/>
      <c r="W450" s="512">
        <f>IF(T450="-","-",IF(T450&gt;=$K$450,"OK","NOT OK"))</f>
      </c>
      <c r="X450" s="512"/>
      <c r="Y450" s="512"/>
      <c r="Z450" s="513">
        <f>IF(AA367="","-",AA367)</f>
      </c>
      <c r="AA450" s="514"/>
      <c r="AB450" s="515"/>
      <c r="AC450" s="512">
        <f>IF(Z450="-","-",IF(Z450&gt;=$K$450,"OK","NOT OK"))</f>
      </c>
      <c r="AD450" s="512"/>
      <c r="AE450" s="512"/>
      <c r="AI450" s="4"/>
      <c r="AJ450" s="4"/>
      <c r="AK450" s="4"/>
    </row>
    <row r="451" spans="2:37">
      <c r="B451" s="183">
        <v>2</v>
      </c>
      <c r="C451" s="115" t="s">
        <v>274</v>
      </c>
      <c r="D451" s="41"/>
      <c r="E451" s="42"/>
      <c r="F451" s="42"/>
      <c r="G451" s="42"/>
      <c r="H451" s="42"/>
      <c r="I451" s="42"/>
      <c r="J451" s="42"/>
      <c r="K451" s="516">
        <f>AA392</f>
      </c>
      <c r="L451" s="517"/>
      <c r="M451" s="518"/>
      <c r="N451" s="516">
        <f>IF(AA389="","-",AA389)</f>
      </c>
      <c r="O451" s="517"/>
      <c r="P451" s="518"/>
      <c r="Q451" s="512">
        <f>IF(N451="-","-",IF(N451&gt;=$K$451,"OK","NOT OK"))</f>
      </c>
      <c r="R451" s="512"/>
      <c r="S451" s="512"/>
      <c r="T451" s="516">
        <f>IF(AA390="","-",AA390)</f>
      </c>
      <c r="U451" s="517"/>
      <c r="V451" s="518"/>
      <c r="W451" s="512">
        <f>IF(T451="-","-",IF(T451&gt;=$K$451,"OK","NOT OK"))</f>
      </c>
      <c r="X451" s="512"/>
      <c r="Y451" s="512"/>
      <c r="Z451" s="516">
        <f>IF(AA391="","-",AA391)</f>
      </c>
      <c r="AA451" s="517"/>
      <c r="AB451" s="518"/>
      <c r="AC451" s="512">
        <f>IF(Z451="-","-",IF(Z451&gt;=$K$451,"OK","NOT OK"))</f>
      </c>
      <c r="AD451" s="512"/>
      <c r="AE451" s="512"/>
      <c r="AI451" s="4"/>
      <c r="AJ451" s="4"/>
      <c r="AK451" s="4"/>
    </row>
    <row r="452" spans="2:37">
      <c r="B452" s="184">
        <v>3</v>
      </c>
      <c r="C452" s="116" t="s">
        <v>275</v>
      </c>
      <c r="D452" s="43"/>
      <c r="E452" s="44"/>
      <c r="F452" s="44"/>
      <c r="G452" s="44"/>
      <c r="H452" s="44"/>
      <c r="I452" s="44"/>
      <c r="J452" s="44"/>
      <c r="K452" s="508">
        <f>AA441</f>
      </c>
      <c r="L452" s="509"/>
      <c r="M452" s="510"/>
      <c r="N452" s="508">
        <f>IF(AA438="","-",AA438)</f>
      </c>
      <c r="O452" s="509"/>
      <c r="P452" s="510"/>
      <c r="Q452" s="507">
        <f>IF(N452="-","-",IF(N452&gt;=$K$452,"OK","NOT OK"))</f>
      </c>
      <c r="R452" s="507"/>
      <c r="S452" s="507"/>
      <c r="T452" s="508">
        <f>IF(AA439="","-",AA439)</f>
      </c>
      <c r="U452" s="509"/>
      <c r="V452" s="510"/>
      <c r="W452" s="507">
        <f>IF(T452="-","-",IF(T452&gt;=$K$452,"OK","NOT OK"))</f>
      </c>
      <c r="X452" s="507"/>
      <c r="Y452" s="507"/>
      <c r="Z452" s="508">
        <f>IF(AA440="","-",AA440)</f>
      </c>
      <c r="AA452" s="509"/>
      <c r="AB452" s="510"/>
      <c r="AC452" s="507">
        <f>IF(Z452="-","-",IF(Z452&gt;=$K$452,"OK","NOT OK"))</f>
      </c>
      <c r="AD452" s="507"/>
      <c r="AE452" s="507"/>
      <c r="AI452" s="4"/>
      <c r="AJ452" s="4"/>
      <c r="AK452" s="4"/>
    </row>
    <row r="453" spans="2:37">
      <c r="AI453" s="4"/>
      <c r="AJ453" s="4"/>
      <c r="AK453" s="4"/>
    </row>
    <row r="454" spans="2:37">
      <c r="AI454" s="4"/>
      <c r="AJ454" s="4"/>
      <c r="AK454" s="4"/>
    </row>
    <row r="455" spans="2:37">
      <c r="AI455" s="4"/>
      <c r="AJ455" s="4"/>
      <c r="AK455" s="4"/>
    </row>
    <row r="456" spans="2:37">
      <c r="AI456" s="4"/>
      <c r="AJ456" s="4"/>
      <c r="AK456" s="4"/>
    </row>
    <row r="457" spans="2:37">
      <c r="AI457" s="4"/>
      <c r="AJ457" s="4"/>
      <c r="AK457" s="4"/>
    </row>
    <row r="458" spans="2:37">
      <c r="AI458" s="4"/>
      <c r="AJ458" s="4"/>
      <c r="AK458" s="4"/>
    </row>
    <row r="459" spans="2:37">
      <c r="AI459" s="4"/>
      <c r="AJ459" s="4"/>
      <c r="AK459" s="4"/>
    </row>
    <row r="460" spans="2:37">
      <c r="AI460" s="4"/>
      <c r="AJ460" s="4"/>
      <c r="AK460" s="4"/>
    </row>
    <row r="461" spans="2:37">
      <c r="AI461" s="4"/>
      <c r="AJ461" s="4"/>
      <c r="AK461" s="4"/>
    </row>
    <row r="462" spans="2:37">
      <c r="AI462" s="4"/>
      <c r="AJ462" s="4"/>
      <c r="AK462" s="4"/>
    </row>
    <row r="463" spans="2:37">
      <c r="AI463" s="4"/>
      <c r="AJ463" s="4"/>
      <c r="AK463" s="4"/>
    </row>
    <row r="464" spans="2:37">
      <c r="AI464" s="4"/>
      <c r="AJ464" s="4"/>
      <c r="AK464" s="4"/>
    </row>
    <row r="465" spans="2:37">
      <c r="AI465" s="4"/>
      <c r="AJ465" s="4"/>
      <c r="AK465" s="4"/>
    </row>
    <row r="466" spans="2:37">
      <c r="AI466" s="4"/>
      <c r="AJ466" s="4"/>
      <c r="AK466" s="4"/>
    </row>
    <row r="467" spans="2:37">
      <c r="AI467" s="4"/>
      <c r="AJ467" s="4"/>
      <c r="AK467" s="4"/>
    </row>
    <row r="468" spans="2:37">
      <c r="AI468" s="4"/>
      <c r="AJ468" s="4"/>
      <c r="AK468" s="4"/>
    </row>
    <row r="469" spans="2:37">
      <c r="AI469" s="4"/>
      <c r="AJ469" s="4"/>
      <c r="AK469" s="4"/>
    </row>
    <row r="470" spans="2:37" ht="14.25" thickBot="1">
      <c r="B470" s="71"/>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292" t="s">
        <v>127</v>
      </c>
      <c r="AB470" s="293"/>
      <c r="AC470" s="294"/>
      <c r="AD470" s="287">
        <f>AD409+1</f>
      </c>
      <c r="AE470" s="287"/>
      <c r="AF470" s="288"/>
      <c r="AI470" s="4"/>
      <c r="AJ470" s="4"/>
      <c r="AK470" s="4"/>
    </row>
    <row r="471" spans="2:37">
      <c r="B471" s="73"/>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74"/>
      <c r="AI471" s="4"/>
      <c r="AJ471" s="4"/>
      <c r="AK471" s="4"/>
    </row>
    <row r="472" spans="2:37">
      <c r="B472" s="48" t="s">
        <v>413</v>
      </c>
      <c r="X472" s="4"/>
      <c r="Y472" s="4"/>
      <c r="Z472" s="4"/>
      <c r="AA472" s="4"/>
      <c r="AB472" s="4"/>
      <c r="AC472" s="4"/>
      <c r="AI472" s="4"/>
      <c r="AJ472" s="4"/>
      <c r="AK472" s="4"/>
    </row>
    <row r="473" spans="2:37">
      <c r="B473" s="58" t="s">
        <v>276</v>
      </c>
      <c r="X473" s="4"/>
      <c r="Y473" s="4"/>
      <c r="Z473" s="4"/>
      <c r="AA473" s="4"/>
      <c r="AB473" s="4"/>
      <c r="AC473" s="4"/>
      <c r="AI473" s="4"/>
      <c r="AJ473" s="4"/>
      <c r="AK473" s="4"/>
    </row>
    <row r="474" spans="2:37">
      <c r="B474" s="58" t="s">
        <v>422</v>
      </c>
      <c r="X474" s="4"/>
      <c r="Y474" s="4"/>
      <c r="Z474" s="4"/>
      <c r="AA474" s="4"/>
      <c r="AB474" s="4"/>
      <c r="AC474" s="4"/>
      <c r="AI474" s="4"/>
      <c r="AJ474" s="4"/>
      <c r="AK474" s="4"/>
    </row>
    <row r="475" spans="2:37">
      <c r="B475" s="58"/>
      <c r="X475" s="4"/>
      <c r="Y475" s="4"/>
      <c r="Z475" s="4"/>
      <c r="AA475" s="4"/>
      <c r="AB475" s="4"/>
      <c r="AC475" s="4"/>
      <c r="AI475" s="4"/>
      <c r="AJ475" s="4"/>
      <c r="AK475" s="4"/>
    </row>
    <row r="476" spans="2:37" hidden="1">
      <c r="B476" s="58"/>
      <c r="X476" s="4"/>
      <c r="Y476" s="4"/>
      <c r="Z476" s="4"/>
      <c r="AA476" s="4"/>
      <c r="AB476" s="4"/>
      <c r="AC476" s="4"/>
      <c r="AI476" s="4"/>
      <c r="AJ476" s="4"/>
      <c r="AK476" s="4"/>
    </row>
    <row r="477" spans="2:37" hidden="1">
      <c r="B477" s="58"/>
      <c r="X477" s="4"/>
      <c r="Y477" s="4"/>
      <c r="Z477" s="4"/>
      <c r="AA477" s="4"/>
      <c r="AB477" s="4"/>
      <c r="AC477" s="4"/>
      <c r="AI477" s="4"/>
      <c r="AJ477" s="4"/>
      <c r="AK477" s="4"/>
    </row>
    <row r="478" spans="2:37" hidden="1">
      <c r="B478" s="58"/>
      <c r="X478" s="4"/>
      <c r="Y478" s="4"/>
      <c r="Z478" s="4"/>
      <c r="AA478" s="4"/>
      <c r="AB478" s="4"/>
      <c r="AC478" s="4"/>
      <c r="AI478" s="4"/>
      <c r="AJ478" s="4"/>
      <c r="AK478" s="4"/>
    </row>
    <row r="479" spans="2:37">
      <c r="B479" s="58"/>
      <c r="X479" s="4"/>
      <c r="Y479" s="4"/>
      <c r="Z479" s="4"/>
      <c r="AA479" s="4"/>
      <c r="AB479" s="4"/>
      <c r="AC479" s="4"/>
      <c r="AI479" s="4"/>
      <c r="AJ479" s="4"/>
      <c r="AK479" s="4"/>
    </row>
    <row r="480" spans="2:37">
      <c r="B480" s="58"/>
      <c r="X480" s="4"/>
      <c r="Y480" s="4"/>
      <c r="Z480" s="4"/>
      <c r="AA480" s="4"/>
      <c r="AB480" s="4"/>
      <c r="AC480" s="4"/>
      <c r="AI480" s="4"/>
      <c r="AJ480" s="4"/>
      <c r="AK480" s="4"/>
    </row>
    <row r="481" spans="2:37">
      <c r="B481" s="58"/>
      <c r="X481" s="4"/>
      <c r="Y481" s="4"/>
      <c r="Z481" s="4"/>
      <c r="AA481" s="4"/>
      <c r="AB481" s="4"/>
      <c r="AC481" s="4"/>
      <c r="AK481" s="4"/>
    </row>
    <row r="482" spans="2:37">
      <c r="B482" s="58"/>
      <c r="X482" s="4"/>
      <c r="Y482" s="4"/>
      <c r="Z482" s="4"/>
      <c r="AA482" s="4"/>
      <c r="AB482" s="4"/>
      <c r="AC482" s="4"/>
      <c r="AK482" s="4"/>
    </row>
    <row r="483" spans="2:37">
      <c r="B483" s="58"/>
      <c r="X483" s="4"/>
      <c r="Y483" s="4"/>
      <c r="Z483" s="4"/>
      <c r="AA483" s="4"/>
      <c r="AB483" s="4"/>
      <c r="AC483" s="4"/>
      <c r="AK483" s="4"/>
    </row>
    <row r="484" spans="2:37">
      <c r="B484" s="58"/>
      <c r="X484" s="4"/>
      <c r="Y484" s="4"/>
      <c r="Z484" s="4"/>
      <c r="AA484" s="4"/>
      <c r="AB484" s="4"/>
      <c r="AC484" s="4"/>
      <c r="AK484" s="4"/>
    </row>
    <row r="485" spans="2:37">
      <c r="B485" s="58"/>
      <c r="X485" s="4"/>
      <c r="Y485" s="4"/>
      <c r="Z485" s="4"/>
      <c r="AA485" s="4"/>
      <c r="AB485" s="4"/>
      <c r="AC485" s="4"/>
      <c r="AK485" s="4"/>
    </row>
    <row r="486" spans="2:37">
      <c r="B486" s="58"/>
      <c r="X486" s="4"/>
      <c r="Y486" s="4"/>
      <c r="Z486" s="4"/>
      <c r="AA486" s="4"/>
      <c r="AB486" s="4"/>
      <c r="AC486" s="4"/>
      <c r="AK486" s="4"/>
    </row>
    <row r="487" spans="2:37">
      <c r="B487" s="58"/>
      <c r="X487" s="4"/>
      <c r="Y487" s="4"/>
      <c r="Z487" s="4"/>
      <c r="AA487" s="4"/>
      <c r="AB487" s="4"/>
      <c r="AC487" s="4"/>
      <c r="AK487" s="4"/>
    </row>
    <row r="488" spans="2:37">
      <c r="B488" s="58"/>
      <c r="X488" s="4"/>
      <c r="Y488" s="4"/>
      <c r="Z488" s="4"/>
      <c r="AA488" s="4"/>
      <c r="AB488" s="4"/>
      <c r="AC488" s="4"/>
      <c r="AI488" s="4"/>
      <c r="AJ488" s="4"/>
      <c r="AK488" s="4"/>
    </row>
    <row r="489" spans="2:37">
      <c r="B489" s="58"/>
      <c r="X489" s="4"/>
      <c r="Y489" s="4"/>
      <c r="Z489" s="4"/>
      <c r="AA489" s="4"/>
      <c r="AB489" s="4"/>
      <c r="AC489" s="4"/>
      <c r="AI489" s="4"/>
      <c r="AJ489" s="4"/>
      <c r="AK489" s="4"/>
    </row>
    <row r="490" spans="2:37">
      <c r="B490" s="58"/>
      <c r="X490" s="4"/>
      <c r="Y490" s="4"/>
      <c r="Z490" s="4"/>
      <c r="AA490" s="4"/>
      <c r="AB490" s="4"/>
      <c r="AC490" s="4"/>
      <c r="AI490" s="4" t="s">
        <v>97</v>
      </c>
      <c r="AJ490" s="4"/>
      <c r="AK490" s="4"/>
    </row>
    <row r="491" spans="2:37">
      <c r="B491" s="58"/>
      <c r="X491" s="4"/>
      <c r="Y491" s="4"/>
      <c r="Z491" s="4"/>
      <c r="AA491" s="4"/>
      <c r="AB491" s="4"/>
      <c r="AC491" s="4"/>
      <c r="AI491" s="4"/>
      <c r="AJ491" s="4"/>
      <c r="AK491" s="4"/>
    </row>
    <row r="492" spans="2:37">
      <c r="B492" s="58"/>
      <c r="X492" s="4"/>
      <c r="Y492" s="4"/>
      <c r="Z492" s="4"/>
      <c r="AA492" s="4"/>
      <c r="AB492" s="4"/>
      <c r="AC492" s="4"/>
      <c r="AI492" s="4"/>
      <c r="AJ492" s="4"/>
      <c r="AK492" s="4"/>
    </row>
    <row r="493" spans="2:37">
      <c r="B493" s="58"/>
      <c r="X493" s="4"/>
      <c r="Y493" s="4"/>
      <c r="Z493" s="4"/>
      <c r="AA493" s="4"/>
      <c r="AB493" s="4"/>
      <c r="AC493" s="4"/>
      <c r="AI493" s="4"/>
      <c r="AJ493" s="4"/>
      <c r="AK493" s="4"/>
    </row>
    <row r="494" spans="2:37">
      <c r="B494" s="58"/>
      <c r="X494" s="4"/>
      <c r="Y494" s="4"/>
      <c r="Z494" s="4"/>
      <c r="AA494" s="4"/>
      <c r="AB494" s="4"/>
      <c r="AC494" s="4"/>
      <c r="AI494" s="4"/>
      <c r="AJ494" s="4"/>
      <c r="AK494" s="4"/>
    </row>
    <row r="495" spans="2:37">
      <c r="B495" s="58"/>
      <c r="X495" s="4"/>
      <c r="Y495" s="4"/>
      <c r="Z495" s="4"/>
      <c r="AA495" s="4"/>
      <c r="AB495" s="4"/>
      <c r="AC495" s="4"/>
      <c r="AI495" s="4"/>
      <c r="AJ495" s="4"/>
      <c r="AK495" s="4"/>
    </row>
    <row r="496" spans="2:37">
      <c r="B496" s="58"/>
      <c r="X496" s="4"/>
      <c r="Y496" s="4"/>
      <c r="Z496" s="4"/>
      <c r="AA496" s="4"/>
      <c r="AB496" s="4"/>
      <c r="AC496" s="4"/>
      <c r="AI496" s="4"/>
      <c r="AJ496" s="4"/>
      <c r="AK496" s="4"/>
    </row>
    <row r="497" spans="2:37">
      <c r="B497" s="58"/>
      <c r="X497" s="4"/>
      <c r="Y497" s="4"/>
      <c r="Z497" s="4"/>
      <c r="AA497" s="4"/>
      <c r="AB497" s="4"/>
      <c r="AC497" s="4"/>
      <c r="AI497" s="4"/>
      <c r="AJ497" s="4"/>
      <c r="AK497" s="4"/>
    </row>
    <row r="498" spans="2:37" hidden="1">
      <c r="B498" s="58"/>
      <c r="X498" s="4"/>
      <c r="Y498" s="4"/>
      <c r="Z498" s="4"/>
      <c r="AA498" s="4"/>
      <c r="AB498" s="4"/>
      <c r="AC498" s="4"/>
      <c r="AI498" s="4"/>
      <c r="AJ498" s="4"/>
      <c r="AK498" s="4"/>
    </row>
    <row r="499" spans="2:37" hidden="1">
      <c r="B499" s="58"/>
      <c r="X499" s="4"/>
      <c r="Y499" s="4"/>
      <c r="Z499" s="4"/>
      <c r="AA499" s="4"/>
      <c r="AB499" s="4"/>
      <c r="AC499" s="4"/>
      <c r="AI499" s="4"/>
      <c r="AJ499" s="4"/>
      <c r="AK499" s="4"/>
    </row>
    <row r="500" spans="2:37" hidden="1">
      <c r="B500" s="58"/>
      <c r="X500" s="4"/>
      <c r="Y500" s="4"/>
      <c r="Z500" s="4"/>
      <c r="AA500" s="4"/>
      <c r="AB500" s="4"/>
      <c r="AC500" s="4"/>
      <c r="AI500" s="4"/>
      <c r="AJ500" s="4"/>
      <c r="AK500" s="4"/>
    </row>
    <row r="501" spans="2:37">
      <c r="B501" s="58"/>
      <c r="Q501" s="4" t="s">
        <v>277</v>
      </c>
      <c r="X501" s="4"/>
      <c r="Y501" s="4"/>
      <c r="Z501" s="4"/>
      <c r="AA501" s="4"/>
      <c r="AB501" s="4"/>
      <c r="AC501" s="4"/>
      <c r="AI501" s="4"/>
      <c r="AJ501" s="4"/>
      <c r="AK501" s="4"/>
    </row>
    <row r="502" spans="2:37">
      <c r="B502" s="58"/>
      <c r="X502" s="4"/>
      <c r="Y502" s="4"/>
      <c r="Z502" s="4"/>
      <c r="AA502" s="4"/>
      <c r="AB502" s="4"/>
      <c r="AC502" s="4"/>
      <c r="AI502" s="4"/>
      <c r="AJ502" s="4"/>
      <c r="AK502" s="4"/>
    </row>
    <row r="503" spans="2:37">
      <c r="B503" s="58"/>
      <c r="Q503" s="4" t="s">
        <v>278</v>
      </c>
      <c r="R503" s="4"/>
      <c r="X503" s="4"/>
      <c r="Y503" s="4"/>
      <c r="Z503" s="4"/>
      <c r="AA503" s="4"/>
      <c r="AB503" s="4"/>
      <c r="AC503" s="4"/>
      <c r="AI503" s="4"/>
      <c r="AJ503" s="4"/>
      <c r="AK503" s="4"/>
    </row>
    <row r="504" spans="2:37">
      <c r="B504" s="58"/>
      <c r="K504" s="128" t="s">
        <v>279</v>
      </c>
      <c r="L504" s="128"/>
      <c r="M504" s="129"/>
      <c r="N504" s="129"/>
      <c r="O504" s="127" t="s">
        <v>185</v>
      </c>
      <c r="P504" s="129"/>
      <c r="Q504" s="129"/>
      <c r="R504" s="129"/>
      <c r="S504" s="129"/>
      <c r="T504" s="127" t="s">
        <v>280</v>
      </c>
      <c r="U504" s="129"/>
      <c r="V504" s="129"/>
      <c r="X504" s="4"/>
      <c r="Y504" s="4"/>
      <c r="Z504" s="4"/>
      <c r="AA504" s="4"/>
      <c r="AB504" s="4"/>
      <c r="AC504" s="4"/>
      <c r="AK504" s="4"/>
    </row>
    <row r="505" spans="2:37">
      <c r="B505" s="58"/>
      <c r="K505" s="45"/>
      <c r="L505" s="46"/>
      <c r="M505" s="46"/>
      <c r="N505" s="45"/>
      <c r="O505" s="45" t="s">
        <v>2</v>
      </c>
      <c r="P505" s="45"/>
      <c r="Q505" s="45"/>
      <c r="R505" s="45"/>
      <c r="S505" s="45"/>
      <c r="T505" s="45" t="s">
        <v>281</v>
      </c>
      <c r="U505" s="45"/>
      <c r="V505" s="45"/>
      <c r="X505" s="4"/>
      <c r="Y505" s="4"/>
      <c r="Z505" s="4"/>
      <c r="AA505" s="4"/>
      <c r="AB505" s="4"/>
      <c r="AC505" s="4"/>
      <c r="AK505" s="4"/>
    </row>
    <row r="506" spans="2:37">
      <c r="B506" s="58"/>
      <c r="K506" s="490">
        <v>1</v>
      </c>
      <c r="L506" s="490"/>
      <c r="M506" s="511">
        <f>AA90</f>
      </c>
      <c r="N506" s="511"/>
      <c r="O506" s="511"/>
      <c r="P506" s="511"/>
      <c r="Q506" s="511"/>
      <c r="R506" s="490">
        <v>0</v>
      </c>
      <c r="S506" s="490"/>
      <c r="T506" s="490"/>
      <c r="U506" s="490"/>
      <c r="V506" s="490"/>
      <c r="X506" s="4"/>
      <c r="Y506" s="4"/>
      <c r="Z506" s="4"/>
      <c r="AA506" s="4"/>
      <c r="AB506" s="4"/>
      <c r="AC506" s="4"/>
      <c r="AK506" s="4"/>
    </row>
    <row r="507" spans="2:37" hidden="1">
      <c r="B507" s="58"/>
      <c r="K507" s="538"/>
      <c r="L507" s="538"/>
      <c r="M507" s="538"/>
      <c r="N507" s="538"/>
      <c r="O507" s="538"/>
      <c r="P507" s="538"/>
      <c r="Q507" s="538"/>
      <c r="R507" s="538"/>
      <c r="S507" s="538"/>
      <c r="T507" s="538"/>
      <c r="U507" s="538"/>
      <c r="V507" s="538"/>
      <c r="X507" s="4"/>
      <c r="Y507" s="4"/>
      <c r="Z507" s="4"/>
      <c r="AA507" s="4"/>
      <c r="AB507" s="4"/>
      <c r="AC507" s="4"/>
      <c r="AI507" s="4"/>
      <c r="AJ507" s="4"/>
      <c r="AK507" s="4"/>
    </row>
    <row r="508" spans="2:37">
      <c r="B508" s="48"/>
      <c r="C508" s="14"/>
      <c r="D508" s="14"/>
      <c r="E508" s="14"/>
      <c r="F508" s="14"/>
      <c r="G508" s="14"/>
      <c r="H508" s="14"/>
      <c r="I508" s="14"/>
      <c r="J508" s="104"/>
      <c r="K508" s="105"/>
      <c r="L508" s="104"/>
      <c r="M508" s="105"/>
      <c r="N508" s="106"/>
      <c r="O508" s="107"/>
      <c r="P508" s="14"/>
      <c r="Q508" s="14"/>
      <c r="R508" s="14"/>
      <c r="S508" s="14"/>
      <c r="T508" s="14"/>
      <c r="U508" s="14"/>
      <c r="V508" s="10"/>
      <c r="W508" s="14"/>
      <c r="X508" s="7"/>
      <c r="Y508" s="4"/>
      <c r="Z508" s="4"/>
      <c r="AA508" s="16"/>
      <c r="AB508" s="16"/>
      <c r="AC508" s="16"/>
      <c r="AD508" s="14"/>
      <c r="AE508" s="15"/>
      <c r="AJ508" s="4"/>
      <c r="AK508" s="4"/>
    </row>
    <row r="509" spans="2:37">
      <c r="B509" s="48" t="s">
        <v>414</v>
      </c>
      <c r="C509" s="14"/>
      <c r="D509" s="14"/>
      <c r="E509" s="14"/>
      <c r="F509" s="14"/>
      <c r="G509" s="14"/>
      <c r="H509" s="14"/>
      <c r="I509" s="14"/>
      <c r="J509" s="104"/>
      <c r="K509" s="105"/>
      <c r="L509" s="104"/>
      <c r="M509" s="105"/>
      <c r="N509" s="106"/>
      <c r="O509" s="107"/>
      <c r="P509" s="14"/>
      <c r="Q509" s="14"/>
      <c r="R509" s="14"/>
      <c r="S509" s="14"/>
      <c r="T509" s="14"/>
      <c r="U509" s="14"/>
      <c r="V509" s="10"/>
      <c r="W509" s="14"/>
      <c r="X509" s="7"/>
      <c r="Y509" s="4"/>
      <c r="Z509" s="4"/>
      <c r="AA509" s="16"/>
      <c r="AB509" s="16"/>
      <c r="AC509" s="16"/>
      <c r="AD509" s="14"/>
      <c r="AE509" s="15"/>
      <c r="AJ509" s="4"/>
      <c r="AK509" s="4"/>
    </row>
    <row r="510" spans="2:37">
      <c r="B510" s="103" t="s">
        <v>282</v>
      </c>
      <c r="C510" s="14"/>
      <c r="D510" s="14"/>
      <c r="E510" s="14"/>
      <c r="F510" s="14"/>
      <c r="G510" s="14"/>
      <c r="H510" s="14"/>
      <c r="I510" s="14"/>
      <c r="J510" s="14"/>
      <c r="K510" s="14"/>
      <c r="L510" s="14"/>
      <c r="M510" s="14"/>
      <c r="N510" s="14"/>
      <c r="O510" s="14"/>
      <c r="P510" s="14"/>
      <c r="Q510" s="14"/>
      <c r="R510" s="14"/>
      <c r="S510" s="14"/>
      <c r="T510" s="14"/>
      <c r="U510" s="14"/>
      <c r="V510" s="14"/>
      <c r="W510" s="14"/>
      <c r="X510" s="7"/>
      <c r="Y510" s="4"/>
      <c r="Z510" s="4"/>
      <c r="AA510" s="16"/>
      <c r="AB510" s="16"/>
      <c r="AC510" s="16"/>
      <c r="AD510" s="14"/>
      <c r="AJ510" s="4"/>
      <c r="AK510" s="4"/>
    </row>
    <row r="511" spans="2:37">
      <c r="B511" s="103" t="s">
        <v>283</v>
      </c>
      <c r="C511" s="14"/>
      <c r="D511" s="14"/>
      <c r="E511" s="14"/>
      <c r="F511" s="14"/>
      <c r="G511" s="14"/>
      <c r="H511" s="14"/>
      <c r="I511" s="14"/>
      <c r="J511" s="14"/>
      <c r="K511" s="14"/>
      <c r="L511" s="14"/>
      <c r="M511" s="14"/>
      <c r="N511" s="14"/>
      <c r="O511" s="14"/>
      <c r="P511" s="14"/>
      <c r="Q511" s="14"/>
      <c r="R511" s="14"/>
      <c r="S511" s="14"/>
      <c r="T511" s="14"/>
      <c r="U511" s="14"/>
      <c r="V511" s="14"/>
      <c r="W511" s="14"/>
      <c r="X511" s="7"/>
      <c r="Y511" s="4"/>
      <c r="Z511" s="4"/>
      <c r="AA511" s="16"/>
      <c r="AB511" s="16"/>
      <c r="AC511" s="16"/>
      <c r="AD511" s="14"/>
      <c r="AJ511" s="4"/>
      <c r="AK511" s="4"/>
    </row>
    <row r="512" spans="2:37">
      <c r="B512" s="103" t="s">
        <v>284</v>
      </c>
      <c r="C512" s="14"/>
      <c r="D512" s="14"/>
      <c r="E512" s="14"/>
      <c r="F512" s="14"/>
      <c r="G512" s="14"/>
      <c r="H512" s="14"/>
      <c r="I512" s="14"/>
      <c r="J512" s="14"/>
      <c r="K512" s="14"/>
      <c r="L512" s="14"/>
      <c r="M512" s="14"/>
      <c r="N512" s="14"/>
      <c r="O512" s="14"/>
      <c r="P512" s="14"/>
      <c r="Q512" s="14"/>
      <c r="R512" s="14"/>
      <c r="S512" s="14"/>
      <c r="T512" s="14"/>
      <c r="U512" s="14"/>
      <c r="V512" s="14"/>
      <c r="W512" s="14"/>
      <c r="X512" s="7"/>
      <c r="Y512" s="4"/>
      <c r="Z512" s="4"/>
      <c r="AA512" s="16"/>
      <c r="AB512" s="16"/>
      <c r="AC512" s="16"/>
      <c r="AD512" s="14"/>
      <c r="AJ512" s="4"/>
      <c r="AK512" s="4"/>
    </row>
    <row r="513" spans="2:37" ht="13.5" customHeight="1">
      <c r="B513" s="502" t="s">
        <v>183</v>
      </c>
      <c r="C513" s="503" t="s">
        <v>285</v>
      </c>
      <c r="D513" s="503"/>
      <c r="E513" s="503"/>
      <c r="F513" s="503"/>
      <c r="G513" s="503"/>
      <c r="H513" s="503"/>
      <c r="I513" s="503"/>
      <c r="J513" s="503"/>
      <c r="K513" s="503"/>
      <c r="L513" s="503"/>
      <c r="M513" s="503"/>
      <c r="N513" s="503"/>
      <c r="O513" s="503"/>
      <c r="P513" s="503"/>
      <c r="Q513" s="504" t="s">
        <v>286</v>
      </c>
      <c r="R513" s="505"/>
      <c r="S513" s="505"/>
      <c r="T513" s="505"/>
      <c r="U513" s="505"/>
      <c r="V513" s="505"/>
      <c r="W513" s="505"/>
      <c r="X513" s="506"/>
      <c r="Y513" s="529" t="s">
        <v>287</v>
      </c>
      <c r="Z513" s="530"/>
      <c r="AA513" s="530"/>
      <c r="AB513" s="531"/>
      <c r="AC513" s="529" t="s">
        <v>288</v>
      </c>
      <c r="AD513" s="530"/>
      <c r="AE513" s="530"/>
      <c r="AF513" s="535"/>
      <c r="AJ513" s="4"/>
      <c r="AK513" s="4"/>
    </row>
    <row r="514" spans="2:37">
      <c r="B514" s="502"/>
      <c r="C514" s="503"/>
      <c r="D514" s="503"/>
      <c r="E514" s="503"/>
      <c r="F514" s="503"/>
      <c r="G514" s="503"/>
      <c r="H514" s="503"/>
      <c r="I514" s="503"/>
      <c r="J514" s="503"/>
      <c r="K514" s="503"/>
      <c r="L514" s="503"/>
      <c r="M514" s="503"/>
      <c r="N514" s="503"/>
      <c r="O514" s="503"/>
      <c r="P514" s="503"/>
      <c r="Q514" s="537" t="s">
        <v>289</v>
      </c>
      <c r="R514" s="537"/>
      <c r="S514" s="537"/>
      <c r="T514" s="537"/>
      <c r="U514" s="537" t="s">
        <v>290</v>
      </c>
      <c r="V514" s="537"/>
      <c r="W514" s="537"/>
      <c r="X514" s="537"/>
      <c r="Y514" s="532"/>
      <c r="Z514" s="533"/>
      <c r="AA514" s="533"/>
      <c r="AB514" s="534"/>
      <c r="AC514" s="532"/>
      <c r="AD514" s="533"/>
      <c r="AE514" s="533"/>
      <c r="AF514" s="536"/>
      <c r="AJ514" s="4"/>
      <c r="AK514" s="4"/>
    </row>
    <row r="515" spans="2:37">
      <c r="B515" s="120">
        <v>1</v>
      </c>
      <c r="C515" s="528" t="s">
        <v>291</v>
      </c>
      <c r="D515" s="528"/>
      <c r="E515" s="528"/>
      <c r="F515" s="528"/>
      <c r="G515" s="528"/>
      <c r="H515" s="528"/>
      <c r="I515" s="528"/>
      <c r="J515" s="528"/>
      <c r="K515" s="528"/>
      <c r="L515" s="528"/>
      <c r="M515" s="528"/>
      <c r="N515" s="528"/>
      <c r="O515" s="528"/>
      <c r="P515" s="528"/>
      <c r="Q515" s="519"/>
      <c r="R515" s="519"/>
      <c r="S515" s="519"/>
      <c r="T515" s="519"/>
      <c r="U515" s="519" t="s">
        <v>110</v>
      </c>
      <c r="V515" s="519"/>
      <c r="W515" s="519"/>
      <c r="X515" s="519"/>
      <c r="Y515" s="188"/>
      <c r="Z515" s="189"/>
      <c r="AA515" s="189"/>
      <c r="AB515" s="190"/>
      <c r="AC515" s="188"/>
      <c r="AD515" s="189"/>
      <c r="AE515" s="189"/>
      <c r="AF515" s="191" t="inlineStr">
        <is>
          <t xml:space="preserve">Isi dari hasil PLAXIS 2D.</t>
        </is>
      </c>
      <c r="AJ515" s="4"/>
      <c r="AK515" s="4"/>
    </row>
    <row r="516" spans="2:37">
      <c r="B516" s="120">
        <v>2</v>
      </c>
      <c r="C516" s="528" t="s">
        <v>292</v>
      </c>
      <c r="D516" s="528"/>
      <c r="E516" s="528"/>
      <c r="F516" s="528"/>
      <c r="G516" s="528"/>
      <c r="H516" s="528"/>
      <c r="I516" s="528"/>
      <c r="J516" s="528"/>
      <c r="K516" s="528"/>
      <c r="L516" s="528"/>
      <c r="M516" s="528"/>
      <c r="N516" s="528"/>
      <c r="O516" s="528"/>
      <c r="P516" s="528"/>
      <c r="Q516" s="519" t="s">
        <v>110</v>
      </c>
      <c r="R516" s="519"/>
      <c r="S516" s="519"/>
      <c r="T516" s="519"/>
      <c r="U516" s="519"/>
      <c r="V516" s="519"/>
      <c r="W516" s="519"/>
      <c r="X516" s="519"/>
      <c r="Y516" s="519">
        <v>2</v>
      </c>
      <c r="Z516" s="520"/>
      <c r="AA516" s="520"/>
      <c r="AB516" s="520"/>
      <c r="AC516" s="519" t="inlineStr">
        <is>
          <t xml:space="preserve">-</t>
        </is>
      </c>
      <c r="AD516" s="520"/>
      <c r="AE516" s="520"/>
      <c r="AF516" s="521"/>
      <c r="AJ516" s="4"/>
      <c r="AK516" s="4"/>
    </row>
    <row r="517" spans="2:37">
      <c r="B517" s="120">
        <v>3</v>
      </c>
      <c r="C517" s="528" t="s">
        <v>293</v>
      </c>
      <c r="D517" s="528"/>
      <c r="E517" s="528"/>
      <c r="F517" s="528"/>
      <c r="G517" s="528"/>
      <c r="H517" s="528"/>
      <c r="I517" s="528"/>
      <c r="J517" s="528"/>
      <c r="K517" s="528"/>
      <c r="L517" s="528"/>
      <c r="M517" s="528"/>
      <c r="N517" s="528"/>
      <c r="O517" s="528"/>
      <c r="P517" s="528"/>
      <c r="Q517" s="519" t="s">
        <v>110</v>
      </c>
      <c r="R517" s="519"/>
      <c r="S517" s="519"/>
      <c r="T517" s="519"/>
      <c r="U517" s="519"/>
      <c r="V517" s="519"/>
      <c r="W517" s="519"/>
      <c r="X517" s="519"/>
      <c r="Y517" s="519">
        <v>30</v>
      </c>
      <c r="Z517" s="520"/>
      <c r="AA517" s="520"/>
      <c r="AB517" s="520"/>
      <c r="AC517" s="519">
        <f>IF(U517="","-",IF((U517-Q515)&lt;=Y517,"OK","NOT OK"))</f>
      </c>
      <c r="AD517" s="520"/>
      <c r="AE517" s="520"/>
      <c r="AF517" s="521"/>
      <c r="AJ517" s="4"/>
      <c r="AK517" s="4"/>
    </row>
    <row r="518" spans="2:37">
      <c r="B518" s="48"/>
      <c r="C518" s="14"/>
      <c r="D518" s="14"/>
      <c r="E518" s="14"/>
      <c r="F518" s="14"/>
      <c r="G518" s="14"/>
      <c r="H518" s="14"/>
      <c r="I518" s="14"/>
      <c r="J518" s="104"/>
      <c r="K518" s="105"/>
      <c r="L518" s="104"/>
      <c r="M518" s="105"/>
      <c r="N518" s="106"/>
      <c r="O518" s="107"/>
      <c r="P518" s="14"/>
      <c r="Q518" s="14"/>
      <c r="R518" s="14"/>
      <c r="S518" s="14"/>
      <c r="T518" s="14"/>
      <c r="U518" s="14"/>
      <c r="V518" s="10"/>
      <c r="W518" s="14"/>
      <c r="X518" s="7"/>
      <c r="Y518" s="4"/>
      <c r="Z518" s="4"/>
      <c r="AA518" s="16"/>
      <c r="AB518" s="16"/>
      <c r="AC518" s="16"/>
      <c r="AD518" s="14"/>
      <c r="AE518" s="15"/>
      <c r="AJ518" s="4"/>
      <c r="AK518" s="4"/>
    </row>
    <row r="528" spans="2:37" ht="14.25" thickBot="1">
      <c r="B528" s="71"/>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292" t="s">
        <v>127</v>
      </c>
      <c r="AB528" s="293"/>
      <c r="AC528" s="294"/>
      <c r="AD528" s="287">
        <f>AD409+1</f>
      </c>
      <c r="AE528" s="287"/>
      <c r="AF528" s="288"/>
    </row>
  </sheetData>
  <dataConsolidate/>
  <mergeCells count="1225">
    <mergeCell ref="AD330:AF330"/>
    <mergeCell ref="Y516:AB516"/>
    <mergeCell ref="AC516:AF516"/>
    <mergeCell ref="N330:O330"/>
    <mergeCell ref="P330:Q330"/>
    <mergeCell ref="R330:S330"/>
    <mergeCell ref="T330:U330"/>
    <mergeCell ref="V330:W330"/>
    <mergeCell ref="X330:Y330"/>
    <mergeCell ref="B330:C330"/>
    <mergeCell ref="D330:E330"/>
    <mergeCell ref="F330:G330"/>
    <mergeCell ref="H330:I330"/>
    <mergeCell ref="J330:K330"/>
    <mergeCell ref="L330:M330"/>
    <mergeCell ref="K450:M450"/>
    <mergeCell ref="K451:M451"/>
    <mergeCell ref="K452:M452"/>
    <mergeCell ref="N449:P449"/>
    <mergeCell ref="N450:P450"/>
    <mergeCell ref="N451:P451"/>
    <mergeCell ref="N452:P452"/>
    <mergeCell ref="T450:V450"/>
    <mergeCell ref="T451:V451"/>
    <mergeCell ref="T452:V452"/>
    <mergeCell ref="Q449:S449"/>
    <mergeCell ref="Q450:S450"/>
    <mergeCell ref="Q451:S451"/>
    <mergeCell ref="Q452:S452"/>
    <mergeCell ref="AA390:AC390"/>
    <mergeCell ref="X438:Z438"/>
    <mergeCell ref="AA438:AC438"/>
    <mergeCell ref="X439:Z439"/>
    <mergeCell ref="AA439:AC439"/>
    <mergeCell ref="T449:V449"/>
    <mergeCell ref="U159:W159"/>
    <mergeCell ref="U160:W160"/>
    <mergeCell ref="X365:Z365"/>
    <mergeCell ref="AA365:AC365"/>
    <mergeCell ref="Z330:AA330"/>
    <mergeCell ref="AB330:AC330"/>
    <mergeCell ref="X155:Z155"/>
    <mergeCell ref="AA155:AC155"/>
    <mergeCell ref="X163:AC163"/>
    <mergeCell ref="B164:AF166"/>
    <mergeCell ref="X157:Z157"/>
    <mergeCell ref="AA157:AC157"/>
    <mergeCell ref="X159:Z159"/>
    <mergeCell ref="AA159:AC159"/>
    <mergeCell ref="X160:Z160"/>
    <mergeCell ref="AA160:AC160"/>
    <mergeCell ref="W449:Y449"/>
    <mergeCell ref="Z449:AB449"/>
    <mergeCell ref="AC449:AE449"/>
    <mergeCell ref="K449:M449"/>
    <mergeCell ref="X415:Z415"/>
    <mergeCell ref="AA415:AC415"/>
    <mergeCell ref="X416:Z416"/>
    <mergeCell ref="AA416:AC416"/>
    <mergeCell ref="X417:Z417"/>
    <mergeCell ref="AA417:AC417"/>
    <mergeCell ref="AA409:AC409"/>
    <mergeCell ref="AD409:AF409"/>
    <mergeCell ref="X413:Z413"/>
    <mergeCell ref="X152:Z152"/>
    <mergeCell ref="AA152:AC152"/>
    <mergeCell ref="X153:Z153"/>
    <mergeCell ref="AA153:AC153"/>
    <mergeCell ref="X154:Z154"/>
    <mergeCell ref="AA154:AC154"/>
    <mergeCell ref="X149:Z149"/>
    <mergeCell ref="AA149:AC149"/>
    <mergeCell ref="X150:Z150"/>
    <mergeCell ref="AA150:AC150"/>
    <mergeCell ref="X151:Z151"/>
    <mergeCell ref="AA151:AC151"/>
    <mergeCell ref="X148:Z148"/>
    <mergeCell ref="AA148:AC148"/>
    <mergeCell ref="N145:P145"/>
    <mergeCell ref="Q145:S145"/>
    <mergeCell ref="T145:V145"/>
    <mergeCell ref="W145:Y145"/>
    <mergeCell ref="Z145:AB145"/>
    <mergeCell ref="AC145:AE145"/>
    <mergeCell ref="B145:C145"/>
    <mergeCell ref="D145:E145"/>
    <mergeCell ref="F145:G145"/>
    <mergeCell ref="H145:I145"/>
    <mergeCell ref="J145:K145"/>
    <mergeCell ref="L145:M145"/>
    <mergeCell ref="N144:P144"/>
    <mergeCell ref="Q144:S144"/>
    <mergeCell ref="T144:V144"/>
    <mergeCell ref="W144:Y144"/>
    <mergeCell ref="Z144:AB144"/>
    <mergeCell ref="AC144:AE144"/>
    <mergeCell ref="B144:C144"/>
    <mergeCell ref="D144:E144"/>
    <mergeCell ref="F144:G144"/>
    <mergeCell ref="H144:I144"/>
    <mergeCell ref="J144:K144"/>
    <mergeCell ref="L144:M144"/>
    <mergeCell ref="N143:P143"/>
    <mergeCell ref="Q143:S143"/>
    <mergeCell ref="T143:V143"/>
    <mergeCell ref="W143:Y143"/>
    <mergeCell ref="Z143:AB143"/>
    <mergeCell ref="AC143:AE143"/>
    <mergeCell ref="B143:C143"/>
    <mergeCell ref="D143:E143"/>
    <mergeCell ref="F143:G143"/>
    <mergeCell ref="H143:I143"/>
    <mergeCell ref="J143:K143"/>
    <mergeCell ref="L143:M143"/>
    <mergeCell ref="N142:P142"/>
    <mergeCell ref="Q142:S142"/>
    <mergeCell ref="T142:V142"/>
    <mergeCell ref="W142:Y142"/>
    <mergeCell ref="Z142:AB142"/>
    <mergeCell ref="AC142:AE142"/>
    <mergeCell ref="B142:C142"/>
    <mergeCell ref="D142:E142"/>
    <mergeCell ref="F142:G142"/>
    <mergeCell ref="H142:I142"/>
    <mergeCell ref="J142:K142"/>
    <mergeCell ref="L142:M142"/>
    <mergeCell ref="N141:P141"/>
    <mergeCell ref="Q141:S141"/>
    <mergeCell ref="T141:V141"/>
    <mergeCell ref="W141:Y141"/>
    <mergeCell ref="Z141:AB141"/>
    <mergeCell ref="AC141:AE141"/>
    <mergeCell ref="B141:C141"/>
    <mergeCell ref="D141:E141"/>
    <mergeCell ref="F141:G141"/>
    <mergeCell ref="H141:I141"/>
    <mergeCell ref="J141:K141"/>
    <mergeCell ref="L141:M141"/>
    <mergeCell ref="N140:P140"/>
    <mergeCell ref="Q140:S140"/>
    <mergeCell ref="T140:V140"/>
    <mergeCell ref="W140:Y140"/>
    <mergeCell ref="Z140:AB140"/>
    <mergeCell ref="AC140:AE140"/>
    <mergeCell ref="X134:Z134"/>
    <mergeCell ref="AA134:AC134"/>
    <mergeCell ref="AI135:AI136"/>
    <mergeCell ref="B137:C138"/>
    <mergeCell ref="D137:G137"/>
    <mergeCell ref="H137:I138"/>
    <mergeCell ref="J137:K138"/>
    <mergeCell ref="L137:M138"/>
    <mergeCell ref="N137:P138"/>
    <mergeCell ref="T139:V139"/>
    <mergeCell ref="W139:Y139"/>
    <mergeCell ref="Z139:AB139"/>
    <mergeCell ref="AC139:AE139"/>
    <mergeCell ref="B140:C140"/>
    <mergeCell ref="D140:E140"/>
    <mergeCell ref="F140:G140"/>
    <mergeCell ref="H140:I140"/>
    <mergeCell ref="J140:K140"/>
    <mergeCell ref="L140:M140"/>
    <mergeCell ref="Z138:AB138"/>
    <mergeCell ref="AC138:AE138"/>
    <mergeCell ref="B139:C139"/>
    <mergeCell ref="D139:E139"/>
    <mergeCell ref="F139:G139"/>
    <mergeCell ref="H139:I139"/>
    <mergeCell ref="J139:K139"/>
    <mergeCell ref="L139:M139"/>
    <mergeCell ref="N139:P139"/>
    <mergeCell ref="Q139:S139"/>
    <mergeCell ref="AC517:AF517"/>
    <mergeCell ref="AA528:AC528"/>
    <mergeCell ref="AD528:AF528"/>
    <mergeCell ref="X128:Z128"/>
    <mergeCell ref="AA128:AC128"/>
    <mergeCell ref="X131:Z131"/>
    <mergeCell ref="AA131:AC131"/>
    <mergeCell ref="X132:Z132"/>
    <mergeCell ref="AA132:AC132"/>
    <mergeCell ref="X133:Z133"/>
    <mergeCell ref="Q516:T516"/>
    <mergeCell ref="U516:X516"/>
    <mergeCell ref="C517:P517"/>
    <mergeCell ref="Q517:T517"/>
    <mergeCell ref="U517:X517"/>
    <mergeCell ref="Y517:AB517"/>
    <mergeCell ref="Y513:AB514"/>
    <mergeCell ref="AC513:AF514"/>
    <mergeCell ref="Q514:T514"/>
    <mergeCell ref="U514:X514"/>
    <mergeCell ref="C515:P515"/>
    <mergeCell ref="Q515:T515"/>
    <mergeCell ref="U515:X515"/>
    <mergeCell ref="C516:P516"/>
    <mergeCell ref="K507:L507"/>
    <mergeCell ref="M507:Q507"/>
    <mergeCell ref="R507:V507"/>
    <mergeCell ref="X440:Z440"/>
    <mergeCell ref="AA440:AC440"/>
    <mergeCell ref="X441:Z441"/>
    <mergeCell ref="AA441:AC441"/>
    <mergeCell ref="X442:AC442"/>
    <mergeCell ref="B513:B514"/>
    <mergeCell ref="C513:P514"/>
    <mergeCell ref="Q513:X513"/>
    <mergeCell ref="W452:Y452"/>
    <mergeCell ref="Z452:AB452"/>
    <mergeCell ref="AC452:AE452"/>
    <mergeCell ref="AA470:AC470"/>
    <mergeCell ref="AD470:AF470"/>
    <mergeCell ref="K506:L506"/>
    <mergeCell ref="M506:Q506"/>
    <mergeCell ref="R506:V506"/>
    <mergeCell ref="W450:Y450"/>
    <mergeCell ref="Z450:AB450"/>
    <mergeCell ref="AC450:AE450"/>
    <mergeCell ref="W451:Y451"/>
    <mergeCell ref="Z451:AB451"/>
    <mergeCell ref="AC451:AE451"/>
    <mergeCell ref="AA413:AC413"/>
    <mergeCell ref="X414:Z414"/>
    <mergeCell ref="AA414:AC414"/>
    <mergeCell ref="X393:AC393"/>
    <mergeCell ref="X405:Z405"/>
    <mergeCell ref="AA405:AC405"/>
    <mergeCell ref="X406:Z406"/>
    <mergeCell ref="AA406:AC406"/>
    <mergeCell ref="X407:AC407"/>
    <mergeCell ref="X368:Z368"/>
    <mergeCell ref="AA368:AC368"/>
    <mergeCell ref="X369:AC369"/>
    <mergeCell ref="X391:Z391"/>
    <mergeCell ref="AA391:AC391"/>
    <mergeCell ref="X392:Z392"/>
    <mergeCell ref="AA392:AC392"/>
    <mergeCell ref="X389:Z389"/>
    <mergeCell ref="AA389:AC389"/>
    <mergeCell ref="X390:Z390"/>
    <mergeCell ref="AB343:AC343"/>
    <mergeCell ref="AD343:AF343"/>
    <mergeCell ref="AA345:AC345"/>
    <mergeCell ref="AD345:AF345"/>
    <mergeCell ref="X367:Z367"/>
    <mergeCell ref="AA367:AC367"/>
    <mergeCell ref="X366:Z366"/>
    <mergeCell ref="AA366:AC366"/>
    <mergeCell ref="P343:Q343"/>
    <mergeCell ref="R343:S343"/>
    <mergeCell ref="T343:U343"/>
    <mergeCell ref="V343:W343"/>
    <mergeCell ref="X343:Y343"/>
    <mergeCell ref="Z343:AA343"/>
    <mergeCell ref="Z342:AA342"/>
    <mergeCell ref="AB342:AC342"/>
    <mergeCell ref="AD342:AF342"/>
    <mergeCell ref="B343:C343"/>
    <mergeCell ref="D343:E343"/>
    <mergeCell ref="F343:G343"/>
    <mergeCell ref="H343:I343"/>
    <mergeCell ref="J343:K343"/>
    <mergeCell ref="L343:M343"/>
    <mergeCell ref="N343:O343"/>
    <mergeCell ref="N342:O342"/>
    <mergeCell ref="P342:Q342"/>
    <mergeCell ref="R342:S342"/>
    <mergeCell ref="T342:U342"/>
    <mergeCell ref="V342:W342"/>
    <mergeCell ref="X342:Y342"/>
    <mergeCell ref="B342:C342"/>
    <mergeCell ref="D342:E342"/>
    <mergeCell ref="F342:G342"/>
    <mergeCell ref="H342:I342"/>
    <mergeCell ref="J342:K342"/>
    <mergeCell ref="L342:M342"/>
    <mergeCell ref="T341:U341"/>
    <mergeCell ref="V341:W341"/>
    <mergeCell ref="X341:Y341"/>
    <mergeCell ref="Z341:AA341"/>
    <mergeCell ref="AB341:AC341"/>
    <mergeCell ref="AD341:AF341"/>
    <mergeCell ref="AD340:AF340"/>
    <mergeCell ref="B341:C341"/>
    <mergeCell ref="D341:E341"/>
    <mergeCell ref="F341:G341"/>
    <mergeCell ref="H341:I341"/>
    <mergeCell ref="J341:K341"/>
    <mergeCell ref="L341:M341"/>
    <mergeCell ref="N341:O341"/>
    <mergeCell ref="P341:Q341"/>
    <mergeCell ref="R341:S341"/>
    <mergeCell ref="R340:S340"/>
    <mergeCell ref="T340:U340"/>
    <mergeCell ref="V340:W340"/>
    <mergeCell ref="X340:Y340"/>
    <mergeCell ref="Z340:AA340"/>
    <mergeCell ref="AB340:AC340"/>
    <mergeCell ref="AB339:AC339"/>
    <mergeCell ref="AD339:AF339"/>
    <mergeCell ref="B340:C340"/>
    <mergeCell ref="D340:E340"/>
    <mergeCell ref="F340:G340"/>
    <mergeCell ref="H340:I340"/>
    <mergeCell ref="J340:K340"/>
    <mergeCell ref="L340:M340"/>
    <mergeCell ref="N340:O340"/>
    <mergeCell ref="P340:Q340"/>
    <mergeCell ref="P339:Q339"/>
    <mergeCell ref="R339:S339"/>
    <mergeCell ref="T339:U339"/>
    <mergeCell ref="V339:W339"/>
    <mergeCell ref="X339:Y339"/>
    <mergeCell ref="Z339:AA339"/>
    <mergeCell ref="Z338:AA338"/>
    <mergeCell ref="AB338:AC338"/>
    <mergeCell ref="AD338:AF338"/>
    <mergeCell ref="B339:C339"/>
    <mergeCell ref="D339:E339"/>
    <mergeCell ref="F339:G339"/>
    <mergeCell ref="H339:I339"/>
    <mergeCell ref="J339:K339"/>
    <mergeCell ref="L339:M339"/>
    <mergeCell ref="N339:O339"/>
    <mergeCell ref="N338:O338"/>
    <mergeCell ref="P338:Q338"/>
    <mergeCell ref="R338:S338"/>
    <mergeCell ref="T338:U338"/>
    <mergeCell ref="V338:W338"/>
    <mergeCell ref="X338:Y338"/>
    <mergeCell ref="B338:C338"/>
    <mergeCell ref="D338:E338"/>
    <mergeCell ref="F338:G338"/>
    <mergeCell ref="H338:I338"/>
    <mergeCell ref="J338:K338"/>
    <mergeCell ref="L338:M338"/>
    <mergeCell ref="T337:U337"/>
    <mergeCell ref="V337:W337"/>
    <mergeCell ref="X337:Y337"/>
    <mergeCell ref="Z337:AA337"/>
    <mergeCell ref="AB337:AC337"/>
    <mergeCell ref="AD337:AF337"/>
    <mergeCell ref="AD336:AF336"/>
    <mergeCell ref="B337:C337"/>
    <mergeCell ref="D337:E337"/>
    <mergeCell ref="F337:G337"/>
    <mergeCell ref="H337:I337"/>
    <mergeCell ref="J337:K337"/>
    <mergeCell ref="L337:M337"/>
    <mergeCell ref="N337:O337"/>
    <mergeCell ref="P337:Q337"/>
    <mergeCell ref="R337:S337"/>
    <mergeCell ref="R336:S336"/>
    <mergeCell ref="T336:U336"/>
    <mergeCell ref="V336:W336"/>
    <mergeCell ref="X336:Y336"/>
    <mergeCell ref="Z336:AA336"/>
    <mergeCell ref="AB336:AC336"/>
    <mergeCell ref="AB335:AC335"/>
    <mergeCell ref="AD335:AF335"/>
    <mergeCell ref="B336:C336"/>
    <mergeCell ref="D336:E336"/>
    <mergeCell ref="F336:G336"/>
    <mergeCell ref="H336:I336"/>
    <mergeCell ref="J336:K336"/>
    <mergeCell ref="L336:M336"/>
    <mergeCell ref="N336:O336"/>
    <mergeCell ref="P336:Q336"/>
    <mergeCell ref="P335:Q335"/>
    <mergeCell ref="R335:S335"/>
    <mergeCell ref="T335:U335"/>
    <mergeCell ref="V335:W335"/>
    <mergeCell ref="X335:Y335"/>
    <mergeCell ref="Z335:AA335"/>
    <mergeCell ref="Z334:AA334"/>
    <mergeCell ref="AB334:AC334"/>
    <mergeCell ref="AD334:AF334"/>
    <mergeCell ref="B335:C335"/>
    <mergeCell ref="D335:E335"/>
    <mergeCell ref="F335:G335"/>
    <mergeCell ref="H335:I335"/>
    <mergeCell ref="J335:K335"/>
    <mergeCell ref="L335:M335"/>
    <mergeCell ref="N335:O335"/>
    <mergeCell ref="N334:O334"/>
    <mergeCell ref="P334:Q334"/>
    <mergeCell ref="R334:S334"/>
    <mergeCell ref="T334:U334"/>
    <mergeCell ref="V334:W334"/>
    <mergeCell ref="X334:Y334"/>
    <mergeCell ref="B334:C334"/>
    <mergeCell ref="D334:E334"/>
    <mergeCell ref="F334:G334"/>
    <mergeCell ref="H334:I334"/>
    <mergeCell ref="J334:K334"/>
    <mergeCell ref="L334:M334"/>
    <mergeCell ref="T333:U333"/>
    <mergeCell ref="V333:W333"/>
    <mergeCell ref="X333:Y333"/>
    <mergeCell ref="Z333:AA333"/>
    <mergeCell ref="AB333:AC333"/>
    <mergeCell ref="AD333:AF333"/>
    <mergeCell ref="AD332:AF332"/>
    <mergeCell ref="B333:C333"/>
    <mergeCell ref="D333:E333"/>
    <mergeCell ref="F333:G333"/>
    <mergeCell ref="H333:I333"/>
    <mergeCell ref="J333:K333"/>
    <mergeCell ref="L333:M333"/>
    <mergeCell ref="N333:O333"/>
    <mergeCell ref="P333:Q333"/>
    <mergeCell ref="R333:S333"/>
    <mergeCell ref="R332:S332"/>
    <mergeCell ref="T332:U332"/>
    <mergeCell ref="V332:W332"/>
    <mergeCell ref="X332:Y332"/>
    <mergeCell ref="Z332:AA332"/>
    <mergeCell ref="AB332:AC332"/>
    <mergeCell ref="AB331:AC331"/>
    <mergeCell ref="AD331:AF331"/>
    <mergeCell ref="B332:C332"/>
    <mergeCell ref="D332:E332"/>
    <mergeCell ref="F332:G332"/>
    <mergeCell ref="H332:I332"/>
    <mergeCell ref="J332:K332"/>
    <mergeCell ref="L332:M332"/>
    <mergeCell ref="N332:O332"/>
    <mergeCell ref="P332:Q332"/>
    <mergeCell ref="P331:Q331"/>
    <mergeCell ref="R331:S331"/>
    <mergeCell ref="T331:U331"/>
    <mergeCell ref="V331:W331"/>
    <mergeCell ref="X331:Y331"/>
    <mergeCell ref="Z331:AA331"/>
    <mergeCell ref="Z329:AA329"/>
    <mergeCell ref="AB329:AC329"/>
    <mergeCell ref="AD329:AF329"/>
    <mergeCell ref="B331:C331"/>
    <mergeCell ref="D331:E331"/>
    <mergeCell ref="F331:G331"/>
    <mergeCell ref="H331:I331"/>
    <mergeCell ref="J331:K331"/>
    <mergeCell ref="L331:M331"/>
    <mergeCell ref="N331:O331"/>
    <mergeCell ref="N329:O329"/>
    <mergeCell ref="P329:Q329"/>
    <mergeCell ref="R329:S329"/>
    <mergeCell ref="T329:U329"/>
    <mergeCell ref="V329:W329"/>
    <mergeCell ref="X329:Y329"/>
    <mergeCell ref="B329:C329"/>
    <mergeCell ref="D329:E329"/>
    <mergeCell ref="F329:G329"/>
    <mergeCell ref="H329:I329"/>
    <mergeCell ref="J329:K329"/>
    <mergeCell ref="L329:M329"/>
    <mergeCell ref="R328:S328"/>
    <mergeCell ref="T328:U328"/>
    <mergeCell ref="V328:W328"/>
    <mergeCell ref="X328:Y328"/>
    <mergeCell ref="Z328:AA328"/>
    <mergeCell ref="AB328:AC328"/>
    <mergeCell ref="D328:E328"/>
    <mergeCell ref="F328:G328"/>
    <mergeCell ref="H328:I328"/>
    <mergeCell ref="L328:M328"/>
    <mergeCell ref="N328:O328"/>
    <mergeCell ref="P328:Q328"/>
    <mergeCell ref="B326:C328"/>
    <mergeCell ref="D326:E327"/>
    <mergeCell ref="F326:G327"/>
    <mergeCell ref="H326:I327"/>
    <mergeCell ref="J326:K328"/>
    <mergeCell ref="L326:M327"/>
    <mergeCell ref="Z326:AA327"/>
    <mergeCell ref="AB326:AC327"/>
    <mergeCell ref="AD326:AF327"/>
    <mergeCell ref="AG326:AI326"/>
    <mergeCell ref="AH327:AH328"/>
    <mergeCell ref="AI327:AI328"/>
    <mergeCell ref="AD328:AF328"/>
    <mergeCell ref="N326:O327"/>
    <mergeCell ref="P326:Q327"/>
    <mergeCell ref="R326:S327"/>
    <mergeCell ref="T326:U327"/>
    <mergeCell ref="V326:W327"/>
    <mergeCell ref="X326:Y327"/>
    <mergeCell ref="X322:Z322"/>
    <mergeCell ref="AA322:AC322"/>
    <mergeCell ref="X323:Z323"/>
    <mergeCell ref="AA323:AC323"/>
    <mergeCell ref="AA317:AC317"/>
    <mergeCell ref="X318:Z318"/>
    <mergeCell ref="AA318:AC318"/>
    <mergeCell ref="X319:Z319"/>
    <mergeCell ref="AA319:AC319"/>
    <mergeCell ref="X320:Z320"/>
    <mergeCell ref="AA320:AC320"/>
    <mergeCell ref="C315:J315"/>
    <mergeCell ref="K315:M315"/>
    <mergeCell ref="N315:P315"/>
    <mergeCell ref="Q315:S315"/>
    <mergeCell ref="T315:V315"/>
    <mergeCell ref="X317:Z317"/>
    <mergeCell ref="AA310:AC310"/>
    <mergeCell ref="X311:Z311"/>
    <mergeCell ref="AA311:AC311"/>
    <mergeCell ref="C314:J314"/>
    <mergeCell ref="K314:M314"/>
    <mergeCell ref="N314:P314"/>
    <mergeCell ref="Q314:S314"/>
    <mergeCell ref="T314:V314"/>
    <mergeCell ref="X306:Z306"/>
    <mergeCell ref="AA306:AC306"/>
    <mergeCell ref="X307:Z307"/>
    <mergeCell ref="AA307:AC307"/>
    <mergeCell ref="X308:Z308"/>
    <mergeCell ref="AA308:AC308"/>
    <mergeCell ref="AA283:AC283"/>
    <mergeCell ref="AD283:AF283"/>
    <mergeCell ref="X305:Z305"/>
    <mergeCell ref="AA305:AC305"/>
    <mergeCell ref="K241:M241"/>
    <mergeCell ref="N241:P241"/>
    <mergeCell ref="AA205:AC205"/>
    <mergeCell ref="AD205:AF205"/>
    <mergeCell ref="W238:X238"/>
    <mergeCell ref="K239:L239"/>
    <mergeCell ref="M239:N239"/>
    <mergeCell ref="O239:P239"/>
    <mergeCell ref="Q239:R239"/>
    <mergeCell ref="S239:T239"/>
    <mergeCell ref="U239:V239"/>
    <mergeCell ref="W239:X239"/>
    <mergeCell ref="K238:L238"/>
    <mergeCell ref="M238:N238"/>
    <mergeCell ref="O238:P238"/>
    <mergeCell ref="Q238:R238"/>
    <mergeCell ref="S238:T238"/>
    <mergeCell ref="U238:V238"/>
    <mergeCell ref="W236:X236"/>
    <mergeCell ref="K237:L237"/>
    <mergeCell ref="M237:N237"/>
    <mergeCell ref="O237:P237"/>
    <mergeCell ref="Q237:R237"/>
    <mergeCell ref="S237:T237"/>
    <mergeCell ref="U237:V237"/>
    <mergeCell ref="W237:X237"/>
    <mergeCell ref="K236:L236"/>
    <mergeCell ref="M236:N236"/>
    <mergeCell ref="O236:P236"/>
    <mergeCell ref="Q236:R236"/>
    <mergeCell ref="S236:T236"/>
    <mergeCell ref="U236:V236"/>
    <mergeCell ref="W234:X234"/>
    <mergeCell ref="K235:L235"/>
    <mergeCell ref="M235:N235"/>
    <mergeCell ref="O235:P235"/>
    <mergeCell ref="Q235:R235"/>
    <mergeCell ref="S235:T235"/>
    <mergeCell ref="U235:V235"/>
    <mergeCell ref="W235:X235"/>
    <mergeCell ref="K234:L234"/>
    <mergeCell ref="M234:N234"/>
    <mergeCell ref="O234:P234"/>
    <mergeCell ref="Q234:R234"/>
    <mergeCell ref="S234:T234"/>
    <mergeCell ref="U234:V234"/>
    <mergeCell ref="W232:X232"/>
    <mergeCell ref="K233:L233"/>
    <mergeCell ref="M233:N233"/>
    <mergeCell ref="O233:P233"/>
    <mergeCell ref="Q233:R233"/>
    <mergeCell ref="S233:T233"/>
    <mergeCell ref="U233:V233"/>
    <mergeCell ref="W233:X233"/>
    <mergeCell ref="K232:L232"/>
    <mergeCell ref="M232:N232"/>
    <mergeCell ref="O232:P232"/>
    <mergeCell ref="Q232:R232"/>
    <mergeCell ref="S232:T232"/>
    <mergeCell ref="U232:V232"/>
    <mergeCell ref="W230:X230"/>
    <mergeCell ref="K231:L231"/>
    <mergeCell ref="M231:N231"/>
    <mergeCell ref="O231:P231"/>
    <mergeCell ref="Q231:R231"/>
    <mergeCell ref="S231:T231"/>
    <mergeCell ref="U231:V231"/>
    <mergeCell ref="W231:X231"/>
    <mergeCell ref="K230:L230"/>
    <mergeCell ref="M230:N230"/>
    <mergeCell ref="O230:P230"/>
    <mergeCell ref="Q230:R230"/>
    <mergeCell ref="S230:T230"/>
    <mergeCell ref="U230:V230"/>
    <mergeCell ref="W228:X228"/>
    <mergeCell ref="K229:L229"/>
    <mergeCell ref="M229:N229"/>
    <mergeCell ref="O229:P229"/>
    <mergeCell ref="Q229:R229"/>
    <mergeCell ref="S229:T229"/>
    <mergeCell ref="U229:V229"/>
    <mergeCell ref="W229:X229"/>
    <mergeCell ref="K228:L228"/>
    <mergeCell ref="M228:N228"/>
    <mergeCell ref="O228:P228"/>
    <mergeCell ref="Q228:R228"/>
    <mergeCell ref="S228:T228"/>
    <mergeCell ref="U228:V228"/>
    <mergeCell ref="W226:X226"/>
    <mergeCell ref="K227:L227"/>
    <mergeCell ref="M227:N227"/>
    <mergeCell ref="O227:P227"/>
    <mergeCell ref="Q227:R227"/>
    <mergeCell ref="S227:T227"/>
    <mergeCell ref="U227:V227"/>
    <mergeCell ref="W227:X227"/>
    <mergeCell ref="K226:L226"/>
    <mergeCell ref="M226:N226"/>
    <mergeCell ref="O226:P226"/>
    <mergeCell ref="Q226:R226"/>
    <mergeCell ref="S226:T226"/>
    <mergeCell ref="U226:V226"/>
    <mergeCell ref="W224:X224"/>
    <mergeCell ref="K225:L225"/>
    <mergeCell ref="M225:N225"/>
    <mergeCell ref="O225:P225"/>
    <mergeCell ref="Q225:R225"/>
    <mergeCell ref="S225:T225"/>
    <mergeCell ref="U225:V225"/>
    <mergeCell ref="W225:X225"/>
    <mergeCell ref="K224:L224"/>
    <mergeCell ref="M224:N224"/>
    <mergeCell ref="O224:P224"/>
    <mergeCell ref="Q224:R224"/>
    <mergeCell ref="S224:T224"/>
    <mergeCell ref="U224:V224"/>
    <mergeCell ref="W222:X222"/>
    <mergeCell ref="K223:L223"/>
    <mergeCell ref="M223:N223"/>
    <mergeCell ref="O223:P223"/>
    <mergeCell ref="Q223:R223"/>
    <mergeCell ref="S223:T223"/>
    <mergeCell ref="U223:V223"/>
    <mergeCell ref="W223:X223"/>
    <mergeCell ref="K222:L222"/>
    <mergeCell ref="M222:N222"/>
    <mergeCell ref="O222:P222"/>
    <mergeCell ref="Q222:R222"/>
    <mergeCell ref="S222:T222"/>
    <mergeCell ref="U222:V222"/>
    <mergeCell ref="U220:V220"/>
    <mergeCell ref="W220:X220"/>
    <mergeCell ref="K221:L221"/>
    <mergeCell ref="M221:N221"/>
    <mergeCell ref="O221:P221"/>
    <mergeCell ref="Q221:R221"/>
    <mergeCell ref="S221:T221"/>
    <mergeCell ref="U221:V221"/>
    <mergeCell ref="W221:X221"/>
    <mergeCell ref="O219:P219"/>
    <mergeCell ref="Q219:R219"/>
    <mergeCell ref="S219:T219"/>
    <mergeCell ref="U219:V219"/>
    <mergeCell ref="W219:X219"/>
    <mergeCell ref="K220:L220"/>
    <mergeCell ref="M220:N220"/>
    <mergeCell ref="O220:P220"/>
    <mergeCell ref="Q220:R220"/>
    <mergeCell ref="S220:T220"/>
    <mergeCell ref="X214:Z214"/>
    <mergeCell ref="AA214:AC214"/>
    <mergeCell ref="K218:L218"/>
    <mergeCell ref="M218:N219"/>
    <mergeCell ref="O218:P218"/>
    <mergeCell ref="Q218:R218"/>
    <mergeCell ref="S218:T218"/>
    <mergeCell ref="U218:V218"/>
    <mergeCell ref="W218:X218"/>
    <mergeCell ref="K219:L219"/>
    <mergeCell ref="X211:Z211"/>
    <mergeCell ref="AA211:AC211"/>
    <mergeCell ref="X212:Z212"/>
    <mergeCell ref="AA212:AC212"/>
    <mergeCell ref="X213:Z213"/>
    <mergeCell ref="AA213:AC213"/>
    <mergeCell ref="X202:Z202"/>
    <mergeCell ref="AA202:AC202"/>
    <mergeCell ref="X203:Z203"/>
    <mergeCell ref="AA203:AC203"/>
    <mergeCell ref="X209:AC209"/>
    <mergeCell ref="X210:Z210"/>
    <mergeCell ref="AA210:AC210"/>
    <mergeCell ref="T200:U200"/>
    <mergeCell ref="V200:W200"/>
    <mergeCell ref="X200:Y200"/>
    <mergeCell ref="Z200:AA200"/>
    <mergeCell ref="AB200:AC200"/>
    <mergeCell ref="AG200:AH200"/>
    <mergeCell ref="AG199:AH199"/>
    <mergeCell ref="B200:C200"/>
    <mergeCell ref="D200:E200"/>
    <mergeCell ref="F200:G200"/>
    <mergeCell ref="H200:I200"/>
    <mergeCell ref="J200:K200"/>
    <mergeCell ref="L200:M200"/>
    <mergeCell ref="N200:O200"/>
    <mergeCell ref="P200:Q200"/>
    <mergeCell ref="R200:S200"/>
    <mergeCell ref="R199:S199"/>
    <mergeCell ref="T199:U199"/>
    <mergeCell ref="V199:W199"/>
    <mergeCell ref="X199:Y199"/>
    <mergeCell ref="Z199:AA199"/>
    <mergeCell ref="AB199:AC199"/>
    <mergeCell ref="AB198:AC198"/>
    <mergeCell ref="AG198:AH198"/>
    <mergeCell ref="B199:C199"/>
    <mergeCell ref="D199:E199"/>
    <mergeCell ref="F199:G199"/>
    <mergeCell ref="H199:I199"/>
    <mergeCell ref="J199:K199"/>
    <mergeCell ref="L199:M199"/>
    <mergeCell ref="N199:O199"/>
    <mergeCell ref="P199:Q199"/>
    <mergeCell ref="P198:Q198"/>
    <mergeCell ref="R198:S198"/>
    <mergeCell ref="T198:U198"/>
    <mergeCell ref="V198:W198"/>
    <mergeCell ref="X198:Y198"/>
    <mergeCell ref="Z198:AA198"/>
    <mergeCell ref="Z197:AA197"/>
    <mergeCell ref="AB197:AC197"/>
    <mergeCell ref="AG197:AH197"/>
    <mergeCell ref="B198:C198"/>
    <mergeCell ref="D198:E198"/>
    <mergeCell ref="F198:G198"/>
    <mergeCell ref="H198:I198"/>
    <mergeCell ref="J198:K198"/>
    <mergeCell ref="L198:M198"/>
    <mergeCell ref="N198:O198"/>
    <mergeCell ref="N197:O197"/>
    <mergeCell ref="P197:Q197"/>
    <mergeCell ref="R197:S197"/>
    <mergeCell ref="T197:U197"/>
    <mergeCell ref="V197:W197"/>
    <mergeCell ref="X197:Y197"/>
    <mergeCell ref="B197:C197"/>
    <mergeCell ref="D197:E197"/>
    <mergeCell ref="F197:G197"/>
    <mergeCell ref="H197:I197"/>
    <mergeCell ref="J197:K197"/>
    <mergeCell ref="L197:M197"/>
    <mergeCell ref="X196:Y196"/>
    <mergeCell ref="Z196:AA196"/>
    <mergeCell ref="AB196:AC196"/>
    <mergeCell ref="AD196:AE196"/>
    <mergeCell ref="AG196:AH196"/>
    <mergeCell ref="AO196:AP196"/>
    <mergeCell ref="L196:M196"/>
    <mergeCell ref="N196:O196"/>
    <mergeCell ref="P196:Q196"/>
    <mergeCell ref="R196:S196"/>
    <mergeCell ref="T196:U196"/>
    <mergeCell ref="V196:W196"/>
    <mergeCell ref="Z195:AA195"/>
    <mergeCell ref="AB195:AC195"/>
    <mergeCell ref="AD195:AE195"/>
    <mergeCell ref="AG195:AH195"/>
    <mergeCell ref="AO195:AP195"/>
    <mergeCell ref="B196:C196"/>
    <mergeCell ref="D196:E196"/>
    <mergeCell ref="F196:G196"/>
    <mergeCell ref="H196:I196"/>
    <mergeCell ref="J196:K196"/>
    <mergeCell ref="N195:O195"/>
    <mergeCell ref="P195:Q195"/>
    <mergeCell ref="R195:S195"/>
    <mergeCell ref="T195:U195"/>
    <mergeCell ref="V195:W195"/>
    <mergeCell ref="X195:Y195"/>
    <mergeCell ref="B195:C195"/>
    <mergeCell ref="D195:E195"/>
    <mergeCell ref="F195:G195"/>
    <mergeCell ref="H195:I195"/>
    <mergeCell ref="J195:K195"/>
    <mergeCell ref="L195:M195"/>
    <mergeCell ref="L193:M193"/>
    <mergeCell ref="X194:Y194"/>
    <mergeCell ref="Z194:AA194"/>
    <mergeCell ref="AB194:AC194"/>
    <mergeCell ref="AD194:AE194"/>
    <mergeCell ref="AG194:AH194"/>
    <mergeCell ref="AO194:AP194"/>
    <mergeCell ref="L194:M194"/>
    <mergeCell ref="N194:O194"/>
    <mergeCell ref="P194:Q194"/>
    <mergeCell ref="R194:S194"/>
    <mergeCell ref="T194:U194"/>
    <mergeCell ref="V194:W194"/>
    <mergeCell ref="Z193:AA193"/>
    <mergeCell ref="AB193:AC193"/>
    <mergeCell ref="AD193:AE193"/>
    <mergeCell ref="AG193:AH193"/>
    <mergeCell ref="AO193:AP193"/>
    <mergeCell ref="Z192:AA192"/>
    <mergeCell ref="AB192:AC192"/>
    <mergeCell ref="AD192:AE192"/>
    <mergeCell ref="AG192:AH192"/>
    <mergeCell ref="AO192:AP192"/>
    <mergeCell ref="L192:M192"/>
    <mergeCell ref="N192:O192"/>
    <mergeCell ref="P192:Q192"/>
    <mergeCell ref="R192:S192"/>
    <mergeCell ref="T192:U192"/>
    <mergeCell ref="V192:W192"/>
    <mergeCell ref="Z191:AA191"/>
    <mergeCell ref="AB191:AC191"/>
    <mergeCell ref="AD191:AE191"/>
    <mergeCell ref="AG191:AH191"/>
    <mergeCell ref="AO191:AP191"/>
    <mergeCell ref="B194:C194"/>
    <mergeCell ref="D194:E194"/>
    <mergeCell ref="F194:G194"/>
    <mergeCell ref="H194:I194"/>
    <mergeCell ref="J194:K194"/>
    <mergeCell ref="N193:O193"/>
    <mergeCell ref="P193:Q193"/>
    <mergeCell ref="R193:S193"/>
    <mergeCell ref="T193:U193"/>
    <mergeCell ref="V193:W193"/>
    <mergeCell ref="X193:Y193"/>
    <mergeCell ref="B193:C193"/>
    <mergeCell ref="D193:E193"/>
    <mergeCell ref="F193:G193"/>
    <mergeCell ref="H193:I193"/>
    <mergeCell ref="J193:K193"/>
    <mergeCell ref="AD190:AE190"/>
    <mergeCell ref="AG190:AH190"/>
    <mergeCell ref="AO190:AP190"/>
    <mergeCell ref="L190:M190"/>
    <mergeCell ref="N190:O190"/>
    <mergeCell ref="P190:Q190"/>
    <mergeCell ref="R190:S190"/>
    <mergeCell ref="T190:U190"/>
    <mergeCell ref="V190:W190"/>
    <mergeCell ref="Z189:AA189"/>
    <mergeCell ref="AB189:AC189"/>
    <mergeCell ref="AD189:AE189"/>
    <mergeCell ref="AG189:AH189"/>
    <mergeCell ref="AO189:AP189"/>
    <mergeCell ref="B192:C192"/>
    <mergeCell ref="D192:E192"/>
    <mergeCell ref="F192:G192"/>
    <mergeCell ref="H192:I192"/>
    <mergeCell ref="J192:K192"/>
    <mergeCell ref="N191:O191"/>
    <mergeCell ref="P191:Q191"/>
    <mergeCell ref="R191:S191"/>
    <mergeCell ref="T191:U191"/>
    <mergeCell ref="V191:W191"/>
    <mergeCell ref="X191:Y191"/>
    <mergeCell ref="B191:C191"/>
    <mergeCell ref="D191:E191"/>
    <mergeCell ref="F191:G191"/>
    <mergeCell ref="H191:I191"/>
    <mergeCell ref="J191:K191"/>
    <mergeCell ref="L191:M191"/>
    <mergeCell ref="X192:Y192"/>
    <mergeCell ref="AO188:AP188"/>
    <mergeCell ref="L188:M188"/>
    <mergeCell ref="N188:O188"/>
    <mergeCell ref="P188:Q188"/>
    <mergeCell ref="R188:S188"/>
    <mergeCell ref="T188:U188"/>
    <mergeCell ref="V188:W188"/>
    <mergeCell ref="Z187:AA187"/>
    <mergeCell ref="AB187:AC187"/>
    <mergeCell ref="AD187:AE187"/>
    <mergeCell ref="AG187:AH187"/>
    <mergeCell ref="AO187:AP187"/>
    <mergeCell ref="B190:C190"/>
    <mergeCell ref="D190:E190"/>
    <mergeCell ref="F190:G190"/>
    <mergeCell ref="H190:I190"/>
    <mergeCell ref="J190:K190"/>
    <mergeCell ref="N189:O189"/>
    <mergeCell ref="P189:Q189"/>
    <mergeCell ref="R189:S189"/>
    <mergeCell ref="T189:U189"/>
    <mergeCell ref="V189:W189"/>
    <mergeCell ref="X189:Y189"/>
    <mergeCell ref="B189:C189"/>
    <mergeCell ref="D189:E189"/>
    <mergeCell ref="F189:G189"/>
    <mergeCell ref="H189:I189"/>
    <mergeCell ref="J189:K189"/>
    <mergeCell ref="L189:M189"/>
    <mergeCell ref="X190:Y190"/>
    <mergeCell ref="Z190:AA190"/>
    <mergeCell ref="AB190:AC190"/>
    <mergeCell ref="B188:C188"/>
    <mergeCell ref="D188:E188"/>
    <mergeCell ref="F188:G188"/>
    <mergeCell ref="H188:I188"/>
    <mergeCell ref="J188:K188"/>
    <mergeCell ref="N187:O187"/>
    <mergeCell ref="P187:Q187"/>
    <mergeCell ref="R187:S187"/>
    <mergeCell ref="T187:U187"/>
    <mergeCell ref="V187:W187"/>
    <mergeCell ref="X187:Y187"/>
    <mergeCell ref="AB186:AC186"/>
    <mergeCell ref="AD186:AE186"/>
    <mergeCell ref="AG186:AH186"/>
    <mergeCell ref="AO186:AP186"/>
    <mergeCell ref="B187:C187"/>
    <mergeCell ref="D187:E187"/>
    <mergeCell ref="F187:G187"/>
    <mergeCell ref="H187:I187"/>
    <mergeCell ref="J187:K187"/>
    <mergeCell ref="L187:M187"/>
    <mergeCell ref="P186:Q186"/>
    <mergeCell ref="R186:S186"/>
    <mergeCell ref="T186:U186"/>
    <mergeCell ref="V186:W186"/>
    <mergeCell ref="X186:Y186"/>
    <mergeCell ref="Z186:AA186"/>
    <mergeCell ref="X188:Y188"/>
    <mergeCell ref="Z188:AA188"/>
    <mergeCell ref="AB188:AC188"/>
    <mergeCell ref="AD188:AE188"/>
    <mergeCell ref="AG188:AH188"/>
    <mergeCell ref="AD185:AE185"/>
    <mergeCell ref="AG185:AH185"/>
    <mergeCell ref="AO185:AP185"/>
    <mergeCell ref="B186:C186"/>
    <mergeCell ref="D186:E186"/>
    <mergeCell ref="F186:G186"/>
    <mergeCell ref="H186:I186"/>
    <mergeCell ref="J186:K186"/>
    <mergeCell ref="L186:M186"/>
    <mergeCell ref="N186:O186"/>
    <mergeCell ref="R185:S185"/>
    <mergeCell ref="T185:U185"/>
    <mergeCell ref="V185:W185"/>
    <mergeCell ref="X185:Y185"/>
    <mergeCell ref="Z185:AA185"/>
    <mergeCell ref="AB185:AC185"/>
    <mergeCell ref="AG184:AH184"/>
    <mergeCell ref="AO184:AP184"/>
    <mergeCell ref="B185:C185"/>
    <mergeCell ref="D185:E185"/>
    <mergeCell ref="F185:G185"/>
    <mergeCell ref="H185:I185"/>
    <mergeCell ref="J185:K185"/>
    <mergeCell ref="L185:M185"/>
    <mergeCell ref="N185:O185"/>
    <mergeCell ref="P185:Q185"/>
    <mergeCell ref="T184:U184"/>
    <mergeCell ref="V184:W184"/>
    <mergeCell ref="X184:Y184"/>
    <mergeCell ref="Z184:AA184"/>
    <mergeCell ref="AB184:AC184"/>
    <mergeCell ref="AD184:AE184"/>
    <mergeCell ref="AO183:AP183"/>
    <mergeCell ref="B184:C184"/>
    <mergeCell ref="D184:E184"/>
    <mergeCell ref="F184:G184"/>
    <mergeCell ref="H184:I184"/>
    <mergeCell ref="J184:K184"/>
    <mergeCell ref="L184:M184"/>
    <mergeCell ref="N184:O184"/>
    <mergeCell ref="P184:Q184"/>
    <mergeCell ref="R184:S184"/>
    <mergeCell ref="AL182:AL183"/>
    <mergeCell ref="AM182:AM183"/>
    <mergeCell ref="AO182:AP182"/>
    <mergeCell ref="B183:C183"/>
    <mergeCell ref="D183:E183"/>
    <mergeCell ref="J183:K183"/>
    <mergeCell ref="R183:S183"/>
    <mergeCell ref="T183:U183"/>
    <mergeCell ref="V183:W183"/>
    <mergeCell ref="X183:Y183"/>
    <mergeCell ref="Z182:AA183"/>
    <mergeCell ref="AB182:AC182"/>
    <mergeCell ref="AD182:AE182"/>
    <mergeCell ref="AG182:AH183"/>
    <mergeCell ref="AI182:AI183"/>
    <mergeCell ref="AK182:AK183"/>
    <mergeCell ref="AB183:AC183"/>
    <mergeCell ref="AD183:AE183"/>
    <mergeCell ref="N182:O183"/>
    <mergeCell ref="P182:Q183"/>
    <mergeCell ref="R182:S182"/>
    <mergeCell ref="T182:U182"/>
    <mergeCell ref="V182:W182"/>
    <mergeCell ref="X182:Y182"/>
    <mergeCell ref="B182:C182"/>
    <mergeCell ref="D182:E182"/>
    <mergeCell ref="F182:G183"/>
    <mergeCell ref="H182:I183"/>
    <mergeCell ref="J182:K182"/>
    <mergeCell ref="L182:M183"/>
    <mergeCell ref="X121:Z121"/>
    <mergeCell ref="AA121:AC121"/>
    <mergeCell ref="X122:Z122"/>
    <mergeCell ref="AA122:AC122"/>
    <mergeCell ref="AA124:AC124"/>
    <mergeCell ref="AD124:AF124"/>
    <mergeCell ref="B114:C114"/>
    <mergeCell ref="B115:C115"/>
    <mergeCell ref="B116:C116"/>
    <mergeCell ref="X119:Z119"/>
    <mergeCell ref="AA119:AC119"/>
    <mergeCell ref="X120:Z120"/>
    <mergeCell ref="AA120:AC120"/>
    <mergeCell ref="Q137:S137"/>
    <mergeCell ref="T137:V137"/>
    <mergeCell ref="W137:Y137"/>
    <mergeCell ref="Z137:AB137"/>
    <mergeCell ref="AC137:AE137"/>
    <mergeCell ref="D138:E138"/>
    <mergeCell ref="F138:G138"/>
    <mergeCell ref="Q138:S138"/>
    <mergeCell ref="T138:V138"/>
    <mergeCell ref="W138:Y138"/>
    <mergeCell ref="AA133:AC133"/>
    <mergeCell ref="X99:Z99"/>
    <mergeCell ref="AA99:AC99"/>
    <mergeCell ref="X101:Z101"/>
    <mergeCell ref="AA101:AC101"/>
    <mergeCell ref="X104:AC104"/>
    <mergeCell ref="B106:AF107"/>
    <mergeCell ref="X95:Z95"/>
    <mergeCell ref="AA95:AC95"/>
    <mergeCell ref="X96:Z96"/>
    <mergeCell ref="AA96:AC96"/>
    <mergeCell ref="X97:Z97"/>
    <mergeCell ref="AA97:AC97"/>
    <mergeCell ref="X90:Z90"/>
    <mergeCell ref="AA90:AC90"/>
    <mergeCell ref="X91:Z91"/>
    <mergeCell ref="AA91:AC91"/>
    <mergeCell ref="X94:Z94"/>
    <mergeCell ref="AA94:AC94"/>
    <mergeCell ref="U86:W86"/>
    <mergeCell ref="X86:Z86"/>
    <mergeCell ref="AA86:AC86"/>
    <mergeCell ref="U87:W87"/>
    <mergeCell ref="X87:Z87"/>
    <mergeCell ref="AA87:AC87"/>
    <mergeCell ref="X81:Z81"/>
    <mergeCell ref="AA81:AC81"/>
    <mergeCell ref="X82:Z82"/>
    <mergeCell ref="AA82:AC82"/>
    <mergeCell ref="X84:Z84"/>
    <mergeCell ref="AA84:AC84"/>
    <mergeCell ref="X78:Z78"/>
    <mergeCell ref="AA78:AC78"/>
    <mergeCell ref="X79:Z79"/>
    <mergeCell ref="AA79:AC79"/>
    <mergeCell ref="U80:W80"/>
    <mergeCell ref="X80:Z80"/>
    <mergeCell ref="AA80:AC80"/>
    <mergeCell ref="B73:C73"/>
    <mergeCell ref="X75:Z75"/>
    <mergeCell ref="AA75:AC75"/>
    <mergeCell ref="X76:Z76"/>
    <mergeCell ref="AA76:AC76"/>
    <mergeCell ref="X77:Z77"/>
    <mergeCell ref="AA77:AC77"/>
    <mergeCell ref="AD61:AF61"/>
    <mergeCell ref="B64:AF66"/>
    <mergeCell ref="B69:C69"/>
    <mergeCell ref="B70:C70"/>
    <mergeCell ref="B71:C71"/>
    <mergeCell ref="B72:C72"/>
    <mergeCell ref="B56:C56"/>
    <mergeCell ref="B57:C57"/>
    <mergeCell ref="B58:C58"/>
    <mergeCell ref="B59:C59"/>
    <mergeCell ref="B60:C60"/>
    <mergeCell ref="AA61:AC61"/>
    <mergeCell ref="N51:P51"/>
    <mergeCell ref="Q51:S51"/>
    <mergeCell ref="T51:V51"/>
    <mergeCell ref="W51:Y51"/>
    <mergeCell ref="Z51:AB51"/>
    <mergeCell ref="AC51:AE51"/>
    <mergeCell ref="B51:C51"/>
    <mergeCell ref="D51:E51"/>
    <mergeCell ref="F51:G51"/>
    <mergeCell ref="H51:I51"/>
    <mergeCell ref="J51:K51"/>
    <mergeCell ref="L51:M51"/>
    <mergeCell ref="N50:P50"/>
    <mergeCell ref="Q50:S50"/>
    <mergeCell ref="T50:V50"/>
    <mergeCell ref="W50:Y50"/>
    <mergeCell ref="Z50:AB50"/>
    <mergeCell ref="AC50:AE50"/>
    <mergeCell ref="B50:C50"/>
    <mergeCell ref="D50:E50"/>
    <mergeCell ref="F50:G50"/>
    <mergeCell ref="H50:I50"/>
    <mergeCell ref="J50:K50"/>
    <mergeCell ref="L50:M50"/>
    <mergeCell ref="N49:P49"/>
    <mergeCell ref="Q49:S49"/>
    <mergeCell ref="T49:V49"/>
    <mergeCell ref="W49:Y49"/>
    <mergeCell ref="Z49:AB49"/>
    <mergeCell ref="AC49:AE49"/>
    <mergeCell ref="B49:C49"/>
    <mergeCell ref="D49:E49"/>
    <mergeCell ref="F49:G49"/>
    <mergeCell ref="H49:I49"/>
    <mergeCell ref="J49:K49"/>
    <mergeCell ref="L49:M49"/>
    <mergeCell ref="N48:P48"/>
    <mergeCell ref="Q48:S48"/>
    <mergeCell ref="T48:V48"/>
    <mergeCell ref="W48:Y48"/>
    <mergeCell ref="Z48:AB48"/>
    <mergeCell ref="AC48:AE48"/>
    <mergeCell ref="B48:C48"/>
    <mergeCell ref="D48:E48"/>
    <mergeCell ref="F48:G48"/>
    <mergeCell ref="H48:I48"/>
    <mergeCell ref="J48:K48"/>
    <mergeCell ref="L48:M48"/>
    <mergeCell ref="N47:P47"/>
    <mergeCell ref="Q47:S47"/>
    <mergeCell ref="T47:V47"/>
    <mergeCell ref="W47:Y47"/>
    <mergeCell ref="Z47:AB47"/>
    <mergeCell ref="AC47:AE47"/>
    <mergeCell ref="B47:C47"/>
    <mergeCell ref="D47:E47"/>
    <mergeCell ref="F47:G47"/>
    <mergeCell ref="H47:I47"/>
    <mergeCell ref="J47:K47"/>
    <mergeCell ref="L47:M47"/>
    <mergeCell ref="N46:P46"/>
    <mergeCell ref="Q46:S46"/>
    <mergeCell ref="T46:V46"/>
    <mergeCell ref="W46:Y46"/>
    <mergeCell ref="Z46:AB46"/>
    <mergeCell ref="AC46:AE46"/>
    <mergeCell ref="T45:V45"/>
    <mergeCell ref="W45:Y45"/>
    <mergeCell ref="Z45:AB45"/>
    <mergeCell ref="AC45:AE45"/>
    <mergeCell ref="B46:C46"/>
    <mergeCell ref="D46:E46"/>
    <mergeCell ref="F46:G46"/>
    <mergeCell ref="H46:I46"/>
    <mergeCell ref="J46:K46"/>
    <mergeCell ref="L46:M46"/>
    <mergeCell ref="Z44:AB44"/>
    <mergeCell ref="AC44:AE44"/>
    <mergeCell ref="B45:C45"/>
    <mergeCell ref="D45:E45"/>
    <mergeCell ref="F45:G45"/>
    <mergeCell ref="H45:I45"/>
    <mergeCell ref="J45:K45"/>
    <mergeCell ref="L45:M45"/>
    <mergeCell ref="N45:P45"/>
    <mergeCell ref="Q45:S45"/>
    <mergeCell ref="Q43:S43"/>
    <mergeCell ref="T43:V43"/>
    <mergeCell ref="W43:Y43"/>
    <mergeCell ref="Z43:AB43"/>
    <mergeCell ref="AC43:AE43"/>
    <mergeCell ref="D44:E44"/>
    <mergeCell ref="F44:G44"/>
    <mergeCell ref="Q44:S44"/>
    <mergeCell ref="T44:V44"/>
    <mergeCell ref="W44:Y44"/>
    <mergeCell ref="B43:C44"/>
    <mergeCell ref="D43:G43"/>
    <mergeCell ref="H43:I44"/>
    <mergeCell ref="J43:K44"/>
    <mergeCell ref="L43:M44"/>
    <mergeCell ref="N43:P44"/>
    <mergeCell ref="X38:Z38"/>
    <mergeCell ref="AA38:AE38"/>
    <mergeCell ref="X39:Z39"/>
    <mergeCell ref="AA39:AE39"/>
    <mergeCell ref="X40:Z40"/>
    <mergeCell ref="AA40:AC40"/>
    <mergeCell ref="F4:I4"/>
    <mergeCell ref="Y4:AB4"/>
    <mergeCell ref="AC4:AF4"/>
    <mergeCell ref="F5:I5"/>
    <mergeCell ref="Y5:AB5"/>
    <mergeCell ref="AC5:AF5"/>
    <mergeCell ref="F2:I2"/>
    <mergeCell ref="Y2:AB2"/>
    <mergeCell ref="AC2:AF2"/>
    <mergeCell ref="F3:I3"/>
    <mergeCell ref="Y3:AB3"/>
    <mergeCell ref="AC3:AF3"/>
    <mergeCell ref="X33:Z33"/>
    <mergeCell ref="AA33:AC33"/>
    <mergeCell ref="X34:Z34"/>
    <mergeCell ref="AA34:AC34"/>
    <mergeCell ref="X37:Z37"/>
    <mergeCell ref="AA37:AE37"/>
    <mergeCell ref="X28:Z28"/>
    <mergeCell ref="AA28:AC28"/>
    <mergeCell ref="X31:Z31"/>
    <mergeCell ref="AA31:AC31"/>
    <mergeCell ref="X32:Z32"/>
    <mergeCell ref="AA32:AC32"/>
    <mergeCell ref="X25:Z25"/>
    <mergeCell ref="AA25:AC25"/>
    <mergeCell ref="X26:Z26"/>
    <mergeCell ref="AA26:AC26"/>
    <mergeCell ref="X27:Z27"/>
    <mergeCell ref="AA27:AC27"/>
  </mergeCells>
  <conditionalFormatting sqref="K449:M452">
    <cfRule type="cellIs" dxfId="29" priority="23" operator="equal">
      <formula>"Qall &gt; P…. OK!!"</formula>
    </cfRule>
    <cfRule type="cellIs" dxfId="28" priority="24" operator="equal">
      <formula>"Qall &lt; P….NG!!"</formula>
    </cfRule>
  </conditionalFormatting>
  <conditionalFormatting sqref="O449:Q452">
    <cfRule type="cellIs" dxfId="27" priority="1" operator="equal">
      <formula>"Qall &gt; P…. OK!!"</formula>
    </cfRule>
    <cfRule type="cellIs" dxfId="26" priority="2" operator="equal">
      <formula>"Qall &lt; P….NG!!"</formula>
    </cfRule>
  </conditionalFormatting>
  <conditionalFormatting sqref="P449:P452">
    <cfRule type="cellIs" dxfId="25" priority="19" operator="equal">
      <formula>"No Soil Arching"</formula>
    </cfRule>
    <cfRule type="cellIs" dxfId="24" priority="20" operator="equal">
      <formula>"Arching Effect Occur"</formula>
    </cfRule>
  </conditionalFormatting>
  <conditionalFormatting sqref="U449:W452">
    <cfRule type="cellIs" dxfId="23" priority="3" operator="equal">
      <formula>"Qall &gt; P…. OK!!"</formula>
    </cfRule>
    <cfRule type="cellIs" dxfId="22" priority="4" operator="equal">
      <formula>"Qall &lt; P….NG!!"</formula>
    </cfRule>
  </conditionalFormatting>
  <conditionalFormatting sqref="V449:V452">
    <cfRule type="cellIs" dxfId="21" priority="13" operator="equal">
      <formula>"No Soil Arching"</formula>
    </cfRule>
    <cfRule type="cellIs" dxfId="20" priority="14" operator="equal">
      <formula>"Arching Effect Occur"</formula>
    </cfRule>
  </conditionalFormatting>
  <conditionalFormatting sqref="X2:AB5 X6:AC63 X67:AC125 X282:AC362 X363:Y363 AA363:AC363 X364:AC384 X385:Y385 AA385:AC385 X386:AC433 X434:Y435 AA434:AC435 X436:AC448 Z450:AC452 X453:AC1048576">
    <cfRule type="cellIs" dxfId="19" priority="55" operator="equal">
      <formula>"Qall &gt; P…. OK!!"</formula>
    </cfRule>
    <cfRule type="cellIs" dxfId="18" priority="56" operator="equal">
      <formula>"Qall &lt; P….NG!!"</formula>
    </cfRule>
  </conditionalFormatting>
  <conditionalFormatting sqref="X1:AC1">
    <cfRule type="cellIs" dxfId="17" priority="57" operator="equal">
      <formula>"Qall &gt; P…. OK!!"</formula>
    </cfRule>
    <cfRule type="cellIs" dxfId="16" priority="58" operator="equal">
      <formula>"Qall &lt; P….NG!!"</formula>
    </cfRule>
  </conditionalFormatting>
  <conditionalFormatting sqref="X163:AC163">
    <cfRule type="cellIs" dxfId="15" priority="37" stopIfTrue="1" operator="equal">
      <formula>"qall &lt; P….NG!!"</formula>
    </cfRule>
    <cfRule type="cellIs" dxfId="14" priority="38" stopIfTrue="1" operator="equal">
      <formula>"qall &lt; P….NG"</formula>
    </cfRule>
  </conditionalFormatting>
  <conditionalFormatting sqref="Y1:Y63 Y67:Y125 Y282:Y448 Y453:Y1048576">
    <cfRule type="cellIs" dxfId="13" priority="47" operator="equal">
      <formula>"No Soil Arching"</formula>
    </cfRule>
    <cfRule type="cellIs" dxfId="12" priority="48" operator="equal">
      <formula>"Arching Effect Occur"</formula>
    </cfRule>
  </conditionalFormatting>
  <conditionalFormatting sqref="AA205:AC205">
    <cfRule type="cellIs" dxfId="11" priority="45" operator="equal">
      <formula>"Qall &gt; P…. OK!!"</formula>
    </cfRule>
    <cfRule type="cellIs" dxfId="10" priority="46" operator="equal">
      <formula>"Qall &lt; P….NG!!"</formula>
    </cfRule>
  </conditionalFormatting>
  <conditionalFormatting sqref="AA449:AC449">
    <cfRule type="cellIs" dxfId="9" priority="5" operator="equal">
      <formula>"Qall &gt; P…. OK!!"</formula>
    </cfRule>
    <cfRule type="cellIs" dxfId="8" priority="6" operator="equal">
      <formula>"Qall &lt; P….NG!!"</formula>
    </cfRule>
  </conditionalFormatting>
  <conditionalFormatting sqref="AB449">
    <cfRule type="cellIs" dxfId="7" priority="7" operator="equal">
      <formula>"No Soil Arching"</formula>
    </cfRule>
    <cfRule type="cellIs" dxfId="6" priority="8" operator="equal">
      <formula>"Arching Effect Occur"</formula>
    </cfRule>
  </conditionalFormatting>
  <conditionalFormatting sqref="AC2:AC4">
    <cfRule type="cellIs" dxfId="5" priority="53" operator="equal">
      <formula>"Qall &gt; P…. OK!!"</formula>
    </cfRule>
    <cfRule type="cellIs" dxfId="4" priority="54" operator="equal">
      <formula>"Qall &lt; P….NG!!"</formula>
    </cfRule>
  </conditionalFormatting>
  <conditionalFormatting sqref="AC5">
    <cfRule type="cellIs" dxfId="3" priority="49" operator="equal">
      <formula>"No Soil Arching"</formula>
    </cfRule>
    <cfRule type="cellIs" dxfId="2" priority="50" operator="equal">
      <formula>"Arching Effect Occur"</formula>
    </cfRule>
  </conditionalFormatting>
  <conditionalFormatting sqref="AC5:AF5">
    <cfRule type="cellIs" dxfId="1" priority="51" operator="equal">
      <formula>"Qall &gt; P…. OK!!"</formula>
    </cfRule>
    <cfRule type="cellIs" dxfId="0" priority="52" operator="equal">
      <formula>"Qall &lt; P….NG!!"</formula>
    </cfRule>
  </conditionalFormatting>
  <dataValidations disablePrompts="1" count="9">
    <dataValidation type="list" allowBlank="1" showInputMessage="1" showErrorMessage="1" sqref="AA308:AC308" xr:uid="{4243B332-39CC-493F-BA0E-33920577C606}">
      <formula1>$AG$308:$AG$309</formula1>
    </dataValidation>
    <dataValidation type="list" allowBlank="1" showInputMessage="1" showErrorMessage="1" sqref="AA307:AC307" xr:uid="{68519799-4A37-4BF4-BF04-4D3A831311F6}">
      <formula1>$AG$296:$AG$307</formula1>
    </dataValidation>
    <dataValidation type="list" allowBlank="1" showInputMessage="1" showErrorMessage="1" sqref="AA310:AC310" xr:uid="{5BCD6F57-2287-4A95-8CE2-25775AA4FC0F}">
      <formula1>$AG$310:$AG$311</formula1>
    </dataValidation>
    <dataValidation type="list" allowBlank="1" showInputMessage="1" showErrorMessage="1" sqref="WWI983362:WWK983362 N65789:P65794 JJ65789:JL65794 TF65789:TH65794 ADB65789:ADD65794 AMX65789:AMZ65794 AWT65789:AWV65794 BGP65789:BGR65794 BQL65789:BQN65794 CAH65789:CAJ65794 CKD65789:CKF65794 CTZ65789:CUB65794 DDV65789:DDX65794 DNR65789:DNT65794 DXN65789:DXP65794 EHJ65789:EHL65794 ERF65789:ERH65794 FBB65789:FBD65794 FKX65789:FKZ65794 FUT65789:FUV65794 GEP65789:GER65794 GOL65789:GON65794 GYH65789:GYJ65794 HID65789:HIF65794 HRZ65789:HSB65794 IBV65789:IBX65794 ILR65789:ILT65794 IVN65789:IVP65794 JFJ65789:JFL65794 JPF65789:JPH65794 JZB65789:JZD65794 KIX65789:KIZ65794 KST65789:KSV65794 LCP65789:LCR65794 LML65789:LMN65794 LWH65789:LWJ65794 MGD65789:MGF65794 MPZ65789:MQB65794 MZV65789:MZX65794 NJR65789:NJT65794 NTN65789:NTP65794 ODJ65789:ODL65794 ONF65789:ONH65794 OXB65789:OXD65794 PGX65789:PGZ65794 PQT65789:PQV65794 QAP65789:QAR65794 QKL65789:QKN65794 QUH65789:QUJ65794 RED65789:REF65794 RNZ65789:ROB65794 RXV65789:RXX65794 SHR65789:SHT65794 SRN65789:SRP65794 TBJ65789:TBL65794 TLF65789:TLH65794 TVB65789:TVD65794 UEX65789:UEZ65794 UOT65789:UOV65794 UYP65789:UYR65794 VIL65789:VIN65794 VSH65789:VSJ65794 WCD65789:WCF65794 WLZ65789:WMB65794 WVV65789:WVX65794 N131325:P131330 JJ131325:JL131330 TF131325:TH131330 ADB131325:ADD131330 AMX131325:AMZ131330 AWT131325:AWV131330 BGP131325:BGR131330 BQL131325:BQN131330 CAH131325:CAJ131330 CKD131325:CKF131330 CTZ131325:CUB131330 DDV131325:DDX131330 DNR131325:DNT131330 DXN131325:DXP131330 EHJ131325:EHL131330 ERF131325:ERH131330 FBB131325:FBD131330 FKX131325:FKZ131330 FUT131325:FUV131330 GEP131325:GER131330 GOL131325:GON131330 GYH131325:GYJ131330 HID131325:HIF131330 HRZ131325:HSB131330 IBV131325:IBX131330 ILR131325:ILT131330 IVN131325:IVP131330 JFJ131325:JFL131330 JPF131325:JPH131330 JZB131325:JZD131330 KIX131325:KIZ131330 KST131325:KSV131330 LCP131325:LCR131330 LML131325:LMN131330 LWH131325:LWJ131330 MGD131325:MGF131330 MPZ131325:MQB131330 MZV131325:MZX131330 NJR131325:NJT131330 NTN131325:NTP131330 ODJ131325:ODL131330 ONF131325:ONH131330 OXB131325:OXD131330 PGX131325:PGZ131330 PQT131325:PQV131330 QAP131325:QAR131330 QKL131325:QKN131330 QUH131325:QUJ131330 RED131325:REF131330 RNZ131325:ROB131330 RXV131325:RXX131330 SHR131325:SHT131330 SRN131325:SRP131330 TBJ131325:TBL131330 TLF131325:TLH131330 TVB131325:TVD131330 UEX131325:UEZ131330 UOT131325:UOV131330 UYP131325:UYR131330 VIL131325:VIN131330 VSH131325:VSJ131330 WCD131325:WCF131330 WLZ131325:WMB131330 WVV131325:WVX131330 N196861:P196866 JJ196861:JL196866 TF196861:TH196866 ADB196861:ADD196866 AMX196861:AMZ196866 AWT196861:AWV196866 BGP196861:BGR196866 BQL196861:BQN196866 CAH196861:CAJ196866 CKD196861:CKF196866 CTZ196861:CUB196866 DDV196861:DDX196866 DNR196861:DNT196866 DXN196861:DXP196866 EHJ196861:EHL196866 ERF196861:ERH196866 FBB196861:FBD196866 FKX196861:FKZ196866 FUT196861:FUV196866 GEP196861:GER196866 GOL196861:GON196866 GYH196861:GYJ196866 HID196861:HIF196866 HRZ196861:HSB196866 IBV196861:IBX196866 ILR196861:ILT196866 IVN196861:IVP196866 JFJ196861:JFL196866 JPF196861:JPH196866 JZB196861:JZD196866 KIX196861:KIZ196866 KST196861:KSV196866 LCP196861:LCR196866 LML196861:LMN196866 LWH196861:LWJ196866 MGD196861:MGF196866 MPZ196861:MQB196866 MZV196861:MZX196866 NJR196861:NJT196866 NTN196861:NTP196866 ODJ196861:ODL196866 ONF196861:ONH196866 OXB196861:OXD196866 PGX196861:PGZ196866 PQT196861:PQV196866 QAP196861:QAR196866 QKL196861:QKN196866 QUH196861:QUJ196866 RED196861:REF196866 RNZ196861:ROB196866 RXV196861:RXX196866 SHR196861:SHT196866 SRN196861:SRP196866 TBJ196861:TBL196866 TLF196861:TLH196866 TVB196861:TVD196866 UEX196861:UEZ196866 UOT196861:UOV196866 UYP196861:UYR196866 VIL196861:VIN196866 VSH196861:VSJ196866 WCD196861:WCF196866 WLZ196861:WMB196866 WVV196861:WVX196866 N262397:P262402 JJ262397:JL262402 TF262397:TH262402 ADB262397:ADD262402 AMX262397:AMZ262402 AWT262397:AWV262402 BGP262397:BGR262402 BQL262397:BQN262402 CAH262397:CAJ262402 CKD262397:CKF262402 CTZ262397:CUB262402 DDV262397:DDX262402 DNR262397:DNT262402 DXN262397:DXP262402 EHJ262397:EHL262402 ERF262397:ERH262402 FBB262397:FBD262402 FKX262397:FKZ262402 FUT262397:FUV262402 GEP262397:GER262402 GOL262397:GON262402 GYH262397:GYJ262402 HID262397:HIF262402 HRZ262397:HSB262402 IBV262397:IBX262402 ILR262397:ILT262402 IVN262397:IVP262402 JFJ262397:JFL262402 JPF262397:JPH262402 JZB262397:JZD262402 KIX262397:KIZ262402 KST262397:KSV262402 LCP262397:LCR262402 LML262397:LMN262402 LWH262397:LWJ262402 MGD262397:MGF262402 MPZ262397:MQB262402 MZV262397:MZX262402 NJR262397:NJT262402 NTN262397:NTP262402 ODJ262397:ODL262402 ONF262397:ONH262402 OXB262397:OXD262402 PGX262397:PGZ262402 PQT262397:PQV262402 QAP262397:QAR262402 QKL262397:QKN262402 QUH262397:QUJ262402 RED262397:REF262402 RNZ262397:ROB262402 RXV262397:RXX262402 SHR262397:SHT262402 SRN262397:SRP262402 TBJ262397:TBL262402 TLF262397:TLH262402 TVB262397:TVD262402 UEX262397:UEZ262402 UOT262397:UOV262402 UYP262397:UYR262402 VIL262397:VIN262402 VSH262397:VSJ262402 WCD262397:WCF262402 WLZ262397:WMB262402 WVV262397:WVX262402 N327933:P327938 JJ327933:JL327938 TF327933:TH327938 ADB327933:ADD327938 AMX327933:AMZ327938 AWT327933:AWV327938 BGP327933:BGR327938 BQL327933:BQN327938 CAH327933:CAJ327938 CKD327933:CKF327938 CTZ327933:CUB327938 DDV327933:DDX327938 DNR327933:DNT327938 DXN327933:DXP327938 EHJ327933:EHL327938 ERF327933:ERH327938 FBB327933:FBD327938 FKX327933:FKZ327938 FUT327933:FUV327938 GEP327933:GER327938 GOL327933:GON327938 GYH327933:GYJ327938 HID327933:HIF327938 HRZ327933:HSB327938 IBV327933:IBX327938 ILR327933:ILT327938 IVN327933:IVP327938 JFJ327933:JFL327938 JPF327933:JPH327938 JZB327933:JZD327938 KIX327933:KIZ327938 KST327933:KSV327938 LCP327933:LCR327938 LML327933:LMN327938 LWH327933:LWJ327938 MGD327933:MGF327938 MPZ327933:MQB327938 MZV327933:MZX327938 NJR327933:NJT327938 NTN327933:NTP327938 ODJ327933:ODL327938 ONF327933:ONH327938 OXB327933:OXD327938 PGX327933:PGZ327938 PQT327933:PQV327938 QAP327933:QAR327938 QKL327933:QKN327938 QUH327933:QUJ327938 RED327933:REF327938 RNZ327933:ROB327938 RXV327933:RXX327938 SHR327933:SHT327938 SRN327933:SRP327938 TBJ327933:TBL327938 TLF327933:TLH327938 TVB327933:TVD327938 UEX327933:UEZ327938 UOT327933:UOV327938 UYP327933:UYR327938 VIL327933:VIN327938 VSH327933:VSJ327938 WCD327933:WCF327938 WLZ327933:WMB327938 WVV327933:WVX327938 N393469:P393474 JJ393469:JL393474 TF393469:TH393474 ADB393469:ADD393474 AMX393469:AMZ393474 AWT393469:AWV393474 BGP393469:BGR393474 BQL393469:BQN393474 CAH393469:CAJ393474 CKD393469:CKF393474 CTZ393469:CUB393474 DDV393469:DDX393474 DNR393469:DNT393474 DXN393469:DXP393474 EHJ393469:EHL393474 ERF393469:ERH393474 FBB393469:FBD393474 FKX393469:FKZ393474 FUT393469:FUV393474 GEP393469:GER393474 GOL393469:GON393474 GYH393469:GYJ393474 HID393469:HIF393474 HRZ393469:HSB393474 IBV393469:IBX393474 ILR393469:ILT393474 IVN393469:IVP393474 JFJ393469:JFL393474 JPF393469:JPH393474 JZB393469:JZD393474 KIX393469:KIZ393474 KST393469:KSV393474 LCP393469:LCR393474 LML393469:LMN393474 LWH393469:LWJ393474 MGD393469:MGF393474 MPZ393469:MQB393474 MZV393469:MZX393474 NJR393469:NJT393474 NTN393469:NTP393474 ODJ393469:ODL393474 ONF393469:ONH393474 OXB393469:OXD393474 PGX393469:PGZ393474 PQT393469:PQV393474 QAP393469:QAR393474 QKL393469:QKN393474 QUH393469:QUJ393474 RED393469:REF393474 RNZ393469:ROB393474 RXV393469:RXX393474 SHR393469:SHT393474 SRN393469:SRP393474 TBJ393469:TBL393474 TLF393469:TLH393474 TVB393469:TVD393474 UEX393469:UEZ393474 UOT393469:UOV393474 UYP393469:UYR393474 VIL393469:VIN393474 VSH393469:VSJ393474 WCD393469:WCF393474 WLZ393469:WMB393474 WVV393469:WVX393474 N459005:P459010 JJ459005:JL459010 TF459005:TH459010 ADB459005:ADD459010 AMX459005:AMZ459010 AWT459005:AWV459010 BGP459005:BGR459010 BQL459005:BQN459010 CAH459005:CAJ459010 CKD459005:CKF459010 CTZ459005:CUB459010 DDV459005:DDX459010 DNR459005:DNT459010 DXN459005:DXP459010 EHJ459005:EHL459010 ERF459005:ERH459010 FBB459005:FBD459010 FKX459005:FKZ459010 FUT459005:FUV459010 GEP459005:GER459010 GOL459005:GON459010 GYH459005:GYJ459010 HID459005:HIF459010 HRZ459005:HSB459010 IBV459005:IBX459010 ILR459005:ILT459010 IVN459005:IVP459010 JFJ459005:JFL459010 JPF459005:JPH459010 JZB459005:JZD459010 KIX459005:KIZ459010 KST459005:KSV459010 LCP459005:LCR459010 LML459005:LMN459010 LWH459005:LWJ459010 MGD459005:MGF459010 MPZ459005:MQB459010 MZV459005:MZX459010 NJR459005:NJT459010 NTN459005:NTP459010 ODJ459005:ODL459010 ONF459005:ONH459010 OXB459005:OXD459010 PGX459005:PGZ459010 PQT459005:PQV459010 QAP459005:QAR459010 QKL459005:QKN459010 QUH459005:QUJ459010 RED459005:REF459010 RNZ459005:ROB459010 RXV459005:RXX459010 SHR459005:SHT459010 SRN459005:SRP459010 TBJ459005:TBL459010 TLF459005:TLH459010 TVB459005:TVD459010 UEX459005:UEZ459010 UOT459005:UOV459010 UYP459005:UYR459010 VIL459005:VIN459010 VSH459005:VSJ459010 WCD459005:WCF459010 WLZ459005:WMB459010 WVV459005:WVX459010 N524541:P524546 JJ524541:JL524546 TF524541:TH524546 ADB524541:ADD524546 AMX524541:AMZ524546 AWT524541:AWV524546 BGP524541:BGR524546 BQL524541:BQN524546 CAH524541:CAJ524546 CKD524541:CKF524546 CTZ524541:CUB524546 DDV524541:DDX524546 DNR524541:DNT524546 DXN524541:DXP524546 EHJ524541:EHL524546 ERF524541:ERH524546 FBB524541:FBD524546 FKX524541:FKZ524546 FUT524541:FUV524546 GEP524541:GER524546 GOL524541:GON524546 GYH524541:GYJ524546 HID524541:HIF524546 HRZ524541:HSB524546 IBV524541:IBX524546 ILR524541:ILT524546 IVN524541:IVP524546 JFJ524541:JFL524546 JPF524541:JPH524546 JZB524541:JZD524546 KIX524541:KIZ524546 KST524541:KSV524546 LCP524541:LCR524546 LML524541:LMN524546 LWH524541:LWJ524546 MGD524541:MGF524546 MPZ524541:MQB524546 MZV524541:MZX524546 NJR524541:NJT524546 NTN524541:NTP524546 ODJ524541:ODL524546 ONF524541:ONH524546 OXB524541:OXD524546 PGX524541:PGZ524546 PQT524541:PQV524546 QAP524541:QAR524546 QKL524541:QKN524546 QUH524541:QUJ524546 RED524541:REF524546 RNZ524541:ROB524546 RXV524541:RXX524546 SHR524541:SHT524546 SRN524541:SRP524546 TBJ524541:TBL524546 TLF524541:TLH524546 TVB524541:TVD524546 UEX524541:UEZ524546 UOT524541:UOV524546 UYP524541:UYR524546 VIL524541:VIN524546 VSH524541:VSJ524546 WCD524541:WCF524546 WLZ524541:WMB524546 WVV524541:WVX524546 N590077:P590082 JJ590077:JL590082 TF590077:TH590082 ADB590077:ADD590082 AMX590077:AMZ590082 AWT590077:AWV590082 BGP590077:BGR590082 BQL590077:BQN590082 CAH590077:CAJ590082 CKD590077:CKF590082 CTZ590077:CUB590082 DDV590077:DDX590082 DNR590077:DNT590082 DXN590077:DXP590082 EHJ590077:EHL590082 ERF590077:ERH590082 FBB590077:FBD590082 FKX590077:FKZ590082 FUT590077:FUV590082 GEP590077:GER590082 GOL590077:GON590082 GYH590077:GYJ590082 HID590077:HIF590082 HRZ590077:HSB590082 IBV590077:IBX590082 ILR590077:ILT590082 IVN590077:IVP590082 JFJ590077:JFL590082 JPF590077:JPH590082 JZB590077:JZD590082 KIX590077:KIZ590082 KST590077:KSV590082 LCP590077:LCR590082 LML590077:LMN590082 LWH590077:LWJ590082 MGD590077:MGF590082 MPZ590077:MQB590082 MZV590077:MZX590082 NJR590077:NJT590082 NTN590077:NTP590082 ODJ590077:ODL590082 ONF590077:ONH590082 OXB590077:OXD590082 PGX590077:PGZ590082 PQT590077:PQV590082 QAP590077:QAR590082 QKL590077:QKN590082 QUH590077:QUJ590082 RED590077:REF590082 RNZ590077:ROB590082 RXV590077:RXX590082 SHR590077:SHT590082 SRN590077:SRP590082 TBJ590077:TBL590082 TLF590077:TLH590082 TVB590077:TVD590082 UEX590077:UEZ590082 UOT590077:UOV590082 UYP590077:UYR590082 VIL590077:VIN590082 VSH590077:VSJ590082 WCD590077:WCF590082 WLZ590077:WMB590082 WVV590077:WVX590082 N655613:P655618 JJ655613:JL655618 TF655613:TH655618 ADB655613:ADD655618 AMX655613:AMZ655618 AWT655613:AWV655618 BGP655613:BGR655618 BQL655613:BQN655618 CAH655613:CAJ655618 CKD655613:CKF655618 CTZ655613:CUB655618 DDV655613:DDX655618 DNR655613:DNT655618 DXN655613:DXP655618 EHJ655613:EHL655618 ERF655613:ERH655618 FBB655613:FBD655618 FKX655613:FKZ655618 FUT655613:FUV655618 GEP655613:GER655618 GOL655613:GON655618 GYH655613:GYJ655618 HID655613:HIF655618 HRZ655613:HSB655618 IBV655613:IBX655618 ILR655613:ILT655618 IVN655613:IVP655618 JFJ655613:JFL655618 JPF655613:JPH655618 JZB655613:JZD655618 KIX655613:KIZ655618 KST655613:KSV655618 LCP655613:LCR655618 LML655613:LMN655618 LWH655613:LWJ655618 MGD655613:MGF655618 MPZ655613:MQB655618 MZV655613:MZX655618 NJR655613:NJT655618 NTN655613:NTP655618 ODJ655613:ODL655618 ONF655613:ONH655618 OXB655613:OXD655618 PGX655613:PGZ655618 PQT655613:PQV655618 QAP655613:QAR655618 QKL655613:QKN655618 QUH655613:QUJ655618 RED655613:REF655618 RNZ655613:ROB655618 RXV655613:RXX655618 SHR655613:SHT655618 SRN655613:SRP655618 TBJ655613:TBL655618 TLF655613:TLH655618 TVB655613:TVD655618 UEX655613:UEZ655618 UOT655613:UOV655618 UYP655613:UYR655618 VIL655613:VIN655618 VSH655613:VSJ655618 WCD655613:WCF655618 WLZ655613:WMB655618 WVV655613:WVX655618 N721149:P721154 JJ721149:JL721154 TF721149:TH721154 ADB721149:ADD721154 AMX721149:AMZ721154 AWT721149:AWV721154 BGP721149:BGR721154 BQL721149:BQN721154 CAH721149:CAJ721154 CKD721149:CKF721154 CTZ721149:CUB721154 DDV721149:DDX721154 DNR721149:DNT721154 DXN721149:DXP721154 EHJ721149:EHL721154 ERF721149:ERH721154 FBB721149:FBD721154 FKX721149:FKZ721154 FUT721149:FUV721154 GEP721149:GER721154 GOL721149:GON721154 GYH721149:GYJ721154 HID721149:HIF721154 HRZ721149:HSB721154 IBV721149:IBX721154 ILR721149:ILT721154 IVN721149:IVP721154 JFJ721149:JFL721154 JPF721149:JPH721154 JZB721149:JZD721154 KIX721149:KIZ721154 KST721149:KSV721154 LCP721149:LCR721154 LML721149:LMN721154 LWH721149:LWJ721154 MGD721149:MGF721154 MPZ721149:MQB721154 MZV721149:MZX721154 NJR721149:NJT721154 NTN721149:NTP721154 ODJ721149:ODL721154 ONF721149:ONH721154 OXB721149:OXD721154 PGX721149:PGZ721154 PQT721149:PQV721154 QAP721149:QAR721154 QKL721149:QKN721154 QUH721149:QUJ721154 RED721149:REF721154 RNZ721149:ROB721154 RXV721149:RXX721154 SHR721149:SHT721154 SRN721149:SRP721154 TBJ721149:TBL721154 TLF721149:TLH721154 TVB721149:TVD721154 UEX721149:UEZ721154 UOT721149:UOV721154 UYP721149:UYR721154 VIL721149:VIN721154 VSH721149:VSJ721154 WCD721149:WCF721154 WLZ721149:WMB721154 WVV721149:WVX721154 N786685:P786690 JJ786685:JL786690 TF786685:TH786690 ADB786685:ADD786690 AMX786685:AMZ786690 AWT786685:AWV786690 BGP786685:BGR786690 BQL786685:BQN786690 CAH786685:CAJ786690 CKD786685:CKF786690 CTZ786685:CUB786690 DDV786685:DDX786690 DNR786685:DNT786690 DXN786685:DXP786690 EHJ786685:EHL786690 ERF786685:ERH786690 FBB786685:FBD786690 FKX786685:FKZ786690 FUT786685:FUV786690 GEP786685:GER786690 GOL786685:GON786690 GYH786685:GYJ786690 HID786685:HIF786690 HRZ786685:HSB786690 IBV786685:IBX786690 ILR786685:ILT786690 IVN786685:IVP786690 JFJ786685:JFL786690 JPF786685:JPH786690 JZB786685:JZD786690 KIX786685:KIZ786690 KST786685:KSV786690 LCP786685:LCR786690 LML786685:LMN786690 LWH786685:LWJ786690 MGD786685:MGF786690 MPZ786685:MQB786690 MZV786685:MZX786690 NJR786685:NJT786690 NTN786685:NTP786690 ODJ786685:ODL786690 ONF786685:ONH786690 OXB786685:OXD786690 PGX786685:PGZ786690 PQT786685:PQV786690 QAP786685:QAR786690 QKL786685:QKN786690 QUH786685:QUJ786690 RED786685:REF786690 RNZ786685:ROB786690 RXV786685:RXX786690 SHR786685:SHT786690 SRN786685:SRP786690 TBJ786685:TBL786690 TLF786685:TLH786690 TVB786685:TVD786690 UEX786685:UEZ786690 UOT786685:UOV786690 UYP786685:UYR786690 VIL786685:VIN786690 VSH786685:VSJ786690 WCD786685:WCF786690 WLZ786685:WMB786690 WVV786685:WVX786690 N852221:P852226 JJ852221:JL852226 TF852221:TH852226 ADB852221:ADD852226 AMX852221:AMZ852226 AWT852221:AWV852226 BGP852221:BGR852226 BQL852221:BQN852226 CAH852221:CAJ852226 CKD852221:CKF852226 CTZ852221:CUB852226 DDV852221:DDX852226 DNR852221:DNT852226 DXN852221:DXP852226 EHJ852221:EHL852226 ERF852221:ERH852226 FBB852221:FBD852226 FKX852221:FKZ852226 FUT852221:FUV852226 GEP852221:GER852226 GOL852221:GON852226 GYH852221:GYJ852226 HID852221:HIF852226 HRZ852221:HSB852226 IBV852221:IBX852226 ILR852221:ILT852226 IVN852221:IVP852226 JFJ852221:JFL852226 JPF852221:JPH852226 JZB852221:JZD852226 KIX852221:KIZ852226 KST852221:KSV852226 LCP852221:LCR852226 LML852221:LMN852226 LWH852221:LWJ852226 MGD852221:MGF852226 MPZ852221:MQB852226 MZV852221:MZX852226 NJR852221:NJT852226 NTN852221:NTP852226 ODJ852221:ODL852226 ONF852221:ONH852226 OXB852221:OXD852226 PGX852221:PGZ852226 PQT852221:PQV852226 QAP852221:QAR852226 QKL852221:QKN852226 QUH852221:QUJ852226 RED852221:REF852226 RNZ852221:ROB852226 RXV852221:RXX852226 SHR852221:SHT852226 SRN852221:SRP852226 TBJ852221:TBL852226 TLF852221:TLH852226 TVB852221:TVD852226 UEX852221:UEZ852226 UOT852221:UOV852226 UYP852221:UYR852226 VIL852221:VIN852226 VSH852221:VSJ852226 WCD852221:WCF852226 WLZ852221:WMB852226 WVV852221:WVX852226 N917757:P917762 JJ917757:JL917762 TF917757:TH917762 ADB917757:ADD917762 AMX917757:AMZ917762 AWT917757:AWV917762 BGP917757:BGR917762 BQL917757:BQN917762 CAH917757:CAJ917762 CKD917757:CKF917762 CTZ917757:CUB917762 DDV917757:DDX917762 DNR917757:DNT917762 DXN917757:DXP917762 EHJ917757:EHL917762 ERF917757:ERH917762 FBB917757:FBD917762 FKX917757:FKZ917762 FUT917757:FUV917762 GEP917757:GER917762 GOL917757:GON917762 GYH917757:GYJ917762 HID917757:HIF917762 HRZ917757:HSB917762 IBV917757:IBX917762 ILR917757:ILT917762 IVN917757:IVP917762 JFJ917757:JFL917762 JPF917757:JPH917762 JZB917757:JZD917762 KIX917757:KIZ917762 KST917757:KSV917762 LCP917757:LCR917762 LML917757:LMN917762 LWH917757:LWJ917762 MGD917757:MGF917762 MPZ917757:MQB917762 MZV917757:MZX917762 NJR917757:NJT917762 NTN917757:NTP917762 ODJ917757:ODL917762 ONF917757:ONH917762 OXB917757:OXD917762 PGX917757:PGZ917762 PQT917757:PQV917762 QAP917757:QAR917762 QKL917757:QKN917762 QUH917757:QUJ917762 RED917757:REF917762 RNZ917757:ROB917762 RXV917757:RXX917762 SHR917757:SHT917762 SRN917757:SRP917762 TBJ917757:TBL917762 TLF917757:TLH917762 TVB917757:TVD917762 UEX917757:UEZ917762 UOT917757:UOV917762 UYP917757:UYR917762 VIL917757:VIN917762 VSH917757:VSJ917762 WCD917757:WCF917762 WLZ917757:WMB917762 WVV917757:WVX917762 N983293:P983298 JJ983293:JL983298 TF983293:TH983298 ADB983293:ADD983298 AMX983293:AMZ983298 AWT983293:AWV983298 BGP983293:BGR983298 BQL983293:BQN983298 CAH983293:CAJ983298 CKD983293:CKF983298 CTZ983293:CUB983298 DDV983293:DDX983298 DNR983293:DNT983298 DXN983293:DXP983298 EHJ983293:EHL983298 ERF983293:ERH983298 FBB983293:FBD983298 FKX983293:FKZ983298 FUT983293:FUV983298 GEP983293:GER983298 GOL983293:GON983298 GYH983293:GYJ983298 HID983293:HIF983298 HRZ983293:HSB983298 IBV983293:IBX983298 ILR983293:ILT983298 IVN983293:IVP983298 JFJ983293:JFL983298 JPF983293:JPH983298 JZB983293:JZD983298 KIX983293:KIZ983298 KST983293:KSV983298 LCP983293:LCR983298 LML983293:LMN983298 LWH983293:LWJ983298 MGD983293:MGF983298 MPZ983293:MQB983298 MZV983293:MZX983298 NJR983293:NJT983298 NTN983293:NTP983298 ODJ983293:ODL983298 ONF983293:ONH983298 OXB983293:OXD983298 PGX983293:PGZ983298 PQT983293:PQV983298 QAP983293:QAR983298 QKL983293:QKN983298 QUH983293:QUJ983298 RED983293:REF983298 RNZ983293:ROB983298 RXV983293:RXX983298 SHR983293:SHT983298 SRN983293:SRP983298 TBJ983293:TBL983298 TLF983293:TLH983298 TVB983293:TVD983298 UEX983293:UEZ983298 UOT983293:UOV983298 UYP983293:UYR983298 VIL983293:VIN983298 VSH983293:VSJ983298 WCD983293:WCF983298 WLZ983293:WMB983298 JW323:JY323 TS323:TU323 ADO323:ADQ323 ANK323:ANM323 AXG323:AXI323 BHC323:BHE323 BQY323:BRA323 CAU323:CAW323 CKQ323:CKS323 CUM323:CUO323 DEI323:DEK323 DOE323:DOG323 DYA323:DYC323 EHW323:EHY323 ERS323:ERU323 FBO323:FBQ323 FLK323:FLM323 FVG323:FVI323 GFC323:GFE323 GOY323:GPA323 GYU323:GYW323 HIQ323:HIS323 HSM323:HSO323 ICI323:ICK323 IME323:IMG323 IWA323:IWC323 JFW323:JFY323 JPS323:JPU323 JZO323:JZQ323 KJK323:KJM323 KTG323:KTI323 LDC323:LDE323 LMY323:LNA323 LWU323:LWW323 MGQ323:MGS323 MQM323:MQO323 NAI323:NAK323 NKE323:NKG323 NUA323:NUC323 ODW323:ODY323 ONS323:ONU323 OXO323:OXQ323 PHK323:PHM323 PRG323:PRI323 QBC323:QBE323 QKY323:QLA323 QUU323:QUW323 REQ323:RES323 ROM323:ROO323 RYI323:RYK323 SIE323:SIG323 SSA323:SSC323 TBW323:TBY323 TLS323:TLU323 TVO323:TVQ323 UFK323:UFM323 UPG323:UPI323 UZC323:UZE323 VIY323:VJA323 VSU323:VSW323 WCQ323:WCS323 WMM323:WMO323 WWI323:WWK323 AA65858:AC65858 JW65858:JY65858 TS65858:TU65858 ADO65858:ADQ65858 ANK65858:ANM65858 AXG65858:AXI65858 BHC65858:BHE65858 BQY65858:BRA65858 CAU65858:CAW65858 CKQ65858:CKS65858 CUM65858:CUO65858 DEI65858:DEK65858 DOE65858:DOG65858 DYA65858:DYC65858 EHW65858:EHY65858 ERS65858:ERU65858 FBO65858:FBQ65858 FLK65858:FLM65858 FVG65858:FVI65858 GFC65858:GFE65858 GOY65858:GPA65858 GYU65858:GYW65858 HIQ65858:HIS65858 HSM65858:HSO65858 ICI65858:ICK65858 IME65858:IMG65858 IWA65858:IWC65858 JFW65858:JFY65858 JPS65858:JPU65858 JZO65858:JZQ65858 KJK65858:KJM65858 KTG65858:KTI65858 LDC65858:LDE65858 LMY65858:LNA65858 LWU65858:LWW65858 MGQ65858:MGS65858 MQM65858:MQO65858 NAI65858:NAK65858 NKE65858:NKG65858 NUA65858:NUC65858 ODW65858:ODY65858 ONS65858:ONU65858 OXO65858:OXQ65858 PHK65858:PHM65858 PRG65858:PRI65858 QBC65858:QBE65858 QKY65858:QLA65858 QUU65858:QUW65858 REQ65858:RES65858 ROM65858:ROO65858 RYI65858:RYK65858 SIE65858:SIG65858 SSA65858:SSC65858 TBW65858:TBY65858 TLS65858:TLU65858 TVO65858:TVQ65858 UFK65858:UFM65858 UPG65858:UPI65858 UZC65858:UZE65858 VIY65858:VJA65858 VSU65858:VSW65858 WCQ65858:WCS65858 WMM65858:WMO65858 WWI65858:WWK65858 AA131394:AC131394 JW131394:JY131394 TS131394:TU131394 ADO131394:ADQ131394 ANK131394:ANM131394 AXG131394:AXI131394 BHC131394:BHE131394 BQY131394:BRA131394 CAU131394:CAW131394 CKQ131394:CKS131394 CUM131394:CUO131394 DEI131394:DEK131394 DOE131394:DOG131394 DYA131394:DYC131394 EHW131394:EHY131394 ERS131394:ERU131394 FBO131394:FBQ131394 FLK131394:FLM131394 FVG131394:FVI131394 GFC131394:GFE131394 GOY131394:GPA131394 GYU131394:GYW131394 HIQ131394:HIS131394 HSM131394:HSO131394 ICI131394:ICK131394 IME131394:IMG131394 IWA131394:IWC131394 JFW131394:JFY131394 JPS131394:JPU131394 JZO131394:JZQ131394 KJK131394:KJM131394 KTG131394:KTI131394 LDC131394:LDE131394 LMY131394:LNA131394 LWU131394:LWW131394 MGQ131394:MGS131394 MQM131394:MQO131394 NAI131394:NAK131394 NKE131394:NKG131394 NUA131394:NUC131394 ODW131394:ODY131394 ONS131394:ONU131394 OXO131394:OXQ131394 PHK131394:PHM131394 PRG131394:PRI131394 QBC131394:QBE131394 QKY131394:QLA131394 QUU131394:QUW131394 REQ131394:RES131394 ROM131394:ROO131394 RYI131394:RYK131394 SIE131394:SIG131394 SSA131394:SSC131394 TBW131394:TBY131394 TLS131394:TLU131394 TVO131394:TVQ131394 UFK131394:UFM131394 UPG131394:UPI131394 UZC131394:UZE131394 VIY131394:VJA131394 VSU131394:VSW131394 WCQ131394:WCS131394 WMM131394:WMO131394 WWI131394:WWK131394 AA196930:AC196930 JW196930:JY196930 TS196930:TU196930 ADO196930:ADQ196930 ANK196930:ANM196930 AXG196930:AXI196930 BHC196930:BHE196930 BQY196930:BRA196930 CAU196930:CAW196930 CKQ196930:CKS196930 CUM196930:CUO196930 DEI196930:DEK196930 DOE196930:DOG196930 DYA196930:DYC196930 EHW196930:EHY196930 ERS196930:ERU196930 FBO196930:FBQ196930 FLK196930:FLM196930 FVG196930:FVI196930 GFC196930:GFE196930 GOY196930:GPA196930 GYU196930:GYW196930 HIQ196930:HIS196930 HSM196930:HSO196930 ICI196930:ICK196930 IME196930:IMG196930 IWA196930:IWC196930 JFW196930:JFY196930 JPS196930:JPU196930 JZO196930:JZQ196930 KJK196930:KJM196930 KTG196930:KTI196930 LDC196930:LDE196930 LMY196930:LNA196930 LWU196930:LWW196930 MGQ196930:MGS196930 MQM196930:MQO196930 NAI196930:NAK196930 NKE196930:NKG196930 NUA196930:NUC196930 ODW196930:ODY196930 ONS196930:ONU196930 OXO196930:OXQ196930 PHK196930:PHM196930 PRG196930:PRI196930 QBC196930:QBE196930 QKY196930:QLA196930 QUU196930:QUW196930 REQ196930:RES196930 ROM196930:ROO196930 RYI196930:RYK196930 SIE196930:SIG196930 SSA196930:SSC196930 TBW196930:TBY196930 TLS196930:TLU196930 TVO196930:TVQ196930 UFK196930:UFM196930 UPG196930:UPI196930 UZC196930:UZE196930 VIY196930:VJA196930 VSU196930:VSW196930 WCQ196930:WCS196930 WMM196930:WMO196930 WWI196930:WWK196930 AA262466:AC262466 JW262466:JY262466 TS262466:TU262466 ADO262466:ADQ262466 ANK262466:ANM262466 AXG262466:AXI262466 BHC262466:BHE262466 BQY262466:BRA262466 CAU262466:CAW262466 CKQ262466:CKS262466 CUM262466:CUO262466 DEI262466:DEK262466 DOE262466:DOG262466 DYA262466:DYC262466 EHW262466:EHY262466 ERS262466:ERU262466 FBO262466:FBQ262466 FLK262466:FLM262466 FVG262466:FVI262466 GFC262466:GFE262466 GOY262466:GPA262466 GYU262466:GYW262466 HIQ262466:HIS262466 HSM262466:HSO262466 ICI262466:ICK262466 IME262466:IMG262466 IWA262466:IWC262466 JFW262466:JFY262466 JPS262466:JPU262466 JZO262466:JZQ262466 KJK262466:KJM262466 KTG262466:KTI262466 LDC262466:LDE262466 LMY262466:LNA262466 LWU262466:LWW262466 MGQ262466:MGS262466 MQM262466:MQO262466 NAI262466:NAK262466 NKE262466:NKG262466 NUA262466:NUC262466 ODW262466:ODY262466 ONS262466:ONU262466 OXO262466:OXQ262466 PHK262466:PHM262466 PRG262466:PRI262466 QBC262466:QBE262466 QKY262466:QLA262466 QUU262466:QUW262466 REQ262466:RES262466 ROM262466:ROO262466 RYI262466:RYK262466 SIE262466:SIG262466 SSA262466:SSC262466 TBW262466:TBY262466 TLS262466:TLU262466 TVO262466:TVQ262466 UFK262466:UFM262466 UPG262466:UPI262466 UZC262466:UZE262466 VIY262466:VJA262466 VSU262466:VSW262466 WCQ262466:WCS262466 WMM262466:WMO262466 WWI262466:WWK262466 AA328002:AC328002 JW328002:JY328002 TS328002:TU328002 ADO328002:ADQ328002 ANK328002:ANM328002 AXG328002:AXI328002 BHC328002:BHE328002 BQY328002:BRA328002 CAU328002:CAW328002 CKQ328002:CKS328002 CUM328002:CUO328002 DEI328002:DEK328002 DOE328002:DOG328002 DYA328002:DYC328002 EHW328002:EHY328002 ERS328002:ERU328002 FBO328002:FBQ328002 FLK328002:FLM328002 FVG328002:FVI328002 GFC328002:GFE328002 GOY328002:GPA328002 GYU328002:GYW328002 HIQ328002:HIS328002 HSM328002:HSO328002 ICI328002:ICK328002 IME328002:IMG328002 IWA328002:IWC328002 JFW328002:JFY328002 JPS328002:JPU328002 JZO328002:JZQ328002 KJK328002:KJM328002 KTG328002:KTI328002 LDC328002:LDE328002 LMY328002:LNA328002 LWU328002:LWW328002 MGQ328002:MGS328002 MQM328002:MQO328002 NAI328002:NAK328002 NKE328002:NKG328002 NUA328002:NUC328002 ODW328002:ODY328002 ONS328002:ONU328002 OXO328002:OXQ328002 PHK328002:PHM328002 PRG328002:PRI328002 QBC328002:QBE328002 QKY328002:QLA328002 QUU328002:QUW328002 REQ328002:RES328002 ROM328002:ROO328002 RYI328002:RYK328002 SIE328002:SIG328002 SSA328002:SSC328002 TBW328002:TBY328002 TLS328002:TLU328002 TVO328002:TVQ328002 UFK328002:UFM328002 UPG328002:UPI328002 UZC328002:UZE328002 VIY328002:VJA328002 VSU328002:VSW328002 WCQ328002:WCS328002 WMM328002:WMO328002 WWI328002:WWK328002 AA393538:AC393538 JW393538:JY393538 TS393538:TU393538 ADO393538:ADQ393538 ANK393538:ANM393538 AXG393538:AXI393538 BHC393538:BHE393538 BQY393538:BRA393538 CAU393538:CAW393538 CKQ393538:CKS393538 CUM393538:CUO393538 DEI393538:DEK393538 DOE393538:DOG393538 DYA393538:DYC393538 EHW393538:EHY393538 ERS393538:ERU393538 FBO393538:FBQ393538 FLK393538:FLM393538 FVG393538:FVI393538 GFC393538:GFE393538 GOY393538:GPA393538 GYU393538:GYW393538 HIQ393538:HIS393538 HSM393538:HSO393538 ICI393538:ICK393538 IME393538:IMG393538 IWA393538:IWC393538 JFW393538:JFY393538 JPS393538:JPU393538 JZO393538:JZQ393538 KJK393538:KJM393538 KTG393538:KTI393538 LDC393538:LDE393538 LMY393538:LNA393538 LWU393538:LWW393538 MGQ393538:MGS393538 MQM393538:MQO393538 NAI393538:NAK393538 NKE393538:NKG393538 NUA393538:NUC393538 ODW393538:ODY393538 ONS393538:ONU393538 OXO393538:OXQ393538 PHK393538:PHM393538 PRG393538:PRI393538 QBC393538:QBE393538 QKY393538:QLA393538 QUU393538:QUW393538 REQ393538:RES393538 ROM393538:ROO393538 RYI393538:RYK393538 SIE393538:SIG393538 SSA393538:SSC393538 TBW393538:TBY393538 TLS393538:TLU393538 TVO393538:TVQ393538 UFK393538:UFM393538 UPG393538:UPI393538 UZC393538:UZE393538 VIY393538:VJA393538 VSU393538:VSW393538 WCQ393538:WCS393538 WMM393538:WMO393538 WWI393538:WWK393538 AA459074:AC459074 JW459074:JY459074 TS459074:TU459074 ADO459074:ADQ459074 ANK459074:ANM459074 AXG459074:AXI459074 BHC459074:BHE459074 BQY459074:BRA459074 CAU459074:CAW459074 CKQ459074:CKS459074 CUM459074:CUO459074 DEI459074:DEK459074 DOE459074:DOG459074 DYA459074:DYC459074 EHW459074:EHY459074 ERS459074:ERU459074 FBO459074:FBQ459074 FLK459074:FLM459074 FVG459074:FVI459074 GFC459074:GFE459074 GOY459074:GPA459074 GYU459074:GYW459074 HIQ459074:HIS459074 HSM459074:HSO459074 ICI459074:ICK459074 IME459074:IMG459074 IWA459074:IWC459074 JFW459074:JFY459074 JPS459074:JPU459074 JZO459074:JZQ459074 KJK459074:KJM459074 KTG459074:KTI459074 LDC459074:LDE459074 LMY459074:LNA459074 LWU459074:LWW459074 MGQ459074:MGS459074 MQM459074:MQO459074 NAI459074:NAK459074 NKE459074:NKG459074 NUA459074:NUC459074 ODW459074:ODY459074 ONS459074:ONU459074 OXO459074:OXQ459074 PHK459074:PHM459074 PRG459074:PRI459074 QBC459074:QBE459074 QKY459074:QLA459074 QUU459074:QUW459074 REQ459074:RES459074 ROM459074:ROO459074 RYI459074:RYK459074 SIE459074:SIG459074 SSA459074:SSC459074 TBW459074:TBY459074 TLS459074:TLU459074 TVO459074:TVQ459074 UFK459074:UFM459074 UPG459074:UPI459074 UZC459074:UZE459074 VIY459074:VJA459074 VSU459074:VSW459074 WCQ459074:WCS459074 WMM459074:WMO459074 WWI459074:WWK459074 AA524610:AC524610 JW524610:JY524610 TS524610:TU524610 ADO524610:ADQ524610 ANK524610:ANM524610 AXG524610:AXI524610 BHC524610:BHE524610 BQY524610:BRA524610 CAU524610:CAW524610 CKQ524610:CKS524610 CUM524610:CUO524610 DEI524610:DEK524610 DOE524610:DOG524610 DYA524610:DYC524610 EHW524610:EHY524610 ERS524610:ERU524610 FBO524610:FBQ524610 FLK524610:FLM524610 FVG524610:FVI524610 GFC524610:GFE524610 GOY524610:GPA524610 GYU524610:GYW524610 HIQ524610:HIS524610 HSM524610:HSO524610 ICI524610:ICK524610 IME524610:IMG524610 IWA524610:IWC524610 JFW524610:JFY524610 JPS524610:JPU524610 JZO524610:JZQ524610 KJK524610:KJM524610 KTG524610:KTI524610 LDC524610:LDE524610 LMY524610:LNA524610 LWU524610:LWW524610 MGQ524610:MGS524610 MQM524610:MQO524610 NAI524610:NAK524610 NKE524610:NKG524610 NUA524610:NUC524610 ODW524610:ODY524610 ONS524610:ONU524610 OXO524610:OXQ524610 PHK524610:PHM524610 PRG524610:PRI524610 QBC524610:QBE524610 QKY524610:QLA524610 QUU524610:QUW524610 REQ524610:RES524610 ROM524610:ROO524610 RYI524610:RYK524610 SIE524610:SIG524610 SSA524610:SSC524610 TBW524610:TBY524610 TLS524610:TLU524610 TVO524610:TVQ524610 UFK524610:UFM524610 UPG524610:UPI524610 UZC524610:UZE524610 VIY524610:VJA524610 VSU524610:VSW524610 WCQ524610:WCS524610 WMM524610:WMO524610 WWI524610:WWK524610 AA590146:AC590146 JW590146:JY590146 TS590146:TU590146 ADO590146:ADQ590146 ANK590146:ANM590146 AXG590146:AXI590146 BHC590146:BHE590146 BQY590146:BRA590146 CAU590146:CAW590146 CKQ590146:CKS590146 CUM590146:CUO590146 DEI590146:DEK590146 DOE590146:DOG590146 DYA590146:DYC590146 EHW590146:EHY590146 ERS590146:ERU590146 FBO590146:FBQ590146 FLK590146:FLM590146 FVG590146:FVI590146 GFC590146:GFE590146 GOY590146:GPA590146 GYU590146:GYW590146 HIQ590146:HIS590146 HSM590146:HSO590146 ICI590146:ICK590146 IME590146:IMG590146 IWA590146:IWC590146 JFW590146:JFY590146 JPS590146:JPU590146 JZO590146:JZQ590146 KJK590146:KJM590146 KTG590146:KTI590146 LDC590146:LDE590146 LMY590146:LNA590146 LWU590146:LWW590146 MGQ590146:MGS590146 MQM590146:MQO590146 NAI590146:NAK590146 NKE590146:NKG590146 NUA590146:NUC590146 ODW590146:ODY590146 ONS590146:ONU590146 OXO590146:OXQ590146 PHK590146:PHM590146 PRG590146:PRI590146 QBC590146:QBE590146 QKY590146:QLA590146 QUU590146:QUW590146 REQ590146:RES590146 ROM590146:ROO590146 RYI590146:RYK590146 SIE590146:SIG590146 SSA590146:SSC590146 TBW590146:TBY590146 TLS590146:TLU590146 TVO590146:TVQ590146 UFK590146:UFM590146 UPG590146:UPI590146 UZC590146:UZE590146 VIY590146:VJA590146 VSU590146:VSW590146 WCQ590146:WCS590146 WMM590146:WMO590146 WWI590146:WWK590146 AA655682:AC655682 JW655682:JY655682 TS655682:TU655682 ADO655682:ADQ655682 ANK655682:ANM655682 AXG655682:AXI655682 BHC655682:BHE655682 BQY655682:BRA655682 CAU655682:CAW655682 CKQ655682:CKS655682 CUM655682:CUO655682 DEI655682:DEK655682 DOE655682:DOG655682 DYA655682:DYC655682 EHW655682:EHY655682 ERS655682:ERU655682 FBO655682:FBQ655682 FLK655682:FLM655682 FVG655682:FVI655682 GFC655682:GFE655682 GOY655682:GPA655682 GYU655682:GYW655682 HIQ655682:HIS655682 HSM655682:HSO655682 ICI655682:ICK655682 IME655682:IMG655682 IWA655682:IWC655682 JFW655682:JFY655682 JPS655682:JPU655682 JZO655682:JZQ655682 KJK655682:KJM655682 KTG655682:KTI655682 LDC655682:LDE655682 LMY655682:LNA655682 LWU655682:LWW655682 MGQ655682:MGS655682 MQM655682:MQO655682 NAI655682:NAK655682 NKE655682:NKG655682 NUA655682:NUC655682 ODW655682:ODY655682 ONS655682:ONU655682 OXO655682:OXQ655682 PHK655682:PHM655682 PRG655682:PRI655682 QBC655682:QBE655682 QKY655682:QLA655682 QUU655682:QUW655682 REQ655682:RES655682 ROM655682:ROO655682 RYI655682:RYK655682 SIE655682:SIG655682 SSA655682:SSC655682 TBW655682:TBY655682 TLS655682:TLU655682 TVO655682:TVQ655682 UFK655682:UFM655682 UPG655682:UPI655682 UZC655682:UZE655682 VIY655682:VJA655682 VSU655682:VSW655682 WCQ655682:WCS655682 WMM655682:WMO655682 WWI655682:WWK655682 AA721218:AC721218 JW721218:JY721218 TS721218:TU721218 ADO721218:ADQ721218 ANK721218:ANM721218 AXG721218:AXI721218 BHC721218:BHE721218 BQY721218:BRA721218 CAU721218:CAW721218 CKQ721218:CKS721218 CUM721218:CUO721218 DEI721218:DEK721218 DOE721218:DOG721218 DYA721218:DYC721218 EHW721218:EHY721218 ERS721218:ERU721218 FBO721218:FBQ721218 FLK721218:FLM721218 FVG721218:FVI721218 GFC721218:GFE721218 GOY721218:GPA721218 GYU721218:GYW721218 HIQ721218:HIS721218 HSM721218:HSO721218 ICI721218:ICK721218 IME721218:IMG721218 IWA721218:IWC721218 JFW721218:JFY721218 JPS721218:JPU721218 JZO721218:JZQ721218 KJK721218:KJM721218 KTG721218:KTI721218 LDC721218:LDE721218 LMY721218:LNA721218 LWU721218:LWW721218 MGQ721218:MGS721218 MQM721218:MQO721218 NAI721218:NAK721218 NKE721218:NKG721218 NUA721218:NUC721218 ODW721218:ODY721218 ONS721218:ONU721218 OXO721218:OXQ721218 PHK721218:PHM721218 PRG721218:PRI721218 QBC721218:QBE721218 QKY721218:QLA721218 QUU721218:QUW721218 REQ721218:RES721218 ROM721218:ROO721218 RYI721218:RYK721218 SIE721218:SIG721218 SSA721218:SSC721218 TBW721218:TBY721218 TLS721218:TLU721218 TVO721218:TVQ721218 UFK721218:UFM721218 UPG721218:UPI721218 UZC721218:UZE721218 VIY721218:VJA721218 VSU721218:VSW721218 WCQ721218:WCS721218 WMM721218:WMO721218 WWI721218:WWK721218 AA786754:AC786754 JW786754:JY786754 TS786754:TU786754 ADO786754:ADQ786754 ANK786754:ANM786754 AXG786754:AXI786754 BHC786754:BHE786754 BQY786754:BRA786754 CAU786754:CAW786754 CKQ786754:CKS786754 CUM786754:CUO786754 DEI786754:DEK786754 DOE786754:DOG786754 DYA786754:DYC786754 EHW786754:EHY786754 ERS786754:ERU786754 FBO786754:FBQ786754 FLK786754:FLM786754 FVG786754:FVI786754 GFC786754:GFE786754 GOY786754:GPA786754 GYU786754:GYW786754 HIQ786754:HIS786754 HSM786754:HSO786754 ICI786754:ICK786754 IME786754:IMG786754 IWA786754:IWC786754 JFW786754:JFY786754 JPS786754:JPU786754 JZO786754:JZQ786754 KJK786754:KJM786754 KTG786754:KTI786754 LDC786754:LDE786754 LMY786754:LNA786754 LWU786754:LWW786754 MGQ786754:MGS786754 MQM786754:MQO786754 NAI786754:NAK786754 NKE786754:NKG786754 NUA786754:NUC786754 ODW786754:ODY786754 ONS786754:ONU786754 OXO786754:OXQ786754 PHK786754:PHM786754 PRG786754:PRI786754 QBC786754:QBE786754 QKY786754:QLA786754 QUU786754:QUW786754 REQ786754:RES786754 ROM786754:ROO786754 RYI786754:RYK786754 SIE786754:SIG786754 SSA786754:SSC786754 TBW786754:TBY786754 TLS786754:TLU786754 TVO786754:TVQ786754 UFK786754:UFM786754 UPG786754:UPI786754 UZC786754:UZE786754 VIY786754:VJA786754 VSU786754:VSW786754 WCQ786754:WCS786754 WMM786754:WMO786754 WWI786754:WWK786754 AA852290:AC852290 JW852290:JY852290 TS852290:TU852290 ADO852290:ADQ852290 ANK852290:ANM852290 AXG852290:AXI852290 BHC852290:BHE852290 BQY852290:BRA852290 CAU852290:CAW852290 CKQ852290:CKS852290 CUM852290:CUO852290 DEI852290:DEK852290 DOE852290:DOG852290 DYA852290:DYC852290 EHW852290:EHY852290 ERS852290:ERU852290 FBO852290:FBQ852290 FLK852290:FLM852290 FVG852290:FVI852290 GFC852290:GFE852290 GOY852290:GPA852290 GYU852290:GYW852290 HIQ852290:HIS852290 HSM852290:HSO852290 ICI852290:ICK852290 IME852290:IMG852290 IWA852290:IWC852290 JFW852290:JFY852290 JPS852290:JPU852290 JZO852290:JZQ852290 KJK852290:KJM852290 KTG852290:KTI852290 LDC852290:LDE852290 LMY852290:LNA852290 LWU852290:LWW852290 MGQ852290:MGS852290 MQM852290:MQO852290 NAI852290:NAK852290 NKE852290:NKG852290 NUA852290:NUC852290 ODW852290:ODY852290 ONS852290:ONU852290 OXO852290:OXQ852290 PHK852290:PHM852290 PRG852290:PRI852290 QBC852290:QBE852290 QKY852290:QLA852290 QUU852290:QUW852290 REQ852290:RES852290 ROM852290:ROO852290 RYI852290:RYK852290 SIE852290:SIG852290 SSA852290:SSC852290 TBW852290:TBY852290 TLS852290:TLU852290 TVO852290:TVQ852290 UFK852290:UFM852290 UPG852290:UPI852290 UZC852290:UZE852290 VIY852290:VJA852290 VSU852290:VSW852290 WCQ852290:WCS852290 WMM852290:WMO852290 WWI852290:WWK852290 AA917826:AC917826 JW917826:JY917826 TS917826:TU917826 ADO917826:ADQ917826 ANK917826:ANM917826 AXG917826:AXI917826 BHC917826:BHE917826 BQY917826:BRA917826 CAU917826:CAW917826 CKQ917826:CKS917826 CUM917826:CUO917826 DEI917826:DEK917826 DOE917826:DOG917826 DYA917826:DYC917826 EHW917826:EHY917826 ERS917826:ERU917826 FBO917826:FBQ917826 FLK917826:FLM917826 FVG917826:FVI917826 GFC917826:GFE917826 GOY917826:GPA917826 GYU917826:GYW917826 HIQ917826:HIS917826 HSM917826:HSO917826 ICI917826:ICK917826 IME917826:IMG917826 IWA917826:IWC917826 JFW917826:JFY917826 JPS917826:JPU917826 JZO917826:JZQ917826 KJK917826:KJM917826 KTG917826:KTI917826 LDC917826:LDE917826 LMY917826:LNA917826 LWU917826:LWW917826 MGQ917826:MGS917826 MQM917826:MQO917826 NAI917826:NAK917826 NKE917826:NKG917826 NUA917826:NUC917826 ODW917826:ODY917826 ONS917826:ONU917826 OXO917826:OXQ917826 PHK917826:PHM917826 PRG917826:PRI917826 QBC917826:QBE917826 QKY917826:QLA917826 QUU917826:QUW917826 REQ917826:RES917826 ROM917826:ROO917826 RYI917826:RYK917826 SIE917826:SIG917826 SSA917826:SSC917826 TBW917826:TBY917826 TLS917826:TLU917826 TVO917826:TVQ917826 UFK917826:UFM917826 UPG917826:UPI917826 UZC917826:UZE917826 VIY917826:VJA917826 VSU917826:VSW917826 WCQ917826:WCS917826 WMM917826:WMO917826 WWI917826:WWK917826 AA983362:AC983362 JW983362:JY983362 TS983362:TU983362 ADO983362:ADQ983362 ANK983362:ANM983362 AXG983362:AXI983362 BHC983362:BHE983362 BQY983362:BRA983362 CAU983362:CAW983362 CKQ983362:CKS983362 CUM983362:CUO983362 DEI983362:DEK983362 DOE983362:DOG983362 DYA983362:DYC983362 EHW983362:EHY983362 ERS983362:ERU983362 FBO983362:FBQ983362 FLK983362:FLM983362 FVG983362:FVI983362 GFC983362:GFE983362 GOY983362:GPA983362 GYU983362:GYW983362 HIQ983362:HIS983362 HSM983362:HSO983362 ICI983362:ICK983362 IME983362:IMG983362 IWA983362:IWC983362 JFW983362:JFY983362 JPS983362:JPU983362 JZO983362:JZQ983362 KJK983362:KJM983362 KTG983362:KTI983362 LDC983362:LDE983362 LMY983362:LNA983362 LWU983362:LWW983362 MGQ983362:MGS983362 MQM983362:MQO983362 NAI983362:NAK983362 NKE983362:NKG983362 NUA983362:NUC983362 ODW983362:ODY983362 ONS983362:ONU983362 OXO983362:OXQ983362 PHK983362:PHM983362 PRG983362:PRI983362 QBC983362:QBE983362 QKY983362:QLA983362 QUU983362:QUW983362 REQ983362:RES983362 ROM983362:ROO983362 RYI983362:RYK983362 SIE983362:SIG983362 SSA983362:SSC983362 TBW983362:TBY983362 TLS983362:TLU983362 TVO983362:TVQ983362 UFK983362:UFM983362 UPG983362:UPI983362 UZC983362:UZE983362 VIY983362:VJA983362 VSU983362:VSW983362 WCQ983362:WCS983362 WMM983362:WMO983362 WVV983293:WVX983298 X209:AC209 WWF209:WWK209 WMJ209:WMO209 WCN209:WCS209 VSR209:VSW209 VIV209:VJA209 UYZ209:UZE209 UPD209:UPI209 UFH209:UFM209 TVL209:TVQ209 TLP209:TLU209 TBT209:TBY209 SRX209:SSC209 SIB209:SIG209 RYF209:RYK209 ROJ209:ROO209 REN209:RES209 QUR209:QUW209 QKV209:QLA209 QAZ209:QBE209 PRD209:PRI209 PHH209:PHM209 OXL209:OXQ209 ONP209:ONU209 ODT209:ODY209 NTX209:NUC209 NKB209:NKG209 NAF209:NAK209 MQJ209:MQO209 MGN209:MGS209 LWR209:LWW209 LMV209:LNA209 LCZ209:LDE209 KTD209:KTI209 KJH209:KJM209 JZL209:JZQ209 JPP209:JPU209 JFT209:JFY209 IVX209:IWC209 IMB209:IMG209 ICF209:ICK209 HSJ209:HSO209 HIN209:HIS209 GYR209:GYW209 GOV209:GPA209 GEZ209:GFE209 FVD209:FVI209 FLH209:FLM209 FBL209:FBQ209 ERP209:ERU209 EHT209:EHY209 DXX209:DYC209 DOB209:DOG209 DEF209:DEK209 CUJ209:CUO209 CKN209:CKS209 CAR209:CAW209 BQV209:BRA209 BGZ209:BHE209 AXD209:AXI209 ANH209:ANM209 ADL209:ADQ209 TP209:TU209 JT209:JY209" xr:uid="{8D4F1B8B-9DBE-486E-94B3-AEF763BAB937}">
      <formula1>#REF!</formula1>
    </dataValidation>
    <dataValidation type="list" allowBlank="1" showInputMessage="1" showErrorMessage="1" sqref="WWI983361:WWK983361 WMM983361:WMO983361 WCQ983361:WCS983361 VSU983361:VSW983361 VIY983361:VJA983361 UZC983361:UZE983361 UPG983361:UPI983361 UFK983361:UFM983361 TVO983361:TVQ983361 TLS983361:TLU983361 TBW983361:TBY983361 SSA983361:SSC983361 SIE983361:SIG983361 RYI983361:RYK983361 ROM983361:ROO983361 REQ983361:RES983361 QUU983361:QUW983361 QKY983361:QLA983361 QBC983361:QBE983361 PRG983361:PRI983361 PHK983361:PHM983361 OXO983361:OXQ983361 ONS983361:ONU983361 ODW983361:ODY983361 NUA983361:NUC983361 NKE983361:NKG983361 NAI983361:NAK983361 MQM983361:MQO983361 MGQ983361:MGS983361 LWU983361:LWW983361 LMY983361:LNA983361 LDC983361:LDE983361 KTG983361:KTI983361 KJK983361:KJM983361 JZO983361:JZQ983361 JPS983361:JPU983361 JFW983361:JFY983361 IWA983361:IWC983361 IME983361:IMG983361 ICI983361:ICK983361 HSM983361:HSO983361 HIQ983361:HIS983361 GYU983361:GYW983361 GOY983361:GPA983361 GFC983361:GFE983361 FVG983361:FVI983361 FLK983361:FLM983361 FBO983361:FBQ983361 ERS983361:ERU983361 EHW983361:EHY983361 DYA983361:DYC983361 DOE983361:DOG983361 DEI983361:DEK983361 CUM983361:CUO983361 CKQ983361:CKS983361 CAU983361:CAW983361 BQY983361:BRA983361 BHC983361:BHE983361 AXG983361:AXI983361 ANK983361:ANM983361 ADO983361:ADQ983361 TS983361:TU983361 JW983361:JY983361 AA983361:AC983361 WWI917825:WWK917825 WMM917825:WMO917825 WCQ917825:WCS917825 VSU917825:VSW917825 VIY917825:VJA917825 UZC917825:UZE917825 UPG917825:UPI917825 UFK917825:UFM917825 TVO917825:TVQ917825 TLS917825:TLU917825 TBW917825:TBY917825 SSA917825:SSC917825 SIE917825:SIG917825 RYI917825:RYK917825 ROM917825:ROO917825 REQ917825:RES917825 QUU917825:QUW917825 QKY917825:QLA917825 QBC917825:QBE917825 PRG917825:PRI917825 PHK917825:PHM917825 OXO917825:OXQ917825 ONS917825:ONU917825 ODW917825:ODY917825 NUA917825:NUC917825 NKE917825:NKG917825 NAI917825:NAK917825 MQM917825:MQO917825 MGQ917825:MGS917825 LWU917825:LWW917825 LMY917825:LNA917825 LDC917825:LDE917825 KTG917825:KTI917825 KJK917825:KJM917825 JZO917825:JZQ917825 JPS917825:JPU917825 JFW917825:JFY917825 IWA917825:IWC917825 IME917825:IMG917825 ICI917825:ICK917825 HSM917825:HSO917825 HIQ917825:HIS917825 GYU917825:GYW917825 GOY917825:GPA917825 GFC917825:GFE917825 FVG917825:FVI917825 FLK917825:FLM917825 FBO917825:FBQ917825 ERS917825:ERU917825 EHW917825:EHY917825 DYA917825:DYC917825 DOE917825:DOG917825 DEI917825:DEK917825 CUM917825:CUO917825 CKQ917825:CKS917825 CAU917825:CAW917825 BQY917825:BRA917825 BHC917825:BHE917825 AXG917825:AXI917825 ANK917825:ANM917825 ADO917825:ADQ917825 TS917825:TU917825 JW917825:JY917825 AA917825:AC917825 WWI852289:WWK852289 WMM852289:WMO852289 WCQ852289:WCS852289 VSU852289:VSW852289 VIY852289:VJA852289 UZC852289:UZE852289 UPG852289:UPI852289 UFK852289:UFM852289 TVO852289:TVQ852289 TLS852289:TLU852289 TBW852289:TBY852289 SSA852289:SSC852289 SIE852289:SIG852289 RYI852289:RYK852289 ROM852289:ROO852289 REQ852289:RES852289 QUU852289:QUW852289 QKY852289:QLA852289 QBC852289:QBE852289 PRG852289:PRI852289 PHK852289:PHM852289 OXO852289:OXQ852289 ONS852289:ONU852289 ODW852289:ODY852289 NUA852289:NUC852289 NKE852289:NKG852289 NAI852289:NAK852289 MQM852289:MQO852289 MGQ852289:MGS852289 LWU852289:LWW852289 LMY852289:LNA852289 LDC852289:LDE852289 KTG852289:KTI852289 KJK852289:KJM852289 JZO852289:JZQ852289 JPS852289:JPU852289 JFW852289:JFY852289 IWA852289:IWC852289 IME852289:IMG852289 ICI852289:ICK852289 HSM852289:HSO852289 HIQ852289:HIS852289 GYU852289:GYW852289 GOY852289:GPA852289 GFC852289:GFE852289 FVG852289:FVI852289 FLK852289:FLM852289 FBO852289:FBQ852289 ERS852289:ERU852289 EHW852289:EHY852289 DYA852289:DYC852289 DOE852289:DOG852289 DEI852289:DEK852289 CUM852289:CUO852289 CKQ852289:CKS852289 CAU852289:CAW852289 BQY852289:BRA852289 BHC852289:BHE852289 AXG852289:AXI852289 ANK852289:ANM852289 ADO852289:ADQ852289 TS852289:TU852289 JW852289:JY852289 AA852289:AC852289 WWI786753:WWK786753 WMM786753:WMO786753 WCQ786753:WCS786753 VSU786753:VSW786753 VIY786753:VJA786753 UZC786753:UZE786753 UPG786753:UPI786753 UFK786753:UFM786753 TVO786753:TVQ786753 TLS786753:TLU786753 TBW786753:TBY786753 SSA786753:SSC786753 SIE786753:SIG786753 RYI786753:RYK786753 ROM786753:ROO786753 REQ786753:RES786753 QUU786753:QUW786753 QKY786753:QLA786753 QBC786753:QBE786753 PRG786753:PRI786753 PHK786753:PHM786753 OXO786753:OXQ786753 ONS786753:ONU786753 ODW786753:ODY786753 NUA786753:NUC786753 NKE786753:NKG786753 NAI786753:NAK786753 MQM786753:MQO786753 MGQ786753:MGS786753 LWU786753:LWW786753 LMY786753:LNA786753 LDC786753:LDE786753 KTG786753:KTI786753 KJK786753:KJM786753 JZO786753:JZQ786753 JPS786753:JPU786753 JFW786753:JFY786753 IWA786753:IWC786753 IME786753:IMG786753 ICI786753:ICK786753 HSM786753:HSO786753 HIQ786753:HIS786753 GYU786753:GYW786753 GOY786753:GPA786753 GFC786753:GFE786753 FVG786753:FVI786753 FLK786753:FLM786753 FBO786753:FBQ786753 ERS786753:ERU786753 EHW786753:EHY786753 DYA786753:DYC786753 DOE786753:DOG786753 DEI786753:DEK786753 CUM786753:CUO786753 CKQ786753:CKS786753 CAU786753:CAW786753 BQY786753:BRA786753 BHC786753:BHE786753 AXG786753:AXI786753 ANK786753:ANM786753 ADO786753:ADQ786753 TS786753:TU786753 JW786753:JY786753 AA786753:AC786753 WWI721217:WWK721217 WMM721217:WMO721217 WCQ721217:WCS721217 VSU721217:VSW721217 VIY721217:VJA721217 UZC721217:UZE721217 UPG721217:UPI721217 UFK721217:UFM721217 TVO721217:TVQ721217 TLS721217:TLU721217 TBW721217:TBY721217 SSA721217:SSC721217 SIE721217:SIG721217 RYI721217:RYK721217 ROM721217:ROO721217 REQ721217:RES721217 QUU721217:QUW721217 QKY721217:QLA721217 QBC721217:QBE721217 PRG721217:PRI721217 PHK721217:PHM721217 OXO721217:OXQ721217 ONS721217:ONU721217 ODW721217:ODY721217 NUA721217:NUC721217 NKE721217:NKG721217 NAI721217:NAK721217 MQM721217:MQO721217 MGQ721217:MGS721217 LWU721217:LWW721217 LMY721217:LNA721217 LDC721217:LDE721217 KTG721217:KTI721217 KJK721217:KJM721217 JZO721217:JZQ721217 JPS721217:JPU721217 JFW721217:JFY721217 IWA721217:IWC721217 IME721217:IMG721217 ICI721217:ICK721217 HSM721217:HSO721217 HIQ721217:HIS721217 GYU721217:GYW721217 GOY721217:GPA721217 GFC721217:GFE721217 FVG721217:FVI721217 FLK721217:FLM721217 FBO721217:FBQ721217 ERS721217:ERU721217 EHW721217:EHY721217 DYA721217:DYC721217 DOE721217:DOG721217 DEI721217:DEK721217 CUM721217:CUO721217 CKQ721217:CKS721217 CAU721217:CAW721217 BQY721217:BRA721217 BHC721217:BHE721217 AXG721217:AXI721217 ANK721217:ANM721217 ADO721217:ADQ721217 TS721217:TU721217 JW721217:JY721217 AA721217:AC721217 WWI655681:WWK655681 WMM655681:WMO655681 WCQ655681:WCS655681 VSU655681:VSW655681 VIY655681:VJA655681 UZC655681:UZE655681 UPG655681:UPI655681 UFK655681:UFM655681 TVO655681:TVQ655681 TLS655681:TLU655681 TBW655681:TBY655681 SSA655681:SSC655681 SIE655681:SIG655681 RYI655681:RYK655681 ROM655681:ROO655681 REQ655681:RES655681 QUU655681:QUW655681 QKY655681:QLA655681 QBC655681:QBE655681 PRG655681:PRI655681 PHK655681:PHM655681 OXO655681:OXQ655681 ONS655681:ONU655681 ODW655681:ODY655681 NUA655681:NUC655681 NKE655681:NKG655681 NAI655681:NAK655681 MQM655681:MQO655681 MGQ655681:MGS655681 LWU655681:LWW655681 LMY655681:LNA655681 LDC655681:LDE655681 KTG655681:KTI655681 KJK655681:KJM655681 JZO655681:JZQ655681 JPS655681:JPU655681 JFW655681:JFY655681 IWA655681:IWC655681 IME655681:IMG655681 ICI655681:ICK655681 HSM655681:HSO655681 HIQ655681:HIS655681 GYU655681:GYW655681 GOY655681:GPA655681 GFC655681:GFE655681 FVG655681:FVI655681 FLK655681:FLM655681 FBO655681:FBQ655681 ERS655681:ERU655681 EHW655681:EHY655681 DYA655681:DYC655681 DOE655681:DOG655681 DEI655681:DEK655681 CUM655681:CUO655681 CKQ655681:CKS655681 CAU655681:CAW655681 BQY655681:BRA655681 BHC655681:BHE655681 AXG655681:AXI655681 ANK655681:ANM655681 ADO655681:ADQ655681 TS655681:TU655681 JW655681:JY655681 AA655681:AC655681 WWI590145:WWK590145 WMM590145:WMO590145 WCQ590145:WCS590145 VSU590145:VSW590145 VIY590145:VJA590145 UZC590145:UZE590145 UPG590145:UPI590145 UFK590145:UFM590145 TVO590145:TVQ590145 TLS590145:TLU590145 TBW590145:TBY590145 SSA590145:SSC590145 SIE590145:SIG590145 RYI590145:RYK590145 ROM590145:ROO590145 REQ590145:RES590145 QUU590145:QUW590145 QKY590145:QLA590145 QBC590145:QBE590145 PRG590145:PRI590145 PHK590145:PHM590145 OXO590145:OXQ590145 ONS590145:ONU590145 ODW590145:ODY590145 NUA590145:NUC590145 NKE590145:NKG590145 NAI590145:NAK590145 MQM590145:MQO590145 MGQ590145:MGS590145 LWU590145:LWW590145 LMY590145:LNA590145 LDC590145:LDE590145 KTG590145:KTI590145 KJK590145:KJM590145 JZO590145:JZQ590145 JPS590145:JPU590145 JFW590145:JFY590145 IWA590145:IWC590145 IME590145:IMG590145 ICI590145:ICK590145 HSM590145:HSO590145 HIQ590145:HIS590145 GYU590145:GYW590145 GOY590145:GPA590145 GFC590145:GFE590145 FVG590145:FVI590145 FLK590145:FLM590145 FBO590145:FBQ590145 ERS590145:ERU590145 EHW590145:EHY590145 DYA590145:DYC590145 DOE590145:DOG590145 DEI590145:DEK590145 CUM590145:CUO590145 CKQ590145:CKS590145 CAU590145:CAW590145 BQY590145:BRA590145 BHC590145:BHE590145 AXG590145:AXI590145 ANK590145:ANM590145 ADO590145:ADQ590145 TS590145:TU590145 JW590145:JY590145 AA590145:AC590145 WWI524609:WWK524609 WMM524609:WMO524609 WCQ524609:WCS524609 VSU524609:VSW524609 VIY524609:VJA524609 UZC524609:UZE524609 UPG524609:UPI524609 UFK524609:UFM524609 TVO524609:TVQ524609 TLS524609:TLU524609 TBW524609:TBY524609 SSA524609:SSC524609 SIE524609:SIG524609 RYI524609:RYK524609 ROM524609:ROO524609 REQ524609:RES524609 QUU524609:QUW524609 QKY524609:QLA524609 QBC524609:QBE524609 PRG524609:PRI524609 PHK524609:PHM524609 OXO524609:OXQ524609 ONS524609:ONU524609 ODW524609:ODY524609 NUA524609:NUC524609 NKE524609:NKG524609 NAI524609:NAK524609 MQM524609:MQO524609 MGQ524609:MGS524609 LWU524609:LWW524609 LMY524609:LNA524609 LDC524609:LDE524609 KTG524609:KTI524609 KJK524609:KJM524609 JZO524609:JZQ524609 JPS524609:JPU524609 JFW524609:JFY524609 IWA524609:IWC524609 IME524609:IMG524609 ICI524609:ICK524609 HSM524609:HSO524609 HIQ524609:HIS524609 GYU524609:GYW524609 GOY524609:GPA524609 GFC524609:GFE524609 FVG524609:FVI524609 FLK524609:FLM524609 FBO524609:FBQ524609 ERS524609:ERU524609 EHW524609:EHY524609 DYA524609:DYC524609 DOE524609:DOG524609 DEI524609:DEK524609 CUM524609:CUO524609 CKQ524609:CKS524609 CAU524609:CAW524609 BQY524609:BRA524609 BHC524609:BHE524609 AXG524609:AXI524609 ANK524609:ANM524609 ADO524609:ADQ524609 TS524609:TU524609 JW524609:JY524609 AA524609:AC524609 WWI459073:WWK459073 WMM459073:WMO459073 WCQ459073:WCS459073 VSU459073:VSW459073 VIY459073:VJA459073 UZC459073:UZE459073 UPG459073:UPI459073 UFK459073:UFM459073 TVO459073:TVQ459073 TLS459073:TLU459073 TBW459073:TBY459073 SSA459073:SSC459073 SIE459073:SIG459073 RYI459073:RYK459073 ROM459073:ROO459073 REQ459073:RES459073 QUU459073:QUW459073 QKY459073:QLA459073 QBC459073:QBE459073 PRG459073:PRI459073 PHK459073:PHM459073 OXO459073:OXQ459073 ONS459073:ONU459073 ODW459073:ODY459073 NUA459073:NUC459073 NKE459073:NKG459073 NAI459073:NAK459073 MQM459073:MQO459073 MGQ459073:MGS459073 LWU459073:LWW459073 LMY459073:LNA459073 LDC459073:LDE459073 KTG459073:KTI459073 KJK459073:KJM459073 JZO459073:JZQ459073 JPS459073:JPU459073 JFW459073:JFY459073 IWA459073:IWC459073 IME459073:IMG459073 ICI459073:ICK459073 HSM459073:HSO459073 HIQ459073:HIS459073 GYU459073:GYW459073 GOY459073:GPA459073 GFC459073:GFE459073 FVG459073:FVI459073 FLK459073:FLM459073 FBO459073:FBQ459073 ERS459073:ERU459073 EHW459073:EHY459073 DYA459073:DYC459073 DOE459073:DOG459073 DEI459073:DEK459073 CUM459073:CUO459073 CKQ459073:CKS459073 CAU459073:CAW459073 BQY459073:BRA459073 BHC459073:BHE459073 AXG459073:AXI459073 ANK459073:ANM459073 ADO459073:ADQ459073 TS459073:TU459073 JW459073:JY459073 AA459073:AC459073 WWI393537:WWK393537 WMM393537:WMO393537 WCQ393537:WCS393537 VSU393537:VSW393537 VIY393537:VJA393537 UZC393537:UZE393537 UPG393537:UPI393537 UFK393537:UFM393537 TVO393537:TVQ393537 TLS393537:TLU393537 TBW393537:TBY393537 SSA393537:SSC393537 SIE393537:SIG393537 RYI393537:RYK393537 ROM393537:ROO393537 REQ393537:RES393537 QUU393537:QUW393537 QKY393537:QLA393537 QBC393537:QBE393537 PRG393537:PRI393537 PHK393537:PHM393537 OXO393537:OXQ393537 ONS393537:ONU393537 ODW393537:ODY393537 NUA393537:NUC393537 NKE393537:NKG393537 NAI393537:NAK393537 MQM393537:MQO393537 MGQ393537:MGS393537 LWU393537:LWW393537 LMY393537:LNA393537 LDC393537:LDE393537 KTG393537:KTI393537 KJK393537:KJM393537 JZO393537:JZQ393537 JPS393537:JPU393537 JFW393537:JFY393537 IWA393537:IWC393537 IME393537:IMG393537 ICI393537:ICK393537 HSM393537:HSO393537 HIQ393537:HIS393537 GYU393537:GYW393537 GOY393537:GPA393537 GFC393537:GFE393537 FVG393537:FVI393537 FLK393537:FLM393537 FBO393537:FBQ393537 ERS393537:ERU393537 EHW393537:EHY393537 DYA393537:DYC393537 DOE393537:DOG393537 DEI393537:DEK393537 CUM393537:CUO393537 CKQ393537:CKS393537 CAU393537:CAW393537 BQY393537:BRA393537 BHC393537:BHE393537 AXG393537:AXI393537 ANK393537:ANM393537 ADO393537:ADQ393537 TS393537:TU393537 JW393537:JY393537 AA393537:AC393537 WWI328001:WWK328001 WMM328001:WMO328001 WCQ328001:WCS328001 VSU328001:VSW328001 VIY328001:VJA328001 UZC328001:UZE328001 UPG328001:UPI328001 UFK328001:UFM328001 TVO328001:TVQ328001 TLS328001:TLU328001 TBW328001:TBY328001 SSA328001:SSC328001 SIE328001:SIG328001 RYI328001:RYK328001 ROM328001:ROO328001 REQ328001:RES328001 QUU328001:QUW328001 QKY328001:QLA328001 QBC328001:QBE328001 PRG328001:PRI328001 PHK328001:PHM328001 OXO328001:OXQ328001 ONS328001:ONU328001 ODW328001:ODY328001 NUA328001:NUC328001 NKE328001:NKG328001 NAI328001:NAK328001 MQM328001:MQO328001 MGQ328001:MGS328001 LWU328001:LWW328001 LMY328001:LNA328001 LDC328001:LDE328001 KTG328001:KTI328001 KJK328001:KJM328001 JZO328001:JZQ328001 JPS328001:JPU328001 JFW328001:JFY328001 IWA328001:IWC328001 IME328001:IMG328001 ICI328001:ICK328001 HSM328001:HSO328001 HIQ328001:HIS328001 GYU328001:GYW328001 GOY328001:GPA328001 GFC328001:GFE328001 FVG328001:FVI328001 FLK328001:FLM328001 FBO328001:FBQ328001 ERS328001:ERU328001 EHW328001:EHY328001 DYA328001:DYC328001 DOE328001:DOG328001 DEI328001:DEK328001 CUM328001:CUO328001 CKQ328001:CKS328001 CAU328001:CAW328001 BQY328001:BRA328001 BHC328001:BHE328001 AXG328001:AXI328001 ANK328001:ANM328001 ADO328001:ADQ328001 TS328001:TU328001 JW328001:JY328001 AA328001:AC328001 WWI262465:WWK262465 WMM262465:WMO262465 WCQ262465:WCS262465 VSU262465:VSW262465 VIY262465:VJA262465 UZC262465:UZE262465 UPG262465:UPI262465 UFK262465:UFM262465 TVO262465:TVQ262465 TLS262465:TLU262465 TBW262465:TBY262465 SSA262465:SSC262465 SIE262465:SIG262465 RYI262465:RYK262465 ROM262465:ROO262465 REQ262465:RES262465 QUU262465:QUW262465 QKY262465:QLA262465 QBC262465:QBE262465 PRG262465:PRI262465 PHK262465:PHM262465 OXO262465:OXQ262465 ONS262465:ONU262465 ODW262465:ODY262465 NUA262465:NUC262465 NKE262465:NKG262465 NAI262465:NAK262465 MQM262465:MQO262465 MGQ262465:MGS262465 LWU262465:LWW262465 LMY262465:LNA262465 LDC262465:LDE262465 KTG262465:KTI262465 KJK262465:KJM262465 JZO262465:JZQ262465 JPS262465:JPU262465 JFW262465:JFY262465 IWA262465:IWC262465 IME262465:IMG262465 ICI262465:ICK262465 HSM262465:HSO262465 HIQ262465:HIS262465 GYU262465:GYW262465 GOY262465:GPA262465 GFC262465:GFE262465 FVG262465:FVI262465 FLK262465:FLM262465 FBO262465:FBQ262465 ERS262465:ERU262465 EHW262465:EHY262465 DYA262465:DYC262465 DOE262465:DOG262465 DEI262465:DEK262465 CUM262465:CUO262465 CKQ262465:CKS262465 CAU262465:CAW262465 BQY262465:BRA262465 BHC262465:BHE262465 AXG262465:AXI262465 ANK262465:ANM262465 ADO262465:ADQ262465 TS262465:TU262465 JW262465:JY262465 AA262465:AC262465 WWI196929:WWK196929 WMM196929:WMO196929 WCQ196929:WCS196929 VSU196929:VSW196929 VIY196929:VJA196929 UZC196929:UZE196929 UPG196929:UPI196929 UFK196929:UFM196929 TVO196929:TVQ196929 TLS196929:TLU196929 TBW196929:TBY196929 SSA196929:SSC196929 SIE196929:SIG196929 RYI196929:RYK196929 ROM196929:ROO196929 REQ196929:RES196929 QUU196929:QUW196929 QKY196929:QLA196929 QBC196929:QBE196929 PRG196929:PRI196929 PHK196929:PHM196929 OXO196929:OXQ196929 ONS196929:ONU196929 ODW196929:ODY196929 NUA196929:NUC196929 NKE196929:NKG196929 NAI196929:NAK196929 MQM196929:MQO196929 MGQ196929:MGS196929 LWU196929:LWW196929 LMY196929:LNA196929 LDC196929:LDE196929 KTG196929:KTI196929 KJK196929:KJM196929 JZO196929:JZQ196929 JPS196929:JPU196929 JFW196929:JFY196929 IWA196929:IWC196929 IME196929:IMG196929 ICI196929:ICK196929 HSM196929:HSO196929 HIQ196929:HIS196929 GYU196929:GYW196929 GOY196929:GPA196929 GFC196929:GFE196929 FVG196929:FVI196929 FLK196929:FLM196929 FBO196929:FBQ196929 ERS196929:ERU196929 EHW196929:EHY196929 DYA196929:DYC196929 DOE196929:DOG196929 DEI196929:DEK196929 CUM196929:CUO196929 CKQ196929:CKS196929 CAU196929:CAW196929 BQY196929:BRA196929 BHC196929:BHE196929 AXG196929:AXI196929 ANK196929:ANM196929 ADO196929:ADQ196929 TS196929:TU196929 JW196929:JY196929 AA196929:AC196929 WWI131393:WWK131393 WMM131393:WMO131393 WCQ131393:WCS131393 VSU131393:VSW131393 VIY131393:VJA131393 UZC131393:UZE131393 UPG131393:UPI131393 UFK131393:UFM131393 TVO131393:TVQ131393 TLS131393:TLU131393 TBW131393:TBY131393 SSA131393:SSC131393 SIE131393:SIG131393 RYI131393:RYK131393 ROM131393:ROO131393 REQ131393:RES131393 QUU131393:QUW131393 QKY131393:QLA131393 QBC131393:QBE131393 PRG131393:PRI131393 PHK131393:PHM131393 OXO131393:OXQ131393 ONS131393:ONU131393 ODW131393:ODY131393 NUA131393:NUC131393 NKE131393:NKG131393 NAI131393:NAK131393 MQM131393:MQO131393 MGQ131393:MGS131393 LWU131393:LWW131393 LMY131393:LNA131393 LDC131393:LDE131393 KTG131393:KTI131393 KJK131393:KJM131393 JZO131393:JZQ131393 JPS131393:JPU131393 JFW131393:JFY131393 IWA131393:IWC131393 IME131393:IMG131393 ICI131393:ICK131393 HSM131393:HSO131393 HIQ131393:HIS131393 GYU131393:GYW131393 GOY131393:GPA131393 GFC131393:GFE131393 FVG131393:FVI131393 FLK131393:FLM131393 FBO131393:FBQ131393 ERS131393:ERU131393 EHW131393:EHY131393 DYA131393:DYC131393 DOE131393:DOG131393 DEI131393:DEK131393 CUM131393:CUO131393 CKQ131393:CKS131393 CAU131393:CAW131393 BQY131393:BRA131393 BHC131393:BHE131393 AXG131393:AXI131393 ANK131393:ANM131393 ADO131393:ADQ131393 TS131393:TU131393 JW131393:JY131393 AA131393:AC131393 WWI65857:WWK65857 WMM65857:WMO65857 WCQ65857:WCS65857 VSU65857:VSW65857 VIY65857:VJA65857 UZC65857:UZE65857 UPG65857:UPI65857 UFK65857:UFM65857 TVO65857:TVQ65857 TLS65857:TLU65857 TBW65857:TBY65857 SSA65857:SSC65857 SIE65857:SIG65857 RYI65857:RYK65857 ROM65857:ROO65857 REQ65857:RES65857 QUU65857:QUW65857 QKY65857:QLA65857 QBC65857:QBE65857 PRG65857:PRI65857 PHK65857:PHM65857 OXO65857:OXQ65857 ONS65857:ONU65857 ODW65857:ODY65857 NUA65857:NUC65857 NKE65857:NKG65857 NAI65857:NAK65857 MQM65857:MQO65857 MGQ65857:MGS65857 LWU65857:LWW65857 LMY65857:LNA65857 LDC65857:LDE65857 KTG65857:KTI65857 KJK65857:KJM65857 JZO65857:JZQ65857 JPS65857:JPU65857 JFW65857:JFY65857 IWA65857:IWC65857 IME65857:IMG65857 ICI65857:ICK65857 HSM65857:HSO65857 HIQ65857:HIS65857 GYU65857:GYW65857 GOY65857:GPA65857 GFC65857:GFE65857 FVG65857:FVI65857 FLK65857:FLM65857 FBO65857:FBQ65857 ERS65857:ERU65857 EHW65857:EHY65857 DYA65857:DYC65857 DOE65857:DOG65857 DEI65857:DEK65857 CUM65857:CUO65857 CKQ65857:CKS65857 CAU65857:CAW65857 BQY65857:BRA65857 BHC65857:BHE65857 AXG65857:AXI65857 ANK65857:ANM65857 ADO65857:ADQ65857 TS65857:TU65857 JW65857:JY65857 AA65857:AC65857 WWI322:WWK322 WMM322:WMO322 WCQ322:WCS322 VSU322:VSW322 VIY322:VJA322 UZC322:UZE322 UPG322:UPI322 UFK322:UFM322 TVO322:TVQ322 TLS322:TLU322 TBW322:TBY322 SSA322:SSC322 SIE322:SIG322 RYI322:RYK322 ROM322:ROO322 REQ322:RES322 QUU322:QUW322 QKY322:QLA322 QBC322:QBE322 PRG322:PRI322 PHK322:PHM322 OXO322:OXQ322 ONS322:ONU322 ODW322:ODY322 NUA322:NUC322 NKE322:NKG322 NAI322:NAK322 MQM322:MQO322 MGQ322:MGS322 LWU322:LWW322 LMY322:LNA322 LDC322:LDE322 KTG322:KTI322 KJK322:KJM322 JZO322:JZQ322 JPS322:JPU322 JFW322:JFY322 IWA322:IWC322 IME322:IMG322 ICI322:ICK322 HSM322:HSO322 HIQ322:HIS322 GYU322:GYW322 GOY322:GPA322 GFC322:GFE322 FVG322:FVI322 FLK322:FLM322 FBO322:FBQ322 ERS322:ERU322 EHW322:EHY322 DYA322:DYC322 DOE322:DOG322 DEI322:DEK322 CUM322:CUO322 CKQ322:CKS322 CAU322:CAW322 BQY322:BRA322 BHC322:BHE322 AXG322:AXI322 ANK322:ANM322 ADO322:ADQ322 TS322:TU322 JW322:JY322" xr:uid="{B68EC0B3-9300-4D31-973A-5AD1FD9EA53E}">
      <formula1>$AG$430:$AG$437</formula1>
    </dataValidation>
    <dataValidation type="list" allowBlank="1" showInputMessage="1" showErrorMessage="1" sqref="WVV983227:WVX983231 N46:P50 WLZ983227:WMB983231 WCD983227:WCF983231 VSH983227:VSJ983231 VIL983227:VIN983231 UYP983227:UYR983231 UOT983227:UOV983231 UEX983227:UEZ983231 TVB983227:TVD983231 TLF983227:TLH983231 TBJ983227:TBL983231 SRN983227:SRP983231 SHR983227:SHT983231 RXV983227:RXX983231 RNZ983227:ROB983231 RED983227:REF983231 QUH983227:QUJ983231 QKL983227:QKN983231 QAP983227:QAR983231 PQT983227:PQV983231 PGX983227:PGZ983231 OXB983227:OXD983231 ONF983227:ONH983231 ODJ983227:ODL983231 NTN983227:NTP983231 NJR983227:NJT983231 MZV983227:MZX983231 MPZ983227:MQB983231 MGD983227:MGF983231 LWH983227:LWJ983231 LML983227:LMN983231 LCP983227:LCR983231 KST983227:KSV983231 KIX983227:KIZ983231 JZB983227:JZD983231 JPF983227:JPH983231 JFJ983227:JFL983231 IVN983227:IVP983231 ILR983227:ILT983231 IBV983227:IBX983231 HRZ983227:HSB983231 HID983227:HIF983231 GYH983227:GYJ983231 GOL983227:GON983231 GEP983227:GER983231 FUT983227:FUV983231 FKX983227:FKZ983231 FBB983227:FBD983231 ERF983227:ERH983231 EHJ983227:EHL983231 DXN983227:DXP983231 DNR983227:DNT983231 DDV983227:DDX983231 CTZ983227:CUB983231 CKD983227:CKF983231 CAH983227:CAJ983231 BQL983227:BQN983231 BGP983227:BGR983231 AWT983227:AWV983231 AMX983227:AMZ983231 ADB983227:ADD983231 TF983227:TH983231 JJ983227:JL983231 N983227:P983231 WVV917691:WVX917695 WLZ917691:WMB917695 WCD917691:WCF917695 VSH917691:VSJ917695 VIL917691:VIN917695 UYP917691:UYR917695 UOT917691:UOV917695 UEX917691:UEZ917695 TVB917691:TVD917695 TLF917691:TLH917695 TBJ917691:TBL917695 SRN917691:SRP917695 SHR917691:SHT917695 RXV917691:RXX917695 RNZ917691:ROB917695 RED917691:REF917695 QUH917691:QUJ917695 QKL917691:QKN917695 QAP917691:QAR917695 PQT917691:PQV917695 PGX917691:PGZ917695 OXB917691:OXD917695 ONF917691:ONH917695 ODJ917691:ODL917695 NTN917691:NTP917695 NJR917691:NJT917695 MZV917691:MZX917695 MPZ917691:MQB917695 MGD917691:MGF917695 LWH917691:LWJ917695 LML917691:LMN917695 LCP917691:LCR917695 KST917691:KSV917695 KIX917691:KIZ917695 JZB917691:JZD917695 JPF917691:JPH917695 JFJ917691:JFL917695 IVN917691:IVP917695 ILR917691:ILT917695 IBV917691:IBX917695 HRZ917691:HSB917695 HID917691:HIF917695 GYH917691:GYJ917695 GOL917691:GON917695 GEP917691:GER917695 FUT917691:FUV917695 FKX917691:FKZ917695 FBB917691:FBD917695 ERF917691:ERH917695 EHJ917691:EHL917695 DXN917691:DXP917695 DNR917691:DNT917695 DDV917691:DDX917695 CTZ917691:CUB917695 CKD917691:CKF917695 CAH917691:CAJ917695 BQL917691:BQN917695 BGP917691:BGR917695 AWT917691:AWV917695 AMX917691:AMZ917695 ADB917691:ADD917695 TF917691:TH917695 JJ917691:JL917695 N917691:P917695 WVV852155:WVX852159 WLZ852155:WMB852159 WCD852155:WCF852159 VSH852155:VSJ852159 VIL852155:VIN852159 UYP852155:UYR852159 UOT852155:UOV852159 UEX852155:UEZ852159 TVB852155:TVD852159 TLF852155:TLH852159 TBJ852155:TBL852159 SRN852155:SRP852159 SHR852155:SHT852159 RXV852155:RXX852159 RNZ852155:ROB852159 RED852155:REF852159 QUH852155:QUJ852159 QKL852155:QKN852159 QAP852155:QAR852159 PQT852155:PQV852159 PGX852155:PGZ852159 OXB852155:OXD852159 ONF852155:ONH852159 ODJ852155:ODL852159 NTN852155:NTP852159 NJR852155:NJT852159 MZV852155:MZX852159 MPZ852155:MQB852159 MGD852155:MGF852159 LWH852155:LWJ852159 LML852155:LMN852159 LCP852155:LCR852159 KST852155:KSV852159 KIX852155:KIZ852159 JZB852155:JZD852159 JPF852155:JPH852159 JFJ852155:JFL852159 IVN852155:IVP852159 ILR852155:ILT852159 IBV852155:IBX852159 HRZ852155:HSB852159 HID852155:HIF852159 GYH852155:GYJ852159 GOL852155:GON852159 GEP852155:GER852159 FUT852155:FUV852159 FKX852155:FKZ852159 FBB852155:FBD852159 ERF852155:ERH852159 EHJ852155:EHL852159 DXN852155:DXP852159 DNR852155:DNT852159 DDV852155:DDX852159 CTZ852155:CUB852159 CKD852155:CKF852159 CAH852155:CAJ852159 BQL852155:BQN852159 BGP852155:BGR852159 AWT852155:AWV852159 AMX852155:AMZ852159 ADB852155:ADD852159 TF852155:TH852159 JJ852155:JL852159 N852155:P852159 WVV786619:WVX786623 WLZ786619:WMB786623 WCD786619:WCF786623 VSH786619:VSJ786623 VIL786619:VIN786623 UYP786619:UYR786623 UOT786619:UOV786623 UEX786619:UEZ786623 TVB786619:TVD786623 TLF786619:TLH786623 TBJ786619:TBL786623 SRN786619:SRP786623 SHR786619:SHT786623 RXV786619:RXX786623 RNZ786619:ROB786623 RED786619:REF786623 QUH786619:QUJ786623 QKL786619:QKN786623 QAP786619:QAR786623 PQT786619:PQV786623 PGX786619:PGZ786623 OXB786619:OXD786623 ONF786619:ONH786623 ODJ786619:ODL786623 NTN786619:NTP786623 NJR786619:NJT786623 MZV786619:MZX786623 MPZ786619:MQB786623 MGD786619:MGF786623 LWH786619:LWJ786623 LML786619:LMN786623 LCP786619:LCR786623 KST786619:KSV786623 KIX786619:KIZ786623 JZB786619:JZD786623 JPF786619:JPH786623 JFJ786619:JFL786623 IVN786619:IVP786623 ILR786619:ILT786623 IBV786619:IBX786623 HRZ786619:HSB786623 HID786619:HIF786623 GYH786619:GYJ786623 GOL786619:GON786623 GEP786619:GER786623 FUT786619:FUV786623 FKX786619:FKZ786623 FBB786619:FBD786623 ERF786619:ERH786623 EHJ786619:EHL786623 DXN786619:DXP786623 DNR786619:DNT786623 DDV786619:DDX786623 CTZ786619:CUB786623 CKD786619:CKF786623 CAH786619:CAJ786623 BQL786619:BQN786623 BGP786619:BGR786623 AWT786619:AWV786623 AMX786619:AMZ786623 ADB786619:ADD786623 TF786619:TH786623 JJ786619:JL786623 N786619:P786623 WVV721083:WVX721087 WLZ721083:WMB721087 WCD721083:WCF721087 VSH721083:VSJ721087 VIL721083:VIN721087 UYP721083:UYR721087 UOT721083:UOV721087 UEX721083:UEZ721087 TVB721083:TVD721087 TLF721083:TLH721087 TBJ721083:TBL721087 SRN721083:SRP721087 SHR721083:SHT721087 RXV721083:RXX721087 RNZ721083:ROB721087 RED721083:REF721087 QUH721083:QUJ721087 QKL721083:QKN721087 QAP721083:QAR721087 PQT721083:PQV721087 PGX721083:PGZ721087 OXB721083:OXD721087 ONF721083:ONH721087 ODJ721083:ODL721087 NTN721083:NTP721087 NJR721083:NJT721087 MZV721083:MZX721087 MPZ721083:MQB721087 MGD721083:MGF721087 LWH721083:LWJ721087 LML721083:LMN721087 LCP721083:LCR721087 KST721083:KSV721087 KIX721083:KIZ721087 JZB721083:JZD721087 JPF721083:JPH721087 JFJ721083:JFL721087 IVN721083:IVP721087 ILR721083:ILT721087 IBV721083:IBX721087 HRZ721083:HSB721087 HID721083:HIF721087 GYH721083:GYJ721087 GOL721083:GON721087 GEP721083:GER721087 FUT721083:FUV721087 FKX721083:FKZ721087 FBB721083:FBD721087 ERF721083:ERH721087 EHJ721083:EHL721087 DXN721083:DXP721087 DNR721083:DNT721087 DDV721083:DDX721087 CTZ721083:CUB721087 CKD721083:CKF721087 CAH721083:CAJ721087 BQL721083:BQN721087 BGP721083:BGR721087 AWT721083:AWV721087 AMX721083:AMZ721087 ADB721083:ADD721087 TF721083:TH721087 JJ721083:JL721087 N721083:P721087 WVV655547:WVX655551 WLZ655547:WMB655551 WCD655547:WCF655551 VSH655547:VSJ655551 VIL655547:VIN655551 UYP655547:UYR655551 UOT655547:UOV655551 UEX655547:UEZ655551 TVB655547:TVD655551 TLF655547:TLH655551 TBJ655547:TBL655551 SRN655547:SRP655551 SHR655547:SHT655551 RXV655547:RXX655551 RNZ655547:ROB655551 RED655547:REF655551 QUH655547:QUJ655551 QKL655547:QKN655551 QAP655547:QAR655551 PQT655547:PQV655551 PGX655547:PGZ655551 OXB655547:OXD655551 ONF655547:ONH655551 ODJ655547:ODL655551 NTN655547:NTP655551 NJR655547:NJT655551 MZV655547:MZX655551 MPZ655547:MQB655551 MGD655547:MGF655551 LWH655547:LWJ655551 LML655547:LMN655551 LCP655547:LCR655551 KST655547:KSV655551 KIX655547:KIZ655551 JZB655547:JZD655551 JPF655547:JPH655551 JFJ655547:JFL655551 IVN655547:IVP655551 ILR655547:ILT655551 IBV655547:IBX655551 HRZ655547:HSB655551 HID655547:HIF655551 GYH655547:GYJ655551 GOL655547:GON655551 GEP655547:GER655551 FUT655547:FUV655551 FKX655547:FKZ655551 FBB655547:FBD655551 ERF655547:ERH655551 EHJ655547:EHL655551 DXN655547:DXP655551 DNR655547:DNT655551 DDV655547:DDX655551 CTZ655547:CUB655551 CKD655547:CKF655551 CAH655547:CAJ655551 BQL655547:BQN655551 BGP655547:BGR655551 AWT655547:AWV655551 AMX655547:AMZ655551 ADB655547:ADD655551 TF655547:TH655551 JJ655547:JL655551 N655547:P655551 WVV590011:WVX590015 WLZ590011:WMB590015 WCD590011:WCF590015 VSH590011:VSJ590015 VIL590011:VIN590015 UYP590011:UYR590015 UOT590011:UOV590015 UEX590011:UEZ590015 TVB590011:TVD590015 TLF590011:TLH590015 TBJ590011:TBL590015 SRN590011:SRP590015 SHR590011:SHT590015 RXV590011:RXX590015 RNZ590011:ROB590015 RED590011:REF590015 QUH590011:QUJ590015 QKL590011:QKN590015 QAP590011:QAR590015 PQT590011:PQV590015 PGX590011:PGZ590015 OXB590011:OXD590015 ONF590011:ONH590015 ODJ590011:ODL590015 NTN590011:NTP590015 NJR590011:NJT590015 MZV590011:MZX590015 MPZ590011:MQB590015 MGD590011:MGF590015 LWH590011:LWJ590015 LML590011:LMN590015 LCP590011:LCR590015 KST590011:KSV590015 KIX590011:KIZ590015 JZB590011:JZD590015 JPF590011:JPH590015 JFJ590011:JFL590015 IVN590011:IVP590015 ILR590011:ILT590015 IBV590011:IBX590015 HRZ590011:HSB590015 HID590011:HIF590015 GYH590011:GYJ590015 GOL590011:GON590015 GEP590011:GER590015 FUT590011:FUV590015 FKX590011:FKZ590015 FBB590011:FBD590015 ERF590011:ERH590015 EHJ590011:EHL590015 DXN590011:DXP590015 DNR590011:DNT590015 DDV590011:DDX590015 CTZ590011:CUB590015 CKD590011:CKF590015 CAH590011:CAJ590015 BQL590011:BQN590015 BGP590011:BGR590015 AWT590011:AWV590015 AMX590011:AMZ590015 ADB590011:ADD590015 TF590011:TH590015 JJ590011:JL590015 N590011:P590015 WVV524475:WVX524479 WLZ524475:WMB524479 WCD524475:WCF524479 VSH524475:VSJ524479 VIL524475:VIN524479 UYP524475:UYR524479 UOT524475:UOV524479 UEX524475:UEZ524479 TVB524475:TVD524479 TLF524475:TLH524479 TBJ524475:TBL524479 SRN524475:SRP524479 SHR524475:SHT524479 RXV524475:RXX524479 RNZ524475:ROB524479 RED524475:REF524479 QUH524475:QUJ524479 QKL524475:QKN524479 QAP524475:QAR524479 PQT524475:PQV524479 PGX524475:PGZ524479 OXB524475:OXD524479 ONF524475:ONH524479 ODJ524475:ODL524479 NTN524475:NTP524479 NJR524475:NJT524479 MZV524475:MZX524479 MPZ524475:MQB524479 MGD524475:MGF524479 LWH524475:LWJ524479 LML524475:LMN524479 LCP524475:LCR524479 KST524475:KSV524479 KIX524475:KIZ524479 JZB524475:JZD524479 JPF524475:JPH524479 JFJ524475:JFL524479 IVN524475:IVP524479 ILR524475:ILT524479 IBV524475:IBX524479 HRZ524475:HSB524479 HID524475:HIF524479 GYH524475:GYJ524479 GOL524475:GON524479 GEP524475:GER524479 FUT524475:FUV524479 FKX524475:FKZ524479 FBB524475:FBD524479 ERF524475:ERH524479 EHJ524475:EHL524479 DXN524475:DXP524479 DNR524475:DNT524479 DDV524475:DDX524479 CTZ524475:CUB524479 CKD524475:CKF524479 CAH524475:CAJ524479 BQL524475:BQN524479 BGP524475:BGR524479 AWT524475:AWV524479 AMX524475:AMZ524479 ADB524475:ADD524479 TF524475:TH524479 JJ524475:JL524479 N524475:P524479 WVV458939:WVX458943 WLZ458939:WMB458943 WCD458939:WCF458943 VSH458939:VSJ458943 VIL458939:VIN458943 UYP458939:UYR458943 UOT458939:UOV458943 UEX458939:UEZ458943 TVB458939:TVD458943 TLF458939:TLH458943 TBJ458939:TBL458943 SRN458939:SRP458943 SHR458939:SHT458943 RXV458939:RXX458943 RNZ458939:ROB458943 RED458939:REF458943 QUH458939:QUJ458943 QKL458939:QKN458943 QAP458939:QAR458943 PQT458939:PQV458943 PGX458939:PGZ458943 OXB458939:OXD458943 ONF458939:ONH458943 ODJ458939:ODL458943 NTN458939:NTP458943 NJR458939:NJT458943 MZV458939:MZX458943 MPZ458939:MQB458943 MGD458939:MGF458943 LWH458939:LWJ458943 LML458939:LMN458943 LCP458939:LCR458943 KST458939:KSV458943 KIX458939:KIZ458943 JZB458939:JZD458943 JPF458939:JPH458943 JFJ458939:JFL458943 IVN458939:IVP458943 ILR458939:ILT458943 IBV458939:IBX458943 HRZ458939:HSB458943 HID458939:HIF458943 GYH458939:GYJ458943 GOL458939:GON458943 GEP458939:GER458943 FUT458939:FUV458943 FKX458939:FKZ458943 FBB458939:FBD458943 ERF458939:ERH458943 EHJ458939:EHL458943 DXN458939:DXP458943 DNR458939:DNT458943 DDV458939:DDX458943 CTZ458939:CUB458943 CKD458939:CKF458943 CAH458939:CAJ458943 BQL458939:BQN458943 BGP458939:BGR458943 AWT458939:AWV458943 AMX458939:AMZ458943 ADB458939:ADD458943 TF458939:TH458943 JJ458939:JL458943 N458939:P458943 WVV393403:WVX393407 WLZ393403:WMB393407 WCD393403:WCF393407 VSH393403:VSJ393407 VIL393403:VIN393407 UYP393403:UYR393407 UOT393403:UOV393407 UEX393403:UEZ393407 TVB393403:TVD393407 TLF393403:TLH393407 TBJ393403:TBL393407 SRN393403:SRP393407 SHR393403:SHT393407 RXV393403:RXX393407 RNZ393403:ROB393407 RED393403:REF393407 QUH393403:QUJ393407 QKL393403:QKN393407 QAP393403:QAR393407 PQT393403:PQV393407 PGX393403:PGZ393407 OXB393403:OXD393407 ONF393403:ONH393407 ODJ393403:ODL393407 NTN393403:NTP393407 NJR393403:NJT393407 MZV393403:MZX393407 MPZ393403:MQB393407 MGD393403:MGF393407 LWH393403:LWJ393407 LML393403:LMN393407 LCP393403:LCR393407 KST393403:KSV393407 KIX393403:KIZ393407 JZB393403:JZD393407 JPF393403:JPH393407 JFJ393403:JFL393407 IVN393403:IVP393407 ILR393403:ILT393407 IBV393403:IBX393407 HRZ393403:HSB393407 HID393403:HIF393407 GYH393403:GYJ393407 GOL393403:GON393407 GEP393403:GER393407 FUT393403:FUV393407 FKX393403:FKZ393407 FBB393403:FBD393407 ERF393403:ERH393407 EHJ393403:EHL393407 DXN393403:DXP393407 DNR393403:DNT393407 DDV393403:DDX393407 CTZ393403:CUB393407 CKD393403:CKF393407 CAH393403:CAJ393407 BQL393403:BQN393407 BGP393403:BGR393407 AWT393403:AWV393407 AMX393403:AMZ393407 ADB393403:ADD393407 TF393403:TH393407 JJ393403:JL393407 N393403:P393407 WVV327867:WVX327871 WLZ327867:WMB327871 WCD327867:WCF327871 VSH327867:VSJ327871 VIL327867:VIN327871 UYP327867:UYR327871 UOT327867:UOV327871 UEX327867:UEZ327871 TVB327867:TVD327871 TLF327867:TLH327871 TBJ327867:TBL327871 SRN327867:SRP327871 SHR327867:SHT327871 RXV327867:RXX327871 RNZ327867:ROB327871 RED327867:REF327871 QUH327867:QUJ327871 QKL327867:QKN327871 QAP327867:QAR327871 PQT327867:PQV327871 PGX327867:PGZ327871 OXB327867:OXD327871 ONF327867:ONH327871 ODJ327867:ODL327871 NTN327867:NTP327871 NJR327867:NJT327871 MZV327867:MZX327871 MPZ327867:MQB327871 MGD327867:MGF327871 LWH327867:LWJ327871 LML327867:LMN327871 LCP327867:LCR327871 KST327867:KSV327871 KIX327867:KIZ327871 JZB327867:JZD327871 JPF327867:JPH327871 JFJ327867:JFL327871 IVN327867:IVP327871 ILR327867:ILT327871 IBV327867:IBX327871 HRZ327867:HSB327871 HID327867:HIF327871 GYH327867:GYJ327871 GOL327867:GON327871 GEP327867:GER327871 FUT327867:FUV327871 FKX327867:FKZ327871 FBB327867:FBD327871 ERF327867:ERH327871 EHJ327867:EHL327871 DXN327867:DXP327871 DNR327867:DNT327871 DDV327867:DDX327871 CTZ327867:CUB327871 CKD327867:CKF327871 CAH327867:CAJ327871 BQL327867:BQN327871 BGP327867:BGR327871 AWT327867:AWV327871 AMX327867:AMZ327871 ADB327867:ADD327871 TF327867:TH327871 JJ327867:JL327871 N327867:P327871 WVV262331:WVX262335 WLZ262331:WMB262335 WCD262331:WCF262335 VSH262331:VSJ262335 VIL262331:VIN262335 UYP262331:UYR262335 UOT262331:UOV262335 UEX262331:UEZ262335 TVB262331:TVD262335 TLF262331:TLH262335 TBJ262331:TBL262335 SRN262331:SRP262335 SHR262331:SHT262335 RXV262331:RXX262335 RNZ262331:ROB262335 RED262331:REF262335 QUH262331:QUJ262335 QKL262331:QKN262335 QAP262331:QAR262335 PQT262331:PQV262335 PGX262331:PGZ262335 OXB262331:OXD262335 ONF262331:ONH262335 ODJ262331:ODL262335 NTN262331:NTP262335 NJR262331:NJT262335 MZV262331:MZX262335 MPZ262331:MQB262335 MGD262331:MGF262335 LWH262331:LWJ262335 LML262331:LMN262335 LCP262331:LCR262335 KST262331:KSV262335 KIX262331:KIZ262335 JZB262331:JZD262335 JPF262331:JPH262335 JFJ262331:JFL262335 IVN262331:IVP262335 ILR262331:ILT262335 IBV262331:IBX262335 HRZ262331:HSB262335 HID262331:HIF262335 GYH262331:GYJ262335 GOL262331:GON262335 GEP262331:GER262335 FUT262331:FUV262335 FKX262331:FKZ262335 FBB262331:FBD262335 ERF262331:ERH262335 EHJ262331:EHL262335 DXN262331:DXP262335 DNR262331:DNT262335 DDV262331:DDX262335 CTZ262331:CUB262335 CKD262331:CKF262335 CAH262331:CAJ262335 BQL262331:BQN262335 BGP262331:BGR262335 AWT262331:AWV262335 AMX262331:AMZ262335 ADB262331:ADD262335 TF262331:TH262335 JJ262331:JL262335 N262331:P262335 WVV196795:WVX196799 WLZ196795:WMB196799 WCD196795:WCF196799 VSH196795:VSJ196799 VIL196795:VIN196799 UYP196795:UYR196799 UOT196795:UOV196799 UEX196795:UEZ196799 TVB196795:TVD196799 TLF196795:TLH196799 TBJ196795:TBL196799 SRN196795:SRP196799 SHR196795:SHT196799 RXV196795:RXX196799 RNZ196795:ROB196799 RED196795:REF196799 QUH196795:QUJ196799 QKL196795:QKN196799 QAP196795:QAR196799 PQT196795:PQV196799 PGX196795:PGZ196799 OXB196795:OXD196799 ONF196795:ONH196799 ODJ196795:ODL196799 NTN196795:NTP196799 NJR196795:NJT196799 MZV196795:MZX196799 MPZ196795:MQB196799 MGD196795:MGF196799 LWH196795:LWJ196799 LML196795:LMN196799 LCP196795:LCR196799 KST196795:KSV196799 KIX196795:KIZ196799 JZB196795:JZD196799 JPF196795:JPH196799 JFJ196795:JFL196799 IVN196795:IVP196799 ILR196795:ILT196799 IBV196795:IBX196799 HRZ196795:HSB196799 HID196795:HIF196799 GYH196795:GYJ196799 GOL196795:GON196799 GEP196795:GER196799 FUT196795:FUV196799 FKX196795:FKZ196799 FBB196795:FBD196799 ERF196795:ERH196799 EHJ196795:EHL196799 DXN196795:DXP196799 DNR196795:DNT196799 DDV196795:DDX196799 CTZ196795:CUB196799 CKD196795:CKF196799 CAH196795:CAJ196799 BQL196795:BQN196799 BGP196795:BGR196799 AWT196795:AWV196799 AMX196795:AMZ196799 ADB196795:ADD196799 TF196795:TH196799 JJ196795:JL196799 N196795:P196799 WVV131259:WVX131263 WLZ131259:WMB131263 WCD131259:WCF131263 VSH131259:VSJ131263 VIL131259:VIN131263 UYP131259:UYR131263 UOT131259:UOV131263 UEX131259:UEZ131263 TVB131259:TVD131263 TLF131259:TLH131263 TBJ131259:TBL131263 SRN131259:SRP131263 SHR131259:SHT131263 RXV131259:RXX131263 RNZ131259:ROB131263 RED131259:REF131263 QUH131259:QUJ131263 QKL131259:QKN131263 QAP131259:QAR131263 PQT131259:PQV131263 PGX131259:PGZ131263 OXB131259:OXD131263 ONF131259:ONH131263 ODJ131259:ODL131263 NTN131259:NTP131263 NJR131259:NJT131263 MZV131259:MZX131263 MPZ131259:MQB131263 MGD131259:MGF131263 LWH131259:LWJ131263 LML131259:LMN131263 LCP131259:LCR131263 KST131259:KSV131263 KIX131259:KIZ131263 JZB131259:JZD131263 JPF131259:JPH131263 JFJ131259:JFL131263 IVN131259:IVP131263 ILR131259:ILT131263 IBV131259:IBX131263 HRZ131259:HSB131263 HID131259:HIF131263 GYH131259:GYJ131263 GOL131259:GON131263 GEP131259:GER131263 FUT131259:FUV131263 FKX131259:FKZ131263 FBB131259:FBD131263 ERF131259:ERH131263 EHJ131259:EHL131263 DXN131259:DXP131263 DNR131259:DNT131263 DDV131259:DDX131263 CTZ131259:CUB131263 CKD131259:CKF131263 CAH131259:CAJ131263 BQL131259:BQN131263 BGP131259:BGR131263 AWT131259:AWV131263 AMX131259:AMZ131263 ADB131259:ADD131263 TF131259:TH131263 JJ131259:JL131263 N131259:P131263 WVV65723:WVX65727 WLZ65723:WMB65727 WCD65723:WCF65727 VSH65723:VSJ65727 VIL65723:VIN65727 UYP65723:UYR65727 UOT65723:UOV65727 UEX65723:UEZ65727 TVB65723:TVD65727 TLF65723:TLH65727 TBJ65723:TBL65727 SRN65723:SRP65727 SHR65723:SHT65727 RXV65723:RXX65727 RNZ65723:ROB65727 RED65723:REF65727 QUH65723:QUJ65727 QKL65723:QKN65727 QAP65723:QAR65727 PQT65723:PQV65727 PGX65723:PGZ65727 OXB65723:OXD65727 ONF65723:ONH65727 ODJ65723:ODL65727 NTN65723:NTP65727 NJR65723:NJT65727 MZV65723:MZX65727 MPZ65723:MQB65727 MGD65723:MGF65727 LWH65723:LWJ65727 LML65723:LMN65727 LCP65723:LCR65727 KST65723:KSV65727 KIX65723:KIZ65727 JZB65723:JZD65727 JPF65723:JPH65727 JFJ65723:JFL65727 IVN65723:IVP65727 ILR65723:ILT65727 IBV65723:IBX65727 HRZ65723:HSB65727 HID65723:HIF65727 GYH65723:GYJ65727 GOL65723:GON65727 GEP65723:GER65727 FUT65723:FUV65727 FKX65723:FKZ65727 FBB65723:FBD65727 ERF65723:ERH65727 EHJ65723:EHL65727 DXN65723:DXP65727 DNR65723:DNT65727 DDV65723:DDX65727 CTZ65723:CUB65727 CKD65723:CKF65727 CAH65723:CAJ65727 BQL65723:BQN65727 BGP65723:BGR65727 AWT65723:AWV65727 AMX65723:AMZ65727 ADB65723:ADD65727 TF65723:TH65727 JJ65723:JL65727 N65723:P65727 WVV46:WVX50 WLZ46:WMB50 WCD46:WCF50 VSH46:VSJ50 VIL46:VIN50 UYP46:UYR50 UOT46:UOV50 UEX46:UEZ50 TVB46:TVD50 TLF46:TLH50 TBJ46:TBL50 SRN46:SRP50 SHR46:SHT50 RXV46:RXX50 RNZ46:ROB50 RED46:REF50 QUH46:QUJ50 QKL46:QKN50 QAP46:QAR50 PQT46:PQV50 PGX46:PGZ50 OXB46:OXD50 ONF46:ONH50 ODJ46:ODL50 NTN46:NTP50 NJR46:NJT50 MZV46:MZX50 MPZ46:MQB50 MGD46:MGF50 LWH46:LWJ50 LML46:LMN50 LCP46:LCR50 KST46:KSV50 KIX46:KIZ50 JZB46:JZD50 JPF46:JPH50 JFJ46:JFL50 IVN46:IVP50 ILR46:ILT50 IBV46:IBX50 HRZ46:HSB50 HID46:HIF50 GYH46:GYJ50 GOL46:GON50 GEP46:GER50 FUT46:FUV50 FKX46:FKZ50 FBB46:FBD50 ERF46:ERH50 EHJ46:EHL50 DXN46:DXP50 DNR46:DNT50 DDV46:DDX50 CTZ46:CUB50 CKD46:CKF50 CAH46:CAJ50 BQL46:BQN50 BGP46:BGR50 AWT46:AWV50 AMX46:AMZ50 ADB46:ADD50 TF46:TH50 JJ46:JL50" xr:uid="{7ED79788-9BC8-4536-88C5-1779CD612E7D}">
      <formula1>$AG$46:$AG$48</formula1>
    </dataValidation>
    <dataValidation type="list" allowBlank="1" showInputMessage="1" showErrorMessage="1" sqref="N141:P144" xr:uid="{A09AF79B-4443-4B0E-9EBB-1FD8E9C324A0}">
      <formula1>$AG$47:$AG$49</formula1>
    </dataValidation>
    <dataValidation type="list" allowBlank="1" showInputMessage="1" showErrorMessage="1" sqref="AI138:AI142" xr:uid="{419E8AFF-29F5-44F9-B211-F8327F492AA5}">
      <formula1>$AH$131:$AH$134</formula1>
    </dataValidation>
    <dataValidation type="list" allowBlank="1" showInputMessage="1" showErrorMessage="1" sqref="WVV140:WVX144 JJ140:JL144 TF140:TH144 ADB140:ADD144 AMX140:AMZ144 AWT140:AWV144 BGP140:BGR144 BQL140:BQN144 CAH140:CAJ144 CKD140:CKF144 CTZ140:CUB144 DDV140:DDX144 DNR140:DNT144 DXN140:DXP144 EHJ140:EHL144 ERF140:ERH144 FBB140:FBD144 FKX140:FKZ144 FUT140:FUV144 GEP140:GER144 GOL140:GON144 GYH140:GYJ144 HID140:HIF144 HRZ140:HSB144 IBV140:IBX144 ILR140:ILT144 IVN140:IVP144 JFJ140:JFL144 JPF140:JPH144 JZB140:JZD144 KIX140:KIZ144 KST140:KSV144 LCP140:LCR144 LML140:LMN144 LWH140:LWJ144 MGD140:MGF144 MPZ140:MQB144 MZV140:MZX144 NJR140:NJT144 NTN140:NTP144 ODJ140:ODL144 ONF140:ONH144 OXB140:OXD144 PGX140:PGZ144 PQT140:PQV144 QAP140:QAR144 QKL140:QKN144 QUH140:QUJ144 RED140:REF144 RNZ140:ROB144 RXV140:RXX144 SHR140:SHT144 SRN140:SRP144 TBJ140:TBL144 TLF140:TLH144 TVB140:TVD144 UEX140:UEZ144 UOT140:UOV144 UYP140:UYR144 VIL140:VIN144 VSH140:VSJ144 WCD140:WCF144 WLZ140:WMB144" xr:uid="{C3317B06-7862-4301-B5F9-501B32C03718}">
      <formula1>$AH$139:$AH$142</formula1>
    </dataValidation>
  </dataValidations>
  <pageMargins left="0.7" right="0.7" top="0.75" bottom="0.75" header="0.3" footer="0.3"/>
  <pageSetup paperSize="9" scale="66" fitToHeight="0" orientation="portrait" r:id="rId1"/>
  <rowBreaks count="7" manualBreakCount="7">
    <brk id="61" min="1" max="31" man="1"/>
    <brk id="124" min="1" max="31" man="1"/>
    <brk id="205" min="1" max="31" man="1"/>
    <brk id="283" min="1" max="31" man="1"/>
    <brk id="345" min="1" max="31" man="1"/>
    <brk id="409" min="1" max="31" man="1"/>
    <brk id="470" min="1" max="3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Soil Parameter (BH-02)</vt:lpstr>
      <vt:lpstr>BH-02 (H=2 m) - Replacement</vt:lpstr>
      <vt:lpstr>'BH-02 (H=2 m) - Replacement'!Print_Area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Divisi Struktur</dc:creator>
  <cp:lastModifiedBy>Divisi Struktur</cp:lastModifiedBy>
  <cp:lastPrinted>2026-05-04T09:28:35Z</cp:lastPrinted>
  <dcterms:created xsi:type="dcterms:W3CDTF">2026-04-30T04:16:10Z</dcterms:created>
  <dcterms:modified xsi:type="dcterms:W3CDTF">2026-05-04T09:28:46Z</dcterms:modified>
</cp:coreProperties>
</file>