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1760" windowHeight="5325" tabRatio="909" activeTab="5"/>
  </bookViews>
  <sheets>
    <sheet name="Rekap" sheetId="67" r:id="rId1"/>
    <sheet name="Umum" sheetId="81" r:id="rId2"/>
    <sheet name="sosialisasi" sheetId="142" r:id="rId3"/>
    <sheet name="Sarasehan" sheetId="147" r:id="rId4"/>
    <sheet name="Regional IKAP (2)" sheetId="157" r:id="rId5"/>
    <sheet name="pelatihan" sheetId="145" r:id="rId6"/>
  </sheets>
  <definedNames>
    <definedName name="_xlnm.Print_Titles" localSheetId="5">pelatihan!$20:$22</definedName>
    <definedName name="_xlnm.Print_Titles" localSheetId="4">'Regional IKAP (2)'!$20:$22</definedName>
    <definedName name="_xlnm.Print_Titles" localSheetId="0">Rekap!$7:$10</definedName>
    <definedName name="_xlnm.Print_Titles" localSheetId="3">Sarasehan!$20:$22</definedName>
    <definedName name="_xlnm.Print_Titles" localSheetId="2">sosialisasi!$20:$22</definedName>
    <definedName name="_xlnm.Print_Titles" localSheetId="1">Umum!$7:$10</definedName>
  </definedNames>
  <calcPr calcId="124519"/>
</workbook>
</file>

<file path=xl/calcChain.xml><?xml version="1.0" encoding="utf-8"?>
<calcChain xmlns="http://schemas.openxmlformats.org/spreadsheetml/2006/main">
  <c r="H22" i="67"/>
  <c r="H21"/>
  <c r="H20"/>
  <c r="H19"/>
  <c r="H18"/>
  <c r="H17"/>
  <c r="H15"/>
  <c r="H14"/>
  <c r="H13"/>
  <c r="H12"/>
  <c r="H23" l="1"/>
  <c r="I39" l="1"/>
  <c r="J39" s="1"/>
  <c r="H38" l="1"/>
  <c r="H66" l="1"/>
  <c r="L40" i="157"/>
  <c r="L46"/>
  <c r="L52"/>
  <c r="L50"/>
  <c r="L44"/>
  <c r="L38"/>
  <c r="L49"/>
  <c r="L48"/>
  <c r="L47"/>
  <c r="L43"/>
  <c r="L42"/>
  <c r="L41"/>
  <c r="L37"/>
  <c r="L36"/>
  <c r="L33" s="1"/>
  <c r="L35"/>
  <c r="L34"/>
  <c r="L28"/>
  <c r="L27"/>
  <c r="L26" s="1"/>
  <c r="M73" i="142"/>
  <c r="L32" i="157" l="1"/>
  <c r="L31" s="1"/>
  <c r="L30" s="1"/>
  <c r="L25" s="1"/>
  <c r="L23" l="1"/>
  <c r="G9" s="1"/>
  <c r="G10" s="1"/>
  <c r="L24"/>
  <c r="L56" l="1"/>
  <c r="J14"/>
  <c r="F67" i="67" l="1"/>
  <c r="H51" i="81" l="1"/>
  <c r="H52" i="67" l="1"/>
  <c r="H54" l="1"/>
  <c r="H71" l="1"/>
  <c r="H69"/>
  <c r="H63"/>
  <c r="H55"/>
  <c r="H53" l="1"/>
  <c r="L86" i="147" l="1"/>
  <c r="L84" s="1"/>
  <c r="L85"/>
  <c r="L82"/>
  <c r="L81"/>
  <c r="L80"/>
  <c r="L76"/>
  <c r="L73"/>
  <c r="L72"/>
  <c r="L71"/>
  <c r="L67"/>
  <c r="L66"/>
  <c r="L65"/>
  <c r="L64"/>
  <c r="L61"/>
  <c r="L60"/>
  <c r="L59"/>
  <c r="L57"/>
  <c r="L56"/>
  <c r="L54"/>
  <c r="L50" s="1"/>
  <c r="L51"/>
  <c r="L47"/>
  <c r="L46"/>
  <c r="L45"/>
  <c r="L42"/>
  <c r="L40" s="1"/>
  <c r="L41"/>
  <c r="L38"/>
  <c r="L37"/>
  <c r="L36"/>
  <c r="L35"/>
  <c r="L34"/>
  <c r="L33"/>
  <c r="L32"/>
  <c r="L31"/>
  <c r="L30"/>
  <c r="L29"/>
  <c r="L26" s="1"/>
  <c r="L28"/>
  <c r="L27"/>
  <c r="M97" i="145"/>
  <c r="M96" s="1"/>
  <c r="M95" s="1"/>
  <c r="M93"/>
  <c r="M92"/>
  <c r="M91"/>
  <c r="M90"/>
  <c r="M85"/>
  <c r="M84"/>
  <c r="M83"/>
  <c r="M82" s="1"/>
  <c r="M81" s="1"/>
  <c r="M79"/>
  <c r="M78"/>
  <c r="M76"/>
  <c r="M75"/>
  <c r="M74"/>
  <c r="M73" s="1"/>
  <c r="M71"/>
  <c r="M70"/>
  <c r="M69"/>
  <c r="M68"/>
  <c r="M64"/>
  <c r="M63"/>
  <c r="M62" s="1"/>
  <c r="M61" s="1"/>
  <c r="M60" s="1"/>
  <c r="M59" s="1"/>
  <c r="M57"/>
  <c r="M56"/>
  <c r="M54"/>
  <c r="M53" s="1"/>
  <c r="M51"/>
  <c r="M48"/>
  <c r="M47"/>
  <c r="M46" s="1"/>
  <c r="M45" s="1"/>
  <c r="M44" s="1"/>
  <c r="M42"/>
  <c r="M40" s="1"/>
  <c r="M39" s="1"/>
  <c r="M38" s="1"/>
  <c r="M41"/>
  <c r="M36"/>
  <c r="M35"/>
  <c r="M34"/>
  <c r="M33"/>
  <c r="M32"/>
  <c r="M31"/>
  <c r="M30"/>
  <c r="M29"/>
  <c r="M28"/>
  <c r="M27"/>
  <c r="M138" i="142"/>
  <c r="M137"/>
  <c r="M136"/>
  <c r="M134"/>
  <c r="M133"/>
  <c r="M132"/>
  <c r="M131"/>
  <c r="M130"/>
  <c r="M129"/>
  <c r="M128"/>
  <c r="M127"/>
  <c r="M126"/>
  <c r="M123"/>
  <c r="M122"/>
  <c r="M121"/>
  <c r="M120"/>
  <c r="M116"/>
  <c r="M115"/>
  <c r="M113"/>
  <c r="M112"/>
  <c r="M109" s="1"/>
  <c r="M111"/>
  <c r="M110"/>
  <c r="M107"/>
  <c r="M106"/>
  <c r="M105"/>
  <c r="M102"/>
  <c r="M101"/>
  <c r="M100"/>
  <c r="M97"/>
  <c r="M96"/>
  <c r="M95"/>
  <c r="M91"/>
  <c r="M88" s="1"/>
  <c r="M90"/>
  <c r="M89"/>
  <c r="M86"/>
  <c r="M85"/>
  <c r="M84"/>
  <c r="M81"/>
  <c r="M80"/>
  <c r="M79"/>
  <c r="M72"/>
  <c r="M71"/>
  <c r="M66"/>
  <c r="M65" s="1"/>
  <c r="M63"/>
  <c r="M62" s="1"/>
  <c r="M60"/>
  <c r="J57"/>
  <c r="M57" s="1"/>
  <c r="M53"/>
  <c r="M52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89" i="145" l="1"/>
  <c r="M88" s="1"/>
  <c r="M87" s="1"/>
  <c r="M67"/>
  <c r="M66" s="1"/>
  <c r="M50"/>
  <c r="M26"/>
  <c r="L79" i="147"/>
  <c r="L78" s="1"/>
  <c r="L70"/>
  <c r="L63"/>
  <c r="L49"/>
  <c r="L53"/>
  <c r="L44"/>
  <c r="M83" i="142"/>
  <c r="M77" s="1"/>
  <c r="M78"/>
  <c r="M104"/>
  <c r="M125"/>
  <c r="M51"/>
  <c r="M99"/>
  <c r="M119"/>
  <c r="M70"/>
  <c r="M69" s="1"/>
  <c r="M68" s="1"/>
  <c r="M94"/>
  <c r="M59"/>
  <c r="M26"/>
  <c r="M25" s="1"/>
  <c r="M55"/>
  <c r="M56"/>
  <c r="M118"/>
  <c r="M25" i="145" l="1"/>
  <c r="M24" s="1"/>
  <c r="M23" s="1"/>
  <c r="H67" i="67" s="1"/>
  <c r="L24" i="147"/>
  <c r="L23" s="1"/>
  <c r="H65" i="67" s="1"/>
  <c r="M93" i="142"/>
  <c r="M76" s="1"/>
  <c r="M24" s="1"/>
  <c r="M23" s="1"/>
  <c r="H64" i="67" s="1"/>
  <c r="M101" i="145" l="1"/>
  <c r="H9"/>
  <c r="H10" s="1"/>
  <c r="K14"/>
  <c r="G9" i="147"/>
  <c r="G10" s="1"/>
  <c r="L89"/>
  <c r="J14"/>
  <c r="H62" i="67"/>
  <c r="H9" i="142"/>
  <c r="H10" s="1"/>
  <c r="M139"/>
  <c r="K14"/>
  <c r="H26" i="81" l="1"/>
  <c r="J26"/>
  <c r="H11" i="67" l="1"/>
  <c r="H59" l="1"/>
  <c r="H60" l="1"/>
  <c r="H57"/>
  <c r="H51"/>
  <c r="H58" l="1"/>
  <c r="H50"/>
  <c r="D45" i="81" l="1"/>
  <c r="H12" l="1"/>
  <c r="F47"/>
  <c r="G58" i="67" l="1"/>
  <c r="H16" l="1"/>
  <c r="H28" i="81" l="1"/>
  <c r="J28" s="1"/>
  <c r="H40" i="67"/>
  <c r="J40" l="1"/>
  <c r="H18" i="81" l="1"/>
  <c r="J18" s="1"/>
  <c r="H31" i="67"/>
  <c r="J31" s="1"/>
  <c r="H14" i="81" l="1"/>
  <c r="H27"/>
  <c r="H27" i="67"/>
  <c r="J27" i="81" l="1"/>
  <c r="J27" i="67"/>
  <c r="J14" i="81"/>
  <c r="H25" l="1"/>
  <c r="I34" l="1"/>
  <c r="G34"/>
  <c r="I32"/>
  <c r="G32"/>
  <c r="G24"/>
  <c r="G11"/>
  <c r="G39" s="1"/>
  <c r="J71" i="67" l="1"/>
  <c r="H68"/>
  <c r="J67"/>
  <c r="J66"/>
  <c r="J65"/>
  <c r="J64"/>
  <c r="J63"/>
  <c r="J61"/>
  <c r="J60"/>
  <c r="J57"/>
  <c r="J55"/>
  <c r="J54"/>
  <c r="J53"/>
  <c r="J52"/>
  <c r="J23"/>
  <c r="J22"/>
  <c r="J21"/>
  <c r="J20"/>
  <c r="J19"/>
  <c r="J18"/>
  <c r="J17"/>
  <c r="I11"/>
  <c r="G11"/>
  <c r="J15"/>
  <c r="J14"/>
  <c r="J13"/>
  <c r="J12"/>
  <c r="I70"/>
  <c r="G70"/>
  <c r="I68"/>
  <c r="G68"/>
  <c r="I62"/>
  <c r="G62"/>
  <c r="I45"/>
  <c r="G45"/>
  <c r="I43"/>
  <c r="G43"/>
  <c r="G37"/>
  <c r="G24"/>
  <c r="I16"/>
  <c r="G16"/>
  <c r="G72" l="1"/>
  <c r="J58"/>
  <c r="J16"/>
  <c r="H56"/>
  <c r="J68"/>
  <c r="J11"/>
  <c r="J62"/>
  <c r="J69"/>
  <c r="J59"/>
  <c r="H70"/>
  <c r="J56" l="1"/>
  <c r="J70"/>
  <c r="I24" l="1"/>
  <c r="I11" i="81"/>
  <c r="I38" i="67" l="1"/>
  <c r="I25" i="81"/>
  <c r="H33" i="67"/>
  <c r="J40" i="81"/>
  <c r="D51" s="1"/>
  <c r="H29"/>
  <c r="H41" i="67"/>
  <c r="H25"/>
  <c r="H13" i="81"/>
  <c r="J73" i="67" l="1"/>
  <c r="I37"/>
  <c r="I72" s="1"/>
  <c r="I24" i="81"/>
  <c r="I39" s="1"/>
  <c r="J25"/>
  <c r="J38" i="67"/>
  <c r="H44"/>
  <c r="H34"/>
  <c r="J34" s="1"/>
  <c r="H30"/>
  <c r="H17" i="81"/>
  <c r="H16"/>
  <c r="H29" i="67"/>
  <c r="J29" s="1"/>
  <c r="J29" i="81"/>
  <c r="J41" i="67"/>
  <c r="J12" i="81"/>
  <c r="J25" i="67"/>
  <c r="J33"/>
  <c r="H20" i="81"/>
  <c r="J20" s="1"/>
  <c r="H26" i="67"/>
  <c r="H37" i="81"/>
  <c r="J37" s="1"/>
  <c r="H48" i="67"/>
  <c r="H31" i="81"/>
  <c r="J31" s="1"/>
  <c r="H33"/>
  <c r="H49" i="67" l="1"/>
  <c r="H38" i="81"/>
  <c r="J38" s="1"/>
  <c r="H21"/>
  <c r="J21" s="1"/>
  <c r="J48" i="67"/>
  <c r="H36" i="81"/>
  <c r="J36" s="1"/>
  <c r="H47" i="67"/>
  <c r="J17" i="81"/>
  <c r="J30" i="67"/>
  <c r="J16" i="81"/>
  <c r="H28" i="67"/>
  <c r="J28" s="1"/>
  <c r="H15" i="81"/>
  <c r="J15" s="1"/>
  <c r="J26" i="67"/>
  <c r="J13" i="81"/>
  <c r="H42" i="67"/>
  <c r="H37" s="1"/>
  <c r="J44"/>
  <c r="H43"/>
  <c r="J43" s="1"/>
  <c r="H32" i="81"/>
  <c r="J32" s="1"/>
  <c r="J33"/>
  <c r="J51" i="67"/>
  <c r="J50"/>
  <c r="J42" l="1"/>
  <c r="J49"/>
  <c r="H46"/>
  <c r="H45" s="1"/>
  <c r="J45" s="1"/>
  <c r="H35" i="81"/>
  <c r="J35" s="1"/>
  <c r="J47" i="67"/>
  <c r="H23" i="81"/>
  <c r="H35" i="67"/>
  <c r="H22" i="81"/>
  <c r="H30"/>
  <c r="H24" s="1"/>
  <c r="H36" i="67"/>
  <c r="H19" i="81"/>
  <c r="H34" l="1"/>
  <c r="J34" s="1"/>
  <c r="J46" i="67"/>
  <c r="H11" i="81"/>
  <c r="J22"/>
  <c r="J35" i="67"/>
  <c r="J30" i="81"/>
  <c r="J24" s="1"/>
  <c r="H32" i="67"/>
  <c r="H24" s="1"/>
  <c r="J36"/>
  <c r="J23" i="81"/>
  <c r="H39" l="1"/>
  <c r="J39" s="1"/>
  <c r="J24" i="67"/>
  <c r="H72"/>
  <c r="J72" s="1"/>
  <c r="J37"/>
  <c r="J32"/>
  <c r="J74" l="1"/>
  <c r="J19" i="81"/>
  <c r="J11" l="1"/>
  <c r="J41" l="1"/>
  <c r="D47" l="1"/>
  <c r="D49" s="1"/>
  <c r="D53" s="1"/>
  <c r="F50" s="1"/>
</calcChain>
</file>

<file path=xl/sharedStrings.xml><?xml version="1.0" encoding="utf-8"?>
<sst xmlns="http://schemas.openxmlformats.org/spreadsheetml/2006/main" count="1311" uniqueCount="523">
  <si>
    <t>RENCANA KERJA DAN ANGGARAN
SATUAN KERJA PERANGKAT DAERAH</t>
  </si>
  <si>
    <t>FORMULIR
RKA-SKPD
2.2.1</t>
  </si>
  <si>
    <t>Urusan Pemerintahan</t>
  </si>
  <si>
    <t>:</t>
  </si>
  <si>
    <t>Urusan wajib Keluarga Berencana dan Keluarga Sejahtera</t>
  </si>
  <si>
    <t>Organisasi</t>
  </si>
  <si>
    <t>1.12. 1.12. 01</t>
  </si>
  <si>
    <t>Badan Keluarga Berencana, Pemberdayaan Keluarga dan Perempuan</t>
  </si>
  <si>
    <t>Program</t>
  </si>
  <si>
    <t>Kegiatan</t>
  </si>
  <si>
    <t>Lokasi Kegiatan</t>
  </si>
  <si>
    <t>Badan KBPKP Kota Pagar Alam</t>
  </si>
  <si>
    <t>Jumlah Tahun n - 1</t>
  </si>
  <si>
    <t xml:space="preserve">Jumlah Tahun n </t>
  </si>
  <si>
    <t>Jumlah tahun n + 1</t>
  </si>
  <si>
    <t>INDIKATOR &amp; TOLOK UKUR KINERJA BELANJA LANGSUNG</t>
  </si>
  <si>
    <t>INDIKATOR</t>
  </si>
  <si>
    <t>TOLOK UKUR KINERJA</t>
  </si>
  <si>
    <t>TARGET KINERJA</t>
  </si>
  <si>
    <t>Capaian Program</t>
  </si>
  <si>
    <t>Masukan</t>
  </si>
  <si>
    <t>Jumlah Dana</t>
  </si>
  <si>
    <t>SDM
Mitra Kerja</t>
  </si>
  <si>
    <t>Keluaran</t>
  </si>
  <si>
    <t>Hasil</t>
  </si>
  <si>
    <t>RINCIAN ANGGARAN BELANJA MENURUT PROGRAM DAN PER KEGIATAN
SATUAN KERJA PERANGKAT DAERAH</t>
  </si>
  <si>
    <t>KODE 
REKENING</t>
  </si>
  <si>
    <t>URAIAN</t>
  </si>
  <si>
    <t>RINCIAN PERHITUNGAN</t>
  </si>
  <si>
    <t>JUMLAH
(Rp)</t>
  </si>
  <si>
    <t>Volume</t>
  </si>
  <si>
    <t>Satuan</t>
  </si>
  <si>
    <t>Satuan Harga</t>
  </si>
  <si>
    <t>BELANJA LANGSUNG</t>
  </si>
  <si>
    <t>Jumlah Belanja Langsung</t>
  </si>
  <si>
    <t>Kepala Badan KBPKP</t>
  </si>
  <si>
    <t>TIM ANGGARAN PEMERINTAH DAERAH</t>
  </si>
  <si>
    <t>NO</t>
  </si>
  <si>
    <t>NAMA</t>
  </si>
  <si>
    <t>NIP</t>
  </si>
  <si>
    <t>JABATAN</t>
  </si>
  <si>
    <t>TANDA TANGAN</t>
  </si>
  <si>
    <t>Drs. H. Safrudin, M. Si</t>
  </si>
  <si>
    <t>195908231985031003</t>
  </si>
  <si>
    <t>Ketua Tim</t>
  </si>
  <si>
    <t>Anggota Tim</t>
  </si>
  <si>
    <t>Ir. Zaitun.M.Si</t>
  </si>
  <si>
    <t>19641181991032001</t>
  </si>
  <si>
    <t>Drs. Asran Bahuri, MM</t>
  </si>
  <si>
    <t>196203131992031006</t>
  </si>
  <si>
    <r>
      <t xml:space="preserve">KOTA PAGAR ALAM
</t>
    </r>
    <r>
      <rPr>
        <sz val="11"/>
        <color theme="1"/>
        <rFont val="Times New Roman"/>
        <family val="1"/>
      </rPr>
      <t>TAHUN ANGGARAN 2016</t>
    </r>
  </si>
  <si>
    <t>Amplop</t>
  </si>
  <si>
    <t>Pagar Alam,                          2015</t>
  </si>
  <si>
    <t>BELANJA BARANG DAN JASA</t>
  </si>
  <si>
    <t>Pensil</t>
  </si>
  <si>
    <t>Penghapus</t>
  </si>
  <si>
    <t>Necis Besar</t>
  </si>
  <si>
    <t>Necis Kecil</t>
  </si>
  <si>
    <t>Belanja Perjalanan Dinas Luar Daerah</t>
  </si>
  <si>
    <t>Belanja Jasa Tenaga Kerja</t>
  </si>
  <si>
    <t>Lembar</t>
  </si>
  <si>
    <t xml:space="preserve"> </t>
  </si>
  <si>
    <t>OK</t>
  </si>
  <si>
    <t>Kertas HVS Warna</t>
  </si>
  <si>
    <t>Map Batik</t>
  </si>
  <si>
    <t>196201061985031001</t>
  </si>
  <si>
    <t>01</t>
  </si>
  <si>
    <t>bh</t>
  </si>
  <si>
    <t>05</t>
  </si>
  <si>
    <t>ktk</t>
  </si>
  <si>
    <t>btl</t>
  </si>
  <si>
    <t>06</t>
  </si>
  <si>
    <t>02</t>
  </si>
  <si>
    <t>Belanja Cetak dan Penggandaan</t>
  </si>
  <si>
    <t>Album</t>
  </si>
  <si>
    <t>03</t>
  </si>
  <si>
    <t>15</t>
  </si>
  <si>
    <t>2</t>
  </si>
  <si>
    <t>26</t>
  </si>
  <si>
    <t>1</t>
  </si>
  <si>
    <t>Belanja Cetak Piagam Peserta</t>
  </si>
  <si>
    <t>Moderator</t>
  </si>
  <si>
    <t>Dokumentasi</t>
  </si>
  <si>
    <t>Peruncing</t>
  </si>
  <si>
    <t>Kota Pagar Alam</t>
  </si>
  <si>
    <t>1.11. 1.12. 01. 18. 03</t>
  </si>
  <si>
    <t>Drs. Hermawan, MM</t>
  </si>
  <si>
    <t>1.11. 1.12. 01. 18. 05</t>
  </si>
  <si>
    <t>1.11. 1.12. 01. 18. 07</t>
  </si>
  <si>
    <t>4</t>
  </si>
  <si>
    <t>3</t>
  </si>
  <si>
    <t>5</t>
  </si>
  <si>
    <t>6</t>
  </si>
  <si>
    <t>10</t>
  </si>
  <si>
    <t>36</t>
  </si>
  <si>
    <t>100 orang</t>
  </si>
  <si>
    <t>11</t>
  </si>
  <si>
    <t xml:space="preserve">Fasilitasi Percepatan Pengarusutamaan Gender </t>
  </si>
  <si>
    <t>Kegiatan Pengembangan Pusat Pelayanan Terpadu Pemberdayaan Perempuan dan Anak</t>
  </si>
  <si>
    <t>1.11. 1.12. 01. 16. 02</t>
  </si>
  <si>
    <t>Kegiatan Sosialisasi Forum Anak</t>
  </si>
  <si>
    <t>Kegiatan Sosialisasi Kota Layak Anak</t>
  </si>
  <si>
    <t>1.12</t>
  </si>
  <si>
    <t>Program Pelayanan Administrasi Perkantoran</t>
  </si>
  <si>
    <t>Penyediaan Jasa Surat Menyurat</t>
  </si>
  <si>
    <t>Belanja Bahan Pakai Habis</t>
  </si>
  <si>
    <t>lembar</t>
  </si>
  <si>
    <t>NIP. 196507241992031002</t>
  </si>
  <si>
    <t>Sajihartana, AK., M. Si</t>
  </si>
  <si>
    <t>Belanja Jasa Kantor</t>
  </si>
  <si>
    <t>12 bulan</t>
  </si>
  <si>
    <t>buah</t>
  </si>
  <si>
    <t>25</t>
  </si>
  <si>
    <t>kotak</t>
  </si>
  <si>
    <t>rim</t>
  </si>
  <si>
    <t>kali</t>
  </si>
  <si>
    <t>lbr</t>
  </si>
  <si>
    <t>07</t>
  </si>
  <si>
    <t>Penyediaan Bahan Bacaan dan Peraturan Perundang-Undangan</t>
  </si>
  <si>
    <t>Belanja Makanan dan Minuman</t>
  </si>
  <si>
    <t>Belanja Perjalanan Dinas</t>
  </si>
  <si>
    <t>ok</t>
  </si>
  <si>
    <t>Esselon III</t>
  </si>
  <si>
    <t>Esselon II</t>
  </si>
  <si>
    <t>Upah</t>
  </si>
  <si>
    <t>ob</t>
  </si>
  <si>
    <t>Pengadaan Gudang Obat dan Balai Penyuluh</t>
  </si>
  <si>
    <t xml:space="preserve">
</t>
  </si>
  <si>
    <t>keg</t>
  </si>
  <si>
    <t>Pengadaan Pakaian Khusus Hari-Hari Tertentu</t>
  </si>
  <si>
    <t>buku</t>
  </si>
  <si>
    <t>oh</t>
  </si>
  <si>
    <t>Belanja Sewa Perlengkapan dan Peralatan Kantor</t>
  </si>
  <si>
    <t>Pencabutan Implant dan IUD</t>
  </si>
  <si>
    <t>org</t>
  </si>
  <si>
    <t>Cetak Photo</t>
  </si>
  <si>
    <t>Belanja Dokumentasi</t>
  </si>
  <si>
    <t>Belanja Perjalanan Dinas luar daerah dalam provinsi</t>
  </si>
  <si>
    <t>Program Kesehatan Reproduksi Remaja</t>
  </si>
  <si>
    <t>hari</t>
  </si>
  <si>
    <t>Program Pelayanan Kontrasepsi</t>
  </si>
  <si>
    <t>Belanja Sewa Rumah/Gedung/Gudang/Parkir</t>
  </si>
  <si>
    <t>hok</t>
  </si>
  <si>
    <t>penghapus</t>
  </si>
  <si>
    <t>Spidol</t>
  </si>
  <si>
    <t>Program Keluarga Berencana</t>
  </si>
  <si>
    <t>Pembinaan dan Upah Penyuluh KB non PNS</t>
  </si>
  <si>
    <t>Belanja Pegawai</t>
  </si>
  <si>
    <t>Program Penyiapan Tenaga Pendamping Kelompok Bina Keluarga</t>
  </si>
  <si>
    <t>Temu Kerja Regional Data dan Informasi Program Nasional</t>
  </si>
  <si>
    <t>Honorarium Tenaga Ahli/Narasumber/Instruktur</t>
  </si>
  <si>
    <t>Formulir
RKA SKPD
2.2</t>
  </si>
  <si>
    <r>
      <rPr>
        <b/>
        <sz val="12"/>
        <rFont val="Times New Roman"/>
        <family val="1"/>
      </rPr>
      <t>PEMERINTAH KOTA PAGAR ALAM</t>
    </r>
    <r>
      <rPr>
        <b/>
        <sz val="14"/>
        <rFont val="Times New Roman"/>
        <family val="1"/>
      </rPr>
      <t xml:space="preserve">
</t>
    </r>
    <r>
      <rPr>
        <b/>
        <sz val="11"/>
        <rFont val="Times New Roman"/>
        <family val="1"/>
      </rPr>
      <t>TAHUN ANGGARAN 2016</t>
    </r>
  </si>
  <si>
    <t>1. 12</t>
  </si>
  <si>
    <t>Urusan Wajib Keluarga Berencana dan Keluarga Sejahtera</t>
  </si>
  <si>
    <t>1. 12. 01</t>
  </si>
  <si>
    <t>Sub Unit Organisasi</t>
  </si>
  <si>
    <t>1. 12. 01. 01</t>
  </si>
  <si>
    <t>REKAPITULASI ANGGARAN BELANJA LANGSUNG BERDASARKAN PROGRAM DAN KEGIATAN SATUAN KERJA PERANGKAT DAERAH</t>
  </si>
  <si>
    <t>KODE</t>
  </si>
  <si>
    <t>LOKASI 
KEGIATAN</t>
  </si>
  <si>
    <t>TARGET 
KINERJA 
(KUANTITATIF)</t>
  </si>
  <si>
    <t>JUMLAH</t>
  </si>
  <si>
    <t xml:space="preserve">Tahun 
n + 1 </t>
  </si>
  <si>
    <t>Tahun    n</t>
  </si>
  <si>
    <t>Barang dan Jasa</t>
  </si>
  <si>
    <t>Modal</t>
  </si>
  <si>
    <t>Jumlah</t>
  </si>
  <si>
    <t>8 = 5+6+7</t>
  </si>
  <si>
    <t>Program Penguatan Kelembagaan Pengarusutamaan Gender dan Anak</t>
  </si>
  <si>
    <t>1.11. 1.12. 01. 16. 01</t>
  </si>
  <si>
    <t>1.11. 1.12. 01. 16. 03</t>
  </si>
  <si>
    <t>1.11. 1.12. 01. 16. 04</t>
  </si>
  <si>
    <t>1.11. 1.12. 01. 18</t>
  </si>
  <si>
    <t>Program Peningkatan Peran Serta dan Kesetaraan Gender 
Dalam Pembangunan</t>
  </si>
  <si>
    <t>1.11. 1.12. 01. 18. 01</t>
  </si>
  <si>
    <t>Kegiatan Pembinaan Organisasi Perempuan (Kegiatan Hari Ibu)</t>
  </si>
  <si>
    <t>1.11. 1.12 .01. 18. 02</t>
  </si>
  <si>
    <t>Pembinaan Organisasi Perempuan (Pembinaan dan Penilaian GSI)</t>
  </si>
  <si>
    <t>Pembinaan Organisasi Perempuan (Pembinaan dan Penilaian P2WKSS)</t>
  </si>
  <si>
    <t>Kegiatan Pameran Hasil Karya Perempuan dibidang Pembangunan</t>
  </si>
  <si>
    <t>Fasilitasi Kegiatan Dharma Wanita</t>
  </si>
  <si>
    <t>1.11. 1.12 .01. 18. 04</t>
  </si>
  <si>
    <t>Kegiatan Bimbingan Manajemen Usaha bagi Perempuan dalam Mengelola Usaha</t>
  </si>
  <si>
    <t>Kegiatan Pendidikan dan Pelatihan Peningkatan Peran serta dan Kesetaraan Gender ( Sosialisasi Revitalisasi P2WKSS dan GSI )</t>
  </si>
  <si>
    <t>1. 12. 1. 12. 1. 01</t>
  </si>
  <si>
    <t>1. 12. 1. 12. 1. 01. 01</t>
  </si>
  <si>
    <t>BKBPKP</t>
  </si>
  <si>
    <t>1. 12. 1. 12. 1. 01. 02</t>
  </si>
  <si>
    <t>Penyediaan Jasa Komunikasi, Sumber Daya Air dan Listrik</t>
  </si>
  <si>
    <t>1. 12. 1. 12. 1. 01. 08</t>
  </si>
  <si>
    <t>Penyediaan Jasa Kebersihan Kantor</t>
  </si>
  <si>
    <t>1. 12. 1. 12. 1. 01. 10</t>
  </si>
  <si>
    <t>Penyediaan ATK</t>
  </si>
  <si>
    <t>1. 12. 1. 12. 1. 01. 11</t>
  </si>
  <si>
    <t>Penyediaan Bahan Cetak dan Penggandaan</t>
  </si>
  <si>
    <t>Penyediaan Peralatan dan Perlengkapan Kantor</t>
  </si>
  <si>
    <t>1. 12. 1. 12. 1. 01. 17</t>
  </si>
  <si>
    <t>1. 12. 1. 12. 1. 01. 18</t>
  </si>
  <si>
    <t>Rapat - Rapat Koordinasi dan Konsultasi Keluar Daerah</t>
  </si>
  <si>
    <t>1. 12. 1. 12. 1. 01. 19</t>
  </si>
  <si>
    <t>Penyediaan Jasa pendukung Administrasi/Teknis Perkantoran</t>
  </si>
  <si>
    <t>1.12. 1.12. 1. 02</t>
  </si>
  <si>
    <t>Program Peningkatan Sarana dan Prasarana</t>
  </si>
  <si>
    <t>3 Unit</t>
  </si>
  <si>
    <t>1.12. 1.12. 1. 02. 22</t>
  </si>
  <si>
    <t>Pemeliharaan Rutin / Berkala Gedung Kantor</t>
  </si>
  <si>
    <t>1.12. 1.12. 1. 02. 24</t>
  </si>
  <si>
    <t>Pemeliharaan Rutin / Berkala Kendaraan Dinas Operasional</t>
  </si>
  <si>
    <t>Pemeliharaan Rutin / Berkala Peralatan Kantor dan Komputer/Laptop</t>
  </si>
  <si>
    <t>1.12. 1.12. 1. 03</t>
  </si>
  <si>
    <t>Program Peningkatan Disiplin Aperatur</t>
  </si>
  <si>
    <t>1.12. 1.12. 1. 03. 5</t>
  </si>
  <si>
    <t>78 set pakaian olahraga</t>
  </si>
  <si>
    <t>1.12. 1.12. 1. 06</t>
  </si>
  <si>
    <t>Program Peningkatan Pengembangan Sistem Pelaporan Capain Kinerja dan Keuangan</t>
  </si>
  <si>
    <t>1.12. 1.12. 1. 06. 01</t>
  </si>
  <si>
    <t>Penyusunan Laporan Capaian Kinerja dan Ikhtisar Kinerja SKPD</t>
  </si>
  <si>
    <t>1 Dokumen</t>
  </si>
  <si>
    <t>1.12. 1.12. 1. 06. 05</t>
  </si>
  <si>
    <t>Penyusunan RKA / DPA</t>
  </si>
  <si>
    <t>2 Dokumen</t>
  </si>
  <si>
    <t>1.12. 1.12. 1. 06. 06</t>
  </si>
  <si>
    <t>Penyusunan Tapkin, IKU, LPPD, dan Renja</t>
  </si>
  <si>
    <t>4 Dokumen</t>
  </si>
  <si>
    <t>1.12. 1.12. 1. 15</t>
  </si>
  <si>
    <t>1.12. 1.12. 1. 15. 01</t>
  </si>
  <si>
    <t>Penyediaan Pelayanan dan Alat Kontrasepsi Bagi Keluarga Miskin</t>
  </si>
  <si>
    <t>1.12. 1.12. 1. 15. 02</t>
  </si>
  <si>
    <t>Pelayanan KIE ( Komunikasi, Informasi dan Edukasi ) Melalui Media Massa</t>
  </si>
  <si>
    <t>1.12. 1.12. 1. 15. 05</t>
  </si>
  <si>
    <t>Hari Keluarga Nasional</t>
  </si>
  <si>
    <t>Luar Daerah</t>
  </si>
  <si>
    <t>Pemberian Penghargaan Peserta KB Lestari dan Keluarga Harmonis</t>
  </si>
  <si>
    <t>1.12. 1.12. 1. 15. 07</t>
  </si>
  <si>
    <t>1 kegiatan (25 orang)</t>
  </si>
  <si>
    <t>1.11. 1.12. 1. 16</t>
  </si>
  <si>
    <t>1.11. 1.12. 1. 16. 09</t>
  </si>
  <si>
    <t>Peningkatan Kualitas Pusat Informasi dan Konseling Kesehatan Reproduksi Remaja</t>
  </si>
  <si>
    <t>1.12. 1.12. 1. 17</t>
  </si>
  <si>
    <t>1.12. 1.12. 1. 15. 03</t>
  </si>
  <si>
    <t>500 Aks</t>
  </si>
  <si>
    <t>1.12. 1.12. 1. 15. 04</t>
  </si>
  <si>
    <t xml:space="preserve">Pelayanan KB dan Medis Operasi </t>
  </si>
  <si>
    <t>30 akseptor</t>
  </si>
  <si>
    <t>1.12. 1.12. 1. 17. 05</t>
  </si>
  <si>
    <t>Pelatihan Konseling Kepada Petugas, Kader dan Provider untuk Melaksanakan Informed Choise</t>
  </si>
  <si>
    <t>1.12. 1.12. 1. 18</t>
  </si>
  <si>
    <t>Program Pembinaan Peran Serta Masyarakat Dalam Pelayanan KB/KR Yang Mandiri</t>
  </si>
  <si>
    <t>1.12. 1.12. 01. 18. 02</t>
  </si>
  <si>
    <t>1.12. 1.12. 01. 18. 05</t>
  </si>
  <si>
    <t xml:space="preserve">1 kegiatan, 35 kelurahan, 150 petugas pendata, 35 petugas input data </t>
  </si>
  <si>
    <t>1.11. 1.12. 01. 23</t>
  </si>
  <si>
    <t>1.11. 1.12. 01. 23. 01</t>
  </si>
  <si>
    <t>1.12. 1.12. 1. 24</t>
  </si>
  <si>
    <t>Program Pengembangan Model Operasional BKB Posyandu Padu</t>
  </si>
  <si>
    <t>1.12. 1.12. 1. 24. 01</t>
  </si>
  <si>
    <t>Penilaian BKB Terbaik</t>
  </si>
  <si>
    <t>TOTAL</t>
  </si>
  <si>
    <t>DANA DAK</t>
  </si>
  <si>
    <t>JUMLAH DANA KEGITAN RUTIN (=TOTAL - DANA DAK)</t>
  </si>
  <si>
    <t>Pagar Alam,                                2015</t>
  </si>
  <si>
    <t>30 orang</t>
  </si>
  <si>
    <t>75 orang</t>
  </si>
  <si>
    <t>3 kelurahan</t>
  </si>
  <si>
    <t>Laporan Akhir Tahun</t>
  </si>
  <si>
    <t xml:space="preserve"> Dokumen</t>
  </si>
  <si>
    <t>DAK</t>
  </si>
  <si>
    <t>APBD</t>
  </si>
  <si>
    <t>KS</t>
  </si>
  <si>
    <t>IKAP</t>
  </si>
  <si>
    <t>PP</t>
  </si>
  <si>
    <t>KB</t>
  </si>
  <si>
    <t>jumlah</t>
  </si>
  <si>
    <t>4 Unit Mobil, 34 Unit motor, 2 ginset</t>
  </si>
  <si>
    <t>1 gedung</t>
  </si>
  <si>
    <t>Pengadaan Kendaraan Dinas/Operasional</t>
  </si>
  <si>
    <t>1.12. 1.12. 1. 02. 03</t>
  </si>
  <si>
    <t>2 mobil unit fungsional antar jemput, 1 unit mobil boks</t>
  </si>
  <si>
    <t>Pengadaan Peralatan Gedung Kantor</t>
  </si>
  <si>
    <t>Pengadaan Gedung Balai Penyuluh</t>
  </si>
  <si>
    <t>Penyediaan Jasa Pemeliharaan dan Perizinan Kendaraan Dinas/Operasional</t>
  </si>
  <si>
    <t>1. 12. 1. 12. 1. 01. 06</t>
  </si>
  <si>
    <t>4 mobil, 34 motor</t>
  </si>
  <si>
    <t>Penyediaan Komponen Instalasi Listrik/Penerangan Bangunan Kantor</t>
  </si>
  <si>
    <t>1. 12. 1. 12. 1. 01. 12</t>
  </si>
  <si>
    <t>1. 12. 1. 12. 1. 01. 15</t>
  </si>
  <si>
    <t xml:space="preserve">Penyediaan Makanan dan Minuman </t>
  </si>
  <si>
    <t>Harian (1500 eksemplar), Mingguan (192 eks), dan Bulanan (36 eks)</t>
  </si>
  <si>
    <t>11 set komputer, 10 Unit Laptop</t>
  </si>
  <si>
    <t>50 orang</t>
  </si>
  <si>
    <t>Pengadaan Mebeleur</t>
  </si>
  <si>
    <t>5 kelurahan dari 5 kecamatan</t>
  </si>
  <si>
    <t xml:space="preserve">Kelompok Sasaran Kegiatan   </t>
  </si>
  <si>
    <t>Belanja penggandaan</t>
  </si>
  <si>
    <t>orang</t>
  </si>
  <si>
    <t>8 orang tingkat nasional
5 orang tingkat provinsi</t>
  </si>
  <si>
    <t>stel</t>
  </si>
  <si>
    <t>pena</t>
  </si>
  <si>
    <t>tinta printer</t>
  </si>
  <si>
    <t>1.12. 1.12. 01.18</t>
  </si>
  <si>
    <t xml:space="preserve">178 PPKBD dan Sub di 5 kecamatan </t>
  </si>
  <si>
    <t>5 kelompok BKB di 5 Kelurahan</t>
  </si>
  <si>
    <t>Honorarium uang saku</t>
  </si>
  <si>
    <t>honorarium Moderator</t>
  </si>
  <si>
    <t>honorarium Tenaga Ahli/Instruktur/Narasumber</t>
  </si>
  <si>
    <t xml:space="preserve">Transport Narasumber </t>
  </si>
  <si>
    <t xml:space="preserve">Akomodasi &amp; transport Fasilitator/narasumber propinsi </t>
  </si>
  <si>
    <t>Esselon IV</t>
  </si>
  <si>
    <t>Belanja sewa sound sistem</t>
  </si>
  <si>
    <t xml:space="preserve">- Sewa Hotel/Penginapan Narasumber </t>
  </si>
  <si>
    <t xml:space="preserve">Sewa Hotel/Penginapan </t>
  </si>
  <si>
    <t>Sewa gedung/kantor/tempat</t>
  </si>
  <si>
    <t xml:space="preserve">fhoto copy </t>
  </si>
  <si>
    <t>laporan tahunan pengolahan dan analisa data (20 bk x 1 tahun)</t>
  </si>
  <si>
    <t>laporan semester pengolahan dan analisa data (20 bk x 2 semester)</t>
  </si>
  <si>
    <t xml:space="preserve">album  </t>
  </si>
  <si>
    <t xml:space="preserve">cetak fhoto </t>
  </si>
  <si>
    <t>tissue kotak</t>
  </si>
  <si>
    <t>map snechelter</t>
  </si>
  <si>
    <t>isi necis kecil</t>
  </si>
  <si>
    <t>isi necis besar</t>
  </si>
  <si>
    <t>necis kecil</t>
  </si>
  <si>
    <t>necis besar</t>
  </si>
  <si>
    <t>amplop linen putih</t>
  </si>
  <si>
    <t>tas peserta</t>
  </si>
  <si>
    <t>block note</t>
  </si>
  <si>
    <t>Belanja Alat Tulis Kantor (ATK)</t>
  </si>
  <si>
    <t>seluruh Lurah, RW dan PLKB dalam wilayah kota Pagar Alam</t>
  </si>
  <si>
    <t>39143 KK</t>
  </si>
  <si>
    <t>didapatkan hasil pendataan keluarga sejahtera tahun bersangkutan dan menetapkan lokasi sasaran program yang akan datang.</t>
  </si>
  <si>
    <t>35 kelurahan</t>
  </si>
  <si>
    <t>Terlaksananya sarasehan hasil updating pendataan keluarga serta terlaksananya pengolahan dan analisa data</t>
  </si>
  <si>
    <t>Meningkatnya kinerja pelaksanaan pendataan keluarga</t>
  </si>
  <si>
    <t>Pengelolaan Data dan Informasi Program KB (Analisa dan Sarasehan Updating Pendataan Keluarga)</t>
  </si>
  <si>
    <t>1.12. 1.12. 01.18. 05</t>
  </si>
  <si>
    <t xml:space="preserve"> Program Pembinaan peran serta masyarakat dalam pelayanan KB/KR yang mandiri</t>
  </si>
  <si>
    <t>belanja pakaian peserta temu kerja regional tingkat nasional</t>
  </si>
  <si>
    <t>Belanja Pakaian Batik Tradisional</t>
  </si>
  <si>
    <t>13</t>
  </si>
  <si>
    <t>Belanja Pakaian Khusus dan Hari-hari tertentu</t>
  </si>
  <si>
    <t>14</t>
  </si>
  <si>
    <t>BELANJA</t>
  </si>
  <si>
    <t>Pengelolaan Sub Bidang Data Kota Pagar Alam</t>
  </si>
  <si>
    <t>1 angkatan</t>
  </si>
  <si>
    <t>Menghadiri Pertemuan Regional untuk menambah wawasan, peningkatan kinerja pengelola Sistem Informasi Manajemen program Kependudukan Keluarga Berencana data berbasis Teknologi Informasi</t>
  </si>
  <si>
    <t>Terlaksananya pertemuan Regional Subbidang Data dan Informasi (Temu Kerja Sistem Informasi Manajemen Program Kependudukan Keluarga Berencana berbasis Teknologi Informasi)</t>
  </si>
  <si>
    <t>Meningkatnya pengetahuan Sistem Informasi Manajemen program Kependudukan Keluarga Berencana data berbasis Teknologi Informasi</t>
  </si>
  <si>
    <t>1.12. 1.12. 01.18. 06</t>
  </si>
  <si>
    <t>Honorarium Tenaga Ahli/Instruktur/Narasumber Kota</t>
  </si>
  <si>
    <t>Honorarium Tenaga Ahli/Instruktur/Narasumber Provinsi</t>
  </si>
  <si>
    <t>pensil</t>
  </si>
  <si>
    <t>peta</t>
  </si>
  <si>
    <t>Upah Petugas Pembuat Peta Keluarga+A4</t>
  </si>
  <si>
    <t>Upah Petugas Kebersihan</t>
  </si>
  <si>
    <t xml:space="preserve">Upah Pengantar Surat </t>
  </si>
  <si>
    <t>Upah Pengelola Pelaporan 3 org x 12 bln</t>
  </si>
  <si>
    <t>Upah Petugas Koordinator Data Kota 3 org</t>
  </si>
  <si>
    <t>Upah Petugas Koordinator Data Kecamatan 5 org</t>
  </si>
  <si>
    <t>kk</t>
  </si>
  <si>
    <t>Honorarium Moderator</t>
  </si>
  <si>
    <t>Transport Narasumber 2 org x PP</t>
  </si>
  <si>
    <t xml:space="preserve">Transport Fasilitator/narasumber propinsi </t>
  </si>
  <si>
    <t>Staff/Operator Komputer</t>
  </si>
  <si>
    <t>Esselon IV/PNS gol III</t>
  </si>
  <si>
    <t>Belanja Perjalanan Dinas luar daerah</t>
  </si>
  <si>
    <t>Belanja Dokumentasi/publikasi</t>
  </si>
  <si>
    <t>Mistar</t>
  </si>
  <si>
    <t>Kertas Karton</t>
  </si>
  <si>
    <t>isi Necis Besar</t>
  </si>
  <si>
    <t>Isi Necis Kecil</t>
  </si>
  <si>
    <t>Map Snechelter</t>
  </si>
  <si>
    <t>Catridge Tinta Printer Warna</t>
  </si>
  <si>
    <t>Catridge Tinta Printer Hitam</t>
  </si>
  <si>
    <t>tinta printer hitam</t>
  </si>
  <si>
    <t>Tas</t>
  </si>
  <si>
    <t>kertas HVS folio 70 gram</t>
  </si>
  <si>
    <t>penggaris</t>
  </si>
  <si>
    <t>Papan File</t>
  </si>
  <si>
    <t>Pena transparan</t>
  </si>
  <si>
    <t>blocknote Folio Bergaris</t>
  </si>
  <si>
    <t>seluruh jiwa dalam wilayah kota Pagar Alam</t>
  </si>
  <si>
    <t>40.000 KK</t>
  </si>
  <si>
    <t>35 Kelurahan</t>
  </si>
  <si>
    <t>TMeningkatnya kinerja pelaksanaan pendataan keluarga</t>
  </si>
  <si>
    <t>Honor Moderator</t>
  </si>
  <si>
    <t>Belanja Honorarium Non Pegawai</t>
  </si>
  <si>
    <t>Upah Jasa Tenaga Kerja</t>
  </si>
  <si>
    <t>-Transport Narasumber Provinsi</t>
  </si>
  <si>
    <t>Transport Fasilitator/Narasumber Provinsi</t>
  </si>
  <si>
    <t>belanja makan minum narasumber,Peserta,Panitia</t>
  </si>
  <si>
    <t>Belanja Makan Minum Kegiatan Pelatihan Pencatatan dan Pelaporan</t>
  </si>
  <si>
    <t>Belanja makan dan minum kegiatan</t>
  </si>
  <si>
    <t>Belanja sewa sound system</t>
  </si>
  <si>
    <t>Belanja Sewa Perlengkapan dan Peralatan</t>
  </si>
  <si>
    <t>Sewa Hotel/Penginapan</t>
  </si>
  <si>
    <t>Sewa Gedung/kantor/tempat</t>
  </si>
  <si>
    <t>Belanja Fotocopy Bahan</t>
  </si>
  <si>
    <t>Belanja Cetak Dan Penggandaan</t>
  </si>
  <si>
    <t>belanja Cetak</t>
  </si>
  <si>
    <t>Belanja Jasa Dokumentasi dan Publikasi</t>
  </si>
  <si>
    <t>Kertas HVS Folio 70 Gram</t>
  </si>
  <si>
    <t>peruncing</t>
  </si>
  <si>
    <t>blocknote folio bergaris</t>
  </si>
  <si>
    <t>PLKB Badan KBPKP Kota Pagar Alam</t>
  </si>
  <si>
    <t xml:space="preserve">meningkatnya pengetahuan bagi Petugas Lapangan Keluarga Berencana (PLKB) </t>
  </si>
  <si>
    <t>tersedianya SDM yang handal untuk pencatatan dan pelaporan</t>
  </si>
  <si>
    <t>umum</t>
  </si>
  <si>
    <t>sisa</t>
  </si>
  <si>
    <t>Kepala Badan KBPKP,</t>
  </si>
  <si>
    <t>3 laptop, 5 pc, 3 printer, 3 projector, 41 obygin bed +examniantion lamp</t>
  </si>
  <si>
    <t>snack peserta, narasumber, panitia 247 org x 2 kali</t>
  </si>
  <si>
    <t>makan peserta, narasumber, panitia 247 org x 1 kali</t>
  </si>
  <si>
    <t>4 orang</t>
  </si>
  <si>
    <t xml:space="preserve">Upah Petugas Updeting data 216 org </t>
  </si>
  <si>
    <t>Terlaksananya Sosialisasi Updating Data Keluarga, Updating Data Keluarga oleh petugas Update data dan pembuatan peta keluarga dan peta pus</t>
  </si>
  <si>
    <t>216 Orang</t>
  </si>
  <si>
    <t>terlaksananya sosialisasi pencatatan dan pelaporan statistik rutin bagi PLKB (Petugas Lapangan Keluarga Berencana)</t>
  </si>
  <si>
    <t>Sosialisasi Pencatatan dan Pelaporan Statistik Rutin bagi PLKB (Petugas Lapangan Keluarga Berencana)</t>
  </si>
  <si>
    <t>Pemilihan PPKBD dan Sub Terbaik</t>
  </si>
  <si>
    <t>Pengelolaan Data dan Informasi Program KB (Sosialisasi Updating Pendataan Keluarga dan Pelaksanaan Updating Pendataan dan Pembuatan Peta Keluarga dan PUS)</t>
  </si>
  <si>
    <t>JUMLAH DANA KEGITAN RUTIN (= TOTAL - DANA DAK)</t>
  </si>
  <si>
    <t>1.11. 1.11. 01. 16</t>
  </si>
  <si>
    <t>Pagu Bappeda</t>
  </si>
  <si>
    <t>usul dak</t>
  </si>
  <si>
    <t>DAK + Pen</t>
  </si>
  <si>
    <t>jum</t>
  </si>
  <si>
    <t>total pagu</t>
  </si>
  <si>
    <t>1100 lembar materai 6000, 800 lembar materai 3000</t>
  </si>
  <si>
    <t>31 jenis alat dan bahan kebersihan/12 bulan</t>
  </si>
  <si>
    <t>68 jenis ATK/ 12 bulan</t>
  </si>
  <si>
    <t>6 item, 100.000 Lembar copian/12 bulan</t>
  </si>
  <si>
    <t>11 jenis alat-alat listrik</t>
  </si>
  <si>
    <t>19 kali esselon II, 4 kali esselon III, 3 kali esselon IV, 1 kali staf, 14 kali sopir</t>
  </si>
  <si>
    <t>12 Bulan (31 orang)</t>
  </si>
  <si>
    <t>3 Unit gedung</t>
  </si>
  <si>
    <t>1.12. 1.12. 1. 02. 05</t>
  </si>
  <si>
    <t>1.12. 1.12. 1. 02. 07</t>
  </si>
  <si>
    <t>1.12. 1.12. 1. 02. 10</t>
  </si>
  <si>
    <t>1.12. 1.12. 1. 02. 30</t>
  </si>
  <si>
    <t>14 kegiatan (6750 akseptor)</t>
  </si>
  <si>
    <t>110 orang (5 kelompok)</t>
  </si>
  <si>
    <t>20 buku, 85 kelompok BKB</t>
  </si>
  <si>
    <t xml:space="preserve">1 kegiatan </t>
  </si>
  <si>
    <t>4 kegiatan/lomba</t>
  </si>
  <si>
    <t>Printer 8 unit,  1 brankas, 4 hardisk, 8 flashdisk, 1 tabung gas, 1 kompor gas, 1 dispenser, 1 rice cooker, 1 proyektor, 1 wireless, 2 kanopi, 10 teralis</t>
  </si>
  <si>
    <t>38 orang</t>
  </si>
  <si>
    <t>- Sewa Hotel/Penginapan Narasumber 2 org</t>
  </si>
  <si>
    <t>Uang Saku 1 org x 3 hari x 1 kali</t>
  </si>
  <si>
    <t>Transport  1 org x1 kali x 1 kali</t>
  </si>
  <si>
    <t>penginapan 1 org x 2 mlm x 1 kali</t>
  </si>
  <si>
    <t>-Upah Petugas Pengantar Surat</t>
  </si>
  <si>
    <t>-Honorarium Narasumber Provinsi 2 org x 1 hr</t>
  </si>
  <si>
    <t>-Honorarium Narasumber Kota 2 org x 1 hr</t>
  </si>
  <si>
    <t>didapatkan update data yang akurat (jumlah KK, WUS, PUS,Peserta KB dan tahapan keluarga sejahtera )</t>
  </si>
  <si>
    <t>Belanja Alat Tulis Kantor (ATK) Updating Pendataan Data Keluarga dan Pembuatan Peta Keluarga dan Peta Pus</t>
  </si>
  <si>
    <t xml:space="preserve">cetak fhoto kegiatan sosialisasi updating pendataan Keluarga </t>
  </si>
  <si>
    <t>Fhoto copy bahan sosialisasi updating pendataan keluarga</t>
  </si>
  <si>
    <t>hk</t>
  </si>
  <si>
    <t>- Sewa Hotel/Penginapan Narasumber 2 org x 1 mlm kegiatan sosialisasi pendataan dan Pembuatan Peta Keluarga dan Peta Pus</t>
  </si>
  <si>
    <t>belanja makan minum kegiatan sosialisasi Updateting Data dan Pembuatan Peta Keluarga dan Peta Pus</t>
  </si>
  <si>
    <t xml:space="preserve">Makan peserta, narasumber, panitia 243 org x 1 kali </t>
  </si>
  <si>
    <t xml:space="preserve">Snack peserta, narasumber, panitia 243 org x 2 kali </t>
  </si>
  <si>
    <t>Uang Saku     1 Org x 3 Hari x 2 Kali</t>
  </si>
  <si>
    <t>Transport      1 Org x 2 Kali</t>
  </si>
  <si>
    <t>penginapan      1 Org x 2 Hari x 2 Kali</t>
  </si>
  <si>
    <t>penginapan    1 Org x 2 Hari x 2 Kali</t>
  </si>
  <si>
    <t>Staff</t>
  </si>
  <si>
    <t>Uang Saku     1 Org x 3 Hari x 1 Kali</t>
  </si>
  <si>
    <t>Transport      1 Org x 1 Kali</t>
  </si>
  <si>
    <t>penginapan    1 Org x 2 Hari x 1 Kali</t>
  </si>
  <si>
    <t>Uang Saku     1 Org x 5 Hari x 1 Kali</t>
  </si>
  <si>
    <t>penginapan    1 Org x 3 Hari x 1 Kali</t>
  </si>
  <si>
    <t>Uang Saku     2 Org x 5 Hari x 1 Kali</t>
  </si>
  <si>
    <t>Transport      2 Org x 1 Kali</t>
  </si>
  <si>
    <t>penginapan    2 Org x 3 Hari x 1 Kali</t>
  </si>
  <si>
    <t>Upah Penanggung jawab Data Tingkat Kota</t>
  </si>
  <si>
    <t>Upah Penanggung jawab Data Tingkat Kecamatan</t>
  </si>
  <si>
    <t xml:space="preserve">Honorarium  peserta sosialisasi pendataan dan Pembuatan Peta Keluarga dan PUS 216 org </t>
  </si>
  <si>
    <t>Honorarium Panitia Sosialisasi Pendataan dan Pembuatan          Peta Keluarga dan PUS 10 org</t>
  </si>
  <si>
    <t xml:space="preserve">Kertas HVS </t>
  </si>
  <si>
    <t>penginapan 1 org x 2 kali x 1 kali</t>
  </si>
  <si>
    <t>Honorarium Tenaga Ahli/Instruktur/Narasumber kota</t>
  </si>
  <si>
    <t>Honorarium uang saku peserta</t>
  </si>
  <si>
    <t>Honorarium uang saku panitia</t>
  </si>
  <si>
    <t>5 Orang</t>
  </si>
  <si>
    <t>5 orang</t>
  </si>
  <si>
    <t>Pengelolaan Data dan Informasi Program KB (Sosialisasi Updating Pendataan Keluarga dan Pelaksanaan Updating  Pendataan dan Pembuatan Peta Keluarga dan PUS)</t>
  </si>
  <si>
    <t>Pembinaan Kelompok BKB dan UPPKS</t>
  </si>
  <si>
    <t>0</t>
  </si>
  <si>
    <t>oj</t>
  </si>
  <si>
    <t xml:space="preserve">Snack tamu   </t>
  </si>
  <si>
    <t>Belanja Perjalanan Dinas luar daerah luar provinsi</t>
  </si>
  <si>
    <t>Honorium Non PNS dan Tenaga Ahli</t>
  </si>
  <si>
    <t xml:space="preserve">Biaya Kontribusi </t>
  </si>
  <si>
    <t>Biaya Transport PP 4 orang ke palembang</t>
  </si>
  <si>
    <t>Biaya Kontribusi 5 org x Rp 1000.000</t>
  </si>
  <si>
    <t>Honorarium Tenaga Ahli/Instruktur/Narasumber Provinsi ( 6 orang x 6 jam</t>
  </si>
  <si>
    <t>Transport  (2 org x 1 kali x 1 kali)</t>
  </si>
  <si>
    <t>penginapan (2 org x 3 malam x 1 kali)</t>
  </si>
  <si>
    <t>Transport  (1 org x 1 kali x 1 kali)</t>
  </si>
  <si>
    <t>penginapan (1 org x 3 malam x 1 kali)</t>
  </si>
  <si>
    <t>Representatif (2 org x 5 hari)</t>
  </si>
  <si>
    <t>Penginapan di pelembang (2 org x 1 malam)</t>
  </si>
  <si>
    <t>Penginapan di pelembang (1 org x 1 malam)</t>
  </si>
  <si>
    <t>malam</t>
  </si>
  <si>
    <t>Uang Saku (2 org x 5 hari x 1 kali)</t>
  </si>
  <si>
    <t>Uang Saku (1 org x 5 hari x 1 kali)</t>
  </si>
  <si>
    <t>transport Bandara PP 5 orang (Kalimantan Timur)</t>
  </si>
  <si>
    <t>belanja cetak</t>
  </si>
  <si>
    <t>kamar</t>
  </si>
  <si>
    <t>Transport  1 org x 1 kali x hari</t>
  </si>
  <si>
    <t>Transport  1 org x 1 hali x 1 kali</t>
  </si>
  <si>
    <t>penginapan 1 org x 2 hari x 1 kali</t>
  </si>
  <si>
    <t>makan (48 orang x 1 kali)</t>
  </si>
  <si>
    <t>snack (48 orang x 2 kali)</t>
  </si>
  <si>
    <t xml:space="preserve">-Honorarium Panitia Non PNS 5 org </t>
  </si>
  <si>
    <t>-Uang Saku peserta 38 org</t>
  </si>
  <si>
    <t>12 Bulan (27 orang)</t>
  </si>
  <si>
    <t>19 kali esselon II, 5 kali esselon III, 3 kali esselon IV, 2 kali staf, 13 kali sopir</t>
  </si>
  <si>
    <t>makan 780 kotak, snack 780 kotak dan air 135 ktk</t>
  </si>
  <si>
    <t>Harian (60 kali/th), Mingguan (160 kali/th), bahan bacaan 1 paket/th</t>
  </si>
  <si>
    <t>2 bel, Printer 8 unit,  1 brankas, 5 hardisk, 8 flashdisk, 1 tabung gas, 1 kompor gas, 1 dispenser, 1 rice cooker, 1 proyektor, 1 wireless, 2 kanopi, 10 teralis</t>
  </si>
</sst>
</file>

<file path=xl/styles.xml><?xml version="1.0" encoding="utf-8"?>
<styleSheet xmlns="http://schemas.openxmlformats.org/spreadsheetml/2006/main">
  <numFmts count="10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&quot;Rp&quot;#,##0"/>
    <numFmt numFmtId="165" formatCode="#,##0;[Red]#,##0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(* #,##0_);_(* \(#,##0\);_(* &quot;-&quot;??_);_(@_)"/>
    <numFmt numFmtId="169" formatCode="_([$Rp-421]* #,##0_);_([$Rp-421]* \(#,##0\);_([$Rp-421]* &quot;-&quot;_);_(@_)"/>
    <numFmt numFmtId="170" formatCode="#,##0.00;[Red]#,##0.00"/>
  </numFmts>
  <fonts count="2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4"/>
      <color theme="1"/>
      <name val="Times New Roman"/>
      <family val="1"/>
    </font>
    <font>
      <sz val="16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7" fillId="0" borderId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7" fillId="0" borderId="0"/>
    <xf numFmtId="166" fontId="7" fillId="0" borderId="0"/>
    <xf numFmtId="0" fontId="7" fillId="0" borderId="0"/>
    <xf numFmtId="166" fontId="7" fillId="0" borderId="0"/>
    <xf numFmtId="0" fontId="7" fillId="0" borderId="0"/>
    <xf numFmtId="0" fontId="10" fillId="0" borderId="0"/>
    <xf numFmtId="0" fontId="10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0" fontId="10" fillId="0" borderId="0"/>
    <xf numFmtId="0" fontId="16" fillId="4" borderId="0" applyNumberFormat="0" applyBorder="0" applyAlignment="0" applyProtection="0"/>
    <xf numFmtId="0" fontId="1" fillId="5" borderId="0" applyNumberFormat="0" applyBorder="0" applyAlignment="0" applyProtection="0"/>
    <xf numFmtId="0" fontId="17" fillId="2" borderId="0" applyNumberFormat="0" applyBorder="0" applyAlignment="0" applyProtection="0"/>
    <xf numFmtId="0" fontId="16" fillId="6" borderId="0" applyNumberFormat="0" applyBorder="0" applyAlignment="0" applyProtection="0"/>
    <xf numFmtId="0" fontId="16" fillId="3" borderId="0" applyNumberFormat="0" applyBorder="0" applyAlignment="0" applyProtection="0"/>
    <xf numFmtId="0" fontId="7" fillId="0" borderId="0"/>
    <xf numFmtId="0" fontId="7" fillId="0" borderId="0"/>
    <xf numFmtId="166" fontId="7" fillId="0" borderId="0"/>
    <xf numFmtId="166" fontId="7" fillId="0" borderId="0"/>
    <xf numFmtId="166" fontId="7" fillId="0" borderId="0"/>
  </cellStyleXfs>
  <cellXfs count="729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4" xfId="0" applyFont="1" applyBorder="1" applyAlignment="1">
      <alignment horizontal="left" vertical="center"/>
    </xf>
    <xf numFmtId="0" fontId="2" fillId="0" borderId="12" xfId="0" applyFont="1" applyBorder="1"/>
    <xf numFmtId="0" fontId="2" fillId="0" borderId="0" xfId="0" applyFont="1" applyBorder="1"/>
    <xf numFmtId="0" fontId="8" fillId="0" borderId="15" xfId="30" applyFont="1" applyBorder="1" applyAlignment="1">
      <alignment horizontal="center" vertical="center"/>
    </xf>
    <xf numFmtId="169" fontId="8" fillId="0" borderId="15" xfId="30" applyNumberFormat="1" applyFont="1" applyFill="1" applyBorder="1" applyAlignment="1">
      <alignment vertical="center"/>
    </xf>
    <xf numFmtId="169" fontId="8" fillId="0" borderId="15" xfId="30" applyNumberFormat="1" applyFont="1" applyFill="1" applyBorder="1" applyAlignment="1">
      <alignment horizontal="center" vertical="center"/>
    </xf>
    <xf numFmtId="0" fontId="2" fillId="0" borderId="11" xfId="0" applyFont="1" applyBorder="1"/>
    <xf numFmtId="0" fontId="6" fillId="0" borderId="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13" xfId="0" applyFont="1" applyBorder="1"/>
    <xf numFmtId="165" fontId="2" fillId="0" borderId="0" xfId="0" applyNumberFormat="1" applyFont="1"/>
    <xf numFmtId="165" fontId="6" fillId="0" borderId="14" xfId="0" applyNumberFormat="1" applyFont="1" applyBorder="1" applyAlignment="1">
      <alignment horizontal="right"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right" vertical="center"/>
    </xf>
    <xf numFmtId="49" fontId="8" fillId="0" borderId="14" xfId="1" quotePrefix="1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8" fillId="0" borderId="0" xfId="0" applyFont="1"/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/>
    </xf>
    <xf numFmtId="165" fontId="12" fillId="7" borderId="14" xfId="0" applyNumberFormat="1" applyFont="1" applyFill="1" applyBorder="1" applyAlignment="1">
      <alignment vertical="center"/>
    </xf>
    <xf numFmtId="170" fontId="14" fillId="7" borderId="14" xfId="0" applyNumberFormat="1" applyFont="1" applyFill="1" applyBorder="1" applyAlignment="1">
      <alignment vertical="center"/>
    </xf>
    <xf numFmtId="165" fontId="14" fillId="7" borderId="14" xfId="0" applyNumberFormat="1" applyFont="1" applyFill="1" applyBorder="1" applyAlignment="1">
      <alignment vertical="center"/>
    </xf>
    <xf numFmtId="165" fontId="8" fillId="0" borderId="0" xfId="0" applyNumberFormat="1" applyFont="1"/>
    <xf numFmtId="170" fontId="12" fillId="0" borderId="7" xfId="0" applyNumberFormat="1" applyFont="1" applyFill="1" applyBorder="1" applyAlignment="1">
      <alignment vertical="center"/>
    </xf>
    <xf numFmtId="165" fontId="12" fillId="0" borderId="7" xfId="0" applyNumberFormat="1" applyFont="1" applyFill="1" applyBorder="1" applyAlignment="1">
      <alignment vertical="center"/>
    </xf>
    <xf numFmtId="165" fontId="14" fillId="0" borderId="7" xfId="0" applyNumberFormat="1" applyFont="1" applyFill="1" applyBorder="1" applyAlignment="1">
      <alignment vertical="center"/>
    </xf>
    <xf numFmtId="170" fontId="12" fillId="0" borderId="15" xfId="36" applyNumberFormat="1" applyFont="1" applyFill="1" applyBorder="1" applyAlignment="1">
      <alignment vertical="center"/>
    </xf>
    <xf numFmtId="165" fontId="12" fillId="0" borderId="15" xfId="36" applyNumberFormat="1" applyFont="1" applyFill="1" applyBorder="1" applyAlignment="1">
      <alignment vertical="center"/>
    </xf>
    <xf numFmtId="165" fontId="14" fillId="0" borderId="15" xfId="0" applyNumberFormat="1" applyFont="1" applyFill="1" applyBorder="1" applyAlignment="1">
      <alignment vertical="center"/>
    </xf>
    <xf numFmtId="165" fontId="12" fillId="0" borderId="15" xfId="0" applyNumberFormat="1" applyFont="1" applyFill="1" applyBorder="1" applyAlignment="1">
      <alignment vertical="center"/>
    </xf>
    <xf numFmtId="165" fontId="12" fillId="0" borderId="11" xfId="36" applyNumberFormat="1" applyFont="1" applyFill="1" applyBorder="1" applyAlignment="1">
      <alignment vertical="center"/>
    </xf>
    <xf numFmtId="165" fontId="14" fillId="7" borderId="14" xfId="0" applyNumberFormat="1" applyFont="1" applyFill="1" applyBorder="1" applyAlignment="1">
      <alignment horizontal="right" vertical="center"/>
    </xf>
    <xf numFmtId="165" fontId="12" fillId="0" borderId="7" xfId="36" applyNumberFormat="1" applyFont="1" applyFill="1" applyBorder="1" applyAlignment="1">
      <alignment vertical="center"/>
    </xf>
    <xf numFmtId="165" fontId="12" fillId="0" borderId="7" xfId="36" applyNumberFormat="1" applyFont="1" applyFill="1" applyBorder="1"/>
    <xf numFmtId="165" fontId="12" fillId="0" borderId="15" xfId="36" applyNumberFormat="1" applyFont="1" applyFill="1" applyBorder="1"/>
    <xf numFmtId="165" fontId="12" fillId="0" borderId="11" xfId="36" applyNumberFormat="1" applyFont="1" applyFill="1" applyBorder="1"/>
    <xf numFmtId="0" fontId="9" fillId="0" borderId="0" xfId="0" applyFont="1" applyAlignment="1">
      <alignment vertical="center"/>
    </xf>
    <xf numFmtId="165" fontId="9" fillId="0" borderId="0" xfId="32" applyNumberFormat="1" applyFont="1" applyAlignment="1">
      <alignment vertical="center"/>
    </xf>
    <xf numFmtId="170" fontId="9" fillId="0" borderId="0" xfId="0" applyNumberFormat="1" applyFont="1" applyAlignment="1">
      <alignment vertical="center"/>
    </xf>
    <xf numFmtId="165" fontId="12" fillId="0" borderId="7" xfId="37" applyNumberFormat="1" applyFont="1" applyFill="1" applyBorder="1" applyAlignment="1">
      <alignment horizontal="center" vertical="center"/>
    </xf>
    <xf numFmtId="170" fontId="12" fillId="0" borderId="7" xfId="37" applyNumberFormat="1" applyFont="1" applyFill="1" applyBorder="1" applyAlignment="1">
      <alignment vertical="center"/>
    </xf>
    <xf numFmtId="165" fontId="12" fillId="0" borderId="7" xfId="37" applyNumberFormat="1" applyFont="1" applyFill="1" applyBorder="1" applyAlignment="1">
      <alignment horizontal="right" vertical="center"/>
    </xf>
    <xf numFmtId="165" fontId="12" fillId="0" borderId="15" xfId="37" applyNumberFormat="1" applyFont="1" applyFill="1" applyBorder="1" applyAlignment="1">
      <alignment vertical="center"/>
    </xf>
    <xf numFmtId="165" fontId="12" fillId="0" borderId="7" xfId="37" applyNumberFormat="1" applyFont="1" applyFill="1" applyBorder="1" applyAlignment="1">
      <alignment vertical="center"/>
    </xf>
    <xf numFmtId="165" fontId="8" fillId="0" borderId="0" xfId="32" applyNumberFormat="1" applyFont="1"/>
    <xf numFmtId="165" fontId="12" fillId="0" borderId="15" xfId="37" applyNumberFormat="1" applyFont="1" applyFill="1" applyBorder="1" applyAlignment="1">
      <alignment horizontal="center" vertical="center"/>
    </xf>
    <xf numFmtId="170" fontId="12" fillId="0" borderId="15" xfId="37" applyNumberFormat="1" applyFont="1" applyFill="1" applyBorder="1" applyAlignment="1">
      <alignment vertical="center"/>
    </xf>
    <xf numFmtId="165" fontId="12" fillId="0" borderId="15" xfId="37" applyNumberFormat="1" applyFont="1" applyFill="1" applyBorder="1" applyAlignment="1">
      <alignment horizontal="right" vertical="center"/>
    </xf>
    <xf numFmtId="170" fontId="12" fillId="0" borderId="11" xfId="37" applyNumberFormat="1" applyFont="1" applyFill="1" applyBorder="1" applyAlignment="1">
      <alignment horizontal="right" vertical="center"/>
    </xf>
    <xf numFmtId="165" fontId="12" fillId="0" borderId="11" xfId="37" applyNumberFormat="1" applyFont="1" applyFill="1" applyBorder="1" applyAlignment="1">
      <alignment horizontal="right" vertical="center"/>
    </xf>
    <xf numFmtId="170" fontId="12" fillId="0" borderId="11" xfId="37" applyNumberFormat="1" applyFont="1" applyFill="1" applyBorder="1" applyAlignment="1">
      <alignment vertical="center"/>
    </xf>
    <xf numFmtId="165" fontId="12" fillId="0" borderId="11" xfId="37" applyNumberFormat="1" applyFont="1" applyFill="1" applyBorder="1" applyAlignment="1">
      <alignment vertical="center"/>
    </xf>
    <xf numFmtId="43" fontId="9" fillId="0" borderId="0" xfId="0" applyNumberFormat="1" applyFont="1" applyAlignment="1">
      <alignment vertical="center"/>
    </xf>
    <xf numFmtId="43" fontId="8" fillId="0" borderId="0" xfId="0" applyNumberFormat="1" applyFont="1"/>
    <xf numFmtId="165" fontId="12" fillId="0" borderId="15" xfId="37" applyNumberFormat="1" applyFont="1" applyFill="1" applyBorder="1" applyAlignment="1">
      <alignment horizontal="center" vertical="center" wrapText="1"/>
    </xf>
    <xf numFmtId="165" fontId="12" fillId="0" borderId="11" xfId="37" applyNumberFormat="1" applyFont="1" applyFill="1" applyBorder="1" applyAlignment="1">
      <alignment horizontal="center" vertical="center"/>
    </xf>
    <xf numFmtId="170" fontId="8" fillId="0" borderId="0" xfId="0" applyNumberFormat="1" applyFont="1"/>
    <xf numFmtId="165" fontId="14" fillId="7" borderId="14" xfId="37" applyNumberFormat="1" applyFont="1" applyFill="1" applyBorder="1" applyAlignment="1">
      <alignment horizontal="center" vertical="center"/>
    </xf>
    <xf numFmtId="170" fontId="14" fillId="7" borderId="14" xfId="37" applyNumberFormat="1" applyFont="1" applyFill="1" applyBorder="1" applyAlignment="1">
      <alignment vertical="center"/>
    </xf>
    <xf numFmtId="165" fontId="14" fillId="7" borderId="14" xfId="37" applyNumberFormat="1" applyFont="1" applyFill="1" applyBorder="1" applyAlignment="1">
      <alignment vertical="center"/>
    </xf>
    <xf numFmtId="165" fontId="12" fillId="0" borderId="14" xfId="37" applyNumberFormat="1" applyFont="1" applyFill="1" applyBorder="1" applyAlignment="1">
      <alignment horizontal="left" vertical="center" wrapText="1"/>
    </xf>
    <xf numFmtId="170" fontId="12" fillId="0" borderId="14" xfId="37" applyNumberFormat="1" applyFont="1" applyFill="1" applyBorder="1" applyAlignment="1">
      <alignment vertical="center"/>
    </xf>
    <xf numFmtId="165" fontId="12" fillId="0" borderId="14" xfId="37" applyNumberFormat="1" applyFont="1" applyFill="1" applyBorder="1" applyAlignment="1">
      <alignment horizontal="right" vertical="center"/>
    </xf>
    <xf numFmtId="165" fontId="12" fillId="0" borderId="14" xfId="37" applyNumberFormat="1" applyFont="1" applyFill="1" applyBorder="1" applyAlignment="1">
      <alignment vertical="center"/>
    </xf>
    <xf numFmtId="170" fontId="12" fillId="0" borderId="7" xfId="38" applyNumberFormat="1" applyFont="1" applyFill="1" applyBorder="1" applyAlignment="1">
      <alignment vertical="center"/>
    </xf>
    <xf numFmtId="165" fontId="12" fillId="0" borderId="7" xfId="38" applyNumberFormat="1" applyFont="1" applyFill="1" applyBorder="1" applyAlignment="1">
      <alignment vertical="center"/>
    </xf>
    <xf numFmtId="170" fontId="12" fillId="0" borderId="15" xfId="39" applyNumberFormat="1" applyFont="1" applyFill="1" applyBorder="1" applyAlignment="1">
      <alignment vertical="center"/>
    </xf>
    <xf numFmtId="165" fontId="12" fillId="0" borderId="15" xfId="39" applyNumberFormat="1" applyFont="1" applyFill="1" applyBorder="1" applyAlignment="1">
      <alignment vertical="center"/>
    </xf>
    <xf numFmtId="170" fontId="12" fillId="0" borderId="11" xfId="39" applyNumberFormat="1" applyFont="1" applyFill="1" applyBorder="1" applyAlignment="1">
      <alignment vertical="center"/>
    </xf>
    <xf numFmtId="165" fontId="12" fillId="0" borderId="11" xfId="39" applyNumberFormat="1" applyFont="1" applyFill="1" applyBorder="1" applyAlignment="1">
      <alignment vertical="center"/>
    </xf>
    <xf numFmtId="170" fontId="12" fillId="0" borderId="11" xfId="38" applyNumberFormat="1" applyFont="1" applyFill="1" applyBorder="1" applyAlignment="1">
      <alignment vertical="center"/>
    </xf>
    <xf numFmtId="165" fontId="12" fillId="0" borderId="11" xfId="38" applyNumberFormat="1" applyFont="1" applyFill="1" applyBorder="1" applyAlignment="1">
      <alignment vertical="center"/>
    </xf>
    <xf numFmtId="170" fontId="12" fillId="0" borderId="7" xfId="39" applyNumberFormat="1" applyFont="1" applyFill="1" applyBorder="1" applyAlignment="1">
      <alignment vertical="center"/>
    </xf>
    <xf numFmtId="165" fontId="12" fillId="0" borderId="7" xfId="39" applyNumberFormat="1" applyFont="1" applyFill="1" applyBorder="1" applyAlignment="1">
      <alignment vertical="center"/>
    </xf>
    <xf numFmtId="170" fontId="12" fillId="0" borderId="15" xfId="0" applyNumberFormat="1" applyFont="1" applyFill="1" applyBorder="1" applyAlignment="1">
      <alignment vertical="center"/>
    </xf>
    <xf numFmtId="165" fontId="12" fillId="0" borderId="15" xfId="38" applyNumberFormat="1" applyFont="1" applyFill="1" applyBorder="1" applyAlignment="1">
      <alignment vertical="center"/>
    </xf>
    <xf numFmtId="170" fontId="12" fillId="0" borderId="15" xfId="40" applyNumberFormat="1" applyFont="1" applyFill="1" applyBorder="1" applyAlignment="1">
      <alignment vertical="center"/>
    </xf>
    <xf numFmtId="165" fontId="12" fillId="0" borderId="15" xfId="40" applyNumberFormat="1" applyFont="1" applyFill="1" applyBorder="1" applyAlignment="1">
      <alignment vertical="center"/>
    </xf>
    <xf numFmtId="41" fontId="8" fillId="0" borderId="0" xfId="0" applyNumberFormat="1" applyFont="1"/>
    <xf numFmtId="165" fontId="12" fillId="0" borderId="14" xfId="39" applyNumberFormat="1" applyFont="1" applyFill="1" applyBorder="1" applyAlignment="1">
      <alignment vertical="center"/>
    </xf>
    <xf numFmtId="170" fontId="12" fillId="0" borderId="14" xfId="39" applyNumberFormat="1" applyFont="1" applyFill="1" applyBorder="1" applyAlignment="1">
      <alignment vertical="center"/>
    </xf>
    <xf numFmtId="165" fontId="12" fillId="7" borderId="14" xfId="39" applyNumberFormat="1" applyFont="1" applyFill="1" applyBorder="1" applyAlignment="1">
      <alignment vertical="center"/>
    </xf>
    <xf numFmtId="170" fontId="15" fillId="7" borderId="14" xfId="0" applyNumberFormat="1" applyFont="1" applyFill="1" applyBorder="1" applyAlignment="1">
      <alignment vertical="center"/>
    </xf>
    <xf numFmtId="41" fontId="8" fillId="0" borderId="0" xfId="32" applyFont="1"/>
    <xf numFmtId="165" fontId="14" fillId="7" borderId="5" xfId="0" applyNumberFormat="1" applyFont="1" applyFill="1" applyBorder="1" applyAlignment="1">
      <alignment vertical="center"/>
    </xf>
    <xf numFmtId="165" fontId="14" fillId="7" borderId="6" xfId="0" applyNumberFormat="1" applyFont="1" applyFill="1" applyBorder="1" applyAlignment="1">
      <alignment vertical="center"/>
    </xf>
    <xf numFmtId="165" fontId="15" fillId="7" borderId="14" xfId="0" applyNumberFormat="1" applyFont="1" applyFill="1" applyBorder="1" applyAlignment="1">
      <alignment vertical="center"/>
    </xf>
    <xf numFmtId="165" fontId="14" fillId="7" borderId="9" xfId="0" applyNumberFormat="1" applyFont="1" applyFill="1" applyBorder="1" applyAlignment="1">
      <alignment vertical="center"/>
    </xf>
    <xf numFmtId="165" fontId="14" fillId="7" borderId="10" xfId="0" applyNumberFormat="1" applyFont="1" applyFill="1" applyBorder="1" applyAlignment="1">
      <alignment vertical="center"/>
    </xf>
    <xf numFmtId="165" fontId="18" fillId="0" borderId="0" xfId="0" applyNumberFormat="1" applyFont="1" applyBorder="1" applyAlignment="1">
      <alignment vertical="center"/>
    </xf>
    <xf numFmtId="164" fontId="19" fillId="0" borderId="0" xfId="0" applyNumberFormat="1" applyFont="1"/>
    <xf numFmtId="0" fontId="18" fillId="0" borderId="0" xfId="0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165" fontId="12" fillId="8" borderId="14" xfId="0" applyNumberFormat="1" applyFont="1" applyFill="1" applyBorder="1" applyAlignment="1">
      <alignment vertical="center"/>
    </xf>
    <xf numFmtId="170" fontId="14" fillId="8" borderId="14" xfId="0" applyNumberFormat="1" applyFont="1" applyFill="1" applyBorder="1" applyAlignment="1">
      <alignment vertical="center"/>
    </xf>
    <xf numFmtId="165" fontId="14" fillId="8" borderId="14" xfId="0" applyNumberFormat="1" applyFont="1" applyFill="1" applyBorder="1" applyAlignment="1">
      <alignment vertical="center"/>
    </xf>
    <xf numFmtId="165" fontId="15" fillId="7" borderId="14" xfId="0" applyNumberFormat="1" applyFont="1" applyFill="1" applyBorder="1" applyAlignment="1">
      <alignment horizontal="center" vertical="center"/>
    </xf>
    <xf numFmtId="165" fontId="15" fillId="7" borderId="7" xfId="37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vertical="center"/>
    </xf>
    <xf numFmtId="165" fontId="20" fillId="0" borderId="0" xfId="0" applyNumberFormat="1" applyFont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5" fontId="14" fillId="7" borderId="11" xfId="0" applyNumberFormat="1" applyFont="1" applyFill="1" applyBorder="1" applyAlignment="1">
      <alignment vertical="center"/>
    </xf>
    <xf numFmtId="170" fontId="14" fillId="7" borderId="11" xfId="0" applyNumberFormat="1" applyFont="1" applyFill="1" applyBorder="1" applyAlignment="1">
      <alignment vertical="center"/>
    </xf>
    <xf numFmtId="165" fontId="14" fillId="7" borderId="11" xfId="0" applyNumberFormat="1" applyFont="1" applyFill="1" applyBorder="1" applyAlignment="1">
      <alignment horizontal="right" vertical="center"/>
    </xf>
    <xf numFmtId="42" fontId="8" fillId="0" borderId="0" xfId="0" applyNumberFormat="1" applyFont="1"/>
    <xf numFmtId="165" fontId="14" fillId="7" borderId="14" xfId="37" applyNumberFormat="1" applyFont="1" applyFill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9" fontId="8" fillId="0" borderId="13" xfId="30" applyNumberFormat="1" applyFont="1" applyBorder="1" applyAlignment="1">
      <alignment horizontal="center" vertical="center"/>
    </xf>
    <xf numFmtId="0" fontId="8" fillId="0" borderId="12" xfId="30" applyFont="1" applyFill="1" applyBorder="1" applyAlignment="1">
      <alignment horizontal="center" vertical="center"/>
    </xf>
    <xf numFmtId="0" fontId="8" fillId="0" borderId="0" xfId="30" applyFont="1" applyFill="1" applyBorder="1" applyAlignment="1">
      <alignment horizontal="center" vertical="center"/>
    </xf>
    <xf numFmtId="49" fontId="8" fillId="0" borderId="12" xfId="14" applyNumberFormat="1" applyFont="1" applyBorder="1" applyAlignment="1">
      <alignment vertical="center"/>
    </xf>
    <xf numFmtId="0" fontId="8" fillId="0" borderId="0" xfId="30" applyFont="1" applyFill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169" fontId="8" fillId="0" borderId="7" xfId="41" applyNumberFormat="1" applyFont="1" applyBorder="1" applyAlignment="1">
      <alignment vertical="center"/>
    </xf>
    <xf numFmtId="0" fontId="8" fillId="0" borderId="7" xfId="41" applyFont="1" applyBorder="1" applyAlignment="1">
      <alignment horizontal="center" vertical="center"/>
    </xf>
    <xf numFmtId="49" fontId="8" fillId="0" borderId="0" xfId="41" applyNumberFormat="1" applyFont="1" applyBorder="1" applyAlignment="1">
      <alignment vertical="center"/>
    </xf>
    <xf numFmtId="49" fontId="8" fillId="0" borderId="12" xfId="41" applyNumberFormat="1" applyFont="1" applyBorder="1" applyAlignment="1">
      <alignment horizontal="left" vertical="center"/>
    </xf>
    <xf numFmtId="169" fontId="9" fillId="0" borderId="14" xfId="41" applyNumberFormat="1" applyFont="1" applyBorder="1" applyAlignment="1">
      <alignment vertical="center"/>
    </xf>
    <xf numFmtId="169" fontId="8" fillId="0" borderId="14" xfId="41" applyNumberFormat="1" applyFont="1" applyBorder="1" applyAlignment="1">
      <alignment vertical="center"/>
    </xf>
    <xf numFmtId="0" fontId="8" fillId="0" borderId="14" xfId="41" applyFont="1" applyBorder="1" applyAlignment="1">
      <alignment horizontal="center" vertical="center"/>
    </xf>
    <xf numFmtId="49" fontId="8" fillId="0" borderId="12" xfId="41" applyNumberFormat="1" applyFont="1" applyBorder="1" applyAlignment="1">
      <alignment vertical="center"/>
    </xf>
    <xf numFmtId="49" fontId="8" fillId="0" borderId="13" xfId="41" applyNumberFormat="1" applyFont="1" applyBorder="1" applyAlignment="1">
      <alignment horizontal="center" vertical="center"/>
    </xf>
    <xf numFmtId="49" fontId="8" fillId="0" borderId="0" xfId="41" applyNumberFormat="1" applyFont="1" applyBorder="1" applyAlignment="1">
      <alignment horizontal="center" vertical="center"/>
    </xf>
    <xf numFmtId="0" fontId="8" fillId="0" borderId="0" xfId="41" applyFont="1" applyBorder="1" applyAlignment="1">
      <alignment horizontal="center" vertical="center"/>
    </xf>
    <xf numFmtId="0" fontId="8" fillId="0" borderId="12" xfId="41" applyFont="1" applyBorder="1" applyAlignment="1">
      <alignment horizontal="center" vertical="center"/>
    </xf>
    <xf numFmtId="169" fontId="8" fillId="0" borderId="15" xfId="41" applyNumberFormat="1" applyFont="1" applyBorder="1" applyAlignment="1">
      <alignment vertical="center"/>
    </xf>
    <xf numFmtId="0" fontId="8" fillId="0" borderId="15" xfId="41" applyFont="1" applyBorder="1" applyAlignment="1">
      <alignment horizontal="center" vertical="center"/>
    </xf>
    <xf numFmtId="49" fontId="8" fillId="0" borderId="0" xfId="41" applyNumberFormat="1" applyFont="1" applyBorder="1" applyAlignment="1">
      <alignment horizontal="left" vertical="center"/>
    </xf>
    <xf numFmtId="49" fontId="9" fillId="0" borderId="0" xfId="41" applyNumberFormat="1" applyFont="1" applyBorder="1" applyAlignment="1">
      <alignment vertical="center"/>
    </xf>
    <xf numFmtId="49" fontId="9" fillId="0" borderId="12" xfId="41" applyNumberFormat="1" applyFont="1" applyBorder="1" applyAlignment="1">
      <alignment vertical="center"/>
    </xf>
    <xf numFmtId="169" fontId="9" fillId="0" borderId="15" xfId="42" applyNumberFormat="1" applyFont="1" applyBorder="1" applyAlignment="1">
      <alignment vertical="center"/>
    </xf>
    <xf numFmtId="166" fontId="8" fillId="0" borderId="15" xfId="42" applyNumberFormat="1" applyFont="1" applyBorder="1" applyAlignment="1">
      <alignment horizontal="center" vertical="center"/>
    </xf>
    <xf numFmtId="49" fontId="8" fillId="0" borderId="12" xfId="43" applyNumberFormat="1" applyFont="1" applyBorder="1" applyAlignment="1">
      <alignment horizontal="left" vertical="center"/>
    </xf>
    <xf numFmtId="49" fontId="8" fillId="0" borderId="13" xfId="42" applyNumberFormat="1" applyFont="1" applyBorder="1" applyAlignment="1">
      <alignment horizontal="center" vertical="center"/>
    </xf>
    <xf numFmtId="166" fontId="8" fillId="0" borderId="0" xfId="42" applyNumberFormat="1" applyFont="1" applyBorder="1" applyAlignment="1">
      <alignment horizontal="center" vertical="center"/>
    </xf>
    <xf numFmtId="166" fontId="8" fillId="0" borderId="12" xfId="42" applyNumberFormat="1" applyFont="1" applyBorder="1" applyAlignment="1">
      <alignment horizontal="center" vertical="center"/>
    </xf>
    <xf numFmtId="169" fontId="9" fillId="0" borderId="14" xfId="42" applyNumberFormat="1" applyFont="1" applyBorder="1" applyAlignment="1">
      <alignment vertical="center"/>
    </xf>
    <xf numFmtId="169" fontId="8" fillId="0" borderId="14" xfId="42" applyNumberFormat="1" applyFont="1" applyBorder="1" applyAlignment="1">
      <alignment vertical="center"/>
    </xf>
    <xf numFmtId="166" fontId="8" fillId="0" borderId="14" xfId="42" applyNumberFormat="1" applyFont="1" applyBorder="1" applyAlignment="1">
      <alignment horizontal="center" vertical="center"/>
    </xf>
    <xf numFmtId="49" fontId="8" fillId="0" borderId="14" xfId="43" applyNumberFormat="1" applyFont="1" applyBorder="1" applyAlignment="1">
      <alignment horizontal="left" vertical="center"/>
    </xf>
    <xf numFmtId="49" fontId="8" fillId="0" borderId="0" xfId="43" applyNumberFormat="1" applyFont="1" applyBorder="1" applyAlignment="1">
      <alignment horizontal="left" vertical="center"/>
    </xf>
    <xf numFmtId="169" fontId="8" fillId="0" borderId="15" xfId="42" applyNumberFormat="1" applyFont="1" applyBorder="1" applyAlignment="1">
      <alignment vertical="center"/>
    </xf>
    <xf numFmtId="49" fontId="8" fillId="0" borderId="15" xfId="42" applyNumberFormat="1" applyFont="1" applyBorder="1" applyAlignment="1">
      <alignment horizontal="center" vertical="center"/>
    </xf>
    <xf numFmtId="166" fontId="8" fillId="0" borderId="0" xfId="42" applyNumberFormat="1" applyFont="1" applyBorder="1" applyAlignment="1">
      <alignment horizontal="left" vertical="center"/>
    </xf>
    <xf numFmtId="166" fontId="8" fillId="0" borderId="12" xfId="42" applyNumberFormat="1" applyFont="1" applyBorder="1" applyAlignment="1">
      <alignment vertical="center"/>
    </xf>
    <xf numFmtId="49" fontId="8" fillId="0" borderId="14" xfId="42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166" fontId="8" fillId="0" borderId="9" xfId="42" applyNumberFormat="1" applyFont="1" applyBorder="1" applyAlignment="1">
      <alignment horizontal="left" vertical="center"/>
    </xf>
    <xf numFmtId="166" fontId="8" fillId="0" borderId="8" xfId="42" applyNumberFormat="1" applyFont="1" applyBorder="1" applyAlignment="1">
      <alignment vertical="center"/>
    </xf>
    <xf numFmtId="49" fontId="8" fillId="0" borderId="10" xfId="42" applyNumberFormat="1" applyFont="1" applyBorder="1" applyAlignment="1">
      <alignment horizontal="center" vertical="center"/>
    </xf>
    <xf numFmtId="166" fontId="8" fillId="0" borderId="9" xfId="42" applyNumberFormat="1" applyFont="1" applyBorder="1" applyAlignment="1">
      <alignment horizontal="center" vertical="center"/>
    </xf>
    <xf numFmtId="166" fontId="8" fillId="0" borderId="8" xfId="42" applyNumberFormat="1" applyFont="1" applyBorder="1" applyAlignment="1">
      <alignment horizontal="center" vertical="center"/>
    </xf>
    <xf numFmtId="49" fontId="8" fillId="0" borderId="13" xfId="42" quotePrefix="1" applyNumberFormat="1" applyFont="1" applyBorder="1" applyAlignment="1">
      <alignment horizontal="center" vertical="center"/>
    </xf>
    <xf numFmtId="49" fontId="9" fillId="0" borderId="13" xfId="41" quotePrefix="1" applyNumberFormat="1" applyFont="1" applyBorder="1" applyAlignment="1">
      <alignment horizontal="center" vertical="center"/>
    </xf>
    <xf numFmtId="49" fontId="8" fillId="0" borderId="12" xfId="41" applyNumberFormat="1" applyFont="1" applyBorder="1" applyAlignment="1">
      <alignment horizontal="center" vertical="center"/>
    </xf>
    <xf numFmtId="0" fontId="9" fillId="0" borderId="14" xfId="41" applyFont="1" applyBorder="1" applyAlignment="1">
      <alignment horizontal="center" vertical="center"/>
    </xf>
    <xf numFmtId="0" fontId="8" fillId="0" borderId="12" xfId="41" applyFont="1" applyBorder="1" applyAlignment="1">
      <alignment vertical="center"/>
    </xf>
    <xf numFmtId="49" fontId="8" fillId="0" borderId="13" xfId="41" quotePrefix="1" applyNumberFormat="1" applyFont="1" applyBorder="1" applyAlignment="1">
      <alignment horizontal="center" vertical="center"/>
    </xf>
    <xf numFmtId="49" fontId="9" fillId="0" borderId="0" xfId="41" quotePrefix="1" applyNumberFormat="1" applyFont="1" applyBorder="1" applyAlignment="1">
      <alignment vertical="center"/>
    </xf>
    <xf numFmtId="0" fontId="9" fillId="0" borderId="12" xfId="41" applyFont="1" applyBorder="1" applyAlignment="1">
      <alignment vertical="center"/>
    </xf>
    <xf numFmtId="49" fontId="8" fillId="0" borderId="0" xfId="41" quotePrefix="1" applyNumberFormat="1" applyFont="1" applyBorder="1" applyAlignment="1">
      <alignment vertical="center"/>
    </xf>
    <xf numFmtId="49" fontId="9" fillId="0" borderId="12" xfId="41" applyNumberFormat="1" applyFont="1" applyBorder="1" applyAlignment="1">
      <alignment horizontal="left" vertical="center"/>
    </xf>
    <xf numFmtId="49" fontId="9" fillId="0" borderId="13" xfId="41" applyNumberFormat="1" applyFont="1" applyBorder="1" applyAlignment="1">
      <alignment horizontal="center" vertical="center"/>
    </xf>
    <xf numFmtId="49" fontId="8" fillId="0" borderId="0" xfId="41" quotePrefix="1" applyNumberFormat="1" applyFont="1" applyBorder="1" applyAlignment="1">
      <alignment horizontal="center" vertical="center"/>
    </xf>
    <xf numFmtId="0" fontId="9" fillId="0" borderId="14" xfId="41" applyFont="1" applyBorder="1" applyAlignment="1">
      <alignment vertical="center"/>
    </xf>
    <xf numFmtId="0" fontId="9" fillId="0" borderId="13" xfId="41" quotePrefix="1" applyFont="1" applyBorder="1" applyAlignment="1">
      <alignment horizontal="center" vertical="center"/>
    </xf>
    <xf numFmtId="0" fontId="8" fillId="0" borderId="13" xfId="41" applyFont="1" applyBorder="1" applyAlignment="1">
      <alignment horizontal="center" vertical="center"/>
    </xf>
    <xf numFmtId="169" fontId="9" fillId="9" borderId="14" xfId="41" applyNumberFormat="1" applyFont="1" applyFill="1" applyBorder="1" applyAlignment="1">
      <alignment vertical="center"/>
    </xf>
    <xf numFmtId="0" fontId="8" fillId="0" borderId="14" xfId="41" applyFont="1" applyBorder="1" applyAlignment="1">
      <alignment vertical="center"/>
    </xf>
    <xf numFmtId="0" fontId="9" fillId="0" borderId="2" xfId="41" applyFont="1" applyBorder="1" applyAlignment="1">
      <alignment vertical="center"/>
    </xf>
    <xf numFmtId="0" fontId="9" fillId="0" borderId="1" xfId="41" applyFont="1" applyBorder="1" applyAlignment="1">
      <alignment vertical="center"/>
    </xf>
    <xf numFmtId="0" fontId="8" fillId="0" borderId="3" xfId="41" applyFont="1" applyBorder="1" applyAlignment="1">
      <alignment horizontal="center" vertical="center"/>
    </xf>
    <xf numFmtId="0" fontId="8" fillId="0" borderId="2" xfId="41" applyFont="1" applyBorder="1" applyAlignment="1">
      <alignment horizontal="center" vertical="center"/>
    </xf>
    <xf numFmtId="0" fontId="8" fillId="0" borderId="1" xfId="41" applyFont="1" applyBorder="1" applyAlignment="1">
      <alignment horizontal="center" vertical="center"/>
    </xf>
    <xf numFmtId="169" fontId="12" fillId="0" borderId="15" xfId="42" applyNumberFormat="1" applyFont="1" applyBorder="1" applyAlignment="1">
      <alignment vertical="center"/>
    </xf>
    <xf numFmtId="169" fontId="12" fillId="0" borderId="15" xfId="41" applyNumberFormat="1" applyFont="1" applyBorder="1" applyAlignment="1">
      <alignment vertical="center"/>
    </xf>
    <xf numFmtId="166" fontId="12" fillId="0" borderId="15" xfId="42" applyNumberFormat="1" applyFont="1" applyBorder="1" applyAlignment="1">
      <alignment horizontal="center" vertical="center"/>
    </xf>
    <xf numFmtId="0" fontId="12" fillId="0" borderId="15" xfId="41" applyFont="1" applyBorder="1" applyAlignment="1">
      <alignment horizontal="center" vertical="center"/>
    </xf>
    <xf numFmtId="49" fontId="12" fillId="0" borderId="0" xfId="41" applyNumberFormat="1" applyFont="1" applyBorder="1" applyAlignment="1">
      <alignment vertical="center"/>
    </xf>
    <xf numFmtId="49" fontId="12" fillId="0" borderId="12" xfId="41" applyNumberFormat="1" applyFont="1" applyBorder="1" applyAlignment="1">
      <alignment horizontal="left" vertical="center"/>
    </xf>
    <xf numFmtId="169" fontId="14" fillId="0" borderId="14" xfId="42" applyNumberFormat="1" applyFont="1" applyBorder="1" applyAlignment="1">
      <alignment vertical="center"/>
    </xf>
    <xf numFmtId="169" fontId="12" fillId="0" borderId="14" xfId="41" applyNumberFormat="1" applyFont="1" applyBorder="1" applyAlignment="1">
      <alignment vertical="center"/>
    </xf>
    <xf numFmtId="166" fontId="12" fillId="0" borderId="14" xfId="42" applyNumberFormat="1" applyFont="1" applyBorder="1" applyAlignment="1">
      <alignment horizontal="center" vertical="center"/>
    </xf>
    <xf numFmtId="0" fontId="12" fillId="0" borderId="14" xfId="41" applyFont="1" applyBorder="1" applyAlignment="1">
      <alignment horizontal="center" vertical="center"/>
    </xf>
    <xf numFmtId="49" fontId="12" fillId="0" borderId="12" xfId="41" applyNumberFormat="1" applyFont="1" applyBorder="1" applyAlignment="1">
      <alignment vertical="center"/>
    </xf>
    <xf numFmtId="49" fontId="12" fillId="0" borderId="13" xfId="41" quotePrefix="1" applyNumberFormat="1" applyFont="1" applyBorder="1" applyAlignment="1">
      <alignment horizontal="center" vertical="center"/>
    </xf>
    <xf numFmtId="49" fontId="12" fillId="0" borderId="0" xfId="41" quotePrefix="1" applyNumberFormat="1" applyFont="1" applyBorder="1" applyAlignment="1">
      <alignment horizontal="center" vertical="center"/>
    </xf>
    <xf numFmtId="49" fontId="12" fillId="0" borderId="12" xfId="41" quotePrefix="1" applyNumberFormat="1" applyFont="1" applyBorder="1" applyAlignment="1">
      <alignment horizontal="center" vertical="center"/>
    </xf>
    <xf numFmtId="49" fontId="14" fillId="0" borderId="0" xfId="41" applyNumberFormat="1" applyFont="1" applyBorder="1" applyAlignment="1">
      <alignment vertical="center"/>
    </xf>
    <xf numFmtId="49" fontId="14" fillId="0" borderId="12" xfId="41" applyNumberFormat="1" applyFont="1" applyBorder="1" applyAlignment="1">
      <alignment vertical="center"/>
    </xf>
    <xf numFmtId="49" fontId="12" fillId="0" borderId="0" xfId="41" applyNumberFormat="1" applyFont="1" applyBorder="1" applyAlignment="1">
      <alignment horizontal="center" vertical="center"/>
    </xf>
    <xf numFmtId="49" fontId="12" fillId="0" borderId="12" xfId="41" applyNumberFormat="1" applyFont="1" applyBorder="1" applyAlignment="1">
      <alignment horizontal="center" vertical="center"/>
    </xf>
    <xf numFmtId="166" fontId="13" fillId="0" borderId="0" xfId="15" applyNumberFormat="1" applyFont="1" applyBorder="1" applyAlignment="1">
      <alignment horizontal="left" vertical="center"/>
    </xf>
    <xf numFmtId="49" fontId="12" fillId="0" borderId="13" xfId="41" applyNumberFormat="1" applyFont="1" applyBorder="1" applyAlignment="1">
      <alignment horizontal="center" vertical="center"/>
    </xf>
    <xf numFmtId="0" fontId="12" fillId="0" borderId="0" xfId="41" applyFont="1" applyBorder="1" applyAlignment="1">
      <alignment horizontal="center" vertical="center"/>
    </xf>
    <xf numFmtId="0" fontId="12" fillId="0" borderId="12" xfId="41" applyFont="1" applyBorder="1" applyAlignment="1">
      <alignment horizontal="center" vertical="center"/>
    </xf>
    <xf numFmtId="169" fontId="14" fillId="0" borderId="14" xfId="41" applyNumberFormat="1" applyFont="1" applyBorder="1" applyAlignment="1">
      <alignment vertical="center"/>
    </xf>
    <xf numFmtId="0" fontId="12" fillId="0" borderId="14" xfId="41" applyFont="1" applyBorder="1" applyAlignment="1">
      <alignment vertical="center"/>
    </xf>
    <xf numFmtId="0" fontId="12" fillId="0" borderId="0" xfId="41" applyFont="1" applyBorder="1" applyAlignment="1">
      <alignment vertical="center"/>
    </xf>
    <xf numFmtId="0" fontId="14" fillId="0" borderId="12" xfId="41" applyFont="1" applyBorder="1" applyAlignment="1">
      <alignment vertical="center"/>
    </xf>
    <xf numFmtId="0" fontId="12" fillId="0" borderId="13" xfId="41" applyFont="1" applyBorder="1" applyAlignment="1">
      <alignment horizontal="center" vertical="center"/>
    </xf>
    <xf numFmtId="0" fontId="14" fillId="0" borderId="0" xfId="41" applyFont="1" applyBorder="1" applyAlignment="1">
      <alignment vertical="center"/>
    </xf>
    <xf numFmtId="0" fontId="12" fillId="0" borderId="14" xfId="41" applyFont="1" applyFill="1" applyBorder="1" applyAlignment="1">
      <alignment horizontal="center" vertical="center"/>
    </xf>
    <xf numFmtId="0" fontId="14" fillId="0" borderId="2" xfId="41" applyFont="1" applyFill="1" applyBorder="1" applyAlignment="1">
      <alignment vertical="center"/>
    </xf>
    <xf numFmtId="0" fontId="14" fillId="0" borderId="1" xfId="41" applyFont="1" applyFill="1" applyBorder="1" applyAlignment="1">
      <alignment vertical="center"/>
    </xf>
    <xf numFmtId="0" fontId="12" fillId="0" borderId="3" xfId="41" applyFont="1" applyFill="1" applyBorder="1" applyAlignment="1">
      <alignment horizontal="center" vertical="center"/>
    </xf>
    <xf numFmtId="0" fontId="12" fillId="0" borderId="2" xfId="41" applyFont="1" applyFill="1" applyBorder="1" applyAlignment="1">
      <alignment horizontal="center" vertical="center"/>
    </xf>
    <xf numFmtId="0" fontId="12" fillId="0" borderId="1" xfId="41" applyFont="1" applyFill="1" applyBorder="1" applyAlignment="1">
      <alignment horizontal="center" vertical="center"/>
    </xf>
    <xf numFmtId="49" fontId="12" fillId="0" borderId="12" xfId="41" applyNumberFormat="1" applyFont="1" applyBorder="1" applyAlignment="1">
      <alignment horizontal="left" vertical="center" indent="2"/>
    </xf>
    <xf numFmtId="166" fontId="12" fillId="0" borderId="12" xfId="44" applyFont="1" applyBorder="1" applyAlignment="1">
      <alignment vertical="center"/>
    </xf>
    <xf numFmtId="3" fontId="12" fillId="0" borderId="15" xfId="41" applyNumberFormat="1" applyFont="1" applyBorder="1" applyAlignment="1">
      <alignment horizontal="center" vertical="center"/>
    </xf>
    <xf numFmtId="0" fontId="12" fillId="0" borderId="12" xfId="41" applyFont="1" applyBorder="1" applyAlignment="1">
      <alignment vertical="center"/>
    </xf>
    <xf numFmtId="49" fontId="12" fillId="0" borderId="0" xfId="41" applyNumberFormat="1" applyFont="1" applyBorder="1" applyAlignment="1">
      <alignment horizontal="left" vertical="center"/>
    </xf>
    <xf numFmtId="49" fontId="12" fillId="0" borderId="12" xfId="41" applyNumberFormat="1" applyFont="1" applyBorder="1" applyAlignment="1">
      <alignment horizontal="left" vertical="center" wrapText="1"/>
    </xf>
    <xf numFmtId="166" fontId="12" fillId="0" borderId="12" xfId="45" applyFont="1" applyBorder="1" applyAlignment="1">
      <alignment horizontal="center" vertical="center"/>
    </xf>
    <xf numFmtId="169" fontId="14" fillId="0" borderId="14" xfId="45" applyNumberFormat="1" applyFont="1" applyBorder="1" applyAlignment="1">
      <alignment vertical="center"/>
    </xf>
    <xf numFmtId="166" fontId="12" fillId="0" borderId="14" xfId="45" applyFont="1" applyBorder="1" applyAlignment="1">
      <alignment horizontal="center" vertical="center"/>
    </xf>
    <xf numFmtId="0" fontId="12" fillId="0" borderId="12" xfId="45" applyNumberFormat="1" applyFont="1" applyBorder="1" applyAlignment="1">
      <alignment horizontal="center" vertical="center"/>
    </xf>
    <xf numFmtId="169" fontId="12" fillId="0" borderId="15" xfId="45" applyNumberFormat="1" applyFont="1" applyBorder="1" applyAlignment="1">
      <alignment vertical="center"/>
    </xf>
    <xf numFmtId="166" fontId="12" fillId="0" borderId="15" xfId="45" applyFont="1" applyBorder="1" applyAlignment="1">
      <alignment horizontal="center" vertical="center"/>
    </xf>
    <xf numFmtId="49" fontId="12" fillId="0" borderId="12" xfId="41" applyNumberFormat="1" applyFont="1" applyBorder="1" applyAlignment="1">
      <alignment horizontal="left" vertical="center" indent="4"/>
    </xf>
    <xf numFmtId="169" fontId="12" fillId="0" borderId="11" xfId="45" applyNumberFormat="1" applyFont="1" applyBorder="1" applyAlignment="1">
      <alignment vertical="center"/>
    </xf>
    <xf numFmtId="169" fontId="12" fillId="0" borderId="11" xfId="41" applyNumberFormat="1" applyFont="1" applyBorder="1" applyAlignment="1">
      <alignment vertical="center"/>
    </xf>
    <xf numFmtId="166" fontId="12" fillId="0" borderId="11" xfId="45" applyFont="1" applyBorder="1" applyAlignment="1">
      <alignment horizontal="center" vertical="center"/>
    </xf>
    <xf numFmtId="0" fontId="12" fillId="0" borderId="11" xfId="41" applyFont="1" applyBorder="1" applyAlignment="1">
      <alignment horizontal="center" vertical="center"/>
    </xf>
    <xf numFmtId="49" fontId="12" fillId="0" borderId="10" xfId="41" applyNumberFormat="1" applyFont="1" applyBorder="1" applyAlignment="1">
      <alignment horizontal="center" vertical="center"/>
    </xf>
    <xf numFmtId="49" fontId="12" fillId="0" borderId="9" xfId="41" applyNumberFormat="1" applyFont="1" applyBorder="1" applyAlignment="1">
      <alignment horizontal="center" vertical="center"/>
    </xf>
    <xf numFmtId="166" fontId="12" fillId="0" borderId="8" xfId="45" applyFont="1" applyBorder="1" applyAlignment="1">
      <alignment horizontal="center" vertical="center"/>
    </xf>
    <xf numFmtId="169" fontId="12" fillId="0" borderId="14" xfId="45" applyNumberFormat="1" applyFont="1" applyBorder="1" applyAlignment="1">
      <alignment vertical="center"/>
    </xf>
    <xf numFmtId="49" fontId="12" fillId="0" borderId="14" xfId="43" applyNumberFormat="1" applyFont="1" applyBorder="1" applyAlignment="1">
      <alignment horizontal="left" vertical="center"/>
    </xf>
    <xf numFmtId="49" fontId="12" fillId="0" borderId="13" xfId="45" applyNumberFormat="1" applyFont="1" applyBorder="1" applyAlignment="1">
      <alignment horizontal="center" vertical="center"/>
    </xf>
    <xf numFmtId="166" fontId="12" fillId="0" borderId="0" xfId="45" applyFont="1" applyBorder="1" applyAlignment="1">
      <alignment horizontal="center" vertical="center"/>
    </xf>
    <xf numFmtId="169" fontId="14" fillId="0" borderId="15" xfId="45" applyNumberFormat="1" applyFont="1" applyBorder="1" applyAlignment="1">
      <alignment vertical="center"/>
    </xf>
    <xf numFmtId="49" fontId="12" fillId="0" borderId="15" xfId="45" applyNumberFormat="1" applyFont="1" applyBorder="1" applyAlignment="1">
      <alignment horizontal="center" vertical="center"/>
    </xf>
    <xf numFmtId="166" fontId="12" fillId="0" borderId="0" xfId="45" applyFont="1" applyBorder="1" applyAlignment="1">
      <alignment horizontal="left" vertical="center" indent="2"/>
    </xf>
    <xf numFmtId="166" fontId="12" fillId="0" borderId="12" xfId="45" applyFont="1" applyBorder="1" applyAlignment="1">
      <alignment vertical="center"/>
    </xf>
    <xf numFmtId="169" fontId="14" fillId="0" borderId="11" xfId="45" applyNumberFormat="1" applyFont="1" applyBorder="1" applyAlignment="1">
      <alignment vertical="center"/>
    </xf>
    <xf numFmtId="49" fontId="12" fillId="0" borderId="11" xfId="45" applyNumberFormat="1" applyFont="1" applyBorder="1" applyAlignment="1">
      <alignment horizontal="center" vertical="center"/>
    </xf>
    <xf numFmtId="166" fontId="12" fillId="0" borderId="0" xfId="45" applyFont="1" applyBorder="1" applyAlignment="1">
      <alignment vertical="center"/>
    </xf>
    <xf numFmtId="49" fontId="12" fillId="0" borderId="14" xfId="45" applyNumberFormat="1" applyFont="1" applyBorder="1" applyAlignment="1">
      <alignment horizontal="center" vertical="center"/>
    </xf>
    <xf numFmtId="166" fontId="13" fillId="0" borderId="0" xfId="35" applyNumberFormat="1" applyFont="1" applyBorder="1" applyAlignment="1">
      <alignment vertical="center"/>
    </xf>
    <xf numFmtId="166" fontId="12" fillId="0" borderId="0" xfId="45" applyFont="1" applyBorder="1" applyAlignment="1">
      <alignment horizontal="left" vertical="center"/>
    </xf>
    <xf numFmtId="0" fontId="14" fillId="0" borderId="14" xfId="41" applyFont="1" applyBorder="1" applyAlignment="1">
      <alignment horizontal="center" vertical="center"/>
    </xf>
    <xf numFmtId="49" fontId="14" fillId="0" borderId="13" xfId="41" applyNumberFormat="1" applyFont="1" applyBorder="1" applyAlignment="1">
      <alignment horizontal="center" vertical="center"/>
    </xf>
    <xf numFmtId="49" fontId="12" fillId="0" borderId="0" xfId="41" applyNumberFormat="1" applyFont="1" applyBorder="1" applyAlignment="1">
      <alignment horizontal="left" vertical="center" indent="1"/>
    </xf>
    <xf numFmtId="49" fontId="12" fillId="0" borderId="0" xfId="41" applyNumberFormat="1" applyFont="1" applyBorder="1" applyAlignment="1">
      <alignment horizontal="left" vertical="center" indent="2"/>
    </xf>
    <xf numFmtId="49" fontId="14" fillId="0" borderId="0" xfId="41" quotePrefix="1" applyNumberFormat="1" applyFont="1" applyBorder="1" applyAlignment="1">
      <alignment vertical="center"/>
    </xf>
    <xf numFmtId="49" fontId="14" fillId="0" borderId="0" xfId="41" applyNumberFormat="1" applyFont="1" applyBorder="1" applyAlignment="1">
      <alignment horizontal="left" vertical="center"/>
    </xf>
    <xf numFmtId="49" fontId="14" fillId="0" borderId="12" xfId="41" applyNumberFormat="1" applyFont="1" applyBorder="1" applyAlignment="1">
      <alignment horizontal="left" vertical="center"/>
    </xf>
    <xf numFmtId="169" fontId="12" fillId="0" borderId="7" xfId="41" applyNumberFormat="1" applyFont="1" applyBorder="1" applyAlignment="1">
      <alignment vertical="center"/>
    </xf>
    <xf numFmtId="0" fontId="12" fillId="0" borderId="7" xfId="41" applyFont="1" applyBorder="1" applyAlignment="1">
      <alignment horizontal="center" vertical="center"/>
    </xf>
    <xf numFmtId="49" fontId="12" fillId="0" borderId="2" xfId="41" applyNumberFormat="1" applyFont="1" applyBorder="1" applyAlignment="1">
      <alignment horizontal="left" vertical="center"/>
    </xf>
    <xf numFmtId="0" fontId="12" fillId="0" borderId="1" xfId="41" applyFont="1" applyBorder="1" applyAlignment="1">
      <alignment vertical="center"/>
    </xf>
    <xf numFmtId="49" fontId="12" fillId="0" borderId="3" xfId="41" applyNumberFormat="1" applyFont="1" applyBorder="1" applyAlignment="1">
      <alignment horizontal="center" vertical="center"/>
    </xf>
    <xf numFmtId="49" fontId="12" fillId="0" borderId="2" xfId="41" applyNumberFormat="1" applyFont="1" applyBorder="1" applyAlignment="1">
      <alignment horizontal="center" vertical="center"/>
    </xf>
    <xf numFmtId="49" fontId="12" fillId="0" borderId="1" xfId="41" applyNumberFormat="1" applyFont="1" applyBorder="1" applyAlignment="1">
      <alignment horizontal="center" vertical="center"/>
    </xf>
    <xf numFmtId="49" fontId="12" fillId="0" borderId="9" xfId="41" applyNumberFormat="1" applyFont="1" applyBorder="1" applyAlignment="1">
      <alignment horizontal="left" vertical="center"/>
    </xf>
    <xf numFmtId="0" fontId="12" fillId="0" borderId="8" xfId="41" applyFont="1" applyBorder="1" applyAlignment="1">
      <alignment vertical="center"/>
    </xf>
    <xf numFmtId="49" fontId="12" fillId="0" borderId="8" xfId="41" applyNumberFormat="1" applyFont="1" applyBorder="1" applyAlignment="1">
      <alignment horizontal="center" vertical="center"/>
    </xf>
    <xf numFmtId="0" fontId="14" fillId="0" borderId="14" xfId="41" applyFont="1" applyBorder="1" applyAlignment="1">
      <alignment vertical="center"/>
    </xf>
    <xf numFmtId="0" fontId="14" fillId="0" borderId="13" xfId="41" applyFont="1" applyBorder="1" applyAlignment="1">
      <alignment horizontal="center" vertical="center"/>
    </xf>
    <xf numFmtId="49" fontId="12" fillId="0" borderId="12" xfId="41" applyNumberFormat="1" applyFont="1" applyBorder="1" applyAlignment="1">
      <alignment horizontal="left" vertical="center" indent="3"/>
    </xf>
    <xf numFmtId="169" fontId="14" fillId="9" borderId="14" xfId="41" applyNumberFormat="1" applyFont="1" applyFill="1" applyBorder="1" applyAlignment="1">
      <alignment vertical="center"/>
    </xf>
    <xf numFmtId="0" fontId="14" fillId="0" borderId="2" xfId="41" applyFont="1" applyBorder="1" applyAlignment="1">
      <alignment vertical="center"/>
    </xf>
    <xf numFmtId="0" fontId="14" fillId="0" borderId="1" xfId="41" applyFont="1" applyBorder="1" applyAlignment="1">
      <alignment vertical="center"/>
    </xf>
    <xf numFmtId="0" fontId="12" fillId="0" borderId="3" xfId="41" applyFont="1" applyBorder="1" applyAlignment="1">
      <alignment horizontal="center" vertical="center"/>
    </xf>
    <xf numFmtId="0" fontId="12" fillId="0" borderId="2" xfId="41" applyFont="1" applyBorder="1" applyAlignment="1">
      <alignment horizontal="center" vertical="center"/>
    </xf>
    <xf numFmtId="0" fontId="12" fillId="0" borderId="1" xfId="41" applyFont="1" applyBorder="1" applyAlignment="1">
      <alignment horizontal="center" vertical="center"/>
    </xf>
    <xf numFmtId="169" fontId="14" fillId="0" borderId="15" xfId="41" applyNumberFormat="1" applyFont="1" applyBorder="1" applyAlignment="1">
      <alignment vertical="center"/>
    </xf>
    <xf numFmtId="49" fontId="12" fillId="0" borderId="0" xfId="41" quotePrefix="1" applyNumberFormat="1" applyFont="1" applyBorder="1" applyAlignment="1">
      <alignment horizontal="left" vertical="center" indent="1"/>
    </xf>
    <xf numFmtId="49" fontId="12" fillId="0" borderId="0" xfId="41" quotePrefix="1" applyNumberFormat="1" applyFont="1" applyBorder="1" applyAlignment="1">
      <alignment horizontal="left" vertical="center"/>
    </xf>
    <xf numFmtId="49" fontId="12" fillId="0" borderId="0" xfId="41" quotePrefix="1" applyNumberFormat="1" applyFont="1" applyBorder="1" applyAlignment="1">
      <alignment horizontal="left" vertical="center" indent="2"/>
    </xf>
    <xf numFmtId="166" fontId="12" fillId="0" borderId="0" xfId="45" applyFont="1" applyBorder="1" applyAlignment="1">
      <alignment horizontal="left" vertical="center" indent="1"/>
    </xf>
    <xf numFmtId="49" fontId="12" fillId="0" borderId="8" xfId="41" applyNumberFormat="1" applyFont="1" applyBorder="1" applyAlignment="1">
      <alignment horizontal="left" vertical="center"/>
    </xf>
    <xf numFmtId="0" fontId="14" fillId="0" borderId="15" xfId="41" applyFont="1" applyBorder="1" applyAlignment="1">
      <alignment horizontal="center" vertical="center"/>
    </xf>
    <xf numFmtId="169" fontId="14" fillId="0" borderId="15" xfId="42" applyNumberFormat="1" applyFont="1" applyBorder="1" applyAlignment="1">
      <alignment vertical="center"/>
    </xf>
    <xf numFmtId="49" fontId="12" fillId="0" borderId="0" xfId="41" quotePrefix="1" applyNumberFormat="1" applyFont="1" applyBorder="1" applyAlignment="1">
      <alignment vertical="center"/>
    </xf>
    <xf numFmtId="0" fontId="12" fillId="0" borderId="0" xfId="41" quotePrefix="1" applyFont="1" applyBorder="1" applyAlignment="1">
      <alignment horizontal="center" vertical="center"/>
    </xf>
    <xf numFmtId="0" fontId="12" fillId="0" borderId="13" xfId="41" quotePrefix="1" applyFont="1" applyBorder="1" applyAlignment="1">
      <alignment horizontal="center" vertical="center"/>
    </xf>
    <xf numFmtId="0" fontId="14" fillId="0" borderId="15" xfId="41" applyFont="1" applyBorder="1" applyAlignment="1">
      <alignment vertical="center"/>
    </xf>
    <xf numFmtId="169" fontId="14" fillId="9" borderId="15" xfId="41" applyNumberFormat="1" applyFont="1" applyFill="1" applyBorder="1" applyAlignment="1">
      <alignment vertical="center"/>
    </xf>
    <xf numFmtId="169" fontId="14" fillId="9" borderId="7" xfId="41" applyNumberFormat="1" applyFont="1" applyFill="1" applyBorder="1" applyAlignment="1">
      <alignment vertical="center"/>
    </xf>
    <xf numFmtId="0" fontId="12" fillId="0" borderId="7" xfId="41" applyFont="1" applyBorder="1" applyAlignment="1">
      <alignment vertical="center"/>
    </xf>
    <xf numFmtId="42" fontId="9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/>
    </xf>
    <xf numFmtId="165" fontId="21" fillId="0" borderId="0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165" fontId="15" fillId="0" borderId="0" xfId="0" applyNumberFormat="1" applyFont="1" applyBorder="1" applyAlignment="1">
      <alignment vertical="center"/>
    </xf>
    <xf numFmtId="165" fontId="12" fillId="0" borderId="15" xfId="37" applyNumberFormat="1" applyFont="1" applyFill="1" applyBorder="1" applyAlignment="1">
      <alignment horizontal="left" vertical="center"/>
    </xf>
    <xf numFmtId="170" fontId="12" fillId="0" borderId="7" xfId="37" applyNumberFormat="1" applyFont="1" applyFill="1" applyBorder="1" applyAlignment="1">
      <alignment horizontal="right" vertical="center"/>
    </xf>
    <xf numFmtId="170" fontId="12" fillId="0" borderId="15" xfId="37" applyNumberFormat="1" applyFont="1" applyFill="1" applyBorder="1" applyAlignment="1">
      <alignment horizontal="right" vertical="center"/>
    </xf>
    <xf numFmtId="165" fontId="14" fillId="0" borderId="11" xfId="0" applyNumberFormat="1" applyFont="1" applyFill="1" applyBorder="1" applyAlignment="1">
      <alignment vertical="center"/>
    </xf>
    <xf numFmtId="170" fontId="9" fillId="0" borderId="0" xfId="0" applyNumberFormat="1" applyFont="1"/>
    <xf numFmtId="165" fontId="12" fillId="0" borderId="7" xfId="37" applyNumberFormat="1" applyFont="1" applyFill="1" applyBorder="1" applyAlignment="1">
      <alignment horizontal="left" vertical="center" wrapText="1"/>
    </xf>
    <xf numFmtId="165" fontId="12" fillId="0" borderId="15" xfId="37" applyNumberFormat="1" applyFont="1" applyFill="1" applyBorder="1" applyAlignment="1">
      <alignment horizontal="left" vertical="center" wrapText="1"/>
    </xf>
    <xf numFmtId="165" fontId="12" fillId="0" borderId="11" xfId="37" applyNumberFormat="1" applyFont="1" applyFill="1" applyBorder="1" applyAlignment="1">
      <alignment horizontal="left" vertical="center" wrapText="1"/>
    </xf>
    <xf numFmtId="166" fontId="12" fillId="0" borderId="1" xfId="45" applyFont="1" applyBorder="1" applyAlignment="1">
      <alignment horizontal="center" vertical="center"/>
    </xf>
    <xf numFmtId="165" fontId="15" fillId="7" borderId="14" xfId="0" applyNumberFormat="1" applyFont="1" applyFill="1" applyBorder="1" applyAlignment="1">
      <alignment horizontal="right" vertical="center"/>
    </xf>
    <xf numFmtId="170" fontId="12" fillId="0" borderId="7" xfId="36" applyNumberFormat="1" applyFont="1" applyFill="1" applyBorder="1" applyAlignment="1">
      <alignment vertical="center"/>
    </xf>
    <xf numFmtId="170" fontId="12" fillId="0" borderId="11" xfId="36" applyNumberFormat="1" applyFont="1" applyFill="1" applyBorder="1" applyAlignment="1">
      <alignment vertical="center"/>
    </xf>
    <xf numFmtId="165" fontId="13" fillId="0" borderId="7" xfId="0" applyNumberFormat="1" applyFont="1" applyFill="1" applyBorder="1" applyAlignment="1">
      <alignment vertical="center" wrapText="1"/>
    </xf>
    <xf numFmtId="165" fontId="13" fillId="0" borderId="15" xfId="0" applyNumberFormat="1" applyFont="1" applyFill="1" applyBorder="1" applyAlignment="1">
      <alignment vertical="center" wrapText="1"/>
    </xf>
    <xf numFmtId="165" fontId="23" fillId="8" borderId="14" xfId="0" applyNumberFormat="1" applyFont="1" applyFill="1" applyBorder="1" applyAlignment="1">
      <alignment vertical="center"/>
    </xf>
    <xf numFmtId="165" fontId="13" fillId="0" borderId="11" xfId="0" applyNumberFormat="1" applyFont="1" applyFill="1" applyBorder="1" applyAlignment="1">
      <alignment vertical="center" wrapText="1"/>
    </xf>
    <xf numFmtId="165" fontId="23" fillId="7" borderId="11" xfId="0" applyNumberFormat="1" applyFont="1" applyFill="1" applyBorder="1" applyAlignment="1">
      <alignment vertical="center"/>
    </xf>
    <xf numFmtId="165" fontId="13" fillId="0" borderId="7" xfId="37" applyNumberFormat="1" applyFont="1" applyFill="1" applyBorder="1" applyAlignment="1">
      <alignment vertical="center"/>
    </xf>
    <xf numFmtId="165" fontId="13" fillId="0" borderId="15" xfId="37" applyNumberFormat="1" applyFont="1" applyFill="1" applyBorder="1" applyAlignment="1">
      <alignment vertical="center"/>
    </xf>
    <xf numFmtId="165" fontId="23" fillId="7" borderId="14" xfId="0" applyNumberFormat="1" applyFont="1" applyFill="1" applyBorder="1" applyAlignment="1">
      <alignment vertical="center"/>
    </xf>
    <xf numFmtId="165" fontId="13" fillId="0" borderId="11" xfId="37" applyNumberFormat="1" applyFont="1" applyFill="1" applyBorder="1" applyAlignment="1">
      <alignment vertical="center"/>
    </xf>
    <xf numFmtId="165" fontId="23" fillId="7" borderId="14" xfId="37" applyNumberFormat="1" applyFont="1" applyFill="1" applyBorder="1" applyAlignment="1">
      <alignment vertical="center"/>
    </xf>
    <xf numFmtId="165" fontId="13" fillId="0" borderId="7" xfId="38" applyNumberFormat="1" applyFont="1" applyFill="1" applyBorder="1" applyAlignment="1">
      <alignment vertical="center" wrapText="1"/>
    </xf>
    <xf numFmtId="165" fontId="13" fillId="0" borderId="15" xfId="39" applyNumberFormat="1" applyFont="1" applyFill="1" applyBorder="1" applyAlignment="1">
      <alignment vertical="center" wrapText="1"/>
    </xf>
    <xf numFmtId="165" fontId="13" fillId="0" borderId="7" xfId="39" applyNumberFormat="1" applyFont="1" applyFill="1" applyBorder="1" applyAlignment="1">
      <alignment vertical="center" wrapText="1"/>
    </xf>
    <xf numFmtId="165" fontId="13" fillId="7" borderId="14" xfId="39" applyNumberFormat="1" applyFont="1" applyFill="1" applyBorder="1" applyAlignment="1">
      <alignment vertical="center"/>
    </xf>
    <xf numFmtId="165" fontId="8" fillId="0" borderId="7" xfId="0" applyNumberFormat="1" applyFont="1" applyFill="1" applyBorder="1" applyAlignment="1">
      <alignment horizontal="left" vertical="center" indent="1"/>
    </xf>
    <xf numFmtId="165" fontId="8" fillId="0" borderId="15" xfId="0" applyNumberFormat="1" applyFont="1" applyFill="1" applyBorder="1" applyAlignment="1">
      <alignment horizontal="left" vertical="center" indent="1"/>
    </xf>
    <xf numFmtId="9" fontId="8" fillId="0" borderId="15" xfId="34" applyFont="1" applyFill="1" applyBorder="1" applyAlignment="1">
      <alignment horizontal="left" vertical="center" indent="1"/>
    </xf>
    <xf numFmtId="165" fontId="9" fillId="8" borderId="14" xfId="0" applyNumberFormat="1" applyFont="1" applyFill="1" applyBorder="1" applyAlignment="1">
      <alignment horizontal="left" vertical="center" wrapText="1" indent="1"/>
    </xf>
    <xf numFmtId="165" fontId="8" fillId="0" borderId="7" xfId="0" applyNumberFormat="1" applyFont="1" applyFill="1" applyBorder="1" applyAlignment="1">
      <alignment horizontal="left" vertical="center" wrapText="1" indent="1"/>
    </xf>
    <xf numFmtId="165" fontId="9" fillId="7" borderId="11" xfId="0" applyNumberFormat="1" applyFont="1" applyFill="1" applyBorder="1" applyAlignment="1">
      <alignment horizontal="left" vertical="center" indent="1"/>
    </xf>
    <xf numFmtId="165" fontId="8" fillId="0" borderId="7" xfId="37" applyNumberFormat="1" applyFont="1" applyFill="1" applyBorder="1" applyAlignment="1">
      <alignment horizontal="left" vertical="center" wrapText="1" indent="1"/>
    </xf>
    <xf numFmtId="165" fontId="8" fillId="0" borderId="15" xfId="37" applyNumberFormat="1" applyFont="1" applyFill="1" applyBorder="1" applyAlignment="1">
      <alignment horizontal="left" vertical="center" indent="1"/>
    </xf>
    <xf numFmtId="165" fontId="8" fillId="0" borderId="15" xfId="37" applyNumberFormat="1" applyFont="1" applyFill="1" applyBorder="1" applyAlignment="1">
      <alignment horizontal="left" vertical="center" wrapText="1" indent="1"/>
    </xf>
    <xf numFmtId="165" fontId="9" fillId="7" borderId="14" xfId="0" applyNumberFormat="1" applyFont="1" applyFill="1" applyBorder="1" applyAlignment="1">
      <alignment horizontal="left" vertical="center" indent="1"/>
    </xf>
    <xf numFmtId="165" fontId="8" fillId="0" borderId="11" xfId="37" applyNumberFormat="1" applyFont="1" applyFill="1" applyBorder="1" applyAlignment="1">
      <alignment horizontal="left" vertical="center" wrapText="1" indent="1"/>
    </xf>
    <xf numFmtId="165" fontId="9" fillId="7" borderId="14" xfId="37" applyNumberFormat="1" applyFont="1" applyFill="1" applyBorder="1" applyAlignment="1">
      <alignment horizontal="left" vertical="center" wrapText="1" indent="1"/>
    </xf>
    <xf numFmtId="165" fontId="8" fillId="0" borderId="14" xfId="37" applyNumberFormat="1" applyFont="1" applyFill="1" applyBorder="1" applyAlignment="1">
      <alignment horizontal="left" vertical="center" wrapText="1" indent="1"/>
    </xf>
    <xf numFmtId="165" fontId="8" fillId="0" borderId="7" xfId="37" applyNumberFormat="1" applyFont="1" applyFill="1" applyBorder="1" applyAlignment="1">
      <alignment horizontal="left" vertical="center" indent="1"/>
    </xf>
    <xf numFmtId="165" fontId="8" fillId="0" borderId="11" xfId="37" applyNumberFormat="1" applyFont="1" applyFill="1" applyBorder="1" applyAlignment="1">
      <alignment horizontal="left" vertical="center" indent="1"/>
    </xf>
    <xf numFmtId="165" fontId="8" fillId="0" borderId="7" xfId="38" applyNumberFormat="1" applyFont="1" applyFill="1" applyBorder="1" applyAlignment="1">
      <alignment horizontal="left" vertical="center" wrapText="1" indent="1"/>
    </xf>
    <xf numFmtId="165" fontId="8" fillId="0" borderId="15" xfId="39" applyNumberFormat="1" applyFont="1" applyFill="1" applyBorder="1" applyAlignment="1">
      <alignment horizontal="left" vertical="center" wrapText="1" indent="1"/>
    </xf>
    <xf numFmtId="165" fontId="8" fillId="0" borderId="11" xfId="39" applyNumberFormat="1" applyFont="1" applyFill="1" applyBorder="1" applyAlignment="1">
      <alignment horizontal="left" vertical="center" wrapText="1" indent="1"/>
    </xf>
    <xf numFmtId="165" fontId="9" fillId="7" borderId="14" xfId="0" applyNumberFormat="1" applyFont="1" applyFill="1" applyBorder="1" applyAlignment="1">
      <alignment horizontal="left" vertical="center" wrapText="1" indent="1"/>
    </xf>
    <xf numFmtId="165" fontId="8" fillId="0" borderId="11" xfId="38" applyNumberFormat="1" applyFont="1" applyFill="1" applyBorder="1" applyAlignment="1">
      <alignment horizontal="left" vertical="center" wrapText="1" indent="1"/>
    </xf>
    <xf numFmtId="165" fontId="8" fillId="0" borderId="7" xfId="39" applyNumberFormat="1" applyFont="1" applyFill="1" applyBorder="1" applyAlignment="1">
      <alignment horizontal="left" vertical="center" wrapText="1" indent="1"/>
    </xf>
    <xf numFmtId="165" fontId="8" fillId="0" borderId="15" xfId="40" applyNumberFormat="1" applyFont="1" applyFill="1" applyBorder="1" applyAlignment="1">
      <alignment horizontal="left" vertical="center" wrapText="1" indent="1"/>
    </xf>
    <xf numFmtId="165" fontId="8" fillId="0" borderId="12" xfId="40" applyNumberFormat="1" applyFont="1" applyFill="1" applyBorder="1" applyAlignment="1">
      <alignment horizontal="left" vertical="center" wrapText="1" indent="1"/>
    </xf>
    <xf numFmtId="165" fontId="8" fillId="7" borderId="14" xfId="39" applyNumberFormat="1" applyFont="1" applyFill="1" applyBorder="1" applyAlignment="1">
      <alignment horizontal="left" vertical="center" indent="1"/>
    </xf>
    <xf numFmtId="165" fontId="8" fillId="0" borderId="14" xfId="39" applyNumberFormat="1" applyFont="1" applyFill="1" applyBorder="1" applyAlignment="1">
      <alignment horizontal="left" vertical="center" wrapText="1" indent="1"/>
    </xf>
    <xf numFmtId="165" fontId="13" fillId="0" borderId="15" xfId="37" applyNumberFormat="1" applyFont="1" applyFill="1" applyBorder="1" applyAlignment="1">
      <alignment horizontal="left" vertical="center" wrapText="1"/>
    </xf>
    <xf numFmtId="165" fontId="13" fillId="0" borderId="15" xfId="37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8" fillId="0" borderId="14" xfId="1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8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9" fontId="12" fillId="0" borderId="0" xfId="41" quotePrefix="1" applyNumberFormat="1" applyFont="1" applyBorder="1" applyAlignment="1">
      <alignment horizontal="left" vertical="center" wrapText="1"/>
    </xf>
    <xf numFmtId="49" fontId="12" fillId="0" borderId="7" xfId="45" applyNumberFormat="1" applyFont="1" applyBorder="1" applyAlignment="1">
      <alignment horizontal="center" vertical="center"/>
    </xf>
    <xf numFmtId="166" fontId="12" fillId="0" borderId="7" xfId="45" applyFont="1" applyBorder="1" applyAlignment="1">
      <alignment horizontal="center" vertical="center"/>
    </xf>
    <xf numFmtId="169" fontId="12" fillId="0" borderId="7" xfId="45" applyNumberFormat="1" applyFont="1" applyBorder="1" applyAlignment="1">
      <alignment vertical="center"/>
    </xf>
    <xf numFmtId="166" fontId="8" fillId="0" borderId="0" xfId="35" applyNumberFormat="1" applyFont="1" applyBorder="1" applyAlignment="1">
      <alignment vertical="center"/>
    </xf>
    <xf numFmtId="49" fontId="12" fillId="0" borderId="12" xfId="43" applyNumberFormat="1" applyFont="1" applyBorder="1" applyAlignment="1">
      <alignment horizontal="left" vertical="center"/>
    </xf>
    <xf numFmtId="49" fontId="12" fillId="0" borderId="0" xfId="43" applyNumberFormat="1" applyFont="1" applyBorder="1" applyAlignment="1">
      <alignment horizontal="left" vertical="center"/>
    </xf>
    <xf numFmtId="0" fontId="12" fillId="0" borderId="4" xfId="41" applyFont="1" applyBorder="1" applyAlignment="1">
      <alignment horizontal="center" vertical="center"/>
    </xf>
    <xf numFmtId="166" fontId="12" fillId="0" borderId="5" xfId="45" applyFont="1" applyBorder="1" applyAlignment="1">
      <alignment horizontal="center" vertical="center"/>
    </xf>
    <xf numFmtId="169" fontId="12" fillId="0" borderId="5" xfId="41" applyNumberFormat="1" applyFont="1" applyBorder="1" applyAlignment="1">
      <alignment vertical="center"/>
    </xf>
    <xf numFmtId="169" fontId="12" fillId="0" borderId="6" xfId="45" applyNumberFormat="1" applyFont="1" applyBorder="1" applyAlignment="1">
      <alignment vertical="center"/>
    </xf>
    <xf numFmtId="0" fontId="12" fillId="0" borderId="9" xfId="41" applyFont="1" applyBorder="1" applyAlignment="1">
      <alignment horizontal="center" vertical="center"/>
    </xf>
    <xf numFmtId="49" fontId="12" fillId="0" borderId="8" xfId="41" applyNumberFormat="1" applyFont="1" applyBorder="1" applyAlignment="1">
      <alignment vertical="center" wrapText="1"/>
    </xf>
    <xf numFmtId="49" fontId="12" fillId="0" borderId="1" xfId="41" applyNumberFormat="1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8" fillId="0" borderId="11" xfId="41" applyFont="1" applyBorder="1" applyAlignment="1">
      <alignment horizontal="center" vertical="center"/>
    </xf>
    <xf numFmtId="166" fontId="8" fillId="0" borderId="11" xfId="42" applyNumberFormat="1" applyFont="1" applyBorder="1" applyAlignment="1">
      <alignment horizontal="center" vertical="center"/>
    </xf>
    <xf numFmtId="169" fontId="8" fillId="0" borderId="11" xfId="41" applyNumberFormat="1" applyFont="1" applyBorder="1" applyAlignment="1">
      <alignment vertical="center"/>
    </xf>
    <xf numFmtId="169" fontId="8" fillId="0" borderId="11" xfId="42" applyNumberFormat="1" applyFont="1" applyBorder="1" applyAlignment="1">
      <alignment vertical="center"/>
    </xf>
    <xf numFmtId="49" fontId="8" fillId="0" borderId="11" xfId="42" applyNumberFormat="1" applyFont="1" applyBorder="1" applyAlignment="1">
      <alignment horizontal="center" vertical="center"/>
    </xf>
    <xf numFmtId="166" fontId="8" fillId="0" borderId="1" xfId="42" applyNumberFormat="1" applyFont="1" applyBorder="1" applyAlignment="1">
      <alignment horizontal="center" vertical="center"/>
    </xf>
    <xf numFmtId="166" fontId="8" fillId="0" borderId="2" xfId="42" applyNumberFormat="1" applyFont="1" applyBorder="1" applyAlignment="1">
      <alignment horizontal="center" vertical="center"/>
    </xf>
    <xf numFmtId="49" fontId="8" fillId="0" borderId="3" xfId="42" applyNumberFormat="1" applyFont="1" applyBorder="1" applyAlignment="1">
      <alignment horizontal="center" vertical="center"/>
    </xf>
    <xf numFmtId="166" fontId="8" fillId="0" borderId="1" xfId="42" applyNumberFormat="1" applyFont="1" applyBorder="1" applyAlignment="1">
      <alignment vertical="center"/>
    </xf>
    <xf numFmtId="166" fontId="8" fillId="0" borderId="2" xfId="42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13" fillId="0" borderId="1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49" fontId="8" fillId="0" borderId="14" xfId="1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8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6" fontId="12" fillId="0" borderId="0" xfId="45" applyFont="1" applyBorder="1" applyAlignment="1">
      <alignment horizontal="left" vertical="center"/>
    </xf>
    <xf numFmtId="0" fontId="22" fillId="0" borderId="9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49" fontId="13" fillId="0" borderId="0" xfId="41" applyNumberFormat="1" applyFont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169" fontId="12" fillId="0" borderId="15" xfId="41" applyNumberFormat="1" applyFont="1" applyBorder="1" applyAlignment="1">
      <alignment horizontal="right" vertical="center"/>
    </xf>
    <xf numFmtId="42" fontId="20" fillId="0" borderId="11" xfId="0" applyNumberFormat="1" applyFont="1" applyBorder="1" applyAlignment="1">
      <alignment horizontal="right" vertical="center"/>
    </xf>
    <xf numFmtId="49" fontId="12" fillId="0" borderId="12" xfId="41" applyNumberFormat="1" applyFont="1" applyBorder="1" applyAlignment="1">
      <alignment horizontal="left" vertical="center" indent="1"/>
    </xf>
    <xf numFmtId="166" fontId="12" fillId="0" borderId="0" xfId="42" applyNumberFormat="1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5" fontId="8" fillId="0" borderId="11" xfId="0" applyNumberFormat="1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165" fontId="14" fillId="8" borderId="14" xfId="0" applyNumberFormat="1" applyFont="1" applyFill="1" applyBorder="1" applyAlignment="1">
      <alignment vertical="center"/>
    </xf>
    <xf numFmtId="165" fontId="14" fillId="8" borderId="4" xfId="0" applyNumberFormat="1" applyFont="1" applyFill="1" applyBorder="1" applyAlignment="1">
      <alignment horizontal="left" vertical="center" wrapText="1"/>
    </xf>
    <xf numFmtId="165" fontId="14" fillId="8" borderId="6" xfId="0" applyNumberFormat="1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165" fontId="14" fillId="8" borderId="4" xfId="0" applyNumberFormat="1" applyFont="1" applyFill="1" applyBorder="1" applyAlignment="1">
      <alignment vertical="center" wrapText="1"/>
    </xf>
    <xf numFmtId="165" fontId="14" fillId="8" borderId="6" xfId="0" applyNumberFormat="1" applyFont="1" applyFill="1" applyBorder="1" applyAlignment="1">
      <alignment vertical="center" wrapText="1"/>
    </xf>
    <xf numFmtId="165" fontId="12" fillId="0" borderId="1" xfId="36" applyNumberFormat="1" applyFont="1" applyFill="1" applyBorder="1" applyAlignment="1">
      <alignment vertical="center" wrapText="1"/>
    </xf>
    <xf numFmtId="165" fontId="12" fillId="0" borderId="3" xfId="36" applyNumberFormat="1" applyFont="1" applyFill="1" applyBorder="1" applyAlignment="1">
      <alignment vertical="center" wrapText="1"/>
    </xf>
    <xf numFmtId="165" fontId="12" fillId="0" borderId="1" xfId="36" applyNumberFormat="1" applyFont="1" applyFill="1" applyBorder="1" applyAlignment="1">
      <alignment horizontal="left" vertical="center" wrapText="1" indent="2"/>
    </xf>
    <xf numFmtId="165" fontId="12" fillId="0" borderId="3" xfId="36" applyNumberFormat="1" applyFont="1" applyFill="1" applyBorder="1" applyAlignment="1">
      <alignment horizontal="left" vertical="center" wrapText="1" indent="2"/>
    </xf>
    <xf numFmtId="165" fontId="12" fillId="0" borderId="15" xfId="36" applyNumberFormat="1" applyFont="1" applyFill="1" applyBorder="1" applyAlignment="1">
      <alignment vertical="center"/>
    </xf>
    <xf numFmtId="165" fontId="12" fillId="0" borderId="12" xfId="36" applyNumberFormat="1" applyFont="1" applyFill="1" applyBorder="1" applyAlignment="1">
      <alignment horizontal="left" vertical="center" wrapText="1" indent="2"/>
    </xf>
    <xf numFmtId="165" fontId="12" fillId="0" borderId="13" xfId="36" applyNumberFormat="1" applyFont="1" applyFill="1" applyBorder="1" applyAlignment="1">
      <alignment horizontal="left" vertical="center" wrapText="1" indent="2"/>
    </xf>
    <xf numFmtId="165" fontId="12" fillId="0" borderId="12" xfId="0" applyNumberFormat="1" applyFont="1" applyFill="1" applyBorder="1" applyAlignment="1">
      <alignment horizontal="left" vertical="center" wrapText="1" indent="2"/>
    </xf>
    <xf numFmtId="165" fontId="12" fillId="0" borderId="13" xfId="0" applyNumberFormat="1" applyFont="1" applyFill="1" applyBorder="1" applyAlignment="1">
      <alignment horizontal="left" vertical="center" wrapText="1" indent="2"/>
    </xf>
    <xf numFmtId="165" fontId="12" fillId="0" borderId="7" xfId="36" applyNumberFormat="1" applyFont="1" applyFill="1" applyBorder="1" applyAlignment="1">
      <alignment vertical="center"/>
    </xf>
    <xf numFmtId="165" fontId="12" fillId="0" borderId="1" xfId="0" applyNumberFormat="1" applyFont="1" applyFill="1" applyBorder="1" applyAlignment="1">
      <alignment horizontal="left" vertical="center" wrapText="1" indent="2"/>
    </xf>
    <xf numFmtId="165" fontId="12" fillId="0" borderId="3" xfId="0" applyNumberFormat="1" applyFont="1" applyFill="1" applyBorder="1" applyAlignment="1">
      <alignment horizontal="left" vertical="center" wrapText="1" indent="2"/>
    </xf>
    <xf numFmtId="165" fontId="12" fillId="0" borderId="12" xfId="37" applyNumberFormat="1" applyFont="1" applyFill="1" applyBorder="1" applyAlignment="1">
      <alignment vertical="center"/>
    </xf>
    <xf numFmtId="165" fontId="12" fillId="0" borderId="13" xfId="37" applyNumberFormat="1" applyFont="1" applyFill="1" applyBorder="1" applyAlignment="1">
      <alignment vertical="center"/>
    </xf>
    <xf numFmtId="165" fontId="12" fillId="0" borderId="12" xfId="37" applyNumberFormat="1" applyFont="1" applyFill="1" applyBorder="1" applyAlignment="1">
      <alignment horizontal="left" vertical="center" wrapText="1" indent="2"/>
    </xf>
    <xf numFmtId="165" fontId="12" fillId="0" borderId="13" xfId="37" applyNumberFormat="1" applyFont="1" applyFill="1" applyBorder="1" applyAlignment="1">
      <alignment horizontal="left" vertical="center" wrapText="1" indent="2"/>
    </xf>
    <xf numFmtId="165" fontId="12" fillId="0" borderId="1" xfId="37" applyNumberFormat="1" applyFont="1" applyFill="1" applyBorder="1" applyAlignment="1">
      <alignment vertical="center"/>
    </xf>
    <xf numFmtId="165" fontId="12" fillId="0" borderId="3" xfId="37" applyNumberFormat="1" applyFont="1" applyFill="1" applyBorder="1" applyAlignment="1">
      <alignment vertical="center"/>
    </xf>
    <xf numFmtId="165" fontId="12" fillId="0" borderId="1" xfId="37" applyNumberFormat="1" applyFont="1" applyFill="1" applyBorder="1" applyAlignment="1">
      <alignment horizontal="left" vertical="center" wrapText="1" indent="2"/>
    </xf>
    <xf numFmtId="165" fontId="12" fillId="0" borderId="3" xfId="37" applyNumberFormat="1" applyFont="1" applyFill="1" applyBorder="1" applyAlignment="1">
      <alignment horizontal="left" vertical="center" wrapText="1" indent="2"/>
    </xf>
    <xf numFmtId="165" fontId="12" fillId="0" borderId="12" xfId="36" applyNumberFormat="1" applyFont="1" applyFill="1" applyBorder="1" applyAlignment="1">
      <alignment vertical="center" wrapText="1"/>
    </xf>
    <xf numFmtId="165" fontId="12" fillId="0" borderId="13" xfId="36" applyNumberFormat="1" applyFont="1" applyFill="1" applyBorder="1" applyAlignment="1">
      <alignment vertical="center" wrapText="1"/>
    </xf>
    <xf numFmtId="165" fontId="12" fillId="0" borderId="12" xfId="36" applyNumberFormat="1" applyFont="1" applyFill="1" applyBorder="1" applyAlignment="1">
      <alignment vertical="center"/>
    </xf>
    <xf numFmtId="165" fontId="12" fillId="0" borderId="13" xfId="36" applyNumberFormat="1" applyFont="1" applyFill="1" applyBorder="1" applyAlignment="1">
      <alignment vertical="center"/>
    </xf>
    <xf numFmtId="165" fontId="14" fillId="7" borderId="4" xfId="0" applyNumberFormat="1" applyFont="1" applyFill="1" applyBorder="1" applyAlignment="1">
      <alignment horizontal="left" vertical="center" wrapText="1"/>
    </xf>
    <xf numFmtId="165" fontId="14" fillId="7" borderId="6" xfId="0" applyNumberFormat="1" applyFont="1" applyFill="1" applyBorder="1" applyAlignment="1">
      <alignment horizontal="left" vertical="center" wrapText="1"/>
    </xf>
    <xf numFmtId="165" fontId="12" fillId="0" borderId="8" xfId="36" applyNumberFormat="1" applyFont="1" applyFill="1" applyBorder="1" applyAlignment="1">
      <alignment vertical="center" wrapText="1"/>
    </xf>
    <xf numFmtId="165" fontId="12" fillId="0" borderId="10" xfId="36" applyNumberFormat="1" applyFont="1" applyFill="1" applyBorder="1" applyAlignment="1">
      <alignment vertical="center" wrapText="1"/>
    </xf>
    <xf numFmtId="165" fontId="12" fillId="0" borderId="8" xfId="36" applyNumberFormat="1" applyFont="1" applyFill="1" applyBorder="1" applyAlignment="1">
      <alignment horizontal="left" vertical="center" wrapText="1" indent="2"/>
    </xf>
    <xf numFmtId="165" fontId="12" fillId="0" borderId="10" xfId="36" applyNumberFormat="1" applyFont="1" applyFill="1" applyBorder="1" applyAlignment="1">
      <alignment horizontal="left" vertical="center" wrapText="1" indent="2"/>
    </xf>
    <xf numFmtId="165" fontId="14" fillId="7" borderId="8" xfId="0" applyNumberFormat="1" applyFont="1" applyFill="1" applyBorder="1" applyAlignment="1">
      <alignment vertical="center"/>
    </xf>
    <xf numFmtId="165" fontId="14" fillId="7" borderId="10" xfId="0" applyNumberFormat="1" applyFont="1" applyFill="1" applyBorder="1" applyAlignment="1">
      <alignment vertical="center"/>
    </xf>
    <xf numFmtId="165" fontId="12" fillId="0" borderId="8" xfId="37" applyNumberFormat="1" applyFont="1" applyFill="1" applyBorder="1" applyAlignment="1">
      <alignment vertical="center"/>
    </xf>
    <xf numFmtId="165" fontId="12" fillId="0" borderId="10" xfId="37" applyNumberFormat="1" applyFont="1" applyFill="1" applyBorder="1" applyAlignment="1">
      <alignment vertical="center"/>
    </xf>
    <xf numFmtId="165" fontId="12" fillId="0" borderId="8" xfId="37" applyNumberFormat="1" applyFont="1" applyFill="1" applyBorder="1" applyAlignment="1">
      <alignment horizontal="left" vertical="center" wrapText="1" indent="2"/>
    </xf>
    <xf numFmtId="165" fontId="12" fillId="0" borderId="10" xfId="37" applyNumberFormat="1" applyFont="1" applyFill="1" applyBorder="1" applyAlignment="1">
      <alignment horizontal="left" vertical="center" wrapText="1" indent="2"/>
    </xf>
    <xf numFmtId="165" fontId="12" fillId="0" borderId="8" xfId="37" applyNumberFormat="1" applyFont="1" applyFill="1" applyBorder="1" applyAlignment="1">
      <alignment vertical="center" wrapText="1"/>
    </xf>
    <xf numFmtId="165" fontId="12" fillId="0" borderId="10" xfId="37" applyNumberFormat="1" applyFont="1" applyFill="1" applyBorder="1" applyAlignment="1">
      <alignment vertical="center" wrapText="1"/>
    </xf>
    <xf numFmtId="165" fontId="12" fillId="0" borderId="4" xfId="37" applyNumberFormat="1" applyFont="1" applyFill="1" applyBorder="1" applyAlignment="1">
      <alignment horizontal="left" vertical="center" wrapText="1" indent="2"/>
    </xf>
    <xf numFmtId="165" fontId="12" fillId="0" borderId="6" xfId="37" applyNumberFormat="1" applyFont="1" applyFill="1" applyBorder="1" applyAlignment="1">
      <alignment horizontal="left" vertical="center" wrapText="1" indent="2"/>
    </xf>
    <xf numFmtId="165" fontId="14" fillId="7" borderId="4" xfId="0" applyNumberFormat="1" applyFont="1" applyFill="1" applyBorder="1" applyAlignment="1">
      <alignment vertical="center" wrapText="1"/>
    </xf>
    <xf numFmtId="165" fontId="14" fillId="7" borderId="6" xfId="0" applyNumberFormat="1" applyFont="1" applyFill="1" applyBorder="1" applyAlignment="1">
      <alignment vertical="center" wrapText="1"/>
    </xf>
    <xf numFmtId="165" fontId="12" fillId="0" borderId="12" xfId="37" applyNumberFormat="1" applyFont="1" applyFill="1" applyBorder="1" applyAlignment="1">
      <alignment vertical="center" wrapText="1"/>
    </xf>
    <xf numFmtId="165" fontId="12" fillId="0" borderId="13" xfId="37" applyNumberFormat="1" applyFont="1" applyFill="1" applyBorder="1" applyAlignment="1">
      <alignment vertical="center" wrapText="1"/>
    </xf>
    <xf numFmtId="165" fontId="12" fillId="0" borderId="1" xfId="37" applyNumberFormat="1" applyFont="1" applyFill="1" applyBorder="1" applyAlignment="1">
      <alignment vertical="center" wrapText="1"/>
    </xf>
    <xf numFmtId="165" fontId="12" fillId="0" borderId="3" xfId="37" applyNumberFormat="1" applyFont="1" applyFill="1" applyBorder="1" applyAlignment="1">
      <alignment vertical="center" wrapText="1"/>
    </xf>
    <xf numFmtId="165" fontId="14" fillId="7" borderId="14" xfId="37" applyNumberFormat="1" applyFont="1" applyFill="1" applyBorder="1" applyAlignment="1">
      <alignment vertical="center" wrapText="1"/>
    </xf>
    <xf numFmtId="165" fontId="14" fillId="7" borderId="4" xfId="37" applyNumberFormat="1" applyFont="1" applyFill="1" applyBorder="1" applyAlignment="1">
      <alignment horizontal="left" vertical="center" wrapText="1"/>
    </xf>
    <xf numFmtId="165" fontId="14" fillId="7" borderId="6" xfId="37" applyNumberFormat="1" applyFont="1" applyFill="1" applyBorder="1" applyAlignment="1">
      <alignment horizontal="left" vertical="center" wrapText="1"/>
    </xf>
    <xf numFmtId="165" fontId="12" fillId="0" borderId="8" xfId="39" applyNumberFormat="1" applyFont="1" applyFill="1" applyBorder="1" applyAlignment="1">
      <alignment vertical="center" wrapText="1"/>
    </xf>
    <xf numFmtId="165" fontId="12" fillId="0" borderId="10" xfId="39" applyNumberFormat="1" applyFont="1" applyFill="1" applyBorder="1" applyAlignment="1">
      <alignment vertical="center" wrapText="1"/>
    </xf>
    <xf numFmtId="165" fontId="12" fillId="0" borderId="8" xfId="39" applyNumberFormat="1" applyFont="1" applyFill="1" applyBorder="1" applyAlignment="1">
      <alignment horizontal="left" vertical="center" wrapText="1" indent="2"/>
    </xf>
    <xf numFmtId="165" fontId="12" fillId="0" borderId="10" xfId="39" applyNumberFormat="1" applyFont="1" applyFill="1" applyBorder="1" applyAlignment="1">
      <alignment horizontal="left" vertical="center" wrapText="1" indent="2"/>
    </xf>
    <xf numFmtId="165" fontId="12" fillId="0" borderId="12" xfId="39" applyNumberFormat="1" applyFont="1" applyFill="1" applyBorder="1" applyAlignment="1">
      <alignment vertical="center" wrapText="1"/>
    </xf>
    <xf numFmtId="165" fontId="12" fillId="0" borderId="13" xfId="39" applyNumberFormat="1" applyFont="1" applyFill="1" applyBorder="1" applyAlignment="1">
      <alignment vertical="center" wrapText="1"/>
    </xf>
    <xf numFmtId="165" fontId="12" fillId="0" borderId="12" xfId="39" applyNumberFormat="1" applyFont="1" applyFill="1" applyBorder="1" applyAlignment="1">
      <alignment horizontal="left" vertical="center" wrapText="1" indent="2"/>
    </xf>
    <xf numFmtId="165" fontId="12" fillId="0" borderId="13" xfId="39" applyNumberFormat="1" applyFont="1" applyFill="1" applyBorder="1" applyAlignment="1">
      <alignment horizontal="left" vertical="center" wrapText="1" indent="2"/>
    </xf>
    <xf numFmtId="165" fontId="14" fillId="7" borderId="4" xfId="0" applyNumberFormat="1" applyFont="1" applyFill="1" applyBorder="1" applyAlignment="1">
      <alignment horizontal="left" vertical="center"/>
    </xf>
    <xf numFmtId="165" fontId="14" fillId="7" borderId="6" xfId="0" applyNumberFormat="1" applyFont="1" applyFill="1" applyBorder="1" applyAlignment="1">
      <alignment horizontal="left" vertical="center"/>
    </xf>
    <xf numFmtId="165" fontId="12" fillId="0" borderId="1" xfId="38" applyNumberFormat="1" applyFont="1" applyFill="1" applyBorder="1" applyAlignment="1">
      <alignment vertical="center" wrapText="1"/>
    </xf>
    <xf numFmtId="165" fontId="12" fillId="0" borderId="3" xfId="38" applyNumberFormat="1" applyFont="1" applyFill="1" applyBorder="1" applyAlignment="1">
      <alignment vertical="center" wrapText="1"/>
    </xf>
    <xf numFmtId="165" fontId="12" fillId="0" borderId="1" xfId="38" applyNumberFormat="1" applyFont="1" applyFill="1" applyBorder="1" applyAlignment="1">
      <alignment horizontal="left" vertical="center" wrapText="1" indent="2"/>
    </xf>
    <xf numFmtId="165" fontId="12" fillId="0" borderId="3" xfId="38" applyNumberFormat="1" applyFont="1" applyFill="1" applyBorder="1" applyAlignment="1">
      <alignment horizontal="left" vertical="center" wrapText="1" indent="2"/>
    </xf>
    <xf numFmtId="165" fontId="18" fillId="0" borderId="0" xfId="0" applyNumberFormat="1" applyFont="1" applyBorder="1" applyAlignment="1">
      <alignment horizontal="center" vertical="center"/>
    </xf>
    <xf numFmtId="165" fontId="14" fillId="7" borderId="4" xfId="0" applyNumberFormat="1" applyFont="1" applyFill="1" applyBorder="1" applyAlignment="1">
      <alignment vertical="center"/>
    </xf>
    <xf numFmtId="165" fontId="14" fillId="7" borderId="6" xfId="0" applyNumberFormat="1" applyFont="1" applyFill="1" applyBorder="1" applyAlignment="1">
      <alignment vertical="center"/>
    </xf>
    <xf numFmtId="165" fontId="14" fillId="7" borderId="4" xfId="39" applyNumberFormat="1" applyFont="1" applyFill="1" applyBorder="1" applyAlignment="1">
      <alignment horizontal="left" vertical="center" wrapText="1"/>
    </xf>
    <xf numFmtId="165" fontId="14" fillId="7" borderId="6" xfId="39" applyNumberFormat="1" applyFont="1" applyFill="1" applyBorder="1" applyAlignment="1">
      <alignment horizontal="left" vertical="center" wrapText="1"/>
    </xf>
    <xf numFmtId="165" fontId="12" fillId="0" borderId="4" xfId="0" applyNumberFormat="1" applyFont="1" applyFill="1" applyBorder="1" applyAlignment="1">
      <alignment vertical="center"/>
    </xf>
    <xf numFmtId="165" fontId="12" fillId="0" borderId="6" xfId="0" applyNumberFormat="1" applyFont="1" applyFill="1" applyBorder="1" applyAlignment="1">
      <alignment vertical="center"/>
    </xf>
    <xf numFmtId="165" fontId="12" fillId="0" borderId="4" xfId="39" applyNumberFormat="1" applyFont="1" applyFill="1" applyBorder="1" applyAlignment="1">
      <alignment horizontal="left" vertical="center" wrapText="1" indent="2"/>
    </xf>
    <xf numFmtId="165" fontId="12" fillId="0" borderId="6" xfId="39" applyNumberFormat="1" applyFont="1" applyFill="1" applyBorder="1" applyAlignment="1">
      <alignment horizontal="left" vertical="center" wrapText="1" indent="2"/>
    </xf>
    <xf numFmtId="165" fontId="12" fillId="0" borderId="12" xfId="40" applyNumberFormat="1" applyFont="1" applyFill="1" applyBorder="1" applyAlignment="1">
      <alignment vertical="center"/>
    </xf>
    <xf numFmtId="165" fontId="12" fillId="0" borderId="13" xfId="40" applyNumberFormat="1" applyFont="1" applyFill="1" applyBorder="1" applyAlignment="1">
      <alignment vertical="center"/>
    </xf>
    <xf numFmtId="165" fontId="12" fillId="0" borderId="8" xfId="40" applyNumberFormat="1" applyFont="1" applyFill="1" applyBorder="1" applyAlignment="1">
      <alignment horizontal="left" vertical="center" wrapText="1" indent="2"/>
    </xf>
    <xf numFmtId="165" fontId="12" fillId="0" borderId="10" xfId="40" applyNumberFormat="1" applyFont="1" applyFill="1" applyBorder="1" applyAlignment="1">
      <alignment horizontal="left" vertical="center" wrapText="1" indent="2"/>
    </xf>
    <xf numFmtId="165" fontId="12" fillId="0" borderId="12" xfId="40" applyNumberFormat="1" applyFont="1" applyFill="1" applyBorder="1" applyAlignment="1">
      <alignment horizontal="left" vertical="center" wrapText="1" indent="2"/>
    </xf>
    <xf numFmtId="165" fontId="12" fillId="0" borderId="13" xfId="40" applyNumberFormat="1" applyFont="1" applyFill="1" applyBorder="1" applyAlignment="1">
      <alignment horizontal="left" vertical="center" wrapText="1" indent="2"/>
    </xf>
    <xf numFmtId="165" fontId="12" fillId="0" borderId="4" xfId="39" applyNumberFormat="1" applyFont="1" applyFill="1" applyBorder="1" applyAlignment="1">
      <alignment vertical="center" wrapText="1"/>
    </xf>
    <xf numFmtId="165" fontId="12" fillId="0" borderId="6" xfId="39" applyNumberFormat="1" applyFont="1" applyFill="1" applyBorder="1" applyAlignment="1">
      <alignment vertical="center" wrapText="1"/>
    </xf>
    <xf numFmtId="165" fontId="15" fillId="7" borderId="4" xfId="0" applyNumberFormat="1" applyFont="1" applyFill="1" applyBorder="1" applyAlignment="1">
      <alignment horizontal="center" vertical="center"/>
    </xf>
    <xf numFmtId="165" fontId="15" fillId="7" borderId="5" xfId="0" applyNumberFormat="1" applyFont="1" applyFill="1" applyBorder="1" applyAlignment="1">
      <alignment horizontal="center" vertical="center"/>
    </xf>
    <xf numFmtId="165" fontId="15" fillId="7" borderId="6" xfId="0" applyNumberFormat="1" applyFont="1" applyFill="1" applyBorder="1" applyAlignment="1">
      <alignment horizontal="center" vertical="center"/>
    </xf>
    <xf numFmtId="165" fontId="12" fillId="0" borderId="4" xfId="39" applyNumberFormat="1" applyFont="1" applyFill="1" applyBorder="1" applyAlignment="1">
      <alignment vertical="center"/>
    </xf>
    <xf numFmtId="165" fontId="12" fillId="0" borderId="6" xfId="39" applyNumberFormat="1" applyFont="1" applyFill="1" applyBorder="1" applyAlignment="1">
      <alignment vertical="center"/>
    </xf>
    <xf numFmtId="165" fontId="12" fillId="0" borderId="8" xfId="38" applyNumberFormat="1" applyFont="1" applyFill="1" applyBorder="1" applyAlignment="1">
      <alignment vertical="center" wrapText="1"/>
    </xf>
    <xf numFmtId="165" fontId="12" fillId="0" borderId="10" xfId="38" applyNumberFormat="1" applyFont="1" applyFill="1" applyBorder="1" applyAlignment="1">
      <alignment vertical="center" wrapText="1"/>
    </xf>
    <xf numFmtId="165" fontId="12" fillId="0" borderId="8" xfId="38" applyNumberFormat="1" applyFont="1" applyFill="1" applyBorder="1" applyAlignment="1">
      <alignment horizontal="left" vertical="center" wrapText="1" indent="2"/>
    </xf>
    <xf numFmtId="165" fontId="12" fillId="0" borderId="10" xfId="38" applyNumberFormat="1" applyFont="1" applyFill="1" applyBorder="1" applyAlignment="1">
      <alignment horizontal="left" vertical="center" wrapText="1" indent="2"/>
    </xf>
    <xf numFmtId="165" fontId="12" fillId="0" borderId="4" xfId="38" applyNumberFormat="1" applyFont="1" applyFill="1" applyBorder="1" applyAlignment="1">
      <alignment horizontal="left" vertical="center" wrapText="1" indent="2"/>
    </xf>
    <xf numFmtId="165" fontId="12" fillId="0" borderId="6" xfId="38" applyNumberFormat="1" applyFont="1" applyFill="1" applyBorder="1" applyAlignment="1">
      <alignment horizontal="left" vertical="center" wrapText="1" indent="2"/>
    </xf>
    <xf numFmtId="165" fontId="12" fillId="0" borderId="1" xfId="39" applyNumberFormat="1" applyFont="1" applyFill="1" applyBorder="1" applyAlignment="1">
      <alignment vertical="center" wrapText="1"/>
    </xf>
    <xf numFmtId="165" fontId="12" fillId="0" borderId="3" xfId="39" applyNumberFormat="1" applyFont="1" applyFill="1" applyBorder="1" applyAlignment="1">
      <alignment vertical="center" wrapText="1"/>
    </xf>
    <xf numFmtId="165" fontId="12" fillId="0" borderId="1" xfId="39" applyNumberFormat="1" applyFont="1" applyFill="1" applyBorder="1" applyAlignment="1">
      <alignment horizontal="left" vertical="center" wrapText="1" indent="2"/>
    </xf>
    <xf numFmtId="165" fontId="12" fillId="0" borderId="3" xfId="39" applyNumberFormat="1" applyFont="1" applyFill="1" applyBorder="1" applyAlignment="1">
      <alignment horizontal="left" vertical="center" wrapText="1" indent="2"/>
    </xf>
    <xf numFmtId="165" fontId="12" fillId="0" borderId="12" xfId="0" applyNumberFormat="1" applyFont="1" applyFill="1" applyBorder="1" applyAlignment="1">
      <alignment horizontal="left" vertical="center" indent="2"/>
    </xf>
    <xf numFmtId="165" fontId="12" fillId="0" borderId="13" xfId="0" applyNumberFormat="1" applyFont="1" applyFill="1" applyBorder="1" applyAlignment="1">
      <alignment horizontal="left" vertical="center" indent="2"/>
    </xf>
    <xf numFmtId="165" fontId="12" fillId="0" borderId="11" xfId="37" applyNumberFormat="1" applyFont="1" applyFill="1" applyBorder="1" applyAlignment="1">
      <alignment horizontal="left" vertical="center" wrapText="1"/>
    </xf>
    <xf numFmtId="165" fontId="12" fillId="0" borderId="1" xfId="37" applyNumberFormat="1" applyFont="1" applyFill="1" applyBorder="1" applyAlignment="1">
      <alignment horizontal="left" vertical="center" wrapText="1"/>
    </xf>
    <xf numFmtId="165" fontId="12" fillId="0" borderId="3" xfId="37" applyNumberFormat="1" applyFont="1" applyFill="1" applyBorder="1" applyAlignment="1">
      <alignment horizontal="left" vertical="center" wrapText="1"/>
    </xf>
    <xf numFmtId="165" fontId="12" fillId="0" borderId="15" xfId="37" applyNumberFormat="1" applyFont="1" applyFill="1" applyBorder="1" applyAlignment="1">
      <alignment horizontal="left" vertical="center" wrapText="1"/>
    </xf>
    <xf numFmtId="165" fontId="14" fillId="7" borderId="8" xfId="0" applyNumberFormat="1" applyFont="1" applyFill="1" applyBorder="1" applyAlignment="1">
      <alignment horizontal="left" vertical="center"/>
    </xf>
    <xf numFmtId="165" fontId="14" fillId="7" borderId="10" xfId="0" applyNumberFormat="1" applyFont="1" applyFill="1" applyBorder="1" applyAlignment="1">
      <alignment horizontal="left" vertical="center"/>
    </xf>
    <xf numFmtId="165" fontId="14" fillId="7" borderId="8" xfId="0" applyNumberFormat="1" applyFont="1" applyFill="1" applyBorder="1" applyAlignment="1">
      <alignment horizontal="left" vertical="center" wrapText="1"/>
    </xf>
    <xf numFmtId="165" fontId="14" fillId="7" borderId="10" xfId="0" applyNumberFormat="1" applyFont="1" applyFill="1" applyBorder="1" applyAlignment="1">
      <alignment horizontal="left" vertical="center" wrapText="1"/>
    </xf>
    <xf numFmtId="165" fontId="12" fillId="0" borderId="1" xfId="37" applyNumberFormat="1" applyFont="1" applyFill="1" applyBorder="1" applyAlignment="1">
      <alignment horizontal="left" vertical="center"/>
    </xf>
    <xf numFmtId="165" fontId="12" fillId="0" borderId="3" xfId="37" applyNumberFormat="1" applyFont="1" applyFill="1" applyBorder="1" applyAlignment="1">
      <alignment horizontal="left" vertical="center"/>
    </xf>
    <xf numFmtId="165" fontId="12" fillId="0" borderId="12" xfId="37" applyNumberFormat="1" applyFont="1" applyFill="1" applyBorder="1" applyAlignment="1">
      <alignment horizontal="left" vertical="center"/>
    </xf>
    <xf numFmtId="165" fontId="12" fillId="0" borderId="13" xfId="37" applyNumberFormat="1" applyFont="1" applyFill="1" applyBorder="1" applyAlignment="1">
      <alignment horizontal="left" vertical="center"/>
    </xf>
    <xf numFmtId="165" fontId="12" fillId="0" borderId="12" xfId="37" applyNumberFormat="1" applyFont="1" applyFill="1" applyBorder="1" applyAlignment="1">
      <alignment horizontal="left" vertical="center" wrapText="1"/>
    </xf>
    <xf numFmtId="165" fontId="12" fillId="0" borderId="13" xfId="37" applyNumberFormat="1" applyFont="1" applyFill="1" applyBorder="1" applyAlignment="1">
      <alignment horizontal="left" vertical="center" wrapText="1"/>
    </xf>
    <xf numFmtId="165" fontId="12" fillId="0" borderId="8" xfId="37" applyNumberFormat="1" applyFont="1" applyFill="1" applyBorder="1" applyAlignment="1">
      <alignment horizontal="left" vertical="center" wrapText="1"/>
    </xf>
    <xf numFmtId="165" fontId="12" fillId="0" borderId="10" xfId="37" applyNumberFormat="1" applyFont="1" applyFill="1" applyBorder="1" applyAlignment="1">
      <alignment horizontal="left" vertical="center" wrapText="1"/>
    </xf>
    <xf numFmtId="165" fontId="12" fillId="0" borderId="14" xfId="37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/>
    </xf>
    <xf numFmtId="165" fontId="12" fillId="0" borderId="7" xfId="37" applyNumberFormat="1" applyFont="1" applyFill="1" applyBorder="1" applyAlignment="1">
      <alignment horizontal="left" vertical="center" wrapText="1"/>
    </xf>
    <xf numFmtId="165" fontId="14" fillId="7" borderId="14" xfId="37" applyNumberFormat="1" applyFont="1" applyFill="1" applyBorder="1" applyAlignment="1">
      <alignment horizontal="left" vertical="center" wrapText="1"/>
    </xf>
    <xf numFmtId="165" fontId="12" fillId="0" borderId="11" xfId="37" applyNumberFormat="1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49" fontId="8" fillId="0" borderId="4" xfId="1" applyNumberFormat="1" applyFont="1" applyBorder="1" applyAlignment="1">
      <alignment horizontal="center" vertical="center"/>
    </xf>
    <xf numFmtId="49" fontId="8" fillId="0" borderId="6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49" fontId="8" fillId="0" borderId="4" xfId="1" applyNumberFormat="1" applyFont="1" applyBorder="1" applyAlignment="1">
      <alignment horizontal="center"/>
    </xf>
    <xf numFmtId="49" fontId="8" fillId="0" borderId="6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6" fontId="12" fillId="0" borderId="0" xfId="45" applyFont="1" applyBorder="1" applyAlignment="1">
      <alignment horizontal="left" vertical="center"/>
    </xf>
    <xf numFmtId="166" fontId="12" fillId="0" borderId="13" xfId="45" applyFont="1" applyBorder="1" applyAlignment="1">
      <alignment horizontal="left" vertical="center"/>
    </xf>
    <xf numFmtId="49" fontId="13" fillId="0" borderId="0" xfId="41" applyNumberFormat="1" applyFont="1" applyBorder="1" applyAlignment="1">
      <alignment horizontal="left" vertical="center" wrapText="1"/>
    </xf>
    <xf numFmtId="49" fontId="13" fillId="0" borderId="13" xfId="41" applyNumberFormat="1" applyFont="1" applyBorder="1" applyAlignment="1">
      <alignment horizontal="left" vertical="center" wrapText="1"/>
    </xf>
    <xf numFmtId="49" fontId="12" fillId="0" borderId="0" xfId="41" applyNumberFormat="1" applyFont="1" applyBorder="1" applyAlignment="1">
      <alignment horizontal="left" vertical="center" wrapText="1"/>
    </xf>
    <xf numFmtId="49" fontId="12" fillId="0" borderId="13" xfId="41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49" fontId="12" fillId="0" borderId="12" xfId="41" applyNumberFormat="1" applyFont="1" applyBorder="1" applyAlignment="1">
      <alignment horizontal="left" vertical="center" wrapText="1"/>
    </xf>
    <xf numFmtId="49" fontId="12" fillId="0" borderId="0" xfId="41" quotePrefix="1" applyNumberFormat="1" applyFont="1" applyBorder="1" applyAlignment="1">
      <alignment horizontal="left" vertical="center" wrapText="1"/>
    </xf>
    <xf numFmtId="49" fontId="12" fillId="0" borderId="13" xfId="41" quotePrefix="1" applyNumberFormat="1" applyFont="1" applyBorder="1" applyAlignment="1">
      <alignment horizontal="left" vertical="center" wrapText="1"/>
    </xf>
    <xf numFmtId="49" fontId="14" fillId="0" borderId="0" xfId="41" applyNumberFormat="1" applyFont="1" applyBorder="1" applyAlignment="1">
      <alignment horizontal="left" vertical="center" wrapText="1"/>
    </xf>
    <xf numFmtId="49" fontId="14" fillId="0" borderId="13" xfId="41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165" fontId="2" fillId="0" borderId="3" xfId="0" applyNumberFormat="1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5" fontId="2" fillId="0" borderId="8" xfId="0" applyNumberFormat="1" applyFont="1" applyBorder="1" applyAlignment="1">
      <alignment horizontal="left" vertical="top" wrapText="1"/>
    </xf>
    <xf numFmtId="165" fontId="2" fillId="0" borderId="9" xfId="0" applyNumberFormat="1" applyFont="1" applyBorder="1" applyAlignment="1">
      <alignment horizontal="left" vertical="top" wrapText="1"/>
    </xf>
    <xf numFmtId="165" fontId="2" fillId="0" borderId="10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9" fontId="2" fillId="0" borderId="4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9" fontId="6" fillId="0" borderId="4" xfId="0" applyNumberFormat="1" applyFont="1" applyBorder="1" applyAlignment="1">
      <alignment horizontal="left" vertical="center"/>
    </xf>
    <xf numFmtId="9" fontId="6" fillId="0" borderId="5" xfId="0" applyNumberFormat="1" applyFont="1" applyBorder="1" applyAlignment="1">
      <alignment horizontal="left" vertical="center"/>
    </xf>
    <xf numFmtId="9" fontId="6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164" fontId="2" fillId="0" borderId="13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64" fontId="2" fillId="0" borderId="9" xfId="0" applyNumberFormat="1" applyFon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166" fontId="8" fillId="0" borderId="0" xfId="42" applyNumberFormat="1" applyFont="1" applyBorder="1" applyAlignment="1">
      <alignment horizontal="left" vertical="center"/>
    </xf>
    <xf numFmtId="166" fontId="8" fillId="0" borderId="13" xfId="42" applyNumberFormat="1" applyFont="1" applyBorder="1" applyAlignment="1">
      <alignment horizontal="left" vertical="center"/>
    </xf>
    <xf numFmtId="49" fontId="8" fillId="0" borderId="12" xfId="41" applyNumberFormat="1" applyFont="1" applyBorder="1" applyAlignment="1">
      <alignment horizontal="left" vertical="center" wrapText="1" indent="2"/>
    </xf>
    <xf numFmtId="49" fontId="8" fillId="0" borderId="0" xfId="41" applyNumberFormat="1" applyFont="1" applyBorder="1" applyAlignment="1">
      <alignment horizontal="left" vertical="center" wrapText="1" indent="2"/>
    </xf>
    <xf numFmtId="49" fontId="8" fillId="0" borderId="13" xfId="41" applyNumberFormat="1" applyFont="1" applyBorder="1" applyAlignment="1">
      <alignment horizontal="left" vertical="center" wrapText="1" indent="2"/>
    </xf>
    <xf numFmtId="0" fontId="2" fillId="0" borderId="10" xfId="0" applyFont="1" applyBorder="1" applyAlignment="1">
      <alignment horizontal="left" vertical="center"/>
    </xf>
    <xf numFmtId="166" fontId="12" fillId="0" borderId="0" xfId="42" applyNumberFormat="1" applyFont="1" applyBorder="1" applyAlignment="1">
      <alignment horizontal="left" vertical="center"/>
    </xf>
    <xf numFmtId="166" fontId="12" fillId="0" borderId="13" xfId="42" applyNumberFormat="1" applyFont="1" applyBorder="1" applyAlignment="1">
      <alignment horizontal="left" vertical="center"/>
    </xf>
    <xf numFmtId="166" fontId="12" fillId="0" borderId="12" xfId="15" applyNumberFormat="1" applyFont="1" applyBorder="1" applyAlignment="1">
      <alignment horizontal="left" vertical="center" indent="1"/>
    </xf>
    <xf numFmtId="166" fontId="12" fillId="0" borderId="0" xfId="15" applyNumberFormat="1" applyFont="1" applyBorder="1" applyAlignment="1">
      <alignment horizontal="left" vertical="center" indent="1"/>
    </xf>
    <xf numFmtId="166" fontId="12" fillId="0" borderId="13" xfId="15" applyNumberFormat="1" applyFont="1" applyBorder="1" applyAlignment="1">
      <alignment horizontal="left" vertical="center" indent="1"/>
    </xf>
    <xf numFmtId="0" fontId="2" fillId="0" borderId="17" xfId="0" applyFont="1" applyBorder="1"/>
    <xf numFmtId="0" fontId="2" fillId="0" borderId="18" xfId="0" applyFont="1" applyBorder="1"/>
    <xf numFmtId="49" fontId="12" fillId="0" borderId="17" xfId="41" applyNumberFormat="1" applyFont="1" applyBorder="1" applyAlignment="1">
      <alignment horizontal="center" vertical="center"/>
    </xf>
    <xf numFmtId="0" fontId="12" fillId="0" borderId="17" xfId="41" applyFont="1" applyBorder="1" applyAlignment="1">
      <alignment horizontal="center" vertical="center"/>
    </xf>
    <xf numFmtId="49" fontId="12" fillId="0" borderId="16" xfId="41" quotePrefix="1" applyNumberFormat="1" applyFont="1" applyBorder="1" applyAlignment="1">
      <alignment horizontal="center" vertical="center"/>
    </xf>
    <xf numFmtId="0" fontId="12" fillId="0" borderId="18" xfId="41" applyFont="1" applyBorder="1" applyAlignment="1">
      <alignment vertical="center"/>
    </xf>
    <xf numFmtId="49" fontId="12" fillId="0" borderId="17" xfId="41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12" fillId="0" borderId="19" xfId="41" applyFont="1" applyBorder="1" applyAlignment="1">
      <alignment horizontal="center" vertical="center"/>
    </xf>
    <xf numFmtId="169" fontId="12" fillId="0" borderId="19" xfId="41" applyNumberFormat="1" applyFont="1" applyBorder="1" applyAlignment="1">
      <alignment vertical="center"/>
    </xf>
    <xf numFmtId="49" fontId="13" fillId="0" borderId="9" xfId="41" applyNumberFormat="1" applyFont="1" applyBorder="1" applyAlignment="1">
      <alignment vertical="center"/>
    </xf>
    <xf numFmtId="49" fontId="13" fillId="0" borderId="2" xfId="41" applyNumberFormat="1" applyFont="1" applyBorder="1" applyAlignment="1">
      <alignment vertical="center"/>
    </xf>
  </cellXfs>
  <cellStyles count="46">
    <cellStyle name="40% - Accent5 2" xfId="37"/>
    <cellStyle name="60% - Accent4 2" xfId="36"/>
    <cellStyle name="60% - Accent6 2" xfId="39"/>
    <cellStyle name="Accent3 2" xfId="40"/>
    <cellStyle name="Bad 2" xfId="38"/>
    <cellStyle name="Comma [0]" xfId="32" builtinId="6"/>
    <cellStyle name="Comma [0] 2" xfId="31"/>
    <cellStyle name="Comma 2" xfId="2"/>
    <cellStyle name="Comma 3" xfId="3"/>
    <cellStyle name="Comma 3 2" xfId="4"/>
    <cellStyle name="Comma 4" xfId="5"/>
    <cellStyle name="Currency [0] 2" xfId="6"/>
    <cellStyle name="Currency [0] 3" xfId="7"/>
    <cellStyle name="Currency [0] 3 2" xfId="8"/>
    <cellStyle name="Currency [0] 3 3" xfId="9"/>
    <cellStyle name="Currency [0] 3 4" xfId="10"/>
    <cellStyle name="Currency 2" xfId="11"/>
    <cellStyle name="Currency 2 2" xfId="12"/>
    <cellStyle name="Normal" xfId="0" builtinId="0"/>
    <cellStyle name="Normal 2" xfId="13"/>
    <cellStyle name="Normal 2 2" xfId="14"/>
    <cellStyle name="Normal 2 2 2" xfId="15"/>
    <cellStyle name="Normal 3" xfId="16"/>
    <cellStyle name="Normal 3 2" xfId="17"/>
    <cellStyle name="Normal 3 3" xfId="18"/>
    <cellStyle name="Normal 4" xfId="19"/>
    <cellStyle name="Normal 4 2" xfId="20"/>
    <cellStyle name="Normal 4 3" xfId="21"/>
    <cellStyle name="Normal 4 4" xfId="22"/>
    <cellStyle name="Normal 4 5" xfId="23"/>
    <cellStyle name="Normal 4 6" xfId="35"/>
    <cellStyle name="Normal 5" xfId="24"/>
    <cellStyle name="Normal 5 2" xfId="25"/>
    <cellStyle name="Normal 5 3" xfId="26"/>
    <cellStyle name="Normal 5 4" xfId="27"/>
    <cellStyle name="Normal 6" xfId="28"/>
    <cellStyle name="Normal 7" xfId="29"/>
    <cellStyle name="Normal 8" xfId="33"/>
    <cellStyle name="Normal_DPA KBKS 2009 2" xfId="30"/>
    <cellStyle name="Normal_ikap 2" xfId="41"/>
    <cellStyle name="Normal_kegiatan-abt 2007 2 2" xfId="42"/>
    <cellStyle name="Normal_kegiatan-abt 2007 3" xfId="45"/>
    <cellStyle name="Normal_RKA 2008 ELSI 2" xfId="43"/>
    <cellStyle name="Normal_rutin abt 2007" xfId="44"/>
    <cellStyle name="Normal_rutin abt 2007 9" xfId="1"/>
    <cellStyle name="Percent" xfId="34" builtinId="5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289983</xdr:colOff>
      <xdr:row>0</xdr:row>
      <xdr:rowOff>75142</xdr:rowOff>
    </xdr:from>
    <xdr:to>
      <xdr:col>0</xdr:col>
      <xdr:colOff>994833</xdr:colOff>
      <xdr:row>1</xdr:row>
      <xdr:rowOff>332316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9983" y="75142"/>
          <a:ext cx="704850" cy="74294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289983</xdr:colOff>
      <xdr:row>0</xdr:row>
      <xdr:rowOff>75142</xdr:rowOff>
    </xdr:from>
    <xdr:to>
      <xdr:col>0</xdr:col>
      <xdr:colOff>994833</xdr:colOff>
      <xdr:row>1</xdr:row>
      <xdr:rowOff>332316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9983" y="75142"/>
          <a:ext cx="704850" cy="742949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95250</xdr:rowOff>
    </xdr:from>
    <xdr:to>
      <xdr:col>4</xdr:col>
      <xdr:colOff>104775</xdr:colOff>
      <xdr:row>1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7048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3</xdr:col>
      <xdr:colOff>104775</xdr:colOff>
      <xdr:row>1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7048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3</xdr:col>
      <xdr:colOff>104775</xdr:colOff>
      <xdr:row>1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7048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95250</xdr:rowOff>
    </xdr:from>
    <xdr:to>
      <xdr:col>4</xdr:col>
      <xdr:colOff>104775</xdr:colOff>
      <xdr:row>1</xdr:row>
      <xdr:rowOff>352425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7048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/>
  </sheetPr>
  <dimension ref="A1:P88"/>
  <sheetViews>
    <sheetView view="pageBreakPreview" topLeftCell="C61" zoomScaleNormal="80" zoomScaleSheetLayoutView="100" workbookViewId="0">
      <selection activeCell="C65" sqref="C65:D65"/>
    </sheetView>
  </sheetViews>
  <sheetFormatPr defaultRowHeight="15"/>
  <cols>
    <col min="1" max="1" width="20.42578125" style="24" customWidth="1"/>
    <col min="2" max="2" width="2.5703125" style="24" customWidth="1"/>
    <col min="3" max="3" width="14.42578125" style="24" customWidth="1"/>
    <col min="4" max="4" width="38.7109375" style="24" customWidth="1"/>
    <col min="5" max="5" width="13.85546875" style="24" customWidth="1"/>
    <col min="6" max="6" width="23.7109375" style="24" customWidth="1"/>
    <col min="7" max="7" width="17.5703125" style="24" customWidth="1"/>
    <col min="8" max="8" width="24" style="24" customWidth="1"/>
    <col min="9" max="9" width="22.28515625" style="24" customWidth="1"/>
    <col min="10" max="10" width="24.5703125" style="24" customWidth="1"/>
    <col min="11" max="11" width="17.85546875" style="24" customWidth="1"/>
    <col min="12" max="12" width="16.7109375" style="24" bestFit="1" customWidth="1"/>
    <col min="13" max="13" width="9.140625" style="24"/>
    <col min="14" max="14" width="21.42578125" style="24" customWidth="1"/>
    <col min="15" max="15" width="16.85546875" style="24" bestFit="1" customWidth="1"/>
    <col min="16" max="16" width="16.42578125" style="24" bestFit="1" customWidth="1"/>
    <col min="17" max="16384" width="9.140625" style="24"/>
  </cols>
  <sheetData>
    <row r="1" spans="1:12" ht="38.25" customHeight="1">
      <c r="A1" s="435"/>
      <c r="B1" s="437" t="s">
        <v>0</v>
      </c>
      <c r="C1" s="438"/>
      <c r="D1" s="438"/>
      <c r="E1" s="438"/>
      <c r="F1" s="438"/>
      <c r="G1" s="438"/>
      <c r="H1" s="438"/>
      <c r="I1" s="438"/>
      <c r="J1" s="439"/>
      <c r="K1" s="440" t="s">
        <v>151</v>
      </c>
    </row>
    <row r="2" spans="1:12" ht="33" customHeight="1">
      <c r="A2" s="436"/>
      <c r="B2" s="437" t="s">
        <v>152</v>
      </c>
      <c r="C2" s="438"/>
      <c r="D2" s="438"/>
      <c r="E2" s="438"/>
      <c r="F2" s="438"/>
      <c r="G2" s="438"/>
      <c r="H2" s="438"/>
      <c r="I2" s="438"/>
      <c r="J2" s="439"/>
      <c r="K2" s="441"/>
    </row>
    <row r="3" spans="1:12">
      <c r="A3" s="25" t="s">
        <v>2</v>
      </c>
      <c r="B3" s="26" t="s">
        <v>3</v>
      </c>
      <c r="C3" s="27" t="s">
        <v>153</v>
      </c>
      <c r="D3" s="442" t="s">
        <v>154</v>
      </c>
      <c r="E3" s="442"/>
      <c r="F3" s="442"/>
      <c r="G3" s="442"/>
      <c r="H3" s="442"/>
      <c r="I3" s="442"/>
      <c r="J3" s="442"/>
      <c r="K3" s="443"/>
    </row>
    <row r="4" spans="1:12">
      <c r="A4" s="28" t="s">
        <v>5</v>
      </c>
      <c r="B4" s="29" t="s">
        <v>3</v>
      </c>
      <c r="C4" s="30" t="s">
        <v>155</v>
      </c>
      <c r="D4" s="444" t="s">
        <v>7</v>
      </c>
      <c r="E4" s="444"/>
      <c r="F4" s="444"/>
      <c r="G4" s="444"/>
      <c r="H4" s="444"/>
      <c r="I4" s="444"/>
      <c r="J4" s="444"/>
      <c r="K4" s="445"/>
    </row>
    <row r="5" spans="1:12">
      <c r="A5" s="31" t="s">
        <v>156</v>
      </c>
      <c r="B5" s="32" t="s">
        <v>3</v>
      </c>
      <c r="C5" s="33" t="s">
        <v>157</v>
      </c>
      <c r="D5" s="451" t="s">
        <v>7</v>
      </c>
      <c r="E5" s="451"/>
      <c r="F5" s="451"/>
      <c r="G5" s="451"/>
      <c r="H5" s="451"/>
      <c r="I5" s="451"/>
      <c r="J5" s="451"/>
      <c r="K5" s="452"/>
    </row>
    <row r="6" spans="1:12" ht="20.25" customHeight="1">
      <c r="A6" s="453" t="s">
        <v>158</v>
      </c>
      <c r="B6" s="454"/>
      <c r="C6" s="454"/>
      <c r="D6" s="454"/>
      <c r="E6" s="454"/>
      <c r="F6" s="454"/>
      <c r="G6" s="454"/>
      <c r="H6" s="454"/>
      <c r="I6" s="454"/>
      <c r="J6" s="454"/>
      <c r="K6" s="455"/>
    </row>
    <row r="7" spans="1:12">
      <c r="A7" s="456" t="s">
        <v>159</v>
      </c>
      <c r="B7" s="457"/>
      <c r="C7" s="456" t="s">
        <v>27</v>
      </c>
      <c r="D7" s="457"/>
      <c r="E7" s="462" t="s">
        <v>160</v>
      </c>
      <c r="F7" s="462" t="s">
        <v>161</v>
      </c>
      <c r="G7" s="446" t="s">
        <v>162</v>
      </c>
      <c r="H7" s="465"/>
      <c r="I7" s="465"/>
      <c r="J7" s="447"/>
      <c r="K7" s="462" t="s">
        <v>163</v>
      </c>
    </row>
    <row r="8" spans="1:12" ht="15" customHeight="1">
      <c r="A8" s="458"/>
      <c r="B8" s="459"/>
      <c r="C8" s="458"/>
      <c r="D8" s="459"/>
      <c r="E8" s="463"/>
      <c r="F8" s="463"/>
      <c r="G8" s="446" t="s">
        <v>164</v>
      </c>
      <c r="H8" s="465"/>
      <c r="I8" s="465"/>
      <c r="J8" s="447"/>
      <c r="K8" s="466"/>
    </row>
    <row r="9" spans="1:12" ht="27" customHeight="1">
      <c r="A9" s="460"/>
      <c r="B9" s="461"/>
      <c r="C9" s="460"/>
      <c r="D9" s="461"/>
      <c r="E9" s="464"/>
      <c r="F9" s="464"/>
      <c r="G9" s="34" t="s">
        <v>147</v>
      </c>
      <c r="H9" s="34" t="s">
        <v>165</v>
      </c>
      <c r="I9" s="34" t="s">
        <v>166</v>
      </c>
      <c r="J9" s="34" t="s">
        <v>167</v>
      </c>
      <c r="K9" s="467"/>
    </row>
    <row r="10" spans="1:12" ht="16.5" customHeight="1">
      <c r="A10" s="446">
        <v>1</v>
      </c>
      <c r="B10" s="447"/>
      <c r="C10" s="446">
        <v>2</v>
      </c>
      <c r="D10" s="447"/>
      <c r="E10" s="35">
        <v>3</v>
      </c>
      <c r="F10" s="35">
        <v>4</v>
      </c>
      <c r="G10" s="35">
        <v>5</v>
      </c>
      <c r="H10" s="35">
        <v>6</v>
      </c>
      <c r="I10" s="35">
        <v>7</v>
      </c>
      <c r="J10" s="35" t="s">
        <v>168</v>
      </c>
      <c r="K10" s="35">
        <v>9</v>
      </c>
    </row>
    <row r="11" spans="1:12" ht="32.25" customHeight="1">
      <c r="A11" s="448" t="s">
        <v>422</v>
      </c>
      <c r="B11" s="448"/>
      <c r="C11" s="449" t="s">
        <v>169</v>
      </c>
      <c r="D11" s="450"/>
      <c r="E11" s="110"/>
      <c r="F11" s="110"/>
      <c r="G11" s="111">
        <f>SUM(G12:G15)</f>
        <v>0</v>
      </c>
      <c r="H11" s="112" t="e">
        <f>SUM(H12:H15)</f>
        <v>#REF!</v>
      </c>
      <c r="I11" s="111">
        <f>SUM(I12:I15)</f>
        <v>0</v>
      </c>
      <c r="J11" s="112" t="e">
        <f t="shared" ref="J11" si="0">G11+H11+I11</f>
        <v>#REF!</v>
      </c>
      <c r="K11" s="112"/>
      <c r="L11" s="39"/>
    </row>
    <row r="12" spans="1:12" ht="36" customHeight="1">
      <c r="A12" s="479" t="s">
        <v>170</v>
      </c>
      <c r="B12" s="479"/>
      <c r="C12" s="480" t="s">
        <v>98</v>
      </c>
      <c r="D12" s="481"/>
      <c r="E12" s="323" t="s">
        <v>84</v>
      </c>
      <c r="F12" s="337" t="s">
        <v>262</v>
      </c>
      <c r="G12" s="40">
        <v>0</v>
      </c>
      <c r="H12" s="41" t="e">
        <f>#REF!</f>
        <v>#REF!</v>
      </c>
      <c r="I12" s="40">
        <v>0</v>
      </c>
      <c r="J12" s="41" t="e">
        <f>G12+H12+I12</f>
        <v>#REF!</v>
      </c>
      <c r="K12" s="42"/>
      <c r="L12" s="39"/>
    </row>
    <row r="13" spans="1:12" ht="26.25" customHeight="1">
      <c r="A13" s="474" t="s">
        <v>99</v>
      </c>
      <c r="B13" s="474"/>
      <c r="C13" s="475" t="s">
        <v>97</v>
      </c>
      <c r="D13" s="476"/>
      <c r="E13" s="324" t="s">
        <v>84</v>
      </c>
      <c r="F13" s="338" t="s">
        <v>262</v>
      </c>
      <c r="G13" s="43">
        <v>0</v>
      </c>
      <c r="H13" s="44" t="e">
        <f>#REF!</f>
        <v>#REF!</v>
      </c>
      <c r="I13" s="43">
        <v>0</v>
      </c>
      <c r="J13" s="44" t="e">
        <f t="shared" ref="J13:J15" si="1">G13+H13+I13</f>
        <v>#REF!</v>
      </c>
      <c r="K13" s="45"/>
      <c r="L13" s="39"/>
    </row>
    <row r="14" spans="1:12" ht="25.5" customHeight="1">
      <c r="A14" s="474" t="s">
        <v>171</v>
      </c>
      <c r="B14" s="474"/>
      <c r="C14" s="477" t="s">
        <v>100</v>
      </c>
      <c r="D14" s="478"/>
      <c r="E14" s="324" t="s">
        <v>84</v>
      </c>
      <c r="F14" s="338" t="s">
        <v>263</v>
      </c>
      <c r="G14" s="43">
        <v>0</v>
      </c>
      <c r="H14" s="46" t="e">
        <f>#REF!</f>
        <v>#REF!</v>
      </c>
      <c r="I14" s="43">
        <v>0</v>
      </c>
      <c r="J14" s="44" t="e">
        <f t="shared" si="1"/>
        <v>#REF!</v>
      </c>
      <c r="K14" s="45"/>
      <c r="L14" s="39"/>
    </row>
    <row r="15" spans="1:12" ht="24" customHeight="1">
      <c r="A15" s="474" t="s">
        <v>172</v>
      </c>
      <c r="B15" s="474"/>
      <c r="C15" s="477" t="s">
        <v>101</v>
      </c>
      <c r="D15" s="478"/>
      <c r="E15" s="324" t="s">
        <v>84</v>
      </c>
      <c r="F15" s="338" t="s">
        <v>95</v>
      </c>
      <c r="G15" s="43">
        <v>0</v>
      </c>
      <c r="H15" s="46" t="e">
        <f>#REF!</f>
        <v>#REF!</v>
      </c>
      <c r="I15" s="43">
        <v>0</v>
      </c>
      <c r="J15" s="44" t="e">
        <f t="shared" si="1"/>
        <v>#REF!</v>
      </c>
      <c r="K15" s="45"/>
      <c r="L15" s="73"/>
    </row>
    <row r="16" spans="1:12" ht="30.75" customHeight="1">
      <c r="A16" s="468" t="s">
        <v>173</v>
      </c>
      <c r="B16" s="469"/>
      <c r="C16" s="449" t="s">
        <v>174</v>
      </c>
      <c r="D16" s="450"/>
      <c r="E16" s="325"/>
      <c r="F16" s="340"/>
      <c r="G16" s="111">
        <f>SUM(G17:G23)</f>
        <v>0</v>
      </c>
      <c r="H16" s="112" t="e">
        <f>SUM(H17:H23)</f>
        <v>#REF!</v>
      </c>
      <c r="I16" s="111">
        <f>SUM(I17:I23)</f>
        <v>0</v>
      </c>
      <c r="J16" s="112" t="e">
        <f t="shared" ref="J16:J23" si="2">G16+H16+I16</f>
        <v>#REF!</v>
      </c>
      <c r="K16" s="112"/>
      <c r="L16" s="39"/>
    </row>
    <row r="17" spans="1:14" ht="45.75" customHeight="1">
      <c r="A17" s="470" t="s">
        <v>175</v>
      </c>
      <c r="B17" s="471"/>
      <c r="C17" s="472" t="s">
        <v>176</v>
      </c>
      <c r="D17" s="473"/>
      <c r="E17" s="324" t="s">
        <v>84</v>
      </c>
      <c r="F17" s="341" t="s">
        <v>444</v>
      </c>
      <c r="G17" s="321">
        <v>0</v>
      </c>
      <c r="H17" s="49" t="e">
        <f>#REF!</f>
        <v>#REF!</v>
      </c>
      <c r="I17" s="321">
        <v>0</v>
      </c>
      <c r="J17" s="49" t="e">
        <f t="shared" si="2"/>
        <v>#REF!</v>
      </c>
      <c r="K17" s="50"/>
    </row>
    <row r="18" spans="1:14" ht="34.5" customHeight="1">
      <c r="A18" s="490" t="s">
        <v>177</v>
      </c>
      <c r="B18" s="491"/>
      <c r="C18" s="475" t="s">
        <v>178</v>
      </c>
      <c r="D18" s="476"/>
      <c r="E18" s="324" t="s">
        <v>84</v>
      </c>
      <c r="F18" s="338" t="s">
        <v>264</v>
      </c>
      <c r="G18" s="43">
        <v>0</v>
      </c>
      <c r="H18" s="44" t="e">
        <f>#REF!</f>
        <v>#REF!</v>
      </c>
      <c r="I18" s="43">
        <v>0</v>
      </c>
      <c r="J18" s="44" t="e">
        <f t="shared" si="2"/>
        <v>#REF!</v>
      </c>
      <c r="K18" s="51"/>
    </row>
    <row r="19" spans="1:14" ht="35.25" customHeight="1">
      <c r="A19" s="492" t="s">
        <v>85</v>
      </c>
      <c r="B19" s="493"/>
      <c r="C19" s="475" t="s">
        <v>179</v>
      </c>
      <c r="D19" s="476"/>
      <c r="E19" s="324" t="s">
        <v>84</v>
      </c>
      <c r="F19" s="338" t="s">
        <v>264</v>
      </c>
      <c r="G19" s="43">
        <v>0</v>
      </c>
      <c r="H19" s="44" t="e">
        <f>#REF!</f>
        <v>#REF!</v>
      </c>
      <c r="I19" s="43">
        <v>0</v>
      </c>
      <c r="J19" s="44" t="e">
        <f t="shared" si="2"/>
        <v>#REF!</v>
      </c>
      <c r="K19" s="51"/>
    </row>
    <row r="20" spans="1:14" ht="34.5" customHeight="1">
      <c r="A20" s="492" t="s">
        <v>87</v>
      </c>
      <c r="B20" s="493"/>
      <c r="C20" s="475" t="s">
        <v>180</v>
      </c>
      <c r="D20" s="476"/>
      <c r="E20" s="324" t="s">
        <v>84</v>
      </c>
      <c r="F20" s="339" t="s">
        <v>443</v>
      </c>
      <c r="G20" s="43">
        <v>0</v>
      </c>
      <c r="H20" s="44" t="e">
        <f>#REF!</f>
        <v>#REF!</v>
      </c>
      <c r="I20" s="43">
        <v>0</v>
      </c>
      <c r="J20" s="44" t="e">
        <f t="shared" si="2"/>
        <v>#REF!</v>
      </c>
      <c r="K20" s="51"/>
    </row>
    <row r="21" spans="1:14" ht="27" customHeight="1">
      <c r="A21" s="492" t="s">
        <v>88</v>
      </c>
      <c r="B21" s="493"/>
      <c r="C21" s="475" t="s">
        <v>181</v>
      </c>
      <c r="D21" s="476"/>
      <c r="E21" s="324" t="s">
        <v>84</v>
      </c>
      <c r="F21" s="338" t="s">
        <v>110</v>
      </c>
      <c r="G21" s="43">
        <v>0</v>
      </c>
      <c r="H21" s="44" t="e">
        <f>#REF!</f>
        <v>#REF!</v>
      </c>
      <c r="I21" s="43">
        <v>0</v>
      </c>
      <c r="J21" s="44" t="e">
        <f t="shared" si="2"/>
        <v>#REF!</v>
      </c>
      <c r="K21" s="51"/>
    </row>
    <row r="22" spans="1:14" ht="39" customHeight="1">
      <c r="A22" s="490" t="s">
        <v>182</v>
      </c>
      <c r="B22" s="491"/>
      <c r="C22" s="475" t="s">
        <v>183</v>
      </c>
      <c r="D22" s="476"/>
      <c r="E22" s="324" t="s">
        <v>84</v>
      </c>
      <c r="F22" s="338" t="s">
        <v>290</v>
      </c>
      <c r="G22" s="43">
        <v>0</v>
      </c>
      <c r="H22" s="44" t="e">
        <f>#REF!</f>
        <v>#REF!</v>
      </c>
      <c r="I22" s="43">
        <v>0</v>
      </c>
      <c r="J22" s="44" t="e">
        <f t="shared" si="2"/>
        <v>#REF!</v>
      </c>
      <c r="K22" s="51"/>
    </row>
    <row r="23" spans="1:14" ht="53.25" customHeight="1">
      <c r="A23" s="496" t="s">
        <v>177</v>
      </c>
      <c r="B23" s="497"/>
      <c r="C23" s="498" t="s">
        <v>184</v>
      </c>
      <c r="D23" s="499"/>
      <c r="E23" s="326" t="s">
        <v>84</v>
      </c>
      <c r="F23" s="434" t="s">
        <v>290</v>
      </c>
      <c r="G23" s="322">
        <v>0</v>
      </c>
      <c r="H23" s="47" t="e">
        <f>#REF!</f>
        <v>#REF!</v>
      </c>
      <c r="I23" s="322">
        <v>0</v>
      </c>
      <c r="J23" s="47" t="e">
        <f t="shared" si="2"/>
        <v>#REF!</v>
      </c>
      <c r="K23" s="52"/>
    </row>
    <row r="24" spans="1:14" s="53" customFormat="1" ht="33.75" customHeight="1">
      <c r="A24" s="500" t="s">
        <v>185</v>
      </c>
      <c r="B24" s="501"/>
      <c r="C24" s="494" t="s">
        <v>103</v>
      </c>
      <c r="D24" s="495"/>
      <c r="E24" s="327"/>
      <c r="F24" s="342"/>
      <c r="G24" s="121">
        <f>SUM(G25:G36)</f>
        <v>0</v>
      </c>
      <c r="H24" s="120" t="e">
        <f>SUM(H25:H36)</f>
        <v>#REF!</v>
      </c>
      <c r="I24" s="121">
        <f>SUM(I25:I36)</f>
        <v>0</v>
      </c>
      <c r="J24" s="120" t="e">
        <f>G24+H24+I24</f>
        <v>#REF!</v>
      </c>
      <c r="K24" s="120"/>
      <c r="L24" s="54"/>
      <c r="N24" s="55"/>
    </row>
    <row r="25" spans="1:14" ht="51" customHeight="1">
      <c r="A25" s="486" t="s">
        <v>186</v>
      </c>
      <c r="B25" s="487"/>
      <c r="C25" s="488" t="s">
        <v>104</v>
      </c>
      <c r="D25" s="489"/>
      <c r="E25" s="328" t="s">
        <v>187</v>
      </c>
      <c r="F25" s="343" t="s">
        <v>428</v>
      </c>
      <c r="G25" s="57">
        <v>0</v>
      </c>
      <c r="H25" s="60" t="e">
        <f>#REF!</f>
        <v>#REF!</v>
      </c>
      <c r="I25" s="57">
        <v>0</v>
      </c>
      <c r="J25" s="59" t="e">
        <f t="shared" ref="J25:J36" si="3">G25+H25+I25</f>
        <v>#REF!</v>
      </c>
      <c r="K25" s="60"/>
      <c r="L25" s="61"/>
      <c r="N25" s="55"/>
    </row>
    <row r="26" spans="1:14" ht="36" customHeight="1">
      <c r="A26" s="502" t="s">
        <v>188</v>
      </c>
      <c r="B26" s="503"/>
      <c r="C26" s="504" t="s">
        <v>189</v>
      </c>
      <c r="D26" s="505"/>
      <c r="E26" s="331" t="s">
        <v>187</v>
      </c>
      <c r="F26" s="351" t="s">
        <v>110</v>
      </c>
      <c r="G26" s="67">
        <v>0</v>
      </c>
      <c r="H26" s="68" t="e">
        <f>#REF!</f>
        <v>#REF!</v>
      </c>
      <c r="I26" s="67">
        <v>0</v>
      </c>
      <c r="J26" s="68" t="e">
        <f t="shared" si="3"/>
        <v>#REF!</v>
      </c>
      <c r="K26" s="68"/>
      <c r="L26" s="61"/>
      <c r="N26" s="55"/>
    </row>
    <row r="27" spans="1:14" ht="36" customHeight="1">
      <c r="A27" s="482" t="s">
        <v>282</v>
      </c>
      <c r="B27" s="483"/>
      <c r="C27" s="484" t="s">
        <v>281</v>
      </c>
      <c r="D27" s="485"/>
      <c r="E27" s="329" t="s">
        <v>187</v>
      </c>
      <c r="F27" s="344" t="s">
        <v>283</v>
      </c>
      <c r="G27" s="63">
        <v>0</v>
      </c>
      <c r="H27" s="59" t="e">
        <f>#REF!</f>
        <v>#REF!</v>
      </c>
      <c r="I27" s="63">
        <v>0</v>
      </c>
      <c r="J27" s="59" t="e">
        <f t="shared" ref="J27" si="4">G27+H27+I27</f>
        <v>#REF!</v>
      </c>
      <c r="K27" s="59"/>
      <c r="L27" s="61"/>
      <c r="N27" s="55"/>
    </row>
    <row r="28" spans="1:14" ht="36" customHeight="1">
      <c r="A28" s="482" t="s">
        <v>190</v>
      </c>
      <c r="B28" s="483"/>
      <c r="C28" s="484" t="s">
        <v>191</v>
      </c>
      <c r="D28" s="485"/>
      <c r="E28" s="329" t="s">
        <v>187</v>
      </c>
      <c r="F28" s="345" t="s">
        <v>429</v>
      </c>
      <c r="G28" s="63">
        <v>0</v>
      </c>
      <c r="H28" s="59" t="e">
        <f>#REF!</f>
        <v>#REF!</v>
      </c>
      <c r="I28" s="63">
        <v>0</v>
      </c>
      <c r="J28" s="59" t="e">
        <f t="shared" si="3"/>
        <v>#REF!</v>
      </c>
      <c r="K28" s="59"/>
      <c r="L28" s="61"/>
      <c r="N28" s="55"/>
    </row>
    <row r="29" spans="1:14" ht="27" customHeight="1">
      <c r="A29" s="482" t="s">
        <v>192</v>
      </c>
      <c r="B29" s="483"/>
      <c r="C29" s="484" t="s">
        <v>193</v>
      </c>
      <c r="D29" s="485"/>
      <c r="E29" s="329" t="s">
        <v>187</v>
      </c>
      <c r="F29" s="344" t="s">
        <v>430</v>
      </c>
      <c r="G29" s="63">
        <v>0</v>
      </c>
      <c r="H29" s="59" t="e">
        <f>#REF!</f>
        <v>#REF!</v>
      </c>
      <c r="I29" s="63">
        <v>0</v>
      </c>
      <c r="J29" s="59" t="e">
        <f t="shared" si="3"/>
        <v>#REF!</v>
      </c>
      <c r="K29" s="59"/>
      <c r="L29" s="61"/>
      <c r="N29" s="55"/>
    </row>
    <row r="30" spans="1:14" ht="36" customHeight="1">
      <c r="A30" s="482" t="s">
        <v>194</v>
      </c>
      <c r="B30" s="483"/>
      <c r="C30" s="484" t="s">
        <v>195</v>
      </c>
      <c r="D30" s="485"/>
      <c r="E30" s="329" t="s">
        <v>187</v>
      </c>
      <c r="F30" s="345" t="s">
        <v>431</v>
      </c>
      <c r="G30" s="63">
        <v>0</v>
      </c>
      <c r="H30" s="59" t="e">
        <f>#REF!</f>
        <v>#REF!</v>
      </c>
      <c r="I30" s="63">
        <v>0</v>
      </c>
      <c r="J30" s="59" t="e">
        <f t="shared" si="3"/>
        <v>#REF!</v>
      </c>
      <c r="K30" s="59"/>
      <c r="L30" s="61"/>
      <c r="N30" s="55"/>
    </row>
    <row r="31" spans="1:14" ht="32.25" customHeight="1">
      <c r="A31" s="482" t="s">
        <v>194</v>
      </c>
      <c r="B31" s="483"/>
      <c r="C31" s="484" t="s">
        <v>284</v>
      </c>
      <c r="D31" s="485"/>
      <c r="E31" s="329" t="s">
        <v>187</v>
      </c>
      <c r="F31" s="344" t="s">
        <v>432</v>
      </c>
      <c r="G31" s="63">
        <v>0</v>
      </c>
      <c r="H31" s="59" t="e">
        <f>#REF!</f>
        <v>#REF!</v>
      </c>
      <c r="I31" s="63">
        <v>0</v>
      </c>
      <c r="J31" s="59" t="e">
        <f t="shared" ref="J31" si="5">G31+H31+I31</f>
        <v>#REF!</v>
      </c>
      <c r="K31" s="59"/>
      <c r="L31" s="61"/>
      <c r="N31" s="55"/>
    </row>
    <row r="32" spans="1:14" ht="79.5" customHeight="1">
      <c r="A32" s="482" t="s">
        <v>285</v>
      </c>
      <c r="B32" s="483"/>
      <c r="C32" s="484" t="s">
        <v>196</v>
      </c>
      <c r="D32" s="485"/>
      <c r="E32" s="329" t="s">
        <v>187</v>
      </c>
      <c r="F32" s="363" t="s">
        <v>522</v>
      </c>
      <c r="G32" s="63">
        <v>0</v>
      </c>
      <c r="H32" s="59" t="e">
        <f>#REF!</f>
        <v>#REF!</v>
      </c>
      <c r="I32" s="63">
        <v>0</v>
      </c>
      <c r="J32" s="59" t="e">
        <f t="shared" si="3"/>
        <v>#REF!</v>
      </c>
      <c r="K32" s="59"/>
      <c r="L32" s="61"/>
      <c r="N32" s="55"/>
    </row>
    <row r="33" spans="1:15" ht="55.5" customHeight="1">
      <c r="A33" s="482" t="s">
        <v>286</v>
      </c>
      <c r="B33" s="483"/>
      <c r="C33" s="484" t="s">
        <v>118</v>
      </c>
      <c r="D33" s="485"/>
      <c r="E33" s="329" t="s">
        <v>187</v>
      </c>
      <c r="F33" s="345" t="s">
        <v>521</v>
      </c>
      <c r="G33" s="63">
        <v>0</v>
      </c>
      <c r="H33" s="59" t="e">
        <f>#REF!</f>
        <v>#REF!</v>
      </c>
      <c r="I33" s="63">
        <v>0</v>
      </c>
      <c r="J33" s="59" t="e">
        <f t="shared" si="3"/>
        <v>#REF!</v>
      </c>
      <c r="K33" s="59"/>
      <c r="L33" s="61"/>
      <c r="N33" s="55"/>
    </row>
    <row r="34" spans="1:15" ht="30" customHeight="1">
      <c r="A34" s="482" t="s">
        <v>197</v>
      </c>
      <c r="B34" s="483"/>
      <c r="C34" s="484" t="s">
        <v>287</v>
      </c>
      <c r="D34" s="485"/>
      <c r="E34" s="329" t="s">
        <v>187</v>
      </c>
      <c r="F34" s="345" t="s">
        <v>520</v>
      </c>
      <c r="G34" s="63">
        <v>0</v>
      </c>
      <c r="H34" s="59" t="e">
        <f>#REF!</f>
        <v>#REF!</v>
      </c>
      <c r="I34" s="63">
        <v>0</v>
      </c>
      <c r="J34" s="59" t="e">
        <f t="shared" si="3"/>
        <v>#REF!</v>
      </c>
      <c r="K34" s="59"/>
      <c r="L34" s="61"/>
      <c r="N34" s="55"/>
    </row>
    <row r="35" spans="1:15" ht="63" customHeight="1">
      <c r="A35" s="482" t="s">
        <v>198</v>
      </c>
      <c r="B35" s="483"/>
      <c r="C35" s="484" t="s">
        <v>199</v>
      </c>
      <c r="D35" s="485"/>
      <c r="E35" s="329" t="s">
        <v>187</v>
      </c>
      <c r="F35" s="345" t="s">
        <v>519</v>
      </c>
      <c r="G35" s="63">
        <v>0</v>
      </c>
      <c r="H35" s="59" t="e">
        <f>#REF!</f>
        <v>#REF!</v>
      </c>
      <c r="I35" s="63">
        <v>0</v>
      </c>
      <c r="J35" s="59" t="e">
        <f t="shared" si="3"/>
        <v>#REF!</v>
      </c>
      <c r="K35" s="59"/>
      <c r="L35" s="61"/>
      <c r="N35" s="55"/>
    </row>
    <row r="36" spans="1:15" ht="42" customHeight="1">
      <c r="A36" s="482" t="s">
        <v>200</v>
      </c>
      <c r="B36" s="483"/>
      <c r="C36" s="504" t="s">
        <v>201</v>
      </c>
      <c r="D36" s="505"/>
      <c r="E36" s="329" t="s">
        <v>187</v>
      </c>
      <c r="F36" s="344" t="s">
        <v>518</v>
      </c>
      <c r="G36" s="67">
        <v>0</v>
      </c>
      <c r="H36" s="68" t="e">
        <f>#REF!</f>
        <v>#REF!</v>
      </c>
      <c r="I36" s="67">
        <v>0</v>
      </c>
      <c r="J36" s="68" t="e">
        <f t="shared" si="3"/>
        <v>#REF!</v>
      </c>
      <c r="K36" s="68"/>
      <c r="L36" s="61"/>
      <c r="N36" s="55"/>
    </row>
    <row r="37" spans="1:15" s="53" customFormat="1" ht="34.5" customHeight="1">
      <c r="A37" s="510" t="s">
        <v>202</v>
      </c>
      <c r="B37" s="511"/>
      <c r="C37" s="494" t="s">
        <v>203</v>
      </c>
      <c r="D37" s="495"/>
      <c r="E37" s="330"/>
      <c r="F37" s="346"/>
      <c r="G37" s="37">
        <f>SUM(G40:G42)</f>
        <v>0</v>
      </c>
      <c r="H37" s="38" t="e">
        <f>SUM(H38:H42)</f>
        <v>#REF!</v>
      </c>
      <c r="I37" s="37" t="e">
        <f>SUM(I38:I42)</f>
        <v>#REF!</v>
      </c>
      <c r="J37" s="38" t="e">
        <f t="shared" ref="J37" si="6">G37+H37+I37</f>
        <v>#REF!</v>
      </c>
      <c r="K37" s="38"/>
      <c r="L37" s="54"/>
      <c r="N37" s="55"/>
      <c r="O37" s="69"/>
    </row>
    <row r="38" spans="1:15" s="53" customFormat="1" ht="30" customHeight="1">
      <c r="A38" s="514" t="s">
        <v>277</v>
      </c>
      <c r="B38" s="515"/>
      <c r="C38" s="488" t="s">
        <v>280</v>
      </c>
      <c r="D38" s="489"/>
      <c r="E38" s="328" t="s">
        <v>187</v>
      </c>
      <c r="F38" s="345" t="s">
        <v>435</v>
      </c>
      <c r="G38" s="57">
        <v>0</v>
      </c>
      <c r="H38" s="60" t="e">
        <f>#REF!</f>
        <v>#REF!</v>
      </c>
      <c r="I38" s="57" t="e">
        <f>#REF!</f>
        <v>#REF!</v>
      </c>
      <c r="J38" s="60" t="e">
        <f>SUM(H38,I38)</f>
        <v>#REF!</v>
      </c>
      <c r="K38" s="56" t="s">
        <v>267</v>
      </c>
      <c r="L38" s="54"/>
      <c r="N38" s="55"/>
      <c r="O38" s="69"/>
    </row>
    <row r="39" spans="1:15" s="53" customFormat="1" ht="49.5" customHeight="1">
      <c r="A39" s="512" t="s">
        <v>437</v>
      </c>
      <c r="B39" s="513"/>
      <c r="C39" s="484" t="s">
        <v>279</v>
      </c>
      <c r="D39" s="485"/>
      <c r="E39" s="329" t="s">
        <v>187</v>
      </c>
      <c r="F39" s="345" t="s">
        <v>410</v>
      </c>
      <c r="G39" s="63">
        <v>0</v>
      </c>
      <c r="H39" s="63">
        <v>0</v>
      </c>
      <c r="I39" s="63" t="e">
        <f>#REF!</f>
        <v>#REF!</v>
      </c>
      <c r="J39" s="59" t="e">
        <f t="shared" ref="J39:J40" si="7">G39+H39+I39</f>
        <v>#REF!</v>
      </c>
      <c r="K39" s="62" t="s">
        <v>267</v>
      </c>
      <c r="L39" s="54"/>
      <c r="N39" s="55"/>
      <c r="O39" s="69"/>
    </row>
    <row r="40" spans="1:15" ht="26.25" customHeight="1">
      <c r="A40" s="512" t="s">
        <v>438</v>
      </c>
      <c r="B40" s="513"/>
      <c r="C40" s="484" t="s">
        <v>291</v>
      </c>
      <c r="D40" s="485"/>
      <c r="E40" s="329" t="s">
        <v>187</v>
      </c>
      <c r="F40" s="345" t="s">
        <v>204</v>
      </c>
      <c r="G40" s="63">
        <v>0</v>
      </c>
      <c r="H40" s="59" t="e">
        <f>#REF!</f>
        <v>#REF!</v>
      </c>
      <c r="I40" s="63">
        <v>0</v>
      </c>
      <c r="J40" s="59" t="e">
        <f t="shared" si="7"/>
        <v>#REF!</v>
      </c>
      <c r="K40" s="59"/>
      <c r="L40" s="61"/>
      <c r="N40" s="55"/>
      <c r="O40" s="70"/>
    </row>
    <row r="41" spans="1:15" ht="28.5" customHeight="1">
      <c r="A41" s="512" t="s">
        <v>205</v>
      </c>
      <c r="B41" s="513"/>
      <c r="C41" s="484" t="s">
        <v>206</v>
      </c>
      <c r="D41" s="485"/>
      <c r="E41" s="329" t="s">
        <v>187</v>
      </c>
      <c r="F41" s="345" t="s">
        <v>275</v>
      </c>
      <c r="G41" s="63">
        <v>0</v>
      </c>
      <c r="H41" s="59" t="e">
        <f>#REF!</f>
        <v>#REF!</v>
      </c>
      <c r="I41" s="63">
        <v>0</v>
      </c>
      <c r="J41" s="59" t="e">
        <f>G41+H41+I41</f>
        <v>#REF!</v>
      </c>
      <c r="K41" s="59"/>
      <c r="L41" s="61"/>
      <c r="N41" s="55"/>
    </row>
    <row r="42" spans="1:15" ht="40.5" customHeight="1">
      <c r="A42" s="506" t="s">
        <v>439</v>
      </c>
      <c r="B42" s="507"/>
      <c r="C42" s="504" t="s">
        <v>209</v>
      </c>
      <c r="D42" s="505"/>
      <c r="E42" s="331" t="s">
        <v>187</v>
      </c>
      <c r="F42" s="347" t="s">
        <v>289</v>
      </c>
      <c r="G42" s="67">
        <v>0</v>
      </c>
      <c r="H42" s="68" t="e">
        <f>#REF!</f>
        <v>#REF!</v>
      </c>
      <c r="I42" s="67">
        <v>0</v>
      </c>
      <c r="J42" s="68" t="e">
        <f>G42+H42+I42</f>
        <v>#REF!</v>
      </c>
      <c r="K42" s="68"/>
      <c r="L42" s="61"/>
      <c r="N42" s="55"/>
      <c r="O42" s="70"/>
    </row>
    <row r="43" spans="1:15" ht="24" customHeight="1">
      <c r="A43" s="516" t="s">
        <v>210</v>
      </c>
      <c r="B43" s="516"/>
      <c r="C43" s="517" t="s">
        <v>211</v>
      </c>
      <c r="D43" s="518"/>
      <c r="E43" s="332"/>
      <c r="F43" s="348"/>
      <c r="G43" s="75">
        <f>SUM(G44)</f>
        <v>0</v>
      </c>
      <c r="H43" s="76" t="e">
        <f>SUM(H44)</f>
        <v>#REF!</v>
      </c>
      <c r="I43" s="75">
        <f t="shared" ref="I43" si="8">SUM(I44)</f>
        <v>0</v>
      </c>
      <c r="J43" s="76" t="e">
        <f>G43+H43+I43</f>
        <v>#REF!</v>
      </c>
      <c r="K43" s="76"/>
      <c r="L43" s="61"/>
      <c r="N43" s="55"/>
      <c r="O43" s="73"/>
    </row>
    <row r="44" spans="1:15" ht="28.5" customHeight="1">
      <c r="A44" s="506" t="s">
        <v>212</v>
      </c>
      <c r="B44" s="507"/>
      <c r="C44" s="508" t="s">
        <v>129</v>
      </c>
      <c r="D44" s="509"/>
      <c r="E44" s="331" t="s">
        <v>187</v>
      </c>
      <c r="F44" s="349" t="s">
        <v>213</v>
      </c>
      <c r="G44" s="78">
        <v>0</v>
      </c>
      <c r="H44" s="80" t="e">
        <f>#REF!</f>
        <v>#REF!</v>
      </c>
      <c r="I44" s="78">
        <v>0</v>
      </c>
      <c r="J44" s="80" t="e">
        <f>G44+H44+I44</f>
        <v>#REF!</v>
      </c>
      <c r="K44" s="80"/>
      <c r="L44" s="61"/>
      <c r="N44" s="55"/>
      <c r="O44" s="73"/>
    </row>
    <row r="45" spans="1:15" s="53" customFormat="1" ht="36" customHeight="1">
      <c r="A45" s="510" t="s">
        <v>214</v>
      </c>
      <c r="B45" s="511"/>
      <c r="C45" s="494" t="s">
        <v>215</v>
      </c>
      <c r="D45" s="495"/>
      <c r="E45" s="330"/>
      <c r="F45" s="346"/>
      <c r="G45" s="37">
        <f>SUM(G46:G49)</f>
        <v>0</v>
      </c>
      <c r="H45" s="38" t="e">
        <f>SUM(H46:H49)</f>
        <v>#REF!</v>
      </c>
      <c r="I45" s="37">
        <f>SUM(I46:I49)</f>
        <v>0</v>
      </c>
      <c r="J45" s="38" t="e">
        <f t="shared" ref="J45:J49" si="9">G45+H45+I45</f>
        <v>#REF!</v>
      </c>
      <c r="K45" s="38"/>
      <c r="L45" s="54"/>
      <c r="N45" s="55"/>
    </row>
    <row r="46" spans="1:15" ht="35.25" customHeight="1">
      <c r="A46" s="514" t="s">
        <v>216</v>
      </c>
      <c r="B46" s="515"/>
      <c r="C46" s="488" t="s">
        <v>217</v>
      </c>
      <c r="D46" s="489"/>
      <c r="E46" s="328" t="s">
        <v>187</v>
      </c>
      <c r="F46" s="350" t="s">
        <v>218</v>
      </c>
      <c r="G46" s="57">
        <v>0</v>
      </c>
      <c r="H46" s="60" t="e">
        <f>#REF!</f>
        <v>#REF!</v>
      </c>
      <c r="I46" s="57">
        <v>0</v>
      </c>
      <c r="J46" s="60" t="e">
        <f t="shared" si="9"/>
        <v>#REF!</v>
      </c>
      <c r="K46" s="60"/>
      <c r="L46" s="61"/>
      <c r="N46" s="55"/>
    </row>
    <row r="47" spans="1:15" ht="23.25" customHeight="1">
      <c r="A47" s="512" t="s">
        <v>219</v>
      </c>
      <c r="B47" s="513"/>
      <c r="C47" s="484" t="s">
        <v>220</v>
      </c>
      <c r="D47" s="485"/>
      <c r="E47" s="329" t="s">
        <v>187</v>
      </c>
      <c r="F47" s="345" t="s">
        <v>221</v>
      </c>
      <c r="G47" s="63">
        <v>0</v>
      </c>
      <c r="H47" s="59" t="e">
        <f>#REF!</f>
        <v>#REF!</v>
      </c>
      <c r="I47" s="63">
        <v>0</v>
      </c>
      <c r="J47" s="59" t="e">
        <f t="shared" si="9"/>
        <v>#REF!</v>
      </c>
      <c r="K47" s="59"/>
      <c r="L47" s="61"/>
      <c r="N47" s="55"/>
    </row>
    <row r="48" spans="1:15" ht="23.25" customHeight="1">
      <c r="A48" s="512" t="s">
        <v>222</v>
      </c>
      <c r="B48" s="513"/>
      <c r="C48" s="484" t="s">
        <v>223</v>
      </c>
      <c r="D48" s="485"/>
      <c r="E48" s="329" t="s">
        <v>187</v>
      </c>
      <c r="F48" s="344" t="s">
        <v>224</v>
      </c>
      <c r="G48" s="63">
        <v>0</v>
      </c>
      <c r="H48" s="59" t="e">
        <f>#REF!</f>
        <v>#REF!</v>
      </c>
      <c r="I48" s="63">
        <v>0</v>
      </c>
      <c r="J48" s="59" t="e">
        <f t="shared" ref="J48" si="10">G48+H48+I48</f>
        <v>#REF!</v>
      </c>
      <c r="K48" s="59"/>
      <c r="L48" s="61"/>
      <c r="N48" s="55"/>
    </row>
    <row r="49" spans="1:15" ht="31.5" customHeight="1">
      <c r="A49" s="506" t="s">
        <v>222</v>
      </c>
      <c r="B49" s="507"/>
      <c r="C49" s="504" t="s">
        <v>265</v>
      </c>
      <c r="D49" s="505"/>
      <c r="E49" s="331" t="s">
        <v>187</v>
      </c>
      <c r="F49" s="351" t="s">
        <v>218</v>
      </c>
      <c r="G49" s="67">
        <v>0</v>
      </c>
      <c r="H49" s="68" t="e">
        <f>#REF!</f>
        <v>#REF!</v>
      </c>
      <c r="I49" s="67">
        <v>0</v>
      </c>
      <c r="J49" s="68" t="e">
        <f t="shared" si="9"/>
        <v>#REF!</v>
      </c>
      <c r="K49" s="68"/>
      <c r="L49" s="61"/>
      <c r="N49" s="55"/>
    </row>
    <row r="50" spans="1:15" s="53" customFormat="1" ht="26.25" customHeight="1">
      <c r="A50" s="510" t="s">
        <v>225</v>
      </c>
      <c r="B50" s="511"/>
      <c r="C50" s="527" t="s">
        <v>145</v>
      </c>
      <c r="D50" s="528"/>
      <c r="E50" s="330"/>
      <c r="F50" s="346"/>
      <c r="G50" s="37">
        <v>0</v>
      </c>
      <c r="H50" s="38" t="e">
        <f>SUM(H51:H55)</f>
        <v>#REF!</v>
      </c>
      <c r="I50" s="37">
        <v>0</v>
      </c>
      <c r="J50" s="38" t="e">
        <f t="shared" ref="J50:J55" si="11">G50+H50+I50</f>
        <v>#REF!</v>
      </c>
      <c r="K50" s="38"/>
      <c r="L50" s="61"/>
      <c r="N50" s="55"/>
    </row>
    <row r="51" spans="1:15" ht="39" customHeight="1">
      <c r="A51" s="529" t="s">
        <v>226</v>
      </c>
      <c r="B51" s="530"/>
      <c r="C51" s="531" t="s">
        <v>227</v>
      </c>
      <c r="D51" s="532"/>
      <c r="E51" s="333" t="s">
        <v>84</v>
      </c>
      <c r="F51" s="352" t="s">
        <v>440</v>
      </c>
      <c r="G51" s="81">
        <v>0</v>
      </c>
      <c r="H51" s="82" t="e">
        <f>#REF!</f>
        <v>#REF!</v>
      </c>
      <c r="I51" s="81">
        <v>0</v>
      </c>
      <c r="J51" s="82" t="e">
        <f t="shared" si="11"/>
        <v>#REF!</v>
      </c>
      <c r="K51" s="82"/>
      <c r="N51" s="55"/>
    </row>
    <row r="52" spans="1:15" ht="36" customHeight="1">
      <c r="A52" s="523" t="s">
        <v>228</v>
      </c>
      <c r="B52" s="524"/>
      <c r="C52" s="525" t="s">
        <v>229</v>
      </c>
      <c r="D52" s="526"/>
      <c r="E52" s="334" t="s">
        <v>84</v>
      </c>
      <c r="F52" s="353" t="s">
        <v>110</v>
      </c>
      <c r="G52" s="83">
        <v>0</v>
      </c>
      <c r="H52" s="84" t="e">
        <f>#REF!</f>
        <v>#REF!</v>
      </c>
      <c r="I52" s="83">
        <v>0</v>
      </c>
      <c r="J52" s="84" t="e">
        <f t="shared" si="11"/>
        <v>#REF!</v>
      </c>
      <c r="K52" s="84"/>
      <c r="L52" s="61"/>
      <c r="N52" s="55"/>
    </row>
    <row r="53" spans="1:15" ht="35.25" customHeight="1">
      <c r="A53" s="523" t="s">
        <v>230</v>
      </c>
      <c r="B53" s="524"/>
      <c r="C53" s="525" t="s">
        <v>231</v>
      </c>
      <c r="D53" s="526"/>
      <c r="E53" s="334" t="s">
        <v>232</v>
      </c>
      <c r="F53" s="353" t="s">
        <v>296</v>
      </c>
      <c r="G53" s="83">
        <v>0</v>
      </c>
      <c r="H53" s="84" t="e">
        <f>#REF!</f>
        <v>#REF!</v>
      </c>
      <c r="I53" s="83">
        <v>0</v>
      </c>
      <c r="J53" s="84" t="e">
        <f t="shared" si="11"/>
        <v>#REF!</v>
      </c>
      <c r="K53" s="84"/>
      <c r="L53" s="61"/>
      <c r="N53" s="55"/>
    </row>
    <row r="54" spans="1:15" ht="35.25" customHeight="1">
      <c r="A54" s="523" t="s">
        <v>230</v>
      </c>
      <c r="B54" s="524"/>
      <c r="C54" s="525" t="s">
        <v>233</v>
      </c>
      <c r="D54" s="526"/>
      <c r="E54" s="334" t="s">
        <v>84</v>
      </c>
      <c r="F54" s="353" t="s">
        <v>292</v>
      </c>
      <c r="G54" s="83">
        <v>0</v>
      </c>
      <c r="H54" s="84" t="e">
        <f>#REF!</f>
        <v>#REF!</v>
      </c>
      <c r="I54" s="83">
        <v>0</v>
      </c>
      <c r="J54" s="84" t="e">
        <f t="shared" si="11"/>
        <v>#REF!</v>
      </c>
      <c r="K54" s="84"/>
      <c r="L54" s="61"/>
      <c r="N54" s="55"/>
    </row>
    <row r="55" spans="1:15" ht="34.5" customHeight="1">
      <c r="A55" s="519" t="s">
        <v>234</v>
      </c>
      <c r="B55" s="520"/>
      <c r="C55" s="521" t="s">
        <v>146</v>
      </c>
      <c r="D55" s="522"/>
      <c r="E55" s="334" t="s">
        <v>84</v>
      </c>
      <c r="F55" s="354" t="s">
        <v>235</v>
      </c>
      <c r="G55" s="85">
        <v>0</v>
      </c>
      <c r="H55" s="86" t="e">
        <f>#REF!</f>
        <v>#REF!</v>
      </c>
      <c r="I55" s="85">
        <v>0</v>
      </c>
      <c r="J55" s="86" t="e">
        <f t="shared" si="11"/>
        <v>#REF!</v>
      </c>
      <c r="K55" s="86"/>
      <c r="L55" s="61"/>
      <c r="N55" s="55"/>
    </row>
    <row r="56" spans="1:15" s="53" customFormat="1" ht="24" customHeight="1">
      <c r="A56" s="510" t="s">
        <v>236</v>
      </c>
      <c r="B56" s="511"/>
      <c r="C56" s="494" t="s">
        <v>138</v>
      </c>
      <c r="D56" s="495"/>
      <c r="E56" s="330"/>
      <c r="F56" s="355"/>
      <c r="G56" s="37">
        <v>0</v>
      </c>
      <c r="H56" s="38" t="e">
        <f>SUM(H57:H57)</f>
        <v>#REF!</v>
      </c>
      <c r="I56" s="37">
        <v>0</v>
      </c>
      <c r="J56" s="38" t="e">
        <f t="shared" ref="J56:J57" si="12">G56+H56+I56</f>
        <v>#REF!</v>
      </c>
      <c r="K56" s="38"/>
      <c r="L56" s="61"/>
      <c r="N56" s="55"/>
    </row>
    <row r="57" spans="1:15" ht="40.5" customHeight="1">
      <c r="A57" s="555" t="s">
        <v>237</v>
      </c>
      <c r="B57" s="556"/>
      <c r="C57" s="559" t="s">
        <v>238</v>
      </c>
      <c r="D57" s="560"/>
      <c r="E57" s="334" t="s">
        <v>84</v>
      </c>
      <c r="F57" s="356" t="s">
        <v>441</v>
      </c>
      <c r="G57" s="87">
        <v>0</v>
      </c>
      <c r="H57" s="88" t="e">
        <f>#REF!</f>
        <v>#REF!</v>
      </c>
      <c r="I57" s="87">
        <v>0</v>
      </c>
      <c r="J57" s="88" t="e">
        <f t="shared" si="12"/>
        <v>#REF!</v>
      </c>
      <c r="K57" s="88"/>
      <c r="N57" s="55"/>
    </row>
    <row r="58" spans="1:15" s="53" customFormat="1" ht="26.25" customHeight="1">
      <c r="A58" s="510" t="s">
        <v>239</v>
      </c>
      <c r="B58" s="511"/>
      <c r="C58" s="527" t="s">
        <v>140</v>
      </c>
      <c r="D58" s="528"/>
      <c r="E58" s="330"/>
      <c r="F58" s="346"/>
      <c r="G58" s="37">
        <f>SUM(G59:G61)</f>
        <v>0</v>
      </c>
      <c r="H58" s="38" t="e">
        <f>SUM(H59:H61)</f>
        <v>#REF!</v>
      </c>
      <c r="I58" s="37">
        <v>0</v>
      </c>
      <c r="J58" s="38" t="e">
        <f t="shared" ref="J58:J61" si="13">G58+H58+I58</f>
        <v>#REF!</v>
      </c>
      <c r="K58" s="38"/>
      <c r="L58" s="54"/>
      <c r="N58" s="55"/>
    </row>
    <row r="59" spans="1:15" s="53" customFormat="1" ht="27.75" customHeight="1">
      <c r="A59" s="561" t="s">
        <v>240</v>
      </c>
      <c r="B59" s="562"/>
      <c r="C59" s="563" t="s">
        <v>133</v>
      </c>
      <c r="D59" s="564"/>
      <c r="E59" s="335" t="s">
        <v>84</v>
      </c>
      <c r="F59" s="357" t="s">
        <v>241</v>
      </c>
      <c r="G59" s="89">
        <v>0</v>
      </c>
      <c r="H59" s="90" t="e">
        <f>#REF!</f>
        <v>#REF!</v>
      </c>
      <c r="I59" s="89">
        <v>0</v>
      </c>
      <c r="J59" s="90" t="e">
        <f t="shared" si="13"/>
        <v>#REF!</v>
      </c>
      <c r="K59" s="90"/>
      <c r="L59" s="54"/>
      <c r="N59" s="55"/>
    </row>
    <row r="60" spans="1:15" s="53" customFormat="1" ht="28.5" customHeight="1">
      <c r="A60" s="523" t="s">
        <v>242</v>
      </c>
      <c r="B60" s="524"/>
      <c r="C60" s="565" t="s">
        <v>243</v>
      </c>
      <c r="D60" s="566"/>
      <c r="E60" s="324" t="s">
        <v>84</v>
      </c>
      <c r="F60" s="338" t="s">
        <v>244</v>
      </c>
      <c r="G60" s="91">
        <v>0</v>
      </c>
      <c r="H60" s="46" t="e">
        <f>#REF!</f>
        <v>#REF!</v>
      </c>
      <c r="I60" s="91">
        <v>0</v>
      </c>
      <c r="J60" s="92" t="e">
        <f t="shared" si="13"/>
        <v>#REF!</v>
      </c>
      <c r="K60" s="84"/>
      <c r="L60" s="54"/>
      <c r="N60" s="55"/>
    </row>
    <row r="61" spans="1:15" ht="45" customHeight="1">
      <c r="A61" s="555" t="s">
        <v>245</v>
      </c>
      <c r="B61" s="556"/>
      <c r="C61" s="557" t="s">
        <v>246</v>
      </c>
      <c r="D61" s="558"/>
      <c r="E61" s="326" t="s">
        <v>84</v>
      </c>
      <c r="F61" s="356" t="s">
        <v>263</v>
      </c>
      <c r="G61" s="87">
        <v>0</v>
      </c>
      <c r="H61" s="88" t="s">
        <v>61</v>
      </c>
      <c r="I61" s="87">
        <v>0</v>
      </c>
      <c r="J61" s="88" t="e">
        <f t="shared" si="13"/>
        <v>#VALUE!</v>
      </c>
      <c r="K61" s="314"/>
      <c r="L61" s="61"/>
      <c r="N61" s="55"/>
    </row>
    <row r="62" spans="1:15" ht="36.75" customHeight="1">
      <c r="A62" s="510" t="s">
        <v>247</v>
      </c>
      <c r="B62" s="511"/>
      <c r="C62" s="494" t="s">
        <v>248</v>
      </c>
      <c r="D62" s="495"/>
      <c r="E62" s="330"/>
      <c r="F62" s="346"/>
      <c r="G62" s="37">
        <f>SUM(G63:G65)</f>
        <v>0</v>
      </c>
      <c r="H62" s="38" t="e">
        <f>SUM(H63:H67)</f>
        <v>#REF!</v>
      </c>
      <c r="I62" s="37">
        <f>SUM(I63:I65)</f>
        <v>0</v>
      </c>
      <c r="J62" s="38" t="e">
        <f>SUM(J63:J67)</f>
        <v>#REF!</v>
      </c>
      <c r="K62" s="38"/>
      <c r="L62" s="61"/>
      <c r="N62" s="55"/>
    </row>
    <row r="63" spans="1:15" ht="38.25" customHeight="1">
      <c r="A63" s="553" t="s">
        <v>249</v>
      </c>
      <c r="B63" s="554"/>
      <c r="C63" s="540" t="s">
        <v>419</v>
      </c>
      <c r="D63" s="541"/>
      <c r="E63" s="406" t="s">
        <v>84</v>
      </c>
      <c r="F63" s="361" t="s">
        <v>301</v>
      </c>
      <c r="G63" s="97">
        <v>0</v>
      </c>
      <c r="H63" s="96" t="e">
        <f>#REF!</f>
        <v>#REF!</v>
      </c>
      <c r="I63" s="97">
        <v>0</v>
      </c>
      <c r="J63" s="96" t="e">
        <f t="shared" ref="J63:J67" si="14">G63+H63+I63</f>
        <v>#REF!</v>
      </c>
      <c r="K63" s="96"/>
      <c r="L63" s="61"/>
      <c r="N63" s="55"/>
    </row>
    <row r="64" spans="1:15" ht="69" customHeight="1">
      <c r="A64" s="542" t="s">
        <v>250</v>
      </c>
      <c r="B64" s="543"/>
      <c r="C64" s="546" t="s">
        <v>420</v>
      </c>
      <c r="D64" s="547"/>
      <c r="E64" s="324" t="s">
        <v>84</v>
      </c>
      <c r="F64" s="358" t="s">
        <v>251</v>
      </c>
      <c r="G64" s="93">
        <v>0</v>
      </c>
      <c r="H64" s="94">
        <f>sosialisasi!M23</f>
        <v>191261000</v>
      </c>
      <c r="I64" s="93">
        <v>0</v>
      </c>
      <c r="J64" s="94">
        <f t="shared" si="14"/>
        <v>191261000</v>
      </c>
      <c r="K64" s="94"/>
      <c r="L64" s="61"/>
      <c r="N64" s="55"/>
      <c r="O64" s="73"/>
    </row>
    <row r="65" spans="1:16" ht="39" customHeight="1">
      <c r="A65" s="542" t="s">
        <v>250</v>
      </c>
      <c r="B65" s="543"/>
      <c r="C65" s="546" t="s">
        <v>334</v>
      </c>
      <c r="D65" s="547"/>
      <c r="E65" s="324" t="s">
        <v>84</v>
      </c>
      <c r="F65" s="358" t="s">
        <v>329</v>
      </c>
      <c r="G65" s="93">
        <v>0</v>
      </c>
      <c r="H65" s="94">
        <f>Sarasehan!L23</f>
        <v>72033000</v>
      </c>
      <c r="I65" s="93">
        <v>0</v>
      </c>
      <c r="J65" s="94">
        <f t="shared" si="14"/>
        <v>72033000</v>
      </c>
      <c r="K65" s="94"/>
      <c r="L65" s="61"/>
      <c r="N65" s="55"/>
      <c r="O65" s="95"/>
    </row>
    <row r="66" spans="1:16" ht="33.75" customHeight="1">
      <c r="A66" s="542" t="s">
        <v>250</v>
      </c>
      <c r="B66" s="543"/>
      <c r="C66" s="546" t="s">
        <v>149</v>
      </c>
      <c r="D66" s="547"/>
      <c r="E66" s="324" t="s">
        <v>84</v>
      </c>
      <c r="F66" s="359" t="s">
        <v>413</v>
      </c>
      <c r="G66" s="93">
        <v>0</v>
      </c>
      <c r="H66" s="94">
        <f>'Regional IKAP (2)'!L23</f>
        <v>63733000</v>
      </c>
      <c r="I66" s="93">
        <v>0</v>
      </c>
      <c r="J66" s="94">
        <f t="shared" ref="J66" si="15">G66+H66+I66</f>
        <v>63733000</v>
      </c>
      <c r="K66" s="94"/>
      <c r="L66" s="61"/>
      <c r="N66" s="55"/>
    </row>
    <row r="67" spans="1:16" ht="46.5" customHeight="1">
      <c r="A67" s="542" t="s">
        <v>250</v>
      </c>
      <c r="B67" s="543"/>
      <c r="C67" s="544" t="s">
        <v>418</v>
      </c>
      <c r="D67" s="545"/>
      <c r="E67" s="324" t="s">
        <v>84</v>
      </c>
      <c r="F67" s="358" t="str">
        <f>pelatihan!K17</f>
        <v>38 orang</v>
      </c>
      <c r="G67" s="93">
        <v>0</v>
      </c>
      <c r="H67" s="94">
        <f>pelatihan!M23</f>
        <v>23723000</v>
      </c>
      <c r="I67" s="93">
        <v>0</v>
      </c>
      <c r="J67" s="94">
        <f t="shared" si="14"/>
        <v>23723000</v>
      </c>
      <c r="K67" s="94"/>
      <c r="L67" s="61"/>
      <c r="N67" s="55"/>
    </row>
    <row r="68" spans="1:16" ht="30.75" customHeight="1">
      <c r="A68" s="534" t="s">
        <v>252</v>
      </c>
      <c r="B68" s="535"/>
      <c r="C68" s="536" t="s">
        <v>148</v>
      </c>
      <c r="D68" s="537"/>
      <c r="E68" s="336"/>
      <c r="F68" s="360"/>
      <c r="G68" s="37">
        <f>SUM(G69:G69)</f>
        <v>0</v>
      </c>
      <c r="H68" s="38" t="e">
        <f>SUM(H69)</f>
        <v>#REF!</v>
      </c>
      <c r="I68" s="37">
        <f>SUM(I69:I69)</f>
        <v>0</v>
      </c>
      <c r="J68" s="38" t="e">
        <f t="shared" ref="J68:J69" si="16">G68+H68+I68</f>
        <v>#REF!</v>
      </c>
      <c r="K68" s="98"/>
      <c r="L68" s="61"/>
      <c r="N68" s="55"/>
    </row>
    <row r="69" spans="1:16" ht="31.5" customHeight="1">
      <c r="A69" s="538" t="s">
        <v>253</v>
      </c>
      <c r="B69" s="539"/>
      <c r="C69" s="540" t="s">
        <v>488</v>
      </c>
      <c r="D69" s="541"/>
      <c r="E69" s="324" t="s">
        <v>84</v>
      </c>
      <c r="F69" s="354" t="s">
        <v>442</v>
      </c>
      <c r="G69" s="89">
        <v>0</v>
      </c>
      <c r="H69" s="90" t="e">
        <f>#REF!</f>
        <v>#REF!</v>
      </c>
      <c r="I69" s="89">
        <v>0</v>
      </c>
      <c r="J69" s="90" t="e">
        <f t="shared" si="16"/>
        <v>#REF!</v>
      </c>
      <c r="K69" s="96"/>
      <c r="L69" s="61"/>
      <c r="N69" s="55"/>
    </row>
    <row r="70" spans="1:16" ht="34.5" customHeight="1">
      <c r="A70" s="510" t="s">
        <v>254</v>
      </c>
      <c r="B70" s="511"/>
      <c r="C70" s="494" t="s">
        <v>255</v>
      </c>
      <c r="D70" s="495"/>
      <c r="E70" s="330"/>
      <c r="F70" s="355"/>
      <c r="G70" s="37">
        <f>SUM(G71:G71)</f>
        <v>0</v>
      </c>
      <c r="H70" s="38" t="e">
        <f>SUM(H71)</f>
        <v>#REF!</v>
      </c>
      <c r="I70" s="37">
        <f>SUM(I71:I71)</f>
        <v>0</v>
      </c>
      <c r="J70" s="38" t="e">
        <f t="shared" ref="J70:J71" si="17">G70+H70+I70</f>
        <v>#REF!</v>
      </c>
      <c r="K70" s="38"/>
      <c r="L70" s="61"/>
      <c r="N70" s="55"/>
      <c r="O70" s="70"/>
    </row>
    <row r="71" spans="1:16" ht="35.25" customHeight="1">
      <c r="A71" s="548" t="s">
        <v>256</v>
      </c>
      <c r="B71" s="549"/>
      <c r="C71" s="540" t="s">
        <v>257</v>
      </c>
      <c r="D71" s="541"/>
      <c r="E71" s="324" t="s">
        <v>84</v>
      </c>
      <c r="F71" s="361" t="s">
        <v>302</v>
      </c>
      <c r="G71" s="97">
        <v>0</v>
      </c>
      <c r="H71" s="96" t="e">
        <f>#REF!</f>
        <v>#REF!</v>
      </c>
      <c r="I71" s="97">
        <v>0</v>
      </c>
      <c r="J71" s="96" t="e">
        <f t="shared" si="17"/>
        <v>#REF!</v>
      </c>
      <c r="K71" s="96"/>
      <c r="L71" s="61"/>
      <c r="N71" s="55"/>
    </row>
    <row r="72" spans="1:16" ht="31.5" customHeight="1">
      <c r="A72" s="550" t="s">
        <v>258</v>
      </c>
      <c r="B72" s="551"/>
      <c r="C72" s="551"/>
      <c r="D72" s="551"/>
      <c r="E72" s="551"/>
      <c r="F72" s="552"/>
      <c r="G72" s="99">
        <f>SUM(G70,G68,G62,G58,G56,G50,G45,G43,G37,G24,G16,G11)</f>
        <v>0</v>
      </c>
      <c r="H72" s="103" t="e">
        <f>SUM(H70,H68,H62,H58,H56,H50,H45,H43,H37,H24,H16,H11)</f>
        <v>#REF!</v>
      </c>
      <c r="I72" s="320" t="e">
        <f>SUM(I70,I68,I62,I58,I56,I50,I45,I43,I37,I24,I16,I11)</f>
        <v>#REF!</v>
      </c>
      <c r="J72" s="103" t="e">
        <f>G72+H72+I72</f>
        <v>#REF!</v>
      </c>
      <c r="K72" s="36"/>
      <c r="L72" s="61"/>
      <c r="N72" s="55"/>
      <c r="O72" s="100"/>
      <c r="P72" s="73"/>
    </row>
    <row r="73" spans="1:16" ht="31.5" customHeight="1">
      <c r="A73" s="550" t="s">
        <v>259</v>
      </c>
      <c r="B73" s="551"/>
      <c r="C73" s="551"/>
      <c r="D73" s="551"/>
      <c r="E73" s="551"/>
      <c r="F73" s="552"/>
      <c r="G73" s="101"/>
      <c r="H73" s="101"/>
      <c r="I73" s="102"/>
      <c r="J73" s="103" t="e">
        <f>SUM(I39,I38)</f>
        <v>#REF!</v>
      </c>
      <c r="K73" s="114" t="s">
        <v>267</v>
      </c>
      <c r="L73" s="61"/>
      <c r="N73" s="55"/>
      <c r="O73" s="100"/>
      <c r="P73" s="73"/>
    </row>
    <row r="74" spans="1:16" ht="32.25" customHeight="1">
      <c r="A74" s="550" t="s">
        <v>421</v>
      </c>
      <c r="B74" s="551"/>
      <c r="C74" s="551"/>
      <c r="D74" s="551"/>
      <c r="E74" s="551"/>
      <c r="F74" s="552"/>
      <c r="G74" s="104"/>
      <c r="H74" s="104"/>
      <c r="I74" s="105"/>
      <c r="J74" s="103" t="e">
        <f>J72-J73</f>
        <v>#REF!</v>
      </c>
      <c r="K74" s="113" t="s">
        <v>268</v>
      </c>
      <c r="L74" s="73"/>
      <c r="N74" s="73"/>
      <c r="O74" s="73"/>
    </row>
    <row r="75" spans="1:16" ht="18.75">
      <c r="G75" s="533"/>
      <c r="H75" s="533"/>
      <c r="I75" s="533"/>
      <c r="J75" s="533"/>
      <c r="K75" s="533"/>
      <c r="L75" s="106"/>
    </row>
    <row r="76" spans="1:16" ht="15" customHeight="1">
      <c r="D76" s="107"/>
      <c r="G76" s="106"/>
      <c r="H76" s="106"/>
      <c r="I76" s="106" t="s">
        <v>261</v>
      </c>
      <c r="J76" s="106"/>
      <c r="K76" s="106"/>
      <c r="L76" s="106"/>
      <c r="N76" s="73"/>
    </row>
    <row r="77" spans="1:16" ht="15" customHeight="1">
      <c r="G77" s="106"/>
      <c r="H77" s="106"/>
      <c r="I77" s="106" t="s">
        <v>35</v>
      </c>
      <c r="J77" s="106"/>
      <c r="K77" s="106"/>
      <c r="L77" s="108"/>
      <c r="O77" s="70"/>
    </row>
    <row r="78" spans="1:16" ht="26.25" customHeight="1">
      <c r="G78" s="108"/>
      <c r="H78" s="108"/>
      <c r="I78" s="108"/>
      <c r="J78" s="108"/>
      <c r="K78" s="108"/>
      <c r="L78" s="108"/>
    </row>
    <row r="79" spans="1:16" ht="15" customHeight="1">
      <c r="D79" s="73"/>
      <c r="F79" s="73"/>
      <c r="G79" s="108"/>
      <c r="H79" s="108"/>
      <c r="I79" s="108"/>
      <c r="J79" s="108"/>
      <c r="K79" s="108"/>
      <c r="L79" s="108"/>
      <c r="N79" s="70"/>
      <c r="O79" s="39"/>
    </row>
    <row r="80" spans="1:16" ht="20.25" customHeight="1">
      <c r="G80" s="108"/>
      <c r="H80" s="108"/>
      <c r="I80" s="108"/>
      <c r="J80" s="108"/>
      <c r="K80" s="108"/>
      <c r="L80" s="109"/>
      <c r="O80" s="70"/>
    </row>
    <row r="81" spans="6:15" ht="18.75">
      <c r="G81" s="109"/>
      <c r="H81" s="109"/>
      <c r="I81" s="109" t="s">
        <v>86</v>
      </c>
      <c r="J81" s="115"/>
      <c r="K81" s="115"/>
      <c r="L81" s="106"/>
      <c r="N81" s="70"/>
      <c r="O81" s="73"/>
    </row>
    <row r="82" spans="6:15" ht="18.75">
      <c r="F82" s="73"/>
      <c r="G82" s="106"/>
      <c r="H82" s="106"/>
      <c r="I82" s="106" t="s">
        <v>107</v>
      </c>
      <c r="J82" s="116"/>
      <c r="K82" s="116"/>
    </row>
    <row r="84" spans="6:15">
      <c r="N84" s="73"/>
    </row>
    <row r="85" spans="6:15">
      <c r="N85" s="70"/>
    </row>
    <row r="86" spans="6:15">
      <c r="N86" s="70"/>
    </row>
    <row r="87" spans="6:15">
      <c r="N87" s="70"/>
    </row>
    <row r="88" spans="6:15">
      <c r="N88" s="70"/>
    </row>
  </sheetData>
  <mergeCells count="143">
    <mergeCell ref="A62:B62"/>
    <mergeCell ref="C62:D62"/>
    <mergeCell ref="A63:B63"/>
    <mergeCell ref="C63:D63"/>
    <mergeCell ref="A60:B60"/>
    <mergeCell ref="A61:B61"/>
    <mergeCell ref="C61:D61"/>
    <mergeCell ref="A57:B57"/>
    <mergeCell ref="C57:D57"/>
    <mergeCell ref="A58:B58"/>
    <mergeCell ref="C58:D58"/>
    <mergeCell ref="A59:B59"/>
    <mergeCell ref="C59:D59"/>
    <mergeCell ref="C60:D60"/>
    <mergeCell ref="A66:B66"/>
    <mergeCell ref="C66:D66"/>
    <mergeCell ref="A71:B71"/>
    <mergeCell ref="C71:D71"/>
    <mergeCell ref="A72:F72"/>
    <mergeCell ref="A73:F73"/>
    <mergeCell ref="A74:F74"/>
    <mergeCell ref="A64:B64"/>
    <mergeCell ref="C64:D64"/>
    <mergeCell ref="A65:B65"/>
    <mergeCell ref="C65:D65"/>
    <mergeCell ref="G75:K75"/>
    <mergeCell ref="A68:B68"/>
    <mergeCell ref="C68:D68"/>
    <mergeCell ref="A69:B69"/>
    <mergeCell ref="C69:D69"/>
    <mergeCell ref="A70:B70"/>
    <mergeCell ref="C70:D70"/>
    <mergeCell ref="A67:B67"/>
    <mergeCell ref="C67:D67"/>
    <mergeCell ref="A49:B49"/>
    <mergeCell ref="C49:D49"/>
    <mergeCell ref="A50:B50"/>
    <mergeCell ref="C50:D50"/>
    <mergeCell ref="A51:B51"/>
    <mergeCell ref="C51:D51"/>
    <mergeCell ref="A45:B45"/>
    <mergeCell ref="C45:D45"/>
    <mergeCell ref="A46:B46"/>
    <mergeCell ref="C46:D46"/>
    <mergeCell ref="A47:B47"/>
    <mergeCell ref="C47:D47"/>
    <mergeCell ref="A48:B48"/>
    <mergeCell ref="C48:D48"/>
    <mergeCell ref="A55:B55"/>
    <mergeCell ref="C55:D55"/>
    <mergeCell ref="A56:B56"/>
    <mergeCell ref="C56:D56"/>
    <mergeCell ref="A52:B52"/>
    <mergeCell ref="C52:D52"/>
    <mergeCell ref="A53:B53"/>
    <mergeCell ref="C53:D53"/>
    <mergeCell ref="A54:B54"/>
    <mergeCell ref="C54:D54"/>
    <mergeCell ref="A44:B44"/>
    <mergeCell ref="C44:D44"/>
    <mergeCell ref="A37:B37"/>
    <mergeCell ref="C37:D37"/>
    <mergeCell ref="A39:B39"/>
    <mergeCell ref="C39:D39"/>
    <mergeCell ref="A38:B38"/>
    <mergeCell ref="C38:D38"/>
    <mergeCell ref="A42:B42"/>
    <mergeCell ref="C42:D42"/>
    <mergeCell ref="A40:B40"/>
    <mergeCell ref="C40:D40"/>
    <mergeCell ref="A41:B41"/>
    <mergeCell ref="C41:D41"/>
    <mergeCell ref="A43:B43"/>
    <mergeCell ref="C43:D43"/>
    <mergeCell ref="A26:B26"/>
    <mergeCell ref="C26:D26"/>
    <mergeCell ref="A28:B28"/>
    <mergeCell ref="C28:D28"/>
    <mergeCell ref="A33:B33"/>
    <mergeCell ref="C33:D33"/>
    <mergeCell ref="A34:B34"/>
    <mergeCell ref="C34:D34"/>
    <mergeCell ref="A36:B36"/>
    <mergeCell ref="C36:D36"/>
    <mergeCell ref="A35:B35"/>
    <mergeCell ref="C35:D35"/>
    <mergeCell ref="A29:B29"/>
    <mergeCell ref="C29:D29"/>
    <mergeCell ref="A30:B30"/>
    <mergeCell ref="C30:D30"/>
    <mergeCell ref="A12:B12"/>
    <mergeCell ref="C12:D12"/>
    <mergeCell ref="A32:B32"/>
    <mergeCell ref="C32:D32"/>
    <mergeCell ref="A31:B31"/>
    <mergeCell ref="C31:D31"/>
    <mergeCell ref="A25:B25"/>
    <mergeCell ref="C25:D25"/>
    <mergeCell ref="A18:B18"/>
    <mergeCell ref="C18:D18"/>
    <mergeCell ref="A19:B19"/>
    <mergeCell ref="C19:D19"/>
    <mergeCell ref="A20:B20"/>
    <mergeCell ref="C20:D20"/>
    <mergeCell ref="C24:D24"/>
    <mergeCell ref="A23:B23"/>
    <mergeCell ref="C23:D23"/>
    <mergeCell ref="A24:B24"/>
    <mergeCell ref="A27:B27"/>
    <mergeCell ref="C27:D27"/>
    <mergeCell ref="A21:B21"/>
    <mergeCell ref="C21:D21"/>
    <mergeCell ref="A22:B22"/>
    <mergeCell ref="C22:D22"/>
    <mergeCell ref="A16:B16"/>
    <mergeCell ref="C16:D16"/>
    <mergeCell ref="A17:B17"/>
    <mergeCell ref="C17:D17"/>
    <mergeCell ref="A13:B13"/>
    <mergeCell ref="C13:D13"/>
    <mergeCell ref="A14:B14"/>
    <mergeCell ref="C14:D14"/>
    <mergeCell ref="A15:B15"/>
    <mergeCell ref="C15:D15"/>
    <mergeCell ref="A1:A2"/>
    <mergeCell ref="B1:J1"/>
    <mergeCell ref="K1:K2"/>
    <mergeCell ref="B2:J2"/>
    <mergeCell ref="D3:K3"/>
    <mergeCell ref="D4:K4"/>
    <mergeCell ref="A10:B10"/>
    <mergeCell ref="C10:D10"/>
    <mergeCell ref="A11:B11"/>
    <mergeCell ref="C11:D11"/>
    <mergeCell ref="D5:K5"/>
    <mergeCell ref="A6:K6"/>
    <mergeCell ref="A7:B9"/>
    <mergeCell ref="C7:D9"/>
    <mergeCell ref="E7:E9"/>
    <mergeCell ref="F7:F9"/>
    <mergeCell ref="G7:J7"/>
    <mergeCell ref="K7:K9"/>
    <mergeCell ref="G8:J8"/>
  </mergeCells>
  <printOptions horizontalCentered="1"/>
  <pageMargins left="0.39370078740157483" right="0.39370078740157483" top="0.39370078740157483" bottom="0.39370078740157483" header="0.19685039370078741" footer="0.19685039370078741"/>
  <pageSetup paperSize="256" scale="70" orientation="landscape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P62"/>
  <sheetViews>
    <sheetView view="pageBreakPreview" topLeftCell="B14" zoomScaleNormal="80" zoomScaleSheetLayoutView="100" workbookViewId="0">
      <selection activeCell="K45" sqref="K45"/>
    </sheetView>
  </sheetViews>
  <sheetFormatPr defaultRowHeight="15"/>
  <cols>
    <col min="1" max="1" width="20.42578125" style="24" customWidth="1"/>
    <col min="2" max="2" width="2.5703125" style="24" customWidth="1"/>
    <col min="3" max="3" width="14.42578125" style="24" customWidth="1"/>
    <col min="4" max="4" width="38.7109375" style="24" customWidth="1"/>
    <col min="5" max="5" width="13.85546875" style="24" customWidth="1"/>
    <col min="6" max="6" width="23.7109375" style="24" customWidth="1"/>
    <col min="7" max="7" width="17.5703125" style="24" customWidth="1"/>
    <col min="8" max="8" width="24" style="24" customWidth="1"/>
    <col min="9" max="9" width="20.5703125" style="24" customWidth="1"/>
    <col min="10" max="10" width="24.5703125" style="24" customWidth="1"/>
    <col min="11" max="11" width="17.85546875" style="24" customWidth="1"/>
    <col min="12" max="12" width="16.7109375" style="24" bestFit="1" customWidth="1"/>
    <col min="13" max="13" width="9.140625" style="24"/>
    <col min="14" max="14" width="21.42578125" style="24" customWidth="1"/>
    <col min="15" max="15" width="16.85546875" style="24" bestFit="1" customWidth="1"/>
    <col min="16" max="16" width="16.42578125" style="24" bestFit="1" customWidth="1"/>
    <col min="17" max="16384" width="9.140625" style="24"/>
  </cols>
  <sheetData>
    <row r="1" spans="1:14" ht="38.25" customHeight="1">
      <c r="A1" s="435"/>
      <c r="B1" s="437" t="s">
        <v>0</v>
      </c>
      <c r="C1" s="438"/>
      <c r="D1" s="438"/>
      <c r="E1" s="438"/>
      <c r="F1" s="438"/>
      <c r="G1" s="438"/>
      <c r="H1" s="438"/>
      <c r="I1" s="438"/>
      <c r="J1" s="439"/>
      <c r="K1" s="440" t="s">
        <v>151</v>
      </c>
    </row>
    <row r="2" spans="1:14" ht="33" customHeight="1">
      <c r="A2" s="436"/>
      <c r="B2" s="437" t="s">
        <v>152</v>
      </c>
      <c r="C2" s="438"/>
      <c r="D2" s="438"/>
      <c r="E2" s="438"/>
      <c r="F2" s="438"/>
      <c r="G2" s="438"/>
      <c r="H2" s="438"/>
      <c r="I2" s="438"/>
      <c r="J2" s="439"/>
      <c r="K2" s="441"/>
    </row>
    <row r="3" spans="1:14">
      <c r="A3" s="25" t="s">
        <v>2</v>
      </c>
      <c r="B3" s="26" t="s">
        <v>3</v>
      </c>
      <c r="C3" s="118" t="s">
        <v>153</v>
      </c>
      <c r="D3" s="442" t="s">
        <v>154</v>
      </c>
      <c r="E3" s="442"/>
      <c r="F3" s="442"/>
      <c r="G3" s="442"/>
      <c r="H3" s="442"/>
      <c r="I3" s="442"/>
      <c r="J3" s="442"/>
      <c r="K3" s="443"/>
    </row>
    <row r="4" spans="1:14">
      <c r="A4" s="28" t="s">
        <v>5</v>
      </c>
      <c r="B4" s="29" t="s">
        <v>3</v>
      </c>
      <c r="C4" s="119" t="s">
        <v>155</v>
      </c>
      <c r="D4" s="444" t="s">
        <v>7</v>
      </c>
      <c r="E4" s="444"/>
      <c r="F4" s="444"/>
      <c r="G4" s="444"/>
      <c r="H4" s="444"/>
      <c r="I4" s="444"/>
      <c r="J4" s="444"/>
      <c r="K4" s="445"/>
    </row>
    <row r="5" spans="1:14">
      <c r="A5" s="31" t="s">
        <v>156</v>
      </c>
      <c r="B5" s="32" t="s">
        <v>3</v>
      </c>
      <c r="C5" s="117" t="s">
        <v>157</v>
      </c>
      <c r="D5" s="451" t="s">
        <v>7</v>
      </c>
      <c r="E5" s="451"/>
      <c r="F5" s="451"/>
      <c r="G5" s="451"/>
      <c r="H5" s="451"/>
      <c r="I5" s="451"/>
      <c r="J5" s="451"/>
      <c r="K5" s="452"/>
    </row>
    <row r="6" spans="1:14" ht="20.25" customHeight="1">
      <c r="A6" s="453" t="s">
        <v>158</v>
      </c>
      <c r="B6" s="454"/>
      <c r="C6" s="454"/>
      <c r="D6" s="454"/>
      <c r="E6" s="454"/>
      <c r="F6" s="454"/>
      <c r="G6" s="454"/>
      <c r="H6" s="454"/>
      <c r="I6" s="454"/>
      <c r="J6" s="454"/>
      <c r="K6" s="455"/>
    </row>
    <row r="7" spans="1:14">
      <c r="A7" s="456" t="s">
        <v>159</v>
      </c>
      <c r="B7" s="457"/>
      <c r="C7" s="456" t="s">
        <v>27</v>
      </c>
      <c r="D7" s="457"/>
      <c r="E7" s="462" t="s">
        <v>160</v>
      </c>
      <c r="F7" s="462" t="s">
        <v>161</v>
      </c>
      <c r="G7" s="446" t="s">
        <v>162</v>
      </c>
      <c r="H7" s="465"/>
      <c r="I7" s="465"/>
      <c r="J7" s="447"/>
      <c r="K7" s="462" t="s">
        <v>163</v>
      </c>
    </row>
    <row r="8" spans="1:14" ht="15" customHeight="1">
      <c r="A8" s="458"/>
      <c r="B8" s="459"/>
      <c r="C8" s="458"/>
      <c r="D8" s="459"/>
      <c r="E8" s="463"/>
      <c r="F8" s="463"/>
      <c r="G8" s="446" t="s">
        <v>164</v>
      </c>
      <c r="H8" s="465"/>
      <c r="I8" s="465"/>
      <c r="J8" s="447"/>
      <c r="K8" s="466"/>
    </row>
    <row r="9" spans="1:14" ht="27" customHeight="1">
      <c r="A9" s="460"/>
      <c r="B9" s="461"/>
      <c r="C9" s="460"/>
      <c r="D9" s="461"/>
      <c r="E9" s="464"/>
      <c r="F9" s="464"/>
      <c r="G9" s="34" t="s">
        <v>147</v>
      </c>
      <c r="H9" s="34" t="s">
        <v>165</v>
      </c>
      <c r="I9" s="34" t="s">
        <v>166</v>
      </c>
      <c r="J9" s="34" t="s">
        <v>167</v>
      </c>
      <c r="K9" s="467"/>
    </row>
    <row r="10" spans="1:14" ht="16.5" customHeight="1">
      <c r="A10" s="446">
        <v>1</v>
      </c>
      <c r="B10" s="447"/>
      <c r="C10" s="446">
        <v>2</v>
      </c>
      <c r="D10" s="447"/>
      <c r="E10" s="35">
        <v>3</v>
      </c>
      <c r="F10" s="35">
        <v>4</v>
      </c>
      <c r="G10" s="35">
        <v>5</v>
      </c>
      <c r="H10" s="35">
        <v>6</v>
      </c>
      <c r="I10" s="35">
        <v>7</v>
      </c>
      <c r="J10" s="35" t="s">
        <v>168</v>
      </c>
      <c r="K10" s="35">
        <v>9</v>
      </c>
    </row>
    <row r="11" spans="1:14" s="53" customFormat="1" ht="33.75" customHeight="1">
      <c r="A11" s="571" t="s">
        <v>185</v>
      </c>
      <c r="B11" s="572"/>
      <c r="C11" s="573" t="s">
        <v>103</v>
      </c>
      <c r="D11" s="574"/>
      <c r="E11" s="120"/>
      <c r="F11" s="120"/>
      <c r="G11" s="121">
        <f>SUM(G12:G23)</f>
        <v>0</v>
      </c>
      <c r="H11" s="122" t="e">
        <f>SUM(H12:H23)</f>
        <v>#REF!</v>
      </c>
      <c r="I11" s="120">
        <f>SUM(I12:I23)</f>
        <v>0</v>
      </c>
      <c r="J11" s="120" t="e">
        <f>G11+H11+I11</f>
        <v>#REF!</v>
      </c>
      <c r="K11" s="120"/>
      <c r="L11" s="54"/>
      <c r="N11" s="55"/>
    </row>
    <row r="12" spans="1:14" ht="30.75" customHeight="1">
      <c r="A12" s="575" t="s">
        <v>186</v>
      </c>
      <c r="B12" s="576"/>
      <c r="C12" s="568" t="s">
        <v>104</v>
      </c>
      <c r="D12" s="569"/>
      <c r="E12" s="56" t="s">
        <v>187</v>
      </c>
      <c r="F12" s="316" t="s">
        <v>428</v>
      </c>
      <c r="G12" s="57">
        <v>0</v>
      </c>
      <c r="H12" s="58" t="e">
        <f>#REF!</f>
        <v>#REF!</v>
      </c>
      <c r="I12" s="57">
        <v>0</v>
      </c>
      <c r="J12" s="59" t="e">
        <f t="shared" ref="J12:J23" si="0">G12+H12+I12</f>
        <v>#REF!</v>
      </c>
      <c r="K12" s="60"/>
      <c r="L12" s="61"/>
      <c r="N12" s="55"/>
    </row>
    <row r="13" spans="1:14" ht="36" customHeight="1">
      <c r="A13" s="577" t="s">
        <v>188</v>
      </c>
      <c r="B13" s="578"/>
      <c r="C13" s="579" t="s">
        <v>189</v>
      </c>
      <c r="D13" s="580"/>
      <c r="E13" s="62" t="s">
        <v>187</v>
      </c>
      <c r="F13" s="311" t="s">
        <v>110</v>
      </c>
      <c r="G13" s="63">
        <v>0</v>
      </c>
      <c r="H13" s="64" t="e">
        <f>#REF!</f>
        <v>#REF!</v>
      </c>
      <c r="I13" s="63">
        <v>0</v>
      </c>
      <c r="J13" s="59" t="e">
        <f t="shared" si="0"/>
        <v>#REF!</v>
      </c>
      <c r="K13" s="59"/>
      <c r="L13" s="61"/>
      <c r="N13" s="55"/>
    </row>
    <row r="14" spans="1:14" ht="37.5" customHeight="1">
      <c r="A14" s="577" t="s">
        <v>282</v>
      </c>
      <c r="B14" s="578"/>
      <c r="C14" s="579" t="s">
        <v>281</v>
      </c>
      <c r="D14" s="580"/>
      <c r="E14" s="62" t="s">
        <v>187</v>
      </c>
      <c r="F14" s="311" t="s">
        <v>283</v>
      </c>
      <c r="G14" s="63">
        <v>0</v>
      </c>
      <c r="H14" s="64" t="e">
        <f>#REF!</f>
        <v>#REF!</v>
      </c>
      <c r="I14" s="63">
        <v>0</v>
      </c>
      <c r="J14" s="59" t="e">
        <f t="shared" si="0"/>
        <v>#REF!</v>
      </c>
      <c r="K14" s="59"/>
      <c r="L14" s="61"/>
      <c r="N14" s="55"/>
    </row>
    <row r="15" spans="1:14" ht="34.5" customHeight="1">
      <c r="A15" s="577" t="s">
        <v>190</v>
      </c>
      <c r="B15" s="578"/>
      <c r="C15" s="579" t="s">
        <v>191</v>
      </c>
      <c r="D15" s="580"/>
      <c r="E15" s="62" t="s">
        <v>187</v>
      </c>
      <c r="F15" s="317" t="s">
        <v>429</v>
      </c>
      <c r="G15" s="63">
        <v>0</v>
      </c>
      <c r="H15" s="64" t="e">
        <f>#REF!</f>
        <v>#REF!</v>
      </c>
      <c r="I15" s="63">
        <v>0</v>
      </c>
      <c r="J15" s="59" t="e">
        <f t="shared" si="0"/>
        <v>#REF!</v>
      </c>
      <c r="K15" s="59"/>
      <c r="L15" s="61"/>
      <c r="N15" s="55"/>
    </row>
    <row r="16" spans="1:14" ht="24" customHeight="1">
      <c r="A16" s="577" t="s">
        <v>192</v>
      </c>
      <c r="B16" s="578"/>
      <c r="C16" s="579" t="s">
        <v>193</v>
      </c>
      <c r="D16" s="580"/>
      <c r="E16" s="62" t="s">
        <v>187</v>
      </c>
      <c r="F16" s="311" t="s">
        <v>430</v>
      </c>
      <c r="G16" s="63">
        <v>0</v>
      </c>
      <c r="H16" s="64" t="e">
        <f>#REF!</f>
        <v>#REF!</v>
      </c>
      <c r="I16" s="63">
        <v>0</v>
      </c>
      <c r="J16" s="59" t="e">
        <f t="shared" si="0"/>
        <v>#REF!</v>
      </c>
      <c r="K16" s="59"/>
      <c r="L16" s="61"/>
      <c r="N16" s="55"/>
    </row>
    <row r="17" spans="1:15" ht="30.75" customHeight="1">
      <c r="A17" s="577" t="s">
        <v>194</v>
      </c>
      <c r="B17" s="578"/>
      <c r="C17" s="579" t="s">
        <v>195</v>
      </c>
      <c r="D17" s="580"/>
      <c r="E17" s="62" t="s">
        <v>187</v>
      </c>
      <c r="F17" s="317" t="s">
        <v>431</v>
      </c>
      <c r="G17" s="63">
        <v>0</v>
      </c>
      <c r="H17" s="64" t="e">
        <f>#REF!</f>
        <v>#REF!</v>
      </c>
      <c r="I17" s="63">
        <v>0</v>
      </c>
      <c r="J17" s="59" t="e">
        <f t="shared" si="0"/>
        <v>#REF!</v>
      </c>
      <c r="K17" s="59"/>
      <c r="L17" s="61"/>
      <c r="N17" s="55"/>
    </row>
    <row r="18" spans="1:15" ht="31.5" customHeight="1">
      <c r="A18" s="577" t="s">
        <v>194</v>
      </c>
      <c r="B18" s="578"/>
      <c r="C18" s="579" t="s">
        <v>284</v>
      </c>
      <c r="D18" s="580"/>
      <c r="E18" s="62" t="s">
        <v>187</v>
      </c>
      <c r="F18" s="311" t="s">
        <v>432</v>
      </c>
      <c r="G18" s="63">
        <v>0</v>
      </c>
      <c r="H18" s="64" t="e">
        <f>#REF!</f>
        <v>#REF!</v>
      </c>
      <c r="I18" s="63">
        <v>0</v>
      </c>
      <c r="J18" s="59" t="e">
        <f t="shared" si="0"/>
        <v>#REF!</v>
      </c>
      <c r="K18" s="59"/>
      <c r="L18" s="61"/>
      <c r="N18" s="55"/>
    </row>
    <row r="19" spans="1:15" ht="77.25" customHeight="1">
      <c r="A19" s="577" t="s">
        <v>285</v>
      </c>
      <c r="B19" s="578"/>
      <c r="C19" s="579" t="s">
        <v>196</v>
      </c>
      <c r="D19" s="580"/>
      <c r="E19" s="62" t="s">
        <v>187</v>
      </c>
      <c r="F19" s="362" t="s">
        <v>445</v>
      </c>
      <c r="G19" s="63">
        <v>0</v>
      </c>
      <c r="H19" s="64" t="e">
        <f>#REF!</f>
        <v>#REF!</v>
      </c>
      <c r="I19" s="63">
        <v>0</v>
      </c>
      <c r="J19" s="59" t="e">
        <f t="shared" si="0"/>
        <v>#REF!</v>
      </c>
      <c r="K19" s="59"/>
      <c r="L19" s="61"/>
      <c r="N19" s="55"/>
    </row>
    <row r="20" spans="1:15" ht="52.5" customHeight="1">
      <c r="A20" s="577" t="s">
        <v>286</v>
      </c>
      <c r="B20" s="578"/>
      <c r="C20" s="579" t="s">
        <v>118</v>
      </c>
      <c r="D20" s="580"/>
      <c r="E20" s="62" t="s">
        <v>187</v>
      </c>
      <c r="F20" s="317" t="s">
        <v>288</v>
      </c>
      <c r="G20" s="63">
        <v>0</v>
      </c>
      <c r="H20" s="64" t="e">
        <f>Rekap!H33</f>
        <v>#REF!</v>
      </c>
      <c r="I20" s="63">
        <v>0</v>
      </c>
      <c r="J20" s="59" t="e">
        <f t="shared" si="0"/>
        <v>#REF!</v>
      </c>
      <c r="K20" s="59"/>
      <c r="L20" s="61"/>
      <c r="N20" s="55"/>
    </row>
    <row r="21" spans="1:15" ht="24" customHeight="1">
      <c r="A21" s="577" t="s">
        <v>197</v>
      </c>
      <c r="B21" s="578"/>
      <c r="C21" s="579" t="s">
        <v>287</v>
      </c>
      <c r="D21" s="580"/>
      <c r="E21" s="62" t="s">
        <v>187</v>
      </c>
      <c r="F21" s="311" t="s">
        <v>110</v>
      </c>
      <c r="G21" s="63">
        <v>0</v>
      </c>
      <c r="H21" s="64" t="e">
        <f>Rekap!H34</f>
        <v>#REF!</v>
      </c>
      <c r="I21" s="63">
        <v>0</v>
      </c>
      <c r="J21" s="59" t="e">
        <f t="shared" si="0"/>
        <v>#REF!</v>
      </c>
      <c r="K21" s="59"/>
      <c r="L21" s="61"/>
      <c r="N21" s="55"/>
    </row>
    <row r="22" spans="1:15" ht="63.75" customHeight="1">
      <c r="A22" s="577" t="s">
        <v>198</v>
      </c>
      <c r="B22" s="578"/>
      <c r="C22" s="579" t="s">
        <v>199</v>
      </c>
      <c r="D22" s="580"/>
      <c r="E22" s="62" t="s">
        <v>187</v>
      </c>
      <c r="F22" s="317" t="s">
        <v>433</v>
      </c>
      <c r="G22" s="63">
        <v>0</v>
      </c>
      <c r="H22" s="64" t="e">
        <f>#REF!</f>
        <v>#REF!</v>
      </c>
      <c r="I22" s="63">
        <v>0</v>
      </c>
      <c r="J22" s="59" t="e">
        <f t="shared" si="0"/>
        <v>#REF!</v>
      </c>
      <c r="K22" s="59"/>
      <c r="L22" s="61"/>
      <c r="N22" s="55"/>
    </row>
    <row r="23" spans="1:15" ht="33" customHeight="1">
      <c r="A23" s="577" t="s">
        <v>200</v>
      </c>
      <c r="B23" s="578"/>
      <c r="C23" s="581" t="s">
        <v>201</v>
      </c>
      <c r="D23" s="582"/>
      <c r="E23" s="62" t="s">
        <v>187</v>
      </c>
      <c r="F23" s="311" t="s">
        <v>434</v>
      </c>
      <c r="G23" s="65">
        <v>0</v>
      </c>
      <c r="H23" s="66" t="e">
        <f>#REF!</f>
        <v>#REF!</v>
      </c>
      <c r="I23" s="67">
        <v>0</v>
      </c>
      <c r="J23" s="68" t="e">
        <f t="shared" si="0"/>
        <v>#REF!</v>
      </c>
      <c r="K23" s="68"/>
      <c r="L23" s="61"/>
      <c r="N23" s="55"/>
    </row>
    <row r="24" spans="1:15" s="53" customFormat="1" ht="23.25" customHeight="1">
      <c r="A24" s="494" t="s">
        <v>202</v>
      </c>
      <c r="B24" s="495"/>
      <c r="C24" s="494" t="s">
        <v>203</v>
      </c>
      <c r="D24" s="495"/>
      <c r="E24" s="38"/>
      <c r="F24" s="38"/>
      <c r="G24" s="37">
        <f>SUM(G28:G31)</f>
        <v>0</v>
      </c>
      <c r="H24" s="48" t="e">
        <f>SUM(H25:H31)</f>
        <v>#REF!</v>
      </c>
      <c r="I24" s="37" t="e">
        <f>SUM(I25:I31)</f>
        <v>#REF!</v>
      </c>
      <c r="J24" s="38" t="e">
        <f>SUM(J25:J31)</f>
        <v>#REF!</v>
      </c>
      <c r="K24" s="38"/>
      <c r="L24" s="54"/>
      <c r="N24" s="55"/>
      <c r="O24" s="69"/>
    </row>
    <row r="25" spans="1:15" s="53" customFormat="1" ht="30.75" customHeight="1">
      <c r="A25" s="567" t="s">
        <v>277</v>
      </c>
      <c r="B25" s="567"/>
      <c r="C25" s="567" t="s">
        <v>126</v>
      </c>
      <c r="D25" s="567"/>
      <c r="E25" s="72" t="s">
        <v>187</v>
      </c>
      <c r="F25" s="318" t="s">
        <v>435</v>
      </c>
      <c r="G25" s="65">
        <v>0</v>
      </c>
      <c r="H25" s="68" t="e">
        <f>SUM(#REF!)</f>
        <v>#REF!</v>
      </c>
      <c r="I25" s="65" t="e">
        <f>#REF!</f>
        <v>#REF!</v>
      </c>
      <c r="J25" s="68" t="e">
        <f>G25+H25+I25</f>
        <v>#REF!</v>
      </c>
      <c r="K25" s="68"/>
      <c r="L25" s="54"/>
      <c r="N25" s="55"/>
      <c r="O25" s="69"/>
    </row>
    <row r="26" spans="1:15" s="53" customFormat="1" ht="48" customHeight="1">
      <c r="A26" s="568" t="s">
        <v>436</v>
      </c>
      <c r="B26" s="569"/>
      <c r="C26" s="568" t="s">
        <v>276</v>
      </c>
      <c r="D26" s="569"/>
      <c r="E26" s="56" t="s">
        <v>187</v>
      </c>
      <c r="F26" s="316" t="s">
        <v>278</v>
      </c>
      <c r="G26" s="312">
        <v>0</v>
      </c>
      <c r="H26" s="60" t="e">
        <f>#REF!</f>
        <v>#REF!</v>
      </c>
      <c r="I26" s="312">
        <v>0</v>
      </c>
      <c r="J26" s="60" t="e">
        <f>H26</f>
        <v>#REF!</v>
      </c>
      <c r="K26" s="60"/>
      <c r="L26" s="54"/>
      <c r="N26" s="55"/>
      <c r="O26" s="69"/>
    </row>
    <row r="27" spans="1:15" s="53" customFormat="1" ht="49.5" customHeight="1">
      <c r="A27" s="570" t="s">
        <v>437</v>
      </c>
      <c r="B27" s="570"/>
      <c r="C27" s="570" t="s">
        <v>279</v>
      </c>
      <c r="D27" s="570"/>
      <c r="E27" s="62" t="s">
        <v>187</v>
      </c>
      <c r="F27" s="317" t="s">
        <v>410</v>
      </c>
      <c r="G27" s="313">
        <v>0</v>
      </c>
      <c r="H27" s="59" t="e">
        <f>#REF!</f>
        <v>#REF!</v>
      </c>
      <c r="I27" s="313">
        <v>0</v>
      </c>
      <c r="J27" s="59" t="e">
        <f>H27</f>
        <v>#REF!</v>
      </c>
      <c r="K27" s="59"/>
      <c r="L27" s="54"/>
      <c r="N27" s="55"/>
      <c r="O27" s="69"/>
    </row>
    <row r="28" spans="1:15" ht="26.25" customHeight="1">
      <c r="A28" s="579" t="s">
        <v>438</v>
      </c>
      <c r="B28" s="580"/>
      <c r="C28" s="579" t="s">
        <v>291</v>
      </c>
      <c r="D28" s="580"/>
      <c r="E28" s="62" t="s">
        <v>187</v>
      </c>
      <c r="F28" s="317" t="s">
        <v>204</v>
      </c>
      <c r="G28" s="313">
        <v>0</v>
      </c>
      <c r="H28" s="59" t="e">
        <f>#REF!</f>
        <v>#REF!</v>
      </c>
      <c r="I28" s="313">
        <v>0</v>
      </c>
      <c r="J28" s="59" t="e">
        <f>H28</f>
        <v>#REF!</v>
      </c>
      <c r="K28" s="59"/>
      <c r="L28" s="61"/>
      <c r="N28" s="55"/>
      <c r="O28" s="70"/>
    </row>
    <row r="29" spans="1:15" ht="24" customHeight="1">
      <c r="A29" s="570" t="s">
        <v>205</v>
      </c>
      <c r="B29" s="570"/>
      <c r="C29" s="570" t="s">
        <v>206</v>
      </c>
      <c r="D29" s="570"/>
      <c r="E29" s="62" t="s">
        <v>187</v>
      </c>
      <c r="F29" s="317" t="s">
        <v>275</v>
      </c>
      <c r="G29" s="313">
        <v>0</v>
      </c>
      <c r="H29" s="64" t="e">
        <f>#REF!</f>
        <v>#REF!</v>
      </c>
      <c r="I29" s="63">
        <v>0</v>
      </c>
      <c r="J29" s="59" t="e">
        <f>G29+H29+I29</f>
        <v>#REF!</v>
      </c>
      <c r="K29" s="59"/>
      <c r="L29" s="61"/>
      <c r="N29" s="55"/>
    </row>
    <row r="30" spans="1:15" ht="36" customHeight="1">
      <c r="A30" s="570" t="s">
        <v>207</v>
      </c>
      <c r="B30" s="570"/>
      <c r="C30" s="570" t="s">
        <v>208</v>
      </c>
      <c r="D30" s="570"/>
      <c r="E30" s="62" t="s">
        <v>187</v>
      </c>
      <c r="F30" s="317" t="s">
        <v>274</v>
      </c>
      <c r="G30" s="313">
        <v>0</v>
      </c>
      <c r="H30" s="64" t="e">
        <f>#REF!</f>
        <v>#REF!</v>
      </c>
      <c r="I30" s="63">
        <v>0</v>
      </c>
      <c r="J30" s="59" t="e">
        <f>G30+H30+I30</f>
        <v>#REF!</v>
      </c>
      <c r="K30" s="59"/>
      <c r="L30" s="61"/>
      <c r="N30" s="55"/>
      <c r="O30" s="70"/>
    </row>
    <row r="31" spans="1:15" ht="46.5" customHeight="1">
      <c r="A31" s="567" t="s">
        <v>439</v>
      </c>
      <c r="B31" s="567"/>
      <c r="C31" s="567" t="s">
        <v>209</v>
      </c>
      <c r="D31" s="567"/>
      <c r="E31" s="72" t="s">
        <v>187</v>
      </c>
      <c r="F31" s="318" t="s">
        <v>289</v>
      </c>
      <c r="G31" s="65">
        <v>0</v>
      </c>
      <c r="H31" s="66" t="e">
        <f>#REF!</f>
        <v>#REF!</v>
      </c>
      <c r="I31" s="67">
        <v>0</v>
      </c>
      <c r="J31" s="68" t="e">
        <f>G31+H31+I31</f>
        <v>#REF!</v>
      </c>
      <c r="K31" s="68"/>
      <c r="L31" s="61"/>
      <c r="N31" s="55"/>
      <c r="O31" s="70"/>
    </row>
    <row r="32" spans="1:15" ht="24" customHeight="1">
      <c r="A32" s="516" t="s">
        <v>210</v>
      </c>
      <c r="B32" s="516"/>
      <c r="C32" s="587" t="s">
        <v>211</v>
      </c>
      <c r="D32" s="587"/>
      <c r="E32" s="74"/>
      <c r="F32" s="124"/>
      <c r="G32" s="75">
        <f>SUM(G33)</f>
        <v>0</v>
      </c>
      <c r="H32" s="76" t="e">
        <f>SUM(H33)</f>
        <v>#REF!</v>
      </c>
      <c r="I32" s="75">
        <f t="shared" ref="I32" si="1">SUM(I33)</f>
        <v>0</v>
      </c>
      <c r="J32" s="76" t="e">
        <f>G32+H32+I32</f>
        <v>#REF!</v>
      </c>
      <c r="K32" s="76"/>
      <c r="L32" s="61"/>
      <c r="N32" s="55"/>
      <c r="O32" s="73"/>
    </row>
    <row r="33" spans="1:16" ht="28.5" customHeight="1">
      <c r="A33" s="588" t="s">
        <v>212</v>
      </c>
      <c r="B33" s="588"/>
      <c r="C33" s="583" t="s">
        <v>129</v>
      </c>
      <c r="D33" s="583"/>
      <c r="E33" s="72" t="s">
        <v>187</v>
      </c>
      <c r="F33" s="77" t="s">
        <v>213</v>
      </c>
      <c r="G33" s="78">
        <v>0</v>
      </c>
      <c r="H33" s="79" t="e">
        <f>#REF!</f>
        <v>#REF!</v>
      </c>
      <c r="I33" s="78">
        <v>0</v>
      </c>
      <c r="J33" s="80" t="e">
        <f>G33+H33+I33</f>
        <v>#REF!</v>
      </c>
      <c r="K33" s="80"/>
      <c r="L33" s="61"/>
      <c r="N33" s="55"/>
      <c r="O33" s="73"/>
    </row>
    <row r="34" spans="1:16" s="53" customFormat="1" ht="36" customHeight="1">
      <c r="A34" s="584" t="s">
        <v>214</v>
      </c>
      <c r="B34" s="584"/>
      <c r="C34" s="584" t="s">
        <v>215</v>
      </c>
      <c r="D34" s="585"/>
      <c r="E34" s="38"/>
      <c r="F34" s="38"/>
      <c r="G34" s="37">
        <f>SUM(G35:G38)</f>
        <v>0</v>
      </c>
      <c r="H34" s="48" t="e">
        <f>SUM(H35:H38)</f>
        <v>#REF!</v>
      </c>
      <c r="I34" s="37">
        <f>SUM(I35:I38)</f>
        <v>0</v>
      </c>
      <c r="J34" s="38" t="e">
        <f t="shared" ref="J34:J38" si="2">G34+H34+I34</f>
        <v>#REF!</v>
      </c>
      <c r="K34" s="38"/>
      <c r="L34" s="54"/>
      <c r="N34" s="55"/>
    </row>
    <row r="35" spans="1:16" ht="35.25" customHeight="1">
      <c r="A35" s="586" t="s">
        <v>216</v>
      </c>
      <c r="B35" s="586"/>
      <c r="C35" s="586" t="s">
        <v>217</v>
      </c>
      <c r="D35" s="586"/>
      <c r="E35" s="56" t="s">
        <v>187</v>
      </c>
      <c r="F35" s="56" t="s">
        <v>218</v>
      </c>
      <c r="G35" s="57">
        <v>0</v>
      </c>
      <c r="H35" s="58" t="e">
        <f>#REF!</f>
        <v>#REF!</v>
      </c>
      <c r="I35" s="57">
        <v>0</v>
      </c>
      <c r="J35" s="60" t="e">
        <f t="shared" si="2"/>
        <v>#REF!</v>
      </c>
      <c r="K35" s="60"/>
      <c r="L35" s="61"/>
      <c r="N35" s="55"/>
    </row>
    <row r="36" spans="1:16" ht="23.25" customHeight="1">
      <c r="A36" s="570" t="s">
        <v>219</v>
      </c>
      <c r="B36" s="570"/>
      <c r="C36" s="570" t="s">
        <v>220</v>
      </c>
      <c r="D36" s="570"/>
      <c r="E36" s="62" t="s">
        <v>187</v>
      </c>
      <c r="F36" s="71" t="s">
        <v>221</v>
      </c>
      <c r="G36" s="63">
        <v>0</v>
      </c>
      <c r="H36" s="64" t="e">
        <f>#REF!</f>
        <v>#REF!</v>
      </c>
      <c r="I36" s="63">
        <v>0</v>
      </c>
      <c r="J36" s="59" t="e">
        <f t="shared" si="2"/>
        <v>#REF!</v>
      </c>
      <c r="K36" s="59"/>
      <c r="L36" s="61"/>
      <c r="N36" s="55"/>
    </row>
    <row r="37" spans="1:16" ht="23.25" customHeight="1">
      <c r="A37" s="570" t="s">
        <v>222</v>
      </c>
      <c r="B37" s="570"/>
      <c r="C37" s="570" t="s">
        <v>223</v>
      </c>
      <c r="D37" s="570"/>
      <c r="E37" s="62" t="s">
        <v>187</v>
      </c>
      <c r="F37" s="62" t="s">
        <v>224</v>
      </c>
      <c r="G37" s="63">
        <v>0</v>
      </c>
      <c r="H37" s="64" t="e">
        <f>#REF!</f>
        <v>#REF!</v>
      </c>
      <c r="I37" s="63">
        <v>0</v>
      </c>
      <c r="J37" s="59" t="e">
        <f t="shared" si="2"/>
        <v>#REF!</v>
      </c>
      <c r="K37" s="59"/>
      <c r="L37" s="61"/>
      <c r="N37" s="55"/>
    </row>
    <row r="38" spans="1:16" ht="23.25" customHeight="1">
      <c r="A38" s="567" t="s">
        <v>222</v>
      </c>
      <c r="B38" s="567"/>
      <c r="C38" s="567" t="s">
        <v>265</v>
      </c>
      <c r="D38" s="567"/>
      <c r="E38" s="72" t="s">
        <v>187</v>
      </c>
      <c r="F38" s="72" t="s">
        <v>266</v>
      </c>
      <c r="G38" s="67">
        <v>0</v>
      </c>
      <c r="H38" s="66" t="e">
        <f>#REF!</f>
        <v>#REF!</v>
      </c>
      <c r="I38" s="67">
        <v>0</v>
      </c>
      <c r="J38" s="68" t="e">
        <f t="shared" si="2"/>
        <v>#REF!</v>
      </c>
      <c r="K38" s="68"/>
      <c r="L38" s="61"/>
      <c r="N38" s="55"/>
    </row>
    <row r="39" spans="1:16" ht="31.5" customHeight="1">
      <c r="A39" s="550" t="s">
        <v>258</v>
      </c>
      <c r="B39" s="551"/>
      <c r="C39" s="551"/>
      <c r="D39" s="551"/>
      <c r="E39" s="551"/>
      <c r="F39" s="552"/>
      <c r="G39" s="99">
        <f>SUM(G34,G32,G24,G11)</f>
        <v>0</v>
      </c>
      <c r="H39" s="103" t="e">
        <f>SUM(H34,H32,H24,H11)</f>
        <v>#REF!</v>
      </c>
      <c r="I39" s="103" t="e">
        <f>SUM(I34,I32,I24,I11)</f>
        <v>#REF!</v>
      </c>
      <c r="J39" s="103" t="e">
        <f>G39+H39+I39</f>
        <v>#REF!</v>
      </c>
      <c r="K39" s="36"/>
      <c r="L39" s="61"/>
      <c r="N39" s="55"/>
      <c r="O39" s="100"/>
      <c r="P39" s="73"/>
    </row>
    <row r="40" spans="1:16" ht="31.5" customHeight="1">
      <c r="A40" s="550" t="s">
        <v>259</v>
      </c>
      <c r="B40" s="551"/>
      <c r="C40" s="551"/>
      <c r="D40" s="551"/>
      <c r="E40" s="551"/>
      <c r="F40" s="552"/>
      <c r="G40" s="101"/>
      <c r="H40" s="101"/>
      <c r="I40" s="102"/>
      <c r="J40" s="103" t="e">
        <f>H26+H27+#REF!</f>
        <v>#REF!</v>
      </c>
      <c r="K40" s="114" t="s">
        <v>267</v>
      </c>
      <c r="L40" s="61"/>
      <c r="N40" s="55"/>
      <c r="O40" s="100"/>
      <c r="P40" s="73"/>
    </row>
    <row r="41" spans="1:16" ht="32.25" customHeight="1">
      <c r="A41" s="550" t="s">
        <v>260</v>
      </c>
      <c r="B41" s="551"/>
      <c r="C41" s="551"/>
      <c r="D41" s="551"/>
      <c r="E41" s="551"/>
      <c r="F41" s="552"/>
      <c r="G41" s="104"/>
      <c r="H41" s="104"/>
      <c r="I41" s="105"/>
      <c r="J41" s="103" t="e">
        <f>J39-J40</f>
        <v>#REF!</v>
      </c>
      <c r="K41" s="113" t="s">
        <v>268</v>
      </c>
      <c r="L41" s="73"/>
      <c r="N41" s="73"/>
      <c r="O41" s="73"/>
    </row>
    <row r="42" spans="1:16" ht="18.75">
      <c r="G42" s="106"/>
      <c r="H42" s="106"/>
      <c r="I42" s="106"/>
      <c r="J42" s="106"/>
      <c r="K42" s="106"/>
      <c r="L42" s="106"/>
    </row>
    <row r="43" spans="1:16" ht="18" customHeight="1">
      <c r="C43" s="306" t="s">
        <v>272</v>
      </c>
      <c r="D43" s="123">
        <v>661926300</v>
      </c>
      <c r="F43" s="24" t="s">
        <v>61</v>
      </c>
      <c r="G43" s="308"/>
      <c r="H43" s="308"/>
      <c r="I43" s="106" t="s">
        <v>261</v>
      </c>
      <c r="J43" s="106"/>
      <c r="K43" s="106"/>
      <c r="L43" s="106"/>
      <c r="N43" s="73"/>
    </row>
    <row r="44" spans="1:16" ht="18" customHeight="1">
      <c r="C44" s="306" t="s">
        <v>269</v>
      </c>
      <c r="D44" s="123">
        <v>664500000</v>
      </c>
      <c r="G44" s="308"/>
      <c r="H44" s="308"/>
      <c r="I44" s="106" t="s">
        <v>409</v>
      </c>
      <c r="J44" s="106"/>
      <c r="K44" s="106"/>
      <c r="L44" s="108"/>
      <c r="O44" s="70"/>
    </row>
    <row r="45" spans="1:16" ht="26.25" customHeight="1">
      <c r="C45" s="306" t="s">
        <v>270</v>
      </c>
      <c r="D45" s="123">
        <f>SUM(Rekap!H64:H67)</f>
        <v>350750000</v>
      </c>
      <c r="F45" s="305">
        <v>4263466800</v>
      </c>
      <c r="G45" s="309" t="s">
        <v>423</v>
      </c>
      <c r="H45" s="309"/>
      <c r="I45" s="108"/>
      <c r="J45" s="108"/>
      <c r="K45" s="108"/>
      <c r="L45" s="108"/>
    </row>
    <row r="46" spans="1:16" ht="15" customHeight="1">
      <c r="C46" s="306" t="s">
        <v>271</v>
      </c>
      <c r="D46" s="123">
        <v>512811000</v>
      </c>
      <c r="F46" s="305">
        <v>3968871000</v>
      </c>
      <c r="G46" s="309" t="s">
        <v>424</v>
      </c>
      <c r="H46" s="309"/>
      <c r="I46" s="108"/>
      <c r="J46" s="108"/>
      <c r="K46" s="108"/>
      <c r="L46" s="108"/>
      <c r="N46" s="70"/>
      <c r="O46" s="39"/>
    </row>
    <row r="47" spans="1:16" ht="17.25" customHeight="1">
      <c r="C47" s="306" t="s">
        <v>407</v>
      </c>
      <c r="D47" s="123" t="e">
        <f>J41</f>
        <v>#REF!</v>
      </c>
      <c r="F47" s="305">
        <f>SUM(F45:F46)</f>
        <v>8232337800</v>
      </c>
      <c r="G47" s="309" t="s">
        <v>427</v>
      </c>
      <c r="H47" s="309"/>
      <c r="I47" s="108"/>
      <c r="J47" s="108"/>
      <c r="K47" s="108"/>
      <c r="L47" s="109"/>
      <c r="O47" s="70"/>
    </row>
    <row r="48" spans="1:16" ht="18.75">
      <c r="F48" s="306"/>
      <c r="G48" s="310"/>
      <c r="H48" s="310"/>
      <c r="I48" s="109" t="s">
        <v>86</v>
      </c>
      <c r="J48" s="115"/>
      <c r="K48" s="115"/>
      <c r="L48" s="106"/>
      <c r="N48" s="70"/>
      <c r="O48" s="73"/>
    </row>
    <row r="49" spans="3:14" ht="18.75">
      <c r="C49" s="306" t="s">
        <v>273</v>
      </c>
      <c r="D49" s="305" t="e">
        <f>SUM(D43:D47)</f>
        <v>#REF!</v>
      </c>
      <c r="E49" s="123"/>
      <c r="F49" s="315"/>
      <c r="G49" s="308"/>
      <c r="H49" s="308"/>
      <c r="I49" s="106" t="s">
        <v>107</v>
      </c>
      <c r="J49" s="116"/>
      <c r="K49" s="116"/>
    </row>
    <row r="50" spans="3:14">
      <c r="C50" s="306"/>
      <c r="F50" s="305" t="e">
        <f>F47-D53</f>
        <v>#REF!</v>
      </c>
      <c r="G50" s="24" t="s">
        <v>408</v>
      </c>
    </row>
    <row r="51" spans="3:14">
      <c r="C51" s="306" t="s">
        <v>425</v>
      </c>
      <c r="D51" s="305" t="e">
        <f>J40</f>
        <v>#REF!</v>
      </c>
      <c r="H51" s="123">
        <f>F46+(F46*0.1)</f>
        <v>4365758100</v>
      </c>
      <c r="N51" s="73"/>
    </row>
    <row r="52" spans="3:14">
      <c r="N52" s="70"/>
    </row>
    <row r="53" spans="3:14">
      <c r="C53" s="24" t="s">
        <v>426</v>
      </c>
      <c r="D53" s="305" t="e">
        <f>SUM(D49,D51)</f>
        <v>#REF!</v>
      </c>
      <c r="N53" s="70"/>
    </row>
    <row r="54" spans="3:14">
      <c r="D54" s="306"/>
      <c r="F54" s="123"/>
      <c r="N54" s="70"/>
    </row>
    <row r="55" spans="3:14">
      <c r="D55" s="306"/>
      <c r="F55" s="123"/>
      <c r="N55" s="70"/>
    </row>
    <row r="56" spans="3:14">
      <c r="D56" s="306"/>
      <c r="F56" s="123"/>
    </row>
    <row r="57" spans="3:14">
      <c r="D57" s="306"/>
      <c r="F57" s="123"/>
      <c r="H57" s="305"/>
      <c r="I57" s="307"/>
    </row>
    <row r="58" spans="3:14">
      <c r="D58" s="306"/>
      <c r="F58" s="123"/>
      <c r="I58" s="307"/>
    </row>
    <row r="59" spans="3:14">
      <c r="I59" s="307"/>
    </row>
    <row r="60" spans="3:14">
      <c r="D60" s="306"/>
      <c r="F60" s="305"/>
      <c r="H60" s="305"/>
      <c r="I60" s="307"/>
    </row>
    <row r="61" spans="3:14">
      <c r="D61" s="306"/>
      <c r="I61" s="307"/>
    </row>
    <row r="62" spans="3:14">
      <c r="D62" s="306"/>
      <c r="F62" s="305"/>
      <c r="H62" s="305"/>
      <c r="I62" s="307"/>
    </row>
  </sheetData>
  <mergeCells count="76">
    <mergeCell ref="A17:B17"/>
    <mergeCell ref="C17:D17"/>
    <mergeCell ref="A18:B18"/>
    <mergeCell ref="C18:D18"/>
    <mergeCell ref="A41:F41"/>
    <mergeCell ref="A34:B34"/>
    <mergeCell ref="C34:D34"/>
    <mergeCell ref="A35:B35"/>
    <mergeCell ref="C35:D35"/>
    <mergeCell ref="A36:B36"/>
    <mergeCell ref="C36:D36"/>
    <mergeCell ref="A31:B31"/>
    <mergeCell ref="C31:D31"/>
    <mergeCell ref="A32:B32"/>
    <mergeCell ref="C32:D32"/>
    <mergeCell ref="A33:B33"/>
    <mergeCell ref="A39:F39"/>
    <mergeCell ref="A40:F40"/>
    <mergeCell ref="A37:B37"/>
    <mergeCell ref="C37:D37"/>
    <mergeCell ref="A38:B38"/>
    <mergeCell ref="C38:D38"/>
    <mergeCell ref="C33:D33"/>
    <mergeCell ref="A28:B28"/>
    <mergeCell ref="C28:D28"/>
    <mergeCell ref="A29:B29"/>
    <mergeCell ref="C29:D29"/>
    <mergeCell ref="A30:B30"/>
    <mergeCell ref="C30:D30"/>
    <mergeCell ref="A22:B22"/>
    <mergeCell ref="C22:D22"/>
    <mergeCell ref="A23:B23"/>
    <mergeCell ref="C23:D23"/>
    <mergeCell ref="A24:B24"/>
    <mergeCell ref="C24:D24"/>
    <mergeCell ref="A19:B19"/>
    <mergeCell ref="C19:D19"/>
    <mergeCell ref="A20:B20"/>
    <mergeCell ref="C20:D20"/>
    <mergeCell ref="A21:B21"/>
    <mergeCell ref="C21:D21"/>
    <mergeCell ref="A14:B14"/>
    <mergeCell ref="C14:D14"/>
    <mergeCell ref="A15:B15"/>
    <mergeCell ref="C15:D15"/>
    <mergeCell ref="A16:B16"/>
    <mergeCell ref="C16:D16"/>
    <mergeCell ref="A11:B11"/>
    <mergeCell ref="C11:D11"/>
    <mergeCell ref="A12:B12"/>
    <mergeCell ref="C12:D12"/>
    <mergeCell ref="A13:B13"/>
    <mergeCell ref="C13:D13"/>
    <mergeCell ref="A1:A2"/>
    <mergeCell ref="B1:J1"/>
    <mergeCell ref="K1:K2"/>
    <mergeCell ref="B2:J2"/>
    <mergeCell ref="D3:K3"/>
    <mergeCell ref="D4:K4"/>
    <mergeCell ref="A10:B10"/>
    <mergeCell ref="C10:D10"/>
    <mergeCell ref="D5:K5"/>
    <mergeCell ref="A6:K6"/>
    <mergeCell ref="A7:B9"/>
    <mergeCell ref="C7:D9"/>
    <mergeCell ref="E7:E9"/>
    <mergeCell ref="F7:F9"/>
    <mergeCell ref="G7:J7"/>
    <mergeCell ref="K7:K9"/>
    <mergeCell ref="G8:J8"/>
    <mergeCell ref="A25:B25"/>
    <mergeCell ref="C25:D25"/>
    <mergeCell ref="A26:B26"/>
    <mergeCell ref="C26:D26"/>
    <mergeCell ref="A27:B27"/>
    <mergeCell ref="C27:D27"/>
  </mergeCells>
  <printOptions horizontalCentered="1"/>
  <pageMargins left="0.39370078740157483" right="0.39370078740157483" top="0.39370078740157483" bottom="0.39370078740157483" header="0.19685039370078741" footer="0.19685039370078741"/>
  <pageSetup paperSize="256" scale="7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O153"/>
  <sheetViews>
    <sheetView topLeftCell="A119" zoomScaleSheetLayoutView="100" workbookViewId="0">
      <selection activeCell="H121" sqref="H121:H122"/>
    </sheetView>
  </sheetViews>
  <sheetFormatPr defaultRowHeight="15"/>
  <cols>
    <col min="1" max="1" width="10.28515625" style="1" customWidth="1"/>
    <col min="2" max="6" width="3.5703125" style="1" customWidth="1"/>
    <col min="7" max="7" width="2.7109375" style="1" customWidth="1"/>
    <col min="8" max="8" width="18.85546875" style="1" customWidth="1"/>
    <col min="9" max="9" width="34.7109375" style="1" customWidth="1"/>
    <col min="10" max="10" width="9.28515625" style="1" customWidth="1"/>
    <col min="11" max="11" width="9.140625" style="1"/>
    <col min="12" max="12" width="14.42578125" style="1" customWidth="1"/>
    <col min="13" max="13" width="20.7109375" style="1" customWidth="1"/>
    <col min="14" max="15" width="10" style="1" bestFit="1" customWidth="1"/>
    <col min="16" max="16384" width="9.140625" style="1"/>
  </cols>
  <sheetData>
    <row r="1" spans="2:13" ht="39" customHeight="1">
      <c r="B1" s="691"/>
      <c r="C1" s="692"/>
      <c r="D1" s="692"/>
      <c r="E1" s="693"/>
      <c r="F1" s="697" t="s">
        <v>0</v>
      </c>
      <c r="G1" s="698"/>
      <c r="H1" s="698"/>
      <c r="I1" s="698"/>
      <c r="J1" s="698"/>
      <c r="K1" s="698"/>
      <c r="L1" s="699"/>
      <c r="M1" s="700" t="s">
        <v>1</v>
      </c>
    </row>
    <row r="2" spans="2:13" ht="32.25" customHeight="1">
      <c r="B2" s="694"/>
      <c r="C2" s="695"/>
      <c r="D2" s="695"/>
      <c r="E2" s="696"/>
      <c r="F2" s="702" t="s">
        <v>50</v>
      </c>
      <c r="G2" s="703"/>
      <c r="H2" s="703"/>
      <c r="I2" s="703"/>
      <c r="J2" s="703"/>
      <c r="K2" s="703"/>
      <c r="L2" s="704"/>
      <c r="M2" s="701"/>
    </row>
    <row r="3" spans="2:13">
      <c r="B3" s="368" t="s">
        <v>2</v>
      </c>
      <c r="C3" s="365"/>
      <c r="D3" s="365"/>
      <c r="E3" s="365"/>
      <c r="F3" s="365"/>
      <c r="G3" s="365" t="s">
        <v>3</v>
      </c>
      <c r="H3" s="365" t="s">
        <v>102</v>
      </c>
      <c r="I3" s="679" t="s">
        <v>4</v>
      </c>
      <c r="J3" s="679"/>
      <c r="K3" s="679"/>
      <c r="L3" s="679"/>
      <c r="M3" s="705"/>
    </row>
    <row r="4" spans="2:13">
      <c r="B4" s="682" t="s">
        <v>5</v>
      </c>
      <c r="C4" s="683"/>
      <c r="D4" s="683"/>
      <c r="E4" s="683"/>
      <c r="F4" s="683"/>
      <c r="G4" s="364" t="s">
        <v>3</v>
      </c>
      <c r="H4" s="364" t="s">
        <v>6</v>
      </c>
      <c r="I4" s="683" t="s">
        <v>7</v>
      </c>
      <c r="J4" s="683"/>
      <c r="K4" s="683"/>
      <c r="L4" s="683"/>
      <c r="M4" s="690"/>
    </row>
    <row r="5" spans="2:13">
      <c r="B5" s="682" t="s">
        <v>8</v>
      </c>
      <c r="C5" s="683"/>
      <c r="D5" s="683"/>
      <c r="E5" s="683"/>
      <c r="F5" s="683"/>
      <c r="G5" s="364" t="s">
        <v>3</v>
      </c>
      <c r="H5" s="364" t="s">
        <v>300</v>
      </c>
      <c r="I5" s="683" t="s">
        <v>336</v>
      </c>
      <c r="J5" s="683"/>
      <c r="K5" s="683"/>
      <c r="L5" s="683"/>
      <c r="M5" s="690"/>
    </row>
    <row r="6" spans="2:13" ht="29.25" customHeight="1">
      <c r="B6" s="686" t="s">
        <v>9</v>
      </c>
      <c r="C6" s="687"/>
      <c r="D6" s="687"/>
      <c r="E6" s="687"/>
      <c r="F6" s="687"/>
      <c r="G6" s="366" t="s">
        <v>3</v>
      </c>
      <c r="H6" s="364" t="s">
        <v>335</v>
      </c>
      <c r="I6" s="636" t="s">
        <v>487</v>
      </c>
      <c r="J6" s="636"/>
      <c r="K6" s="636"/>
      <c r="L6" s="636"/>
      <c r="M6" s="637"/>
    </row>
    <row r="7" spans="2:13">
      <c r="B7" s="589" t="s">
        <v>10</v>
      </c>
      <c r="C7" s="590"/>
      <c r="D7" s="590"/>
      <c r="E7" s="590"/>
      <c r="F7" s="590"/>
      <c r="G7" s="367" t="s">
        <v>3</v>
      </c>
      <c r="H7" s="590" t="s">
        <v>11</v>
      </c>
      <c r="I7" s="590"/>
      <c r="J7" s="590"/>
      <c r="K7" s="590"/>
      <c r="L7" s="590"/>
      <c r="M7" s="591"/>
    </row>
    <row r="8" spans="2:13">
      <c r="B8" s="678" t="s">
        <v>12</v>
      </c>
      <c r="C8" s="679"/>
      <c r="D8" s="679"/>
      <c r="E8" s="679"/>
      <c r="F8" s="679"/>
      <c r="G8" s="365" t="s">
        <v>3</v>
      </c>
      <c r="H8" s="680"/>
      <c r="I8" s="680"/>
      <c r="J8" s="680"/>
      <c r="K8" s="680"/>
      <c r="L8" s="680"/>
      <c r="M8" s="681"/>
    </row>
    <row r="9" spans="2:13">
      <c r="B9" s="682" t="s">
        <v>13</v>
      </c>
      <c r="C9" s="683"/>
      <c r="D9" s="683"/>
      <c r="E9" s="683"/>
      <c r="F9" s="683"/>
      <c r="G9" s="364" t="s">
        <v>3</v>
      </c>
      <c r="H9" s="684">
        <f>+M23</f>
        <v>191261000</v>
      </c>
      <c r="I9" s="684"/>
      <c r="J9" s="684"/>
      <c r="K9" s="684"/>
      <c r="L9" s="684"/>
      <c r="M9" s="685"/>
    </row>
    <row r="10" spans="2:13">
      <c r="B10" s="686" t="s">
        <v>14</v>
      </c>
      <c r="C10" s="687"/>
      <c r="D10" s="687"/>
      <c r="E10" s="687"/>
      <c r="F10" s="687"/>
      <c r="G10" s="366" t="s">
        <v>3</v>
      </c>
      <c r="H10" s="688">
        <f>H9+(15%*H9)</f>
        <v>219950150</v>
      </c>
      <c r="I10" s="688"/>
      <c r="J10" s="688"/>
      <c r="K10" s="688"/>
      <c r="L10" s="688"/>
      <c r="M10" s="689"/>
    </row>
    <row r="11" spans="2:13" ht="20.25" customHeight="1">
      <c r="B11" s="609" t="s">
        <v>15</v>
      </c>
      <c r="C11" s="610"/>
      <c r="D11" s="610"/>
      <c r="E11" s="610"/>
      <c r="F11" s="610"/>
      <c r="G11" s="610"/>
      <c r="H11" s="610"/>
      <c r="I11" s="610"/>
      <c r="J11" s="610"/>
      <c r="K11" s="610"/>
      <c r="L11" s="610"/>
      <c r="M11" s="611"/>
    </row>
    <row r="12" spans="2:13" ht="22.5" customHeight="1">
      <c r="B12" s="609" t="s">
        <v>16</v>
      </c>
      <c r="C12" s="610"/>
      <c r="D12" s="610"/>
      <c r="E12" s="610"/>
      <c r="F12" s="611"/>
      <c r="G12" s="609" t="s">
        <v>17</v>
      </c>
      <c r="H12" s="610"/>
      <c r="I12" s="610"/>
      <c r="J12" s="611"/>
      <c r="K12" s="609" t="s">
        <v>18</v>
      </c>
      <c r="L12" s="610"/>
      <c r="M12" s="611"/>
    </row>
    <row r="13" spans="2:13" ht="33" customHeight="1">
      <c r="B13" s="665" t="s">
        <v>19</v>
      </c>
      <c r="C13" s="666"/>
      <c r="D13" s="666"/>
      <c r="E13" s="666"/>
      <c r="F13" s="667"/>
      <c r="G13" s="672" t="s">
        <v>384</v>
      </c>
      <c r="H13" s="673"/>
      <c r="I13" s="673"/>
      <c r="J13" s="674"/>
      <c r="K13" s="675">
        <v>0.95</v>
      </c>
      <c r="L13" s="676"/>
      <c r="M13" s="677"/>
    </row>
    <row r="14" spans="2:13" s="2" customFormat="1" ht="15" customHeight="1">
      <c r="B14" s="647" t="s">
        <v>20</v>
      </c>
      <c r="C14" s="648"/>
      <c r="D14" s="648"/>
      <c r="E14" s="648"/>
      <c r="F14" s="649"/>
      <c r="G14" s="653" t="s">
        <v>21</v>
      </c>
      <c r="H14" s="654"/>
      <c r="I14" s="654"/>
      <c r="J14" s="655"/>
      <c r="K14" s="656">
        <f>+M23</f>
        <v>191261000</v>
      </c>
      <c r="L14" s="657"/>
      <c r="M14" s="658"/>
    </row>
    <row r="15" spans="2:13" s="2" customFormat="1" ht="30" customHeight="1">
      <c r="B15" s="650"/>
      <c r="C15" s="651"/>
      <c r="D15" s="651"/>
      <c r="E15" s="651"/>
      <c r="F15" s="652"/>
      <c r="G15" s="659" t="s">
        <v>22</v>
      </c>
      <c r="H15" s="660"/>
      <c r="I15" s="660"/>
      <c r="J15" s="661"/>
      <c r="K15" s="662" t="s">
        <v>416</v>
      </c>
      <c r="L15" s="663"/>
      <c r="M15" s="664"/>
    </row>
    <row r="16" spans="2:13" ht="39" customHeight="1">
      <c r="B16" s="665" t="s">
        <v>23</v>
      </c>
      <c r="C16" s="666"/>
      <c r="D16" s="666"/>
      <c r="E16" s="666"/>
      <c r="F16" s="667"/>
      <c r="G16" s="668" t="s">
        <v>415</v>
      </c>
      <c r="H16" s="669"/>
      <c r="I16" s="669"/>
      <c r="J16" s="670"/>
      <c r="K16" s="671" t="s">
        <v>383</v>
      </c>
      <c r="L16" s="590"/>
      <c r="M16" s="591"/>
    </row>
    <row r="17" spans="2:13" ht="35.25" customHeight="1">
      <c r="B17" s="665" t="s">
        <v>24</v>
      </c>
      <c r="C17" s="666"/>
      <c r="D17" s="666"/>
      <c r="E17" s="666"/>
      <c r="F17" s="667"/>
      <c r="G17" s="668" t="s">
        <v>454</v>
      </c>
      <c r="H17" s="669"/>
      <c r="I17" s="669"/>
      <c r="J17" s="670"/>
      <c r="K17" s="671" t="s">
        <v>382</v>
      </c>
      <c r="L17" s="590"/>
      <c r="M17" s="591"/>
    </row>
    <row r="18" spans="2:13" ht="39" customHeight="1">
      <c r="B18" s="672" t="s">
        <v>293</v>
      </c>
      <c r="C18" s="673"/>
      <c r="D18" s="673"/>
      <c r="E18" s="673"/>
      <c r="F18" s="674"/>
      <c r="G18" s="665" t="s">
        <v>381</v>
      </c>
      <c r="H18" s="666"/>
      <c r="I18" s="666"/>
      <c r="J18" s="666"/>
      <c r="K18" s="666"/>
      <c r="L18" s="666"/>
      <c r="M18" s="667"/>
    </row>
    <row r="19" spans="2:13" ht="31.5" customHeight="1">
      <c r="B19" s="646" t="s">
        <v>25</v>
      </c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1"/>
    </row>
    <row r="20" spans="2:13">
      <c r="B20" s="643" t="s">
        <v>26</v>
      </c>
      <c r="C20" s="613"/>
      <c r="D20" s="613"/>
      <c r="E20" s="613"/>
      <c r="F20" s="614"/>
      <c r="G20" s="612" t="s">
        <v>27</v>
      </c>
      <c r="H20" s="613"/>
      <c r="I20" s="614"/>
      <c r="J20" s="609" t="s">
        <v>28</v>
      </c>
      <c r="K20" s="610"/>
      <c r="L20" s="611"/>
      <c r="M20" s="644" t="s">
        <v>29</v>
      </c>
    </row>
    <row r="21" spans="2:13" ht="24.75" customHeight="1">
      <c r="B21" s="618"/>
      <c r="C21" s="619"/>
      <c r="D21" s="619"/>
      <c r="E21" s="619"/>
      <c r="F21" s="620"/>
      <c r="G21" s="618"/>
      <c r="H21" s="619"/>
      <c r="I21" s="620"/>
      <c r="J21" s="372" t="s">
        <v>30</v>
      </c>
      <c r="K21" s="372" t="s">
        <v>31</v>
      </c>
      <c r="L21" s="372" t="s">
        <v>32</v>
      </c>
      <c r="M21" s="645"/>
    </row>
    <row r="22" spans="2:13" ht="12.75" customHeight="1">
      <c r="B22" s="609">
        <v>1</v>
      </c>
      <c r="C22" s="610"/>
      <c r="D22" s="610"/>
      <c r="E22" s="610"/>
      <c r="F22" s="611"/>
      <c r="G22" s="609">
        <v>2</v>
      </c>
      <c r="H22" s="610"/>
      <c r="I22" s="611"/>
      <c r="J22" s="13">
        <v>3</v>
      </c>
      <c r="K22" s="13">
        <v>4</v>
      </c>
      <c r="L22" s="13">
        <v>5</v>
      </c>
      <c r="M22" s="14">
        <v>6</v>
      </c>
    </row>
    <row r="23" spans="2:13" ht="15.75">
      <c r="B23" s="289">
        <v>5</v>
      </c>
      <c r="C23" s="288">
        <v>2</v>
      </c>
      <c r="D23" s="288"/>
      <c r="E23" s="288"/>
      <c r="F23" s="287"/>
      <c r="G23" s="286" t="s">
        <v>33</v>
      </c>
      <c r="H23" s="285"/>
      <c r="I23" s="126"/>
      <c r="J23" s="219"/>
      <c r="K23" s="219"/>
      <c r="L23" s="203"/>
      <c r="M23" s="284">
        <f>M24</f>
        <v>191261000</v>
      </c>
    </row>
    <row r="24" spans="2:13" ht="15.75">
      <c r="B24" s="217"/>
      <c r="C24" s="216">
        <v>2</v>
      </c>
      <c r="D24" s="216">
        <v>2</v>
      </c>
      <c r="E24" s="212"/>
      <c r="F24" s="215"/>
      <c r="G24" s="270" t="s">
        <v>53</v>
      </c>
      <c r="H24" s="234"/>
      <c r="I24" s="23"/>
      <c r="J24" s="205"/>
      <c r="K24" s="205"/>
      <c r="L24" s="203"/>
      <c r="M24" s="284">
        <f>M26+M51+M55+M59+M65+M68+M118+M76</f>
        <v>191261000</v>
      </c>
    </row>
    <row r="25" spans="2:13" ht="15.75">
      <c r="B25" s="217"/>
      <c r="C25" s="212" t="s">
        <v>77</v>
      </c>
      <c r="D25" s="212" t="s">
        <v>77</v>
      </c>
      <c r="E25" s="212" t="s">
        <v>66</v>
      </c>
      <c r="F25" s="265"/>
      <c r="G25" s="211" t="s">
        <v>105</v>
      </c>
      <c r="H25" s="210"/>
      <c r="I25" s="23"/>
      <c r="J25" s="264"/>
      <c r="K25" s="264"/>
      <c r="L25" s="218"/>
      <c r="M25" s="284">
        <f>M26</f>
        <v>46254000</v>
      </c>
    </row>
    <row r="26" spans="2:13" ht="29.25" customHeight="1">
      <c r="B26" s="217"/>
      <c r="C26" s="212"/>
      <c r="D26" s="212"/>
      <c r="E26" s="212"/>
      <c r="F26" s="215" t="s">
        <v>66</v>
      </c>
      <c r="G26" s="638" t="s">
        <v>455</v>
      </c>
      <c r="H26" s="634"/>
      <c r="I26" s="635"/>
      <c r="J26" s="205"/>
      <c r="K26" s="205"/>
      <c r="L26" s="203"/>
      <c r="M26" s="284">
        <f>SUM(M27:M49)</f>
        <v>46254000</v>
      </c>
    </row>
    <row r="27" spans="2:13" ht="15.75">
      <c r="B27" s="217"/>
      <c r="C27" s="216"/>
      <c r="D27" s="216"/>
      <c r="E27" s="212"/>
      <c r="F27" s="215"/>
      <c r="G27" s="283" t="s">
        <v>298</v>
      </c>
      <c r="H27" s="234" t="s">
        <v>351</v>
      </c>
      <c r="I27" s="127"/>
      <c r="J27" s="199">
        <v>216</v>
      </c>
      <c r="K27" s="199" t="s">
        <v>67</v>
      </c>
      <c r="L27" s="197">
        <v>4000</v>
      </c>
      <c r="M27" s="197">
        <f t="shared" ref="M27:M42" si="0">L27*J27</f>
        <v>864000</v>
      </c>
    </row>
    <row r="28" spans="2:13" ht="15.75">
      <c r="B28" s="217"/>
      <c r="C28" s="216"/>
      <c r="D28" s="216"/>
      <c r="E28" s="212"/>
      <c r="F28" s="215"/>
      <c r="G28" s="283" t="s">
        <v>54</v>
      </c>
      <c r="H28" s="234" t="s">
        <v>143</v>
      </c>
      <c r="I28" s="23"/>
      <c r="J28" s="199">
        <v>216</v>
      </c>
      <c r="K28" s="199" t="s">
        <v>67</v>
      </c>
      <c r="L28" s="197">
        <v>3000</v>
      </c>
      <c r="M28" s="197">
        <f t="shared" si="0"/>
        <v>648000</v>
      </c>
    </row>
    <row r="29" spans="2:13" ht="15.75" customHeight="1">
      <c r="B29" s="217"/>
      <c r="C29" s="216"/>
      <c r="D29" s="216"/>
      <c r="E29" s="212"/>
      <c r="F29" s="215"/>
      <c r="G29" s="283" t="s">
        <v>55</v>
      </c>
      <c r="H29" s="234" t="s">
        <v>298</v>
      </c>
      <c r="I29" s="128"/>
      <c r="J29" s="199">
        <v>216</v>
      </c>
      <c r="K29" s="199" t="s">
        <v>67</v>
      </c>
      <c r="L29" s="197">
        <v>4000</v>
      </c>
      <c r="M29" s="197">
        <f t="shared" si="0"/>
        <v>864000</v>
      </c>
    </row>
    <row r="30" spans="2:13" ht="15.75" customHeight="1">
      <c r="B30" s="213"/>
      <c r="C30" s="216"/>
      <c r="D30" s="216"/>
      <c r="E30" s="212"/>
      <c r="F30" s="215"/>
      <c r="G30" s="283"/>
      <c r="H30" s="234" t="s">
        <v>325</v>
      </c>
      <c r="I30" s="127"/>
      <c r="J30" s="199">
        <v>216</v>
      </c>
      <c r="K30" s="199" t="s">
        <v>67</v>
      </c>
      <c r="L30" s="197">
        <v>125000</v>
      </c>
      <c r="M30" s="197">
        <f t="shared" si="0"/>
        <v>27000000</v>
      </c>
    </row>
    <row r="31" spans="2:13" ht="15.75" customHeight="1">
      <c r="B31" s="213"/>
      <c r="C31" s="216"/>
      <c r="D31" s="216"/>
      <c r="E31" s="212"/>
      <c r="F31" s="215"/>
      <c r="G31" s="283"/>
      <c r="H31" s="234" t="s">
        <v>144</v>
      </c>
      <c r="I31" s="127"/>
      <c r="J31" s="199">
        <v>216</v>
      </c>
      <c r="K31" s="199" t="s">
        <v>69</v>
      </c>
      <c r="L31" s="197">
        <v>20000</v>
      </c>
      <c r="M31" s="197">
        <f t="shared" si="0"/>
        <v>4320000</v>
      </c>
    </row>
    <row r="32" spans="2:13" ht="15.75" customHeight="1">
      <c r="B32" s="213"/>
      <c r="C32" s="216"/>
      <c r="D32" s="216"/>
      <c r="E32" s="212"/>
      <c r="F32" s="215"/>
      <c r="G32" s="283"/>
      <c r="H32" s="234" t="s">
        <v>368</v>
      </c>
      <c r="I32" s="127"/>
      <c r="J32" s="199">
        <v>216</v>
      </c>
      <c r="K32" s="199" t="s">
        <v>116</v>
      </c>
      <c r="L32" s="197">
        <v>4000</v>
      </c>
      <c r="M32" s="197">
        <f t="shared" si="0"/>
        <v>864000</v>
      </c>
    </row>
    <row r="33" spans="2:13" ht="15.75" customHeight="1">
      <c r="B33" s="213"/>
      <c r="C33" s="216"/>
      <c r="D33" s="216"/>
      <c r="E33" s="212"/>
      <c r="F33" s="215"/>
      <c r="G33" s="283"/>
      <c r="H33" s="234" t="s">
        <v>367</v>
      </c>
      <c r="I33" s="127"/>
      <c r="J33" s="199">
        <v>216</v>
      </c>
      <c r="K33" s="199" t="s">
        <v>116</v>
      </c>
      <c r="L33" s="197">
        <v>3000</v>
      </c>
      <c r="M33" s="197">
        <f t="shared" si="0"/>
        <v>648000</v>
      </c>
    </row>
    <row r="34" spans="2:13" ht="15.75">
      <c r="B34" s="213"/>
      <c r="C34" s="216"/>
      <c r="D34" s="216"/>
      <c r="E34" s="216"/>
      <c r="F34" s="222"/>
      <c r="G34" s="283" t="s">
        <v>299</v>
      </c>
      <c r="H34" s="234" t="s">
        <v>380</v>
      </c>
      <c r="I34" s="127"/>
      <c r="J34" s="199">
        <v>216</v>
      </c>
      <c r="K34" s="199" t="s">
        <v>67</v>
      </c>
      <c r="L34" s="197">
        <v>14500</v>
      </c>
      <c r="M34" s="197">
        <f t="shared" si="0"/>
        <v>3132000</v>
      </c>
    </row>
    <row r="35" spans="2:13" ht="15.75">
      <c r="B35" s="217"/>
      <c r="C35" s="216"/>
      <c r="D35" s="216"/>
      <c r="E35" s="216"/>
      <c r="F35" s="222"/>
      <c r="G35" s="283" t="s">
        <v>379</v>
      </c>
      <c r="H35" s="234" t="s">
        <v>83</v>
      </c>
      <c r="I35" s="127"/>
      <c r="J35" s="199">
        <v>216</v>
      </c>
      <c r="K35" s="199" t="s">
        <v>67</v>
      </c>
      <c r="L35" s="197">
        <v>4000</v>
      </c>
      <c r="M35" s="197">
        <f t="shared" si="0"/>
        <v>864000</v>
      </c>
    </row>
    <row r="36" spans="2:13" ht="17.25" customHeight="1">
      <c r="B36" s="217"/>
      <c r="C36" s="216"/>
      <c r="D36" s="216"/>
      <c r="E36" s="216"/>
      <c r="F36" s="222"/>
      <c r="G36" s="283"/>
      <c r="H36" s="234" t="s">
        <v>378</v>
      </c>
      <c r="I36" s="128"/>
      <c r="J36" s="199">
        <v>216</v>
      </c>
      <c r="K36" s="199" t="s">
        <v>67</v>
      </c>
      <c r="L36" s="197">
        <v>25000</v>
      </c>
      <c r="M36" s="197">
        <f t="shared" si="0"/>
        <v>5400000</v>
      </c>
    </row>
    <row r="37" spans="2:13" ht="17.25" customHeight="1">
      <c r="B37" s="217"/>
      <c r="C37" s="216"/>
      <c r="D37" s="216"/>
      <c r="E37" s="216"/>
      <c r="F37" s="222"/>
      <c r="G37" s="283"/>
      <c r="H37" s="234" t="s">
        <v>63</v>
      </c>
      <c r="I37" s="128"/>
      <c r="J37" s="199">
        <v>3</v>
      </c>
      <c r="K37" s="199" t="s">
        <v>114</v>
      </c>
      <c r="L37" s="197">
        <v>60000</v>
      </c>
      <c r="M37" s="197">
        <f t="shared" si="0"/>
        <v>180000</v>
      </c>
    </row>
    <row r="38" spans="2:13" s="22" customFormat="1" ht="15.75">
      <c r="B38" s="217"/>
      <c r="C38" s="216"/>
      <c r="D38" s="216"/>
      <c r="E38" s="216"/>
      <c r="F38" s="222"/>
      <c r="G38" s="283" t="s">
        <v>377</v>
      </c>
      <c r="H38" s="234" t="s">
        <v>376</v>
      </c>
      <c r="I38" s="23"/>
      <c r="J38" s="199">
        <v>3</v>
      </c>
      <c r="K38" s="199" t="s">
        <v>114</v>
      </c>
      <c r="L38" s="197">
        <v>60000</v>
      </c>
      <c r="M38" s="197">
        <f t="shared" si="0"/>
        <v>180000</v>
      </c>
    </row>
    <row r="39" spans="2:13" ht="15.75">
      <c r="B39" s="217"/>
      <c r="C39" s="216"/>
      <c r="D39" s="216"/>
      <c r="E39" s="216"/>
      <c r="F39" s="222"/>
      <c r="G39" s="283" t="s">
        <v>375</v>
      </c>
      <c r="H39" s="234" t="s">
        <v>374</v>
      </c>
      <c r="I39" s="127"/>
      <c r="J39" s="199">
        <v>5</v>
      </c>
      <c r="K39" s="199" t="s">
        <v>70</v>
      </c>
      <c r="L39" s="197">
        <v>35000</v>
      </c>
      <c r="M39" s="197">
        <f t="shared" si="0"/>
        <v>175000</v>
      </c>
    </row>
    <row r="40" spans="2:13" ht="15.75">
      <c r="B40" s="217"/>
      <c r="C40" s="216"/>
      <c r="D40" s="216"/>
      <c r="E40" s="216"/>
      <c r="F40" s="222"/>
      <c r="G40" s="283"/>
      <c r="H40" s="234" t="s">
        <v>373</v>
      </c>
      <c r="I40" s="127"/>
      <c r="J40" s="199">
        <v>1</v>
      </c>
      <c r="K40" s="199" t="s">
        <v>67</v>
      </c>
      <c r="L40" s="197">
        <v>225000</v>
      </c>
      <c r="M40" s="197">
        <f t="shared" si="0"/>
        <v>225000</v>
      </c>
    </row>
    <row r="41" spans="2:13" ht="15.75">
      <c r="B41" s="217"/>
      <c r="C41" s="216"/>
      <c r="D41" s="216"/>
      <c r="E41" s="216"/>
      <c r="F41" s="222"/>
      <c r="G41" s="283"/>
      <c r="H41" s="234" t="s">
        <v>372</v>
      </c>
      <c r="I41" s="127"/>
      <c r="J41" s="199">
        <v>1</v>
      </c>
      <c r="K41" s="199" t="s">
        <v>67</v>
      </c>
      <c r="L41" s="197">
        <v>275000</v>
      </c>
      <c r="M41" s="197">
        <f t="shared" si="0"/>
        <v>275000</v>
      </c>
    </row>
    <row r="42" spans="2:13" ht="15.75">
      <c r="B42" s="217"/>
      <c r="C42" s="216"/>
      <c r="D42" s="216"/>
      <c r="E42" s="216"/>
      <c r="F42" s="222"/>
      <c r="G42" s="283"/>
      <c r="H42" s="234" t="s">
        <v>324</v>
      </c>
      <c r="I42" s="127"/>
      <c r="J42" s="199">
        <v>10</v>
      </c>
      <c r="K42" s="199" t="s">
        <v>69</v>
      </c>
      <c r="L42" s="197">
        <v>22000</v>
      </c>
      <c r="M42" s="197">
        <f t="shared" si="0"/>
        <v>220000</v>
      </c>
    </row>
    <row r="43" spans="2:13" ht="15.75">
      <c r="B43" s="217"/>
      <c r="C43" s="216"/>
      <c r="D43" s="216"/>
      <c r="E43" s="216"/>
      <c r="F43" s="222"/>
      <c r="G43" s="283"/>
      <c r="H43" s="234" t="s">
        <v>371</v>
      </c>
      <c r="I43" s="127"/>
      <c r="J43" s="199">
        <v>20</v>
      </c>
      <c r="K43" s="199" t="s">
        <v>67</v>
      </c>
      <c r="L43" s="197">
        <v>3000</v>
      </c>
      <c r="M43" s="197">
        <f t="shared" ref="M43:M49" si="1">J43*L43</f>
        <v>60000</v>
      </c>
    </row>
    <row r="44" spans="2:13" ht="15.75">
      <c r="B44" s="217"/>
      <c r="C44" s="216"/>
      <c r="D44" s="216"/>
      <c r="E44" s="216"/>
      <c r="F44" s="222"/>
      <c r="G44" s="283"/>
      <c r="H44" s="234" t="s">
        <v>64</v>
      </c>
      <c r="I44" s="127"/>
      <c r="J44" s="199">
        <v>6</v>
      </c>
      <c r="K44" s="199" t="s">
        <v>67</v>
      </c>
      <c r="L44" s="197">
        <v>15000</v>
      </c>
      <c r="M44" s="197">
        <f t="shared" si="1"/>
        <v>90000</v>
      </c>
    </row>
    <row r="45" spans="2:13" ht="15.75">
      <c r="B45" s="217"/>
      <c r="C45" s="216"/>
      <c r="D45" s="216"/>
      <c r="E45" s="216"/>
      <c r="F45" s="222"/>
      <c r="G45" s="283"/>
      <c r="H45" s="234" t="s">
        <v>56</v>
      </c>
      <c r="I45" s="127"/>
      <c r="J45" s="199">
        <v>2</v>
      </c>
      <c r="K45" s="199" t="s">
        <v>67</v>
      </c>
      <c r="L45" s="197">
        <v>30000</v>
      </c>
      <c r="M45" s="197">
        <f t="shared" si="1"/>
        <v>60000</v>
      </c>
    </row>
    <row r="46" spans="2:13" ht="15.75">
      <c r="B46" s="217"/>
      <c r="C46" s="216"/>
      <c r="D46" s="216"/>
      <c r="E46" s="216"/>
      <c r="F46" s="222"/>
      <c r="G46" s="283"/>
      <c r="H46" s="234" t="s">
        <v>57</v>
      </c>
      <c r="I46" s="127"/>
      <c r="J46" s="199">
        <v>4</v>
      </c>
      <c r="K46" s="199" t="s">
        <v>67</v>
      </c>
      <c r="L46" s="197">
        <v>20000</v>
      </c>
      <c r="M46" s="197">
        <f t="shared" si="1"/>
        <v>80000</v>
      </c>
    </row>
    <row r="47" spans="2:13" ht="15.75">
      <c r="B47" s="217"/>
      <c r="C47" s="216"/>
      <c r="D47" s="216"/>
      <c r="E47" s="216"/>
      <c r="F47" s="222"/>
      <c r="G47" s="283"/>
      <c r="H47" s="234" t="s">
        <v>370</v>
      </c>
      <c r="I47" s="127"/>
      <c r="J47" s="199">
        <v>5</v>
      </c>
      <c r="K47" s="199" t="s">
        <v>69</v>
      </c>
      <c r="L47" s="197">
        <v>3000</v>
      </c>
      <c r="M47" s="197">
        <f t="shared" si="1"/>
        <v>15000</v>
      </c>
    </row>
    <row r="48" spans="2:13" ht="15.75">
      <c r="B48" s="217"/>
      <c r="C48" s="216"/>
      <c r="D48" s="216"/>
      <c r="E48" s="216"/>
      <c r="F48" s="222"/>
      <c r="G48" s="283"/>
      <c r="H48" s="234" t="s">
        <v>369</v>
      </c>
      <c r="I48" s="127"/>
      <c r="J48" s="199">
        <v>5</v>
      </c>
      <c r="K48" s="199" t="s">
        <v>69</v>
      </c>
      <c r="L48" s="197">
        <v>6000</v>
      </c>
      <c r="M48" s="197">
        <f t="shared" si="1"/>
        <v>30000</v>
      </c>
    </row>
    <row r="49" spans="2:13" ht="15.75">
      <c r="B49" s="217"/>
      <c r="C49" s="216"/>
      <c r="D49" s="216"/>
      <c r="E49" s="216"/>
      <c r="F49" s="222"/>
      <c r="G49" s="283"/>
      <c r="H49" s="234" t="s">
        <v>318</v>
      </c>
      <c r="I49" s="127"/>
      <c r="J49" s="199">
        <v>4</v>
      </c>
      <c r="K49" s="199" t="s">
        <v>69</v>
      </c>
      <c r="L49" s="197">
        <v>15000</v>
      </c>
      <c r="M49" s="197">
        <f t="shared" si="1"/>
        <v>60000</v>
      </c>
    </row>
    <row r="50" spans="2:13" ht="15.75">
      <c r="B50" s="217"/>
      <c r="C50" s="216"/>
      <c r="D50" s="216"/>
      <c r="E50" s="216"/>
      <c r="F50" s="222"/>
      <c r="G50" s="283"/>
      <c r="H50" s="234"/>
      <c r="I50" s="127"/>
      <c r="J50" s="199"/>
      <c r="K50" s="199"/>
      <c r="L50" s="197"/>
      <c r="M50" s="197"/>
    </row>
    <row r="51" spans="2:13" ht="15.75">
      <c r="B51" s="217"/>
      <c r="C51" s="216"/>
      <c r="D51" s="216"/>
      <c r="E51" s="216"/>
      <c r="F51" s="222">
        <v>10</v>
      </c>
      <c r="G51" s="211"/>
      <c r="H51" s="269" t="s">
        <v>366</v>
      </c>
      <c r="I51" s="23"/>
      <c r="J51" s="205"/>
      <c r="K51" s="205"/>
      <c r="L51" s="203"/>
      <c r="M51" s="218">
        <f>M52+M53</f>
        <v>375000</v>
      </c>
    </row>
    <row r="52" spans="2:13" ht="29.25" customHeight="1">
      <c r="B52" s="217"/>
      <c r="C52" s="216"/>
      <c r="D52" s="216"/>
      <c r="E52" s="216"/>
      <c r="F52" s="222"/>
      <c r="G52" s="283"/>
      <c r="H52" s="634" t="s">
        <v>456</v>
      </c>
      <c r="I52" s="635"/>
      <c r="J52" s="199">
        <v>100</v>
      </c>
      <c r="K52" s="199" t="s">
        <v>106</v>
      </c>
      <c r="L52" s="197">
        <v>3000</v>
      </c>
      <c r="M52" s="197">
        <f>L52*J52</f>
        <v>300000</v>
      </c>
    </row>
    <row r="53" spans="2:13" ht="15.75">
      <c r="B53" s="217"/>
      <c r="C53" s="216"/>
      <c r="D53" s="216"/>
      <c r="E53" s="216"/>
      <c r="F53" s="222"/>
      <c r="G53" s="283"/>
      <c r="H53" s="234" t="s">
        <v>316</v>
      </c>
      <c r="I53" s="127"/>
      <c r="J53" s="199">
        <v>1</v>
      </c>
      <c r="K53" s="199" t="s">
        <v>67</v>
      </c>
      <c r="L53" s="197">
        <v>75000</v>
      </c>
      <c r="M53" s="197">
        <f>L53*J53</f>
        <v>75000</v>
      </c>
    </row>
    <row r="54" spans="2:13" ht="15.75">
      <c r="B54" s="217"/>
      <c r="C54" s="216"/>
      <c r="D54" s="216"/>
      <c r="E54" s="216"/>
      <c r="F54" s="222"/>
      <c r="G54" s="283"/>
      <c r="H54" s="234"/>
      <c r="I54" s="127"/>
      <c r="J54" s="199"/>
      <c r="K54" s="199"/>
      <c r="L54" s="197"/>
      <c r="M54" s="197"/>
    </row>
    <row r="55" spans="2:13" ht="15.75">
      <c r="B55" s="213">
        <v>5</v>
      </c>
      <c r="C55" s="212" t="s">
        <v>77</v>
      </c>
      <c r="D55" s="212" t="s">
        <v>77</v>
      </c>
      <c r="E55" s="212" t="s">
        <v>71</v>
      </c>
      <c r="F55" s="282"/>
      <c r="G55" s="211" t="s">
        <v>73</v>
      </c>
      <c r="H55" s="210"/>
      <c r="I55" s="127"/>
      <c r="J55" s="281"/>
      <c r="K55" s="281"/>
      <c r="L55" s="218"/>
      <c r="M55" s="218">
        <f>M57</f>
        <v>610000</v>
      </c>
    </row>
    <row r="56" spans="2:13" ht="15.75">
      <c r="B56" s="213"/>
      <c r="C56" s="212"/>
      <c r="D56" s="212"/>
      <c r="E56" s="212"/>
      <c r="F56" s="215" t="s">
        <v>72</v>
      </c>
      <c r="G56" s="221"/>
      <c r="H56" s="200" t="s">
        <v>294</v>
      </c>
      <c r="I56" s="127"/>
      <c r="J56" s="219"/>
      <c r="K56" s="219"/>
      <c r="L56" s="203"/>
      <c r="M56" s="203">
        <f>SUM(M57:M57)</f>
        <v>610000</v>
      </c>
    </row>
    <row r="57" spans="2:13" ht="15.75">
      <c r="B57" s="280"/>
      <c r="C57" s="248"/>
      <c r="D57" s="248"/>
      <c r="E57" s="248"/>
      <c r="F57" s="247"/>
      <c r="G57" s="279"/>
      <c r="H57" s="278" t="s">
        <v>457</v>
      </c>
      <c r="I57" s="168"/>
      <c r="J57" s="246">
        <f>1530+1520</f>
        <v>3050</v>
      </c>
      <c r="K57" s="246" t="s">
        <v>116</v>
      </c>
      <c r="L57" s="244">
        <v>200</v>
      </c>
      <c r="M57" s="244">
        <f>L57*J57</f>
        <v>610000</v>
      </c>
    </row>
    <row r="58" spans="2:13" ht="18.75" customHeight="1">
      <c r="B58" s="277"/>
      <c r="C58" s="276"/>
      <c r="D58" s="276"/>
      <c r="E58" s="276"/>
      <c r="F58" s="275"/>
      <c r="G58" s="274"/>
      <c r="H58" s="273"/>
      <c r="I58" s="126"/>
      <c r="J58" s="272"/>
      <c r="K58" s="272"/>
      <c r="L58" s="271"/>
      <c r="M58" s="271"/>
    </row>
    <row r="59" spans="2:13" ht="16.5" customHeight="1">
      <c r="B59" s="213" t="s">
        <v>91</v>
      </c>
      <c r="C59" s="212" t="s">
        <v>77</v>
      </c>
      <c r="D59" s="212" t="s">
        <v>77</v>
      </c>
      <c r="E59" s="212" t="s">
        <v>117</v>
      </c>
      <c r="F59" s="265"/>
      <c r="G59" s="270" t="s">
        <v>141</v>
      </c>
      <c r="H59" s="269"/>
      <c r="I59" s="127"/>
      <c r="J59" s="264"/>
      <c r="K59" s="264"/>
      <c r="L59" s="218"/>
      <c r="M59" s="218">
        <f>M60+M63</f>
        <v>1900000</v>
      </c>
    </row>
    <row r="60" spans="2:13" ht="16.5" customHeight="1">
      <c r="B60" s="213"/>
      <c r="C60" s="212"/>
      <c r="D60" s="212"/>
      <c r="E60" s="216"/>
      <c r="F60" s="207" t="s">
        <v>72</v>
      </c>
      <c r="G60" s="233"/>
      <c r="H60" s="200" t="s">
        <v>312</v>
      </c>
      <c r="I60" s="127"/>
      <c r="J60" s="199">
        <v>1</v>
      </c>
      <c r="K60" s="199" t="s">
        <v>458</v>
      </c>
      <c r="L60" s="197">
        <v>1000000</v>
      </c>
      <c r="M60" s="197">
        <f>J60*L60</f>
        <v>1000000</v>
      </c>
    </row>
    <row r="61" spans="2:13" ht="16.5" customHeight="1">
      <c r="B61" s="213"/>
      <c r="C61" s="212"/>
      <c r="D61" s="212"/>
      <c r="E61" s="216"/>
      <c r="F61" s="207"/>
      <c r="G61" s="233"/>
      <c r="H61" s="200"/>
      <c r="I61" s="127"/>
      <c r="J61" s="199"/>
      <c r="K61" s="199"/>
      <c r="L61" s="197"/>
      <c r="M61" s="197"/>
    </row>
    <row r="62" spans="2:13" ht="19.5" customHeight="1">
      <c r="B62" s="213"/>
      <c r="C62" s="212"/>
      <c r="D62" s="212"/>
      <c r="E62" s="216"/>
      <c r="F62" s="207" t="s">
        <v>68</v>
      </c>
      <c r="G62" s="233"/>
      <c r="H62" s="200" t="s">
        <v>311</v>
      </c>
      <c r="I62" s="127"/>
      <c r="J62" s="205"/>
      <c r="K62" s="205"/>
      <c r="L62" s="203"/>
      <c r="M62" s="218">
        <f>SUM(M63:M63)</f>
        <v>900000</v>
      </c>
    </row>
    <row r="63" spans="2:13" ht="30.75" customHeight="1">
      <c r="B63" s="233"/>
      <c r="C63" s="212"/>
      <c r="D63" s="212"/>
      <c r="E63" s="216"/>
      <c r="F63" s="207"/>
      <c r="G63" s="233"/>
      <c r="H63" s="639" t="s">
        <v>459</v>
      </c>
      <c r="I63" s="640"/>
      <c r="J63" s="199">
        <v>2</v>
      </c>
      <c r="K63" s="199" t="s">
        <v>142</v>
      </c>
      <c r="L63" s="197">
        <v>450000</v>
      </c>
      <c r="M63" s="197">
        <f>J63*L63</f>
        <v>900000</v>
      </c>
    </row>
    <row r="64" spans="2:13" ht="16.5" customHeight="1">
      <c r="B64" s="233"/>
      <c r="C64" s="212"/>
      <c r="D64" s="212"/>
      <c r="E64" s="216"/>
      <c r="F64" s="207"/>
      <c r="G64" s="233"/>
      <c r="H64" s="380"/>
      <c r="I64" s="380"/>
      <c r="J64" s="199"/>
      <c r="K64" s="199"/>
      <c r="L64" s="197"/>
      <c r="M64" s="197"/>
    </row>
    <row r="65" spans="1:13" ht="15.75">
      <c r="B65" s="213" t="s">
        <v>91</v>
      </c>
      <c r="C65" s="212" t="s">
        <v>77</v>
      </c>
      <c r="D65" s="212" t="s">
        <v>77</v>
      </c>
      <c r="E65" s="216">
        <v>10</v>
      </c>
      <c r="F65" s="207"/>
      <c r="G65" s="221" t="s">
        <v>132</v>
      </c>
      <c r="H65" s="268"/>
      <c r="I65" s="127"/>
      <c r="J65" s="205"/>
      <c r="K65" s="205"/>
      <c r="L65" s="203"/>
      <c r="M65" s="218">
        <f>M66</f>
        <v>1000000</v>
      </c>
    </row>
    <row r="66" spans="1:13" ht="16.5" thickBot="1">
      <c r="A66" s="717"/>
      <c r="B66" s="718"/>
      <c r="C66" s="719"/>
      <c r="D66" s="719"/>
      <c r="E66" s="720"/>
      <c r="F66" s="721" t="s">
        <v>117</v>
      </c>
      <c r="G66" s="722"/>
      <c r="H66" s="723" t="s">
        <v>309</v>
      </c>
      <c r="I66" s="724"/>
      <c r="J66" s="725">
        <v>1</v>
      </c>
      <c r="K66" s="725" t="s">
        <v>142</v>
      </c>
      <c r="L66" s="726">
        <v>1000000</v>
      </c>
      <c r="M66" s="726">
        <f>J66*L66</f>
        <v>1000000</v>
      </c>
    </row>
    <row r="67" spans="1:13" ht="15.75">
      <c r="B67" s="7"/>
      <c r="C67" s="212"/>
      <c r="D67" s="212"/>
      <c r="E67" s="216"/>
      <c r="F67" s="207"/>
      <c r="G67" s="233"/>
      <c r="H67" s="200"/>
      <c r="I67" s="127"/>
      <c r="J67" s="199"/>
      <c r="K67" s="199"/>
      <c r="L67" s="197"/>
      <c r="M67" s="197"/>
    </row>
    <row r="68" spans="1:13" ht="15.75">
      <c r="B68" s="213" t="s">
        <v>91</v>
      </c>
      <c r="C68" s="212" t="s">
        <v>77</v>
      </c>
      <c r="D68" s="212" t="s">
        <v>77</v>
      </c>
      <c r="E68" s="212" t="s">
        <v>96</v>
      </c>
      <c r="F68" s="207" t="s">
        <v>72</v>
      </c>
      <c r="G68" s="211" t="s">
        <v>119</v>
      </c>
      <c r="H68" s="210"/>
      <c r="I68" s="127"/>
      <c r="J68" s="264"/>
      <c r="K68" s="264"/>
      <c r="L68" s="218"/>
      <c r="M68" s="218">
        <f>M69</f>
        <v>11435000</v>
      </c>
    </row>
    <row r="69" spans="1:13" ht="32.25" customHeight="1">
      <c r="B69" s="213"/>
      <c r="C69" s="212"/>
      <c r="D69" s="212"/>
      <c r="E69" s="212"/>
      <c r="F69" s="207"/>
      <c r="G69" s="211"/>
      <c r="H69" s="641" t="s">
        <v>460</v>
      </c>
      <c r="I69" s="642"/>
      <c r="J69" s="264"/>
      <c r="K69" s="264"/>
      <c r="L69" s="218"/>
      <c r="M69" s="218">
        <f>M70</f>
        <v>11435000</v>
      </c>
    </row>
    <row r="70" spans="1:13" ht="15.75">
      <c r="B70" s="213"/>
      <c r="C70" s="212"/>
      <c r="D70" s="212"/>
      <c r="E70" s="212"/>
      <c r="F70" s="207"/>
      <c r="G70" s="211"/>
      <c r="I70" s="127"/>
      <c r="J70" s="264"/>
      <c r="K70" s="264"/>
      <c r="L70" s="218"/>
      <c r="M70" s="218">
        <f>SUM(M71:M73)</f>
        <v>11435000</v>
      </c>
    </row>
    <row r="71" spans="1:13" ht="15.75">
      <c r="B71" s="213"/>
      <c r="C71" s="212"/>
      <c r="D71" s="212"/>
      <c r="E71" s="212"/>
      <c r="F71" s="207"/>
      <c r="G71" s="206"/>
      <c r="H71" s="137" t="s">
        <v>461</v>
      </c>
      <c r="I71" s="127"/>
      <c r="J71" s="199">
        <v>243</v>
      </c>
      <c r="K71" s="199" t="s">
        <v>113</v>
      </c>
      <c r="L71" s="197">
        <v>25000</v>
      </c>
      <c r="M71" s="197">
        <f>J71*L71</f>
        <v>6075000</v>
      </c>
    </row>
    <row r="72" spans="1:13" ht="15.75">
      <c r="B72" s="213"/>
      <c r="C72" s="212"/>
      <c r="D72" s="212"/>
      <c r="E72" s="212"/>
      <c r="F72" s="207"/>
      <c r="G72" s="211"/>
      <c r="H72" s="137" t="s">
        <v>462</v>
      </c>
      <c r="I72" s="127"/>
      <c r="J72" s="199">
        <v>486</v>
      </c>
      <c r="K72" s="199" t="s">
        <v>113</v>
      </c>
      <c r="L72" s="197">
        <v>10000</v>
      </c>
      <c r="M72" s="197">
        <f>J72*L72</f>
        <v>4860000</v>
      </c>
    </row>
    <row r="73" spans="1:13" ht="15.75">
      <c r="B73" s="213"/>
      <c r="C73" s="212"/>
      <c r="D73" s="212"/>
      <c r="E73" s="212"/>
      <c r="F73" s="207"/>
      <c r="G73" s="211"/>
      <c r="H73" s="234" t="s">
        <v>491</v>
      </c>
      <c r="I73" s="127"/>
      <c r="J73" s="199">
        <v>50</v>
      </c>
      <c r="K73" s="199" t="s">
        <v>113</v>
      </c>
      <c r="L73" s="197">
        <v>10000</v>
      </c>
      <c r="M73" s="197">
        <f>J73*L73</f>
        <v>500000</v>
      </c>
    </row>
    <row r="74" spans="1:13" ht="15.75">
      <c r="B74" s="213"/>
      <c r="C74" s="212"/>
      <c r="D74" s="212"/>
      <c r="E74" s="212"/>
      <c r="F74" s="207"/>
      <c r="G74" s="211"/>
      <c r="H74" s="267"/>
      <c r="I74" s="127"/>
      <c r="J74" s="199"/>
      <c r="K74" s="199"/>
      <c r="L74" s="197"/>
      <c r="M74" s="197"/>
    </row>
    <row r="75" spans="1:13" ht="15.75">
      <c r="B75" s="213"/>
      <c r="C75" s="212"/>
      <c r="D75" s="212"/>
      <c r="E75" s="212"/>
      <c r="F75" s="215"/>
      <c r="G75" s="230"/>
      <c r="H75" s="234"/>
      <c r="I75" s="127"/>
      <c r="J75" s="199"/>
      <c r="K75" s="199"/>
      <c r="L75" s="197"/>
      <c r="M75" s="197"/>
    </row>
    <row r="76" spans="1:13" ht="15.75">
      <c r="B76" s="213" t="s">
        <v>91</v>
      </c>
      <c r="C76" s="212" t="s">
        <v>77</v>
      </c>
      <c r="D76" s="212" t="s">
        <v>77</v>
      </c>
      <c r="E76" s="212" t="s">
        <v>76</v>
      </c>
      <c r="F76" s="265"/>
      <c r="G76" s="211" t="s">
        <v>120</v>
      </c>
      <c r="H76" s="210"/>
      <c r="I76" s="127"/>
      <c r="J76" s="264"/>
      <c r="K76" s="264"/>
      <c r="L76" s="218"/>
      <c r="M76" s="218">
        <f>M77+M93+M115</f>
        <v>39712000</v>
      </c>
    </row>
    <row r="77" spans="1:13" ht="15.75">
      <c r="B77" s="213"/>
      <c r="C77" s="212"/>
      <c r="D77" s="212"/>
      <c r="E77" s="212"/>
      <c r="F77" s="215" t="s">
        <v>72</v>
      </c>
      <c r="G77" s="211" t="s">
        <v>137</v>
      </c>
      <c r="H77" s="200"/>
      <c r="I77" s="127"/>
      <c r="J77" s="205"/>
      <c r="K77" s="205"/>
      <c r="L77" s="203"/>
      <c r="M77" s="218">
        <f>M78+M83+M88</f>
        <v>12050000</v>
      </c>
    </row>
    <row r="78" spans="1:13" ht="15.75">
      <c r="B78" s="213"/>
      <c r="C78" s="253"/>
      <c r="D78" s="253"/>
      <c r="E78" s="253"/>
      <c r="F78" s="252"/>
      <c r="G78" s="257"/>
      <c r="H78" s="263" t="s">
        <v>122</v>
      </c>
      <c r="I78" s="127"/>
      <c r="J78" s="261"/>
      <c r="K78" s="238"/>
      <c r="L78" s="250"/>
      <c r="M78" s="237">
        <f>M79+M80+M81</f>
        <v>5060000</v>
      </c>
    </row>
    <row r="79" spans="1:13" ht="15.75">
      <c r="B79" s="213"/>
      <c r="C79" s="253"/>
      <c r="D79" s="253"/>
      <c r="E79" s="253"/>
      <c r="F79" s="252"/>
      <c r="G79" s="257"/>
      <c r="H79" s="630" t="s">
        <v>463</v>
      </c>
      <c r="I79" s="631"/>
      <c r="J79" s="381" t="s">
        <v>92</v>
      </c>
      <c r="K79" s="382" t="s">
        <v>142</v>
      </c>
      <c r="L79" s="383">
        <v>360000</v>
      </c>
      <c r="M79" s="383">
        <f>L79*J79</f>
        <v>2160000</v>
      </c>
    </row>
    <row r="80" spans="1:13" ht="15.75">
      <c r="B80" s="213"/>
      <c r="C80" s="253"/>
      <c r="D80" s="253"/>
      <c r="E80" s="253"/>
      <c r="F80" s="252"/>
      <c r="G80" s="257"/>
      <c r="H80" s="630" t="s">
        <v>464</v>
      </c>
      <c r="I80" s="631"/>
      <c r="J80" s="255" t="s">
        <v>77</v>
      </c>
      <c r="K80" s="241" t="s">
        <v>142</v>
      </c>
      <c r="L80" s="240">
        <v>250000</v>
      </c>
      <c r="M80" s="240">
        <f>L80*J80</f>
        <v>500000</v>
      </c>
    </row>
    <row r="81" spans="2:13" ht="15.75">
      <c r="B81" s="213"/>
      <c r="C81" s="253"/>
      <c r="D81" s="253"/>
      <c r="E81" s="253"/>
      <c r="F81" s="252"/>
      <c r="G81" s="257"/>
      <c r="H81" s="630" t="s">
        <v>465</v>
      </c>
      <c r="I81" s="631"/>
      <c r="J81" s="255" t="s">
        <v>89</v>
      </c>
      <c r="K81" s="241" t="s">
        <v>142</v>
      </c>
      <c r="L81" s="240">
        <v>600000</v>
      </c>
      <c r="M81" s="240">
        <f>L81*J81</f>
        <v>2400000</v>
      </c>
    </row>
    <row r="82" spans="2:13" ht="15.75">
      <c r="B82" s="213"/>
      <c r="C82" s="253"/>
      <c r="D82" s="253"/>
      <c r="E82" s="253"/>
      <c r="F82" s="252"/>
      <c r="G82" s="257"/>
      <c r="H82" s="256"/>
      <c r="I82" s="127"/>
      <c r="J82" s="381"/>
      <c r="K82" s="382"/>
      <c r="L82" s="383"/>
      <c r="M82" s="383"/>
    </row>
    <row r="83" spans="2:13" ht="15.75">
      <c r="B83" s="213"/>
      <c r="C83" s="253"/>
      <c r="D83" s="253"/>
      <c r="E83" s="253"/>
      <c r="F83" s="252"/>
      <c r="G83" s="257"/>
      <c r="H83" s="263" t="s">
        <v>364</v>
      </c>
      <c r="I83" s="127"/>
      <c r="J83" s="261"/>
      <c r="K83" s="238"/>
      <c r="L83" s="250"/>
      <c r="M83" s="237">
        <f>M84+M85+M86</f>
        <v>4660000</v>
      </c>
    </row>
    <row r="84" spans="2:13" ht="15.75">
      <c r="B84" s="236"/>
      <c r="C84" s="253"/>
      <c r="D84" s="253"/>
      <c r="E84" s="253"/>
      <c r="F84" s="252"/>
      <c r="G84" s="257"/>
      <c r="H84" s="630" t="s">
        <v>463</v>
      </c>
      <c r="I84" s="631"/>
      <c r="J84" s="255" t="s">
        <v>92</v>
      </c>
      <c r="K84" s="241" t="s">
        <v>142</v>
      </c>
      <c r="L84" s="240">
        <v>360000</v>
      </c>
      <c r="M84" s="240">
        <f>L84*J84</f>
        <v>2160000</v>
      </c>
    </row>
    <row r="85" spans="2:13" ht="15.75">
      <c r="B85" s="236"/>
      <c r="C85" s="253"/>
      <c r="D85" s="253"/>
      <c r="E85" s="253"/>
      <c r="F85" s="252"/>
      <c r="G85" s="257"/>
      <c r="H85" s="630" t="s">
        <v>464</v>
      </c>
      <c r="I85" s="631"/>
      <c r="J85" s="255" t="s">
        <v>77</v>
      </c>
      <c r="K85" s="241" t="s">
        <v>142</v>
      </c>
      <c r="L85" s="240">
        <v>250000</v>
      </c>
      <c r="M85" s="240">
        <f>L85*J85</f>
        <v>500000</v>
      </c>
    </row>
    <row r="86" spans="2:13" ht="15.75">
      <c r="B86" s="236"/>
      <c r="C86" s="253"/>
      <c r="D86" s="253"/>
      <c r="E86" s="253"/>
      <c r="F86" s="252"/>
      <c r="G86" s="257"/>
      <c r="H86" s="630" t="s">
        <v>466</v>
      </c>
      <c r="I86" s="631"/>
      <c r="J86" s="255" t="s">
        <v>89</v>
      </c>
      <c r="K86" s="241" t="s">
        <v>142</v>
      </c>
      <c r="L86" s="240">
        <v>500000</v>
      </c>
      <c r="M86" s="240">
        <f>L86*J86</f>
        <v>2000000</v>
      </c>
    </row>
    <row r="87" spans="2:13" ht="15.75">
      <c r="B87" s="236"/>
      <c r="C87" s="253"/>
      <c r="D87" s="253"/>
      <c r="E87" s="253"/>
      <c r="F87" s="252"/>
      <c r="G87" s="257"/>
      <c r="H87" s="263"/>
      <c r="I87" s="263"/>
      <c r="J87" s="255"/>
      <c r="K87" s="241"/>
      <c r="L87" s="240"/>
      <c r="M87" s="240"/>
    </row>
    <row r="88" spans="2:13" ht="15.75">
      <c r="B88" s="236"/>
      <c r="C88" s="253"/>
      <c r="D88" s="253"/>
      <c r="E88" s="253"/>
      <c r="F88" s="252"/>
      <c r="G88" s="257"/>
      <c r="H88" s="263" t="s">
        <v>467</v>
      </c>
      <c r="I88" s="263"/>
      <c r="J88" s="261"/>
      <c r="K88" s="238"/>
      <c r="L88" s="250"/>
      <c r="M88" s="237">
        <f>M89+M90+M91</f>
        <v>2330000</v>
      </c>
    </row>
    <row r="89" spans="2:13" ht="15.75">
      <c r="B89" s="236"/>
      <c r="C89" s="253"/>
      <c r="D89" s="253"/>
      <c r="E89" s="253"/>
      <c r="F89" s="252"/>
      <c r="G89" s="257"/>
      <c r="H89" s="630" t="s">
        <v>468</v>
      </c>
      <c r="I89" s="631"/>
      <c r="J89" s="255" t="s">
        <v>90</v>
      </c>
      <c r="K89" s="241" t="s">
        <v>142</v>
      </c>
      <c r="L89" s="240">
        <v>360000</v>
      </c>
      <c r="M89" s="240">
        <f t="shared" ref="M89:M91" si="2">L89*J89</f>
        <v>1080000</v>
      </c>
    </row>
    <row r="90" spans="2:13" ht="15.75">
      <c r="B90" s="236"/>
      <c r="C90" s="253"/>
      <c r="D90" s="253"/>
      <c r="E90" s="253"/>
      <c r="F90" s="252"/>
      <c r="G90" s="257"/>
      <c r="H90" s="630" t="s">
        <v>469</v>
      </c>
      <c r="I90" s="631"/>
      <c r="J90" s="255" t="s">
        <v>79</v>
      </c>
      <c r="K90" s="241" t="s">
        <v>142</v>
      </c>
      <c r="L90" s="240">
        <v>250000</v>
      </c>
      <c r="M90" s="240">
        <f t="shared" si="2"/>
        <v>250000</v>
      </c>
    </row>
    <row r="91" spans="2:13" ht="15.75">
      <c r="B91" s="236"/>
      <c r="C91" s="253"/>
      <c r="D91" s="253"/>
      <c r="E91" s="253"/>
      <c r="F91" s="252"/>
      <c r="G91" s="257"/>
      <c r="H91" s="630" t="s">
        <v>470</v>
      </c>
      <c r="I91" s="631"/>
      <c r="J91" s="255" t="s">
        <v>77</v>
      </c>
      <c r="K91" s="241" t="s">
        <v>142</v>
      </c>
      <c r="L91" s="240">
        <v>500000</v>
      </c>
      <c r="M91" s="240">
        <f t="shared" si="2"/>
        <v>1000000</v>
      </c>
    </row>
    <row r="92" spans="2:13" ht="15.75">
      <c r="B92" s="236"/>
      <c r="C92" s="253"/>
      <c r="D92" s="253"/>
      <c r="E92" s="253"/>
      <c r="F92" s="252"/>
      <c r="G92" s="257"/>
      <c r="H92" s="423"/>
      <c r="I92" s="423"/>
      <c r="J92" s="255"/>
      <c r="K92" s="241"/>
      <c r="L92" s="240"/>
      <c r="M92" s="240"/>
    </row>
    <row r="93" spans="2:13" ht="15.75">
      <c r="B93" s="236"/>
      <c r="C93" s="253"/>
      <c r="D93" s="253"/>
      <c r="E93" s="253"/>
      <c r="F93" s="215" t="s">
        <v>72</v>
      </c>
      <c r="G93" s="211" t="s">
        <v>492</v>
      </c>
      <c r="H93" s="200"/>
      <c r="I93" s="127"/>
      <c r="J93" s="261"/>
      <c r="K93" s="238"/>
      <c r="L93" s="250"/>
      <c r="M93" s="237">
        <f>M99+M104+M109+M113+M94</f>
        <v>27162000</v>
      </c>
    </row>
    <row r="94" spans="2:13" ht="15.75">
      <c r="B94" s="236"/>
      <c r="C94" s="253"/>
      <c r="D94" s="253"/>
      <c r="E94" s="253"/>
      <c r="F94" s="252"/>
      <c r="G94" s="257"/>
      <c r="H94" s="384" t="s">
        <v>123</v>
      </c>
      <c r="I94" s="127"/>
      <c r="J94" s="261"/>
      <c r="K94" s="238"/>
      <c r="L94" s="250"/>
      <c r="M94" s="237">
        <f>M95+M96+M97</f>
        <v>0</v>
      </c>
    </row>
    <row r="95" spans="2:13" ht="15.75">
      <c r="B95" s="236"/>
      <c r="C95" s="253"/>
      <c r="D95" s="253"/>
      <c r="E95" s="253"/>
      <c r="F95" s="252"/>
      <c r="G95" s="257"/>
      <c r="H95" s="630" t="s">
        <v>471</v>
      </c>
      <c r="I95" s="631"/>
      <c r="J95" s="381" t="s">
        <v>489</v>
      </c>
      <c r="K95" s="382" t="s">
        <v>142</v>
      </c>
      <c r="L95" s="383">
        <v>520000</v>
      </c>
      <c r="M95" s="240">
        <f>J95*L95</f>
        <v>0</v>
      </c>
    </row>
    <row r="96" spans="2:13" ht="15.75">
      <c r="B96" s="236"/>
      <c r="C96" s="253"/>
      <c r="D96" s="253"/>
      <c r="E96" s="253"/>
      <c r="F96" s="252"/>
      <c r="G96" s="257"/>
      <c r="H96" s="630" t="s">
        <v>469</v>
      </c>
      <c r="I96" s="631"/>
      <c r="J96" s="255" t="s">
        <v>489</v>
      </c>
      <c r="K96" s="241" t="s">
        <v>142</v>
      </c>
      <c r="L96" s="240">
        <v>3861000</v>
      </c>
      <c r="M96" s="240">
        <f>J96*L96</f>
        <v>0</v>
      </c>
    </row>
    <row r="97" spans="2:13" ht="15.75">
      <c r="B97" s="236"/>
      <c r="C97" s="253"/>
      <c r="D97" s="253"/>
      <c r="E97" s="253"/>
      <c r="F97" s="252"/>
      <c r="G97" s="257"/>
      <c r="H97" s="630" t="s">
        <v>472</v>
      </c>
      <c r="I97" s="631"/>
      <c r="J97" s="259" t="s">
        <v>489</v>
      </c>
      <c r="K97" s="245" t="s">
        <v>142</v>
      </c>
      <c r="L97" s="243">
        <v>1086000</v>
      </c>
      <c r="M97" s="240">
        <f>J97*L97</f>
        <v>0</v>
      </c>
    </row>
    <row r="98" spans="2:13" ht="15.75">
      <c r="B98" s="236"/>
      <c r="C98" s="253"/>
      <c r="D98" s="253"/>
      <c r="E98" s="253"/>
      <c r="F98" s="252"/>
      <c r="G98" s="257"/>
      <c r="H98" s="262"/>
      <c r="I98" s="127"/>
      <c r="J98" s="261"/>
      <c r="K98" s="238"/>
      <c r="L98" s="250"/>
      <c r="M98" s="237"/>
    </row>
    <row r="99" spans="2:13" ht="15.75">
      <c r="B99" s="236"/>
      <c r="C99" s="253"/>
      <c r="D99" s="253"/>
      <c r="E99" s="253"/>
      <c r="F99" s="252"/>
      <c r="G99" s="257"/>
      <c r="H99" s="260" t="s">
        <v>122</v>
      </c>
      <c r="I99" s="127"/>
      <c r="J99" s="261"/>
      <c r="K99" s="238"/>
      <c r="L99" s="250"/>
      <c r="M99" s="237">
        <f>M100+M101+M102</f>
        <v>7218000</v>
      </c>
    </row>
    <row r="100" spans="2:13" ht="15.75">
      <c r="B100" s="236"/>
      <c r="C100" s="253"/>
      <c r="D100" s="253"/>
      <c r="E100" s="253"/>
      <c r="F100" s="252"/>
      <c r="G100" s="257"/>
      <c r="H100" s="630" t="s">
        <v>471</v>
      </c>
      <c r="I100" s="631"/>
      <c r="J100" s="255" t="s">
        <v>91</v>
      </c>
      <c r="K100" s="241" t="s">
        <v>142</v>
      </c>
      <c r="L100" s="240">
        <v>510000</v>
      </c>
      <c r="M100" s="240">
        <f>J100*L100</f>
        <v>2550000</v>
      </c>
    </row>
    <row r="101" spans="2:13" ht="15.75">
      <c r="B101" s="236"/>
      <c r="C101" s="253"/>
      <c r="D101" s="253"/>
      <c r="E101" s="253"/>
      <c r="F101" s="252"/>
      <c r="G101" s="257"/>
      <c r="H101" s="630" t="s">
        <v>469</v>
      </c>
      <c r="I101" s="631"/>
      <c r="J101" s="255" t="s">
        <v>79</v>
      </c>
      <c r="K101" s="241" t="s">
        <v>142</v>
      </c>
      <c r="L101" s="240">
        <v>2268000</v>
      </c>
      <c r="M101" s="240">
        <f>J101*L101</f>
        <v>2268000</v>
      </c>
    </row>
    <row r="102" spans="2:13" ht="15.75">
      <c r="B102" s="236"/>
      <c r="C102" s="253"/>
      <c r="D102" s="253"/>
      <c r="E102" s="253"/>
      <c r="F102" s="252"/>
      <c r="G102" s="257"/>
      <c r="H102" s="630" t="s">
        <v>472</v>
      </c>
      <c r="I102" s="631"/>
      <c r="J102" s="255" t="s">
        <v>90</v>
      </c>
      <c r="K102" s="241" t="s">
        <v>142</v>
      </c>
      <c r="L102" s="240">
        <v>800000</v>
      </c>
      <c r="M102" s="240">
        <f>J102*L102</f>
        <v>2400000</v>
      </c>
    </row>
    <row r="103" spans="2:13" ht="15.75">
      <c r="B103" s="236"/>
      <c r="C103" s="253"/>
      <c r="D103" s="253"/>
      <c r="E103" s="253"/>
      <c r="F103" s="252"/>
      <c r="G103" s="257"/>
      <c r="H103" s="256"/>
      <c r="I103" s="127"/>
      <c r="J103" s="255"/>
      <c r="K103" s="241"/>
      <c r="L103" s="240"/>
      <c r="M103" s="240"/>
    </row>
    <row r="104" spans="2:13" ht="15.75">
      <c r="B104" s="236"/>
      <c r="C104" s="253"/>
      <c r="D104" s="253"/>
      <c r="E104" s="253"/>
      <c r="F104" s="252"/>
      <c r="G104" s="257"/>
      <c r="H104" s="260" t="s">
        <v>364</v>
      </c>
      <c r="I104" s="127"/>
      <c r="J104" s="261"/>
      <c r="K104" s="238"/>
      <c r="L104" s="250"/>
      <c r="M104" s="237">
        <f>M105+M106+M107</f>
        <v>13296000</v>
      </c>
    </row>
    <row r="105" spans="2:13" ht="15.75">
      <c r="B105" s="236"/>
      <c r="C105" s="253"/>
      <c r="D105" s="253"/>
      <c r="E105" s="253"/>
      <c r="F105" s="252"/>
      <c r="G105" s="257"/>
      <c r="H105" s="630" t="s">
        <v>473</v>
      </c>
      <c r="I105" s="631"/>
      <c r="J105" s="255" t="s">
        <v>93</v>
      </c>
      <c r="K105" s="241" t="s">
        <v>142</v>
      </c>
      <c r="L105" s="240">
        <v>510000</v>
      </c>
      <c r="M105" s="240">
        <f>J105*L105</f>
        <v>5100000</v>
      </c>
    </row>
    <row r="106" spans="2:13" ht="15.75">
      <c r="B106" s="236"/>
      <c r="C106" s="253"/>
      <c r="D106" s="253"/>
      <c r="E106" s="253"/>
      <c r="F106" s="252"/>
      <c r="G106" s="257"/>
      <c r="H106" s="630" t="s">
        <v>474</v>
      </c>
      <c r="I106" s="631"/>
      <c r="J106" s="255" t="s">
        <v>77</v>
      </c>
      <c r="K106" s="241" t="s">
        <v>142</v>
      </c>
      <c r="L106" s="240">
        <v>2268000</v>
      </c>
      <c r="M106" s="240">
        <f>J106*L106</f>
        <v>4536000</v>
      </c>
    </row>
    <row r="107" spans="2:13" ht="15.75">
      <c r="B107" s="236"/>
      <c r="C107" s="253"/>
      <c r="D107" s="253"/>
      <c r="E107" s="253"/>
      <c r="F107" s="252"/>
      <c r="G107" s="257"/>
      <c r="H107" s="630" t="s">
        <v>475</v>
      </c>
      <c r="I107" s="631"/>
      <c r="J107" s="255" t="s">
        <v>92</v>
      </c>
      <c r="K107" s="241" t="s">
        <v>142</v>
      </c>
      <c r="L107" s="240">
        <v>610000</v>
      </c>
      <c r="M107" s="240">
        <f>J107*L107</f>
        <v>3660000</v>
      </c>
    </row>
    <row r="108" spans="2:13" ht="15.75">
      <c r="B108" s="236"/>
      <c r="C108" s="253"/>
      <c r="D108" s="253"/>
      <c r="E108" s="253"/>
      <c r="F108" s="252"/>
      <c r="G108" s="257"/>
      <c r="H108" s="256"/>
      <c r="I108" s="127"/>
      <c r="J108" s="255"/>
      <c r="K108" s="241"/>
      <c r="L108" s="240"/>
      <c r="M108" s="240"/>
    </row>
    <row r="109" spans="2:13" ht="15.75">
      <c r="B109" s="236"/>
      <c r="C109" s="253"/>
      <c r="D109" s="253"/>
      <c r="E109" s="253"/>
      <c r="F109" s="252"/>
      <c r="G109" s="257"/>
      <c r="H109" s="260" t="s">
        <v>363</v>
      </c>
      <c r="I109" s="127"/>
      <c r="J109" s="259"/>
      <c r="K109" s="245"/>
      <c r="L109" s="243"/>
      <c r="M109" s="258">
        <f>M110+M111+M112</f>
        <v>6648000</v>
      </c>
    </row>
    <row r="110" spans="2:13" ht="15.75">
      <c r="B110" s="236"/>
      <c r="C110" s="253"/>
      <c r="D110" s="253"/>
      <c r="E110" s="253"/>
      <c r="F110" s="252"/>
      <c r="G110" s="257"/>
      <c r="H110" s="630" t="s">
        <v>471</v>
      </c>
      <c r="I110" s="631"/>
      <c r="J110" s="255" t="s">
        <v>91</v>
      </c>
      <c r="K110" s="241" t="s">
        <v>142</v>
      </c>
      <c r="L110" s="240">
        <v>510000</v>
      </c>
      <c r="M110" s="240">
        <f>J110*L110</f>
        <v>2550000</v>
      </c>
    </row>
    <row r="111" spans="2:13" ht="15.75">
      <c r="B111" s="236"/>
      <c r="C111" s="253"/>
      <c r="D111" s="253"/>
      <c r="E111" s="253"/>
      <c r="F111" s="252"/>
      <c r="G111" s="257"/>
      <c r="H111" s="630" t="s">
        <v>469</v>
      </c>
      <c r="I111" s="631"/>
      <c r="J111" s="255" t="s">
        <v>79</v>
      </c>
      <c r="K111" s="241" t="s">
        <v>142</v>
      </c>
      <c r="L111" s="240">
        <v>2268000</v>
      </c>
      <c r="M111" s="240">
        <f>J111*L111</f>
        <v>2268000</v>
      </c>
    </row>
    <row r="112" spans="2:13" ht="15.75">
      <c r="B112" s="236"/>
      <c r="C112" s="253"/>
      <c r="D112" s="253"/>
      <c r="E112" s="253"/>
      <c r="F112" s="252"/>
      <c r="G112" s="257"/>
      <c r="H112" s="630" t="s">
        <v>472</v>
      </c>
      <c r="I112" s="631"/>
      <c r="J112" s="255" t="s">
        <v>90</v>
      </c>
      <c r="K112" s="241" t="s">
        <v>142</v>
      </c>
      <c r="L112" s="240">
        <v>610000</v>
      </c>
      <c r="M112" s="240">
        <f>J112*L112</f>
        <v>1830000</v>
      </c>
    </row>
    <row r="113" spans="2:13" ht="15.75">
      <c r="B113" s="236"/>
      <c r="C113" s="253"/>
      <c r="D113" s="253"/>
      <c r="E113" s="253"/>
      <c r="F113" s="252"/>
      <c r="G113" s="257"/>
      <c r="H113" s="423" t="s">
        <v>495</v>
      </c>
      <c r="I113" s="127"/>
      <c r="J113" s="255" t="s">
        <v>489</v>
      </c>
      <c r="K113" s="241" t="s">
        <v>142</v>
      </c>
      <c r="L113" s="240">
        <v>0</v>
      </c>
      <c r="M113" s="240">
        <f>J113*L113</f>
        <v>0</v>
      </c>
    </row>
    <row r="114" spans="2:13" ht="15.75">
      <c r="B114" s="236"/>
      <c r="C114" s="253"/>
      <c r="D114" s="253"/>
      <c r="E114" s="253"/>
      <c r="F114" s="252"/>
      <c r="G114" s="257"/>
      <c r="H114" s="256"/>
      <c r="I114" s="127"/>
      <c r="J114" s="255"/>
      <c r="K114" s="241"/>
      <c r="L114" s="240"/>
      <c r="M114" s="254"/>
    </row>
    <row r="115" spans="2:13" ht="15.75">
      <c r="B115" s="236"/>
      <c r="C115" s="253"/>
      <c r="D115" s="253"/>
      <c r="E115" s="253"/>
      <c r="F115" s="252"/>
      <c r="G115" s="385" t="s">
        <v>362</v>
      </c>
      <c r="H115" s="386"/>
      <c r="I115" s="134"/>
      <c r="J115" s="251"/>
      <c r="K115" s="238"/>
      <c r="L115" s="250"/>
      <c r="M115" s="237">
        <f>M116</f>
        <v>500000</v>
      </c>
    </row>
    <row r="116" spans="2:13" ht="15.75">
      <c r="B116" s="236"/>
      <c r="C116" s="212"/>
      <c r="D116" s="212"/>
      <c r="E116" s="212"/>
      <c r="F116" s="215"/>
      <c r="G116" s="242"/>
      <c r="H116" s="200" t="s">
        <v>361</v>
      </c>
      <c r="I116" s="134"/>
      <c r="J116" s="246">
        <v>2</v>
      </c>
      <c r="K116" s="245" t="s">
        <v>115</v>
      </c>
      <c r="L116" s="244">
        <v>250000</v>
      </c>
      <c r="M116" s="243">
        <f>J116*L116</f>
        <v>500000</v>
      </c>
    </row>
    <row r="117" spans="2:13" ht="15.75">
      <c r="B117" s="236"/>
      <c r="C117" s="212"/>
      <c r="D117" s="212"/>
      <c r="E117" s="212"/>
      <c r="F117" s="215"/>
      <c r="G117" s="242"/>
      <c r="H117" s="200"/>
      <c r="I117" s="127"/>
      <c r="J117" s="387"/>
      <c r="K117" s="388"/>
      <c r="L117" s="389"/>
      <c r="M117" s="390"/>
    </row>
    <row r="118" spans="2:13" ht="15.75">
      <c r="B118" s="239">
        <v>5</v>
      </c>
      <c r="C118" s="212" t="s">
        <v>77</v>
      </c>
      <c r="D118" s="212" t="s">
        <v>77</v>
      </c>
      <c r="E118" s="212" t="s">
        <v>94</v>
      </c>
      <c r="F118" s="215"/>
      <c r="G118" s="211" t="s">
        <v>493</v>
      </c>
      <c r="H118" s="200"/>
      <c r="I118" s="127"/>
      <c r="J118" s="205"/>
      <c r="K118" s="238"/>
      <c r="L118" s="203"/>
      <c r="M118" s="237">
        <f>SUM(M119,M125,M136)</f>
        <v>89975000</v>
      </c>
    </row>
    <row r="119" spans="2:13" ht="15.75">
      <c r="B119" s="236"/>
      <c r="C119" s="216"/>
      <c r="D119" s="216"/>
      <c r="E119" s="212"/>
      <c r="F119" s="215" t="s">
        <v>66</v>
      </c>
      <c r="G119" s="206" t="s">
        <v>494</v>
      </c>
      <c r="H119" s="200"/>
      <c r="I119" s="127"/>
      <c r="J119" s="205"/>
      <c r="K119" s="205"/>
      <c r="L119" s="203"/>
      <c r="M119" s="218">
        <f>SUM(M120:M123)</f>
        <v>12250000</v>
      </c>
    </row>
    <row r="120" spans="2:13" ht="33" customHeight="1">
      <c r="B120" s="236"/>
      <c r="C120" s="216"/>
      <c r="D120" s="216"/>
      <c r="E120" s="212"/>
      <c r="F120" s="215"/>
      <c r="G120" s="206"/>
      <c r="H120" s="632" t="s">
        <v>496</v>
      </c>
      <c r="I120" s="633"/>
      <c r="J120" s="199">
        <v>5</v>
      </c>
      <c r="K120" s="199" t="s">
        <v>121</v>
      </c>
      <c r="L120" s="197">
        <v>1000000</v>
      </c>
      <c r="M120" s="197">
        <f>L120*J120</f>
        <v>5000000</v>
      </c>
    </row>
    <row r="121" spans="2:13" ht="15.75">
      <c r="B121" s="249"/>
      <c r="C121" s="391"/>
      <c r="D121" s="391"/>
      <c r="E121" s="248"/>
      <c r="F121" s="247"/>
      <c r="G121" s="392"/>
      <c r="H121" s="727" t="s">
        <v>497</v>
      </c>
      <c r="I121" s="424"/>
      <c r="J121" s="246">
        <v>6</v>
      </c>
      <c r="K121" s="246" t="s">
        <v>131</v>
      </c>
      <c r="L121" s="244">
        <v>900000</v>
      </c>
      <c r="M121" s="244">
        <f>L121*J121</f>
        <v>5400000</v>
      </c>
    </row>
    <row r="122" spans="2:13" ht="15.75">
      <c r="B122" s="319"/>
      <c r="C122" s="288"/>
      <c r="D122" s="288"/>
      <c r="E122" s="276"/>
      <c r="F122" s="275"/>
      <c r="G122" s="393"/>
      <c r="H122" s="728" t="s">
        <v>349</v>
      </c>
      <c r="I122" s="425"/>
      <c r="J122" s="272">
        <v>2</v>
      </c>
      <c r="K122" s="272" t="s">
        <v>490</v>
      </c>
      <c r="L122" s="271">
        <v>750000</v>
      </c>
      <c r="M122" s="271">
        <f>L122*J122</f>
        <v>1500000</v>
      </c>
    </row>
    <row r="123" spans="2:13" ht="15.75">
      <c r="B123" s="213"/>
      <c r="C123" s="216"/>
      <c r="D123" s="216"/>
      <c r="E123" s="212"/>
      <c r="F123" s="215"/>
      <c r="G123" s="235"/>
      <c r="H123" s="426" t="s">
        <v>360</v>
      </c>
      <c r="I123" s="427"/>
      <c r="J123" s="199">
        <v>1</v>
      </c>
      <c r="K123" s="199" t="s">
        <v>121</v>
      </c>
      <c r="L123" s="197">
        <v>350000</v>
      </c>
      <c r="M123" s="197">
        <f>L123*J123</f>
        <v>350000</v>
      </c>
    </row>
    <row r="124" spans="2:13" ht="15.75">
      <c r="B124" s="213"/>
      <c r="C124" s="216"/>
      <c r="D124" s="216"/>
      <c r="E124" s="212"/>
      <c r="F124" s="215"/>
      <c r="G124" s="235"/>
      <c r="H124" s="234"/>
      <c r="I124" s="127"/>
      <c r="J124" s="199"/>
      <c r="K124" s="199"/>
      <c r="L124" s="197"/>
      <c r="M124" s="197"/>
    </row>
    <row r="125" spans="2:13" ht="15.75">
      <c r="B125" s="213"/>
      <c r="C125" s="216"/>
      <c r="D125" s="216"/>
      <c r="E125" s="212"/>
      <c r="F125" s="215"/>
      <c r="G125" s="235"/>
      <c r="H125" s="234" t="s">
        <v>124</v>
      </c>
      <c r="I125" s="127"/>
      <c r="J125" s="205"/>
      <c r="K125" s="205"/>
      <c r="L125" s="203"/>
      <c r="M125" s="218">
        <f>SUM(M126:M134)</f>
        <v>66575000</v>
      </c>
    </row>
    <row r="126" spans="2:13" ht="15.75">
      <c r="B126" s="213"/>
      <c r="C126" s="212"/>
      <c r="D126" s="212"/>
      <c r="E126" s="212"/>
      <c r="F126" s="207" t="s">
        <v>72</v>
      </c>
      <c r="G126" s="206"/>
      <c r="H126" s="200" t="s">
        <v>414</v>
      </c>
      <c r="I126" s="127"/>
      <c r="J126" s="232">
        <v>40000</v>
      </c>
      <c r="K126" s="199" t="s">
        <v>359</v>
      </c>
      <c r="L126" s="197">
        <v>1000</v>
      </c>
      <c r="M126" s="197">
        <f t="shared" ref="M126:M133" si="3">J126*L126</f>
        <v>40000000</v>
      </c>
    </row>
    <row r="127" spans="2:13" ht="15.75">
      <c r="B127" s="213"/>
      <c r="C127" s="212"/>
      <c r="D127" s="212"/>
      <c r="E127" s="212"/>
      <c r="F127" s="215"/>
      <c r="G127" s="230"/>
      <c r="H127" s="200" t="s">
        <v>358</v>
      </c>
      <c r="I127" s="127"/>
      <c r="J127" s="199">
        <v>5</v>
      </c>
      <c r="K127" s="199" t="s">
        <v>134</v>
      </c>
      <c r="L127" s="197">
        <v>250000</v>
      </c>
      <c r="M127" s="197">
        <f t="shared" si="3"/>
        <v>1250000</v>
      </c>
    </row>
    <row r="128" spans="2:13" ht="15.75">
      <c r="B128" s="213"/>
      <c r="C128" s="212"/>
      <c r="D128" s="212"/>
      <c r="E128" s="212"/>
      <c r="F128" s="215"/>
      <c r="G128" s="230"/>
      <c r="H128" s="200" t="s">
        <v>357</v>
      </c>
      <c r="I128" s="127"/>
      <c r="J128" s="199">
        <v>3</v>
      </c>
      <c r="K128" s="199" t="s">
        <v>134</v>
      </c>
      <c r="L128" s="197">
        <v>500000</v>
      </c>
      <c r="M128" s="197">
        <f t="shared" si="3"/>
        <v>1500000</v>
      </c>
    </row>
    <row r="129" spans="2:15" ht="15.75">
      <c r="B129" s="213"/>
      <c r="C129" s="212"/>
      <c r="D129" s="212"/>
      <c r="E129" s="212"/>
      <c r="F129" s="215"/>
      <c r="G129" s="230"/>
      <c r="H129" s="200" t="s">
        <v>476</v>
      </c>
      <c r="I129" s="127"/>
      <c r="J129" s="199">
        <v>1</v>
      </c>
      <c r="K129" s="199" t="s">
        <v>121</v>
      </c>
      <c r="L129" s="197">
        <v>750000</v>
      </c>
      <c r="M129" s="197">
        <f t="shared" si="3"/>
        <v>750000</v>
      </c>
    </row>
    <row r="130" spans="2:15" ht="15.75">
      <c r="B130" s="233"/>
      <c r="C130" s="212"/>
      <c r="D130" s="212"/>
      <c r="E130" s="212"/>
      <c r="F130" s="215"/>
      <c r="G130" s="230"/>
      <c r="H130" s="200" t="s">
        <v>477</v>
      </c>
      <c r="I130" s="127"/>
      <c r="J130" s="232">
        <v>5</v>
      </c>
      <c r="K130" s="199" t="s">
        <v>121</v>
      </c>
      <c r="L130" s="197">
        <v>250000</v>
      </c>
      <c r="M130" s="197">
        <f t="shared" si="3"/>
        <v>1250000</v>
      </c>
    </row>
    <row r="131" spans="2:15" ht="15.75">
      <c r="B131" s="231"/>
      <c r="C131" s="212"/>
      <c r="D131" s="212"/>
      <c r="E131" s="212"/>
      <c r="F131" s="215"/>
      <c r="G131" s="230"/>
      <c r="H131" s="200" t="s">
        <v>356</v>
      </c>
      <c r="I131" s="127"/>
      <c r="J131" s="199">
        <v>36</v>
      </c>
      <c r="K131" s="199" t="s">
        <v>125</v>
      </c>
      <c r="L131" s="197">
        <v>200000</v>
      </c>
      <c r="M131" s="197">
        <f t="shared" si="3"/>
        <v>7200000</v>
      </c>
    </row>
    <row r="132" spans="2:15" ht="15.75">
      <c r="B132" s="231"/>
      <c r="C132" s="212"/>
      <c r="D132" s="212"/>
      <c r="E132" s="212"/>
      <c r="F132" s="215"/>
      <c r="G132" s="230"/>
      <c r="H132" s="200" t="s">
        <v>355</v>
      </c>
      <c r="I132" s="127"/>
      <c r="J132" s="199">
        <v>0</v>
      </c>
      <c r="K132" s="199" t="s">
        <v>134</v>
      </c>
      <c r="L132" s="197">
        <v>0</v>
      </c>
      <c r="M132" s="197">
        <f t="shared" si="3"/>
        <v>0</v>
      </c>
    </row>
    <row r="133" spans="2:15" ht="15.75">
      <c r="B133" s="231"/>
      <c r="C133" s="212"/>
      <c r="D133" s="212"/>
      <c r="E133" s="212"/>
      <c r="F133" s="215"/>
      <c r="G133" s="230"/>
      <c r="H133" s="200" t="s">
        <v>354</v>
      </c>
      <c r="I133" s="127"/>
      <c r="J133" s="199">
        <v>0</v>
      </c>
      <c r="K133" s="199" t="s">
        <v>134</v>
      </c>
      <c r="L133" s="197">
        <v>0</v>
      </c>
      <c r="M133" s="197">
        <f t="shared" si="3"/>
        <v>0</v>
      </c>
    </row>
    <row r="134" spans="2:15" ht="15.75">
      <c r="B134" s="231"/>
      <c r="C134" s="212"/>
      <c r="D134" s="212"/>
      <c r="E134" s="212"/>
      <c r="F134" s="215"/>
      <c r="G134" s="230"/>
      <c r="H134" s="200" t="s">
        <v>353</v>
      </c>
      <c r="I134" s="134"/>
      <c r="J134" s="199">
        <v>450</v>
      </c>
      <c r="K134" s="199" t="s">
        <v>352</v>
      </c>
      <c r="L134" s="197">
        <v>32500</v>
      </c>
      <c r="M134" s="197">
        <f>J134*L134</f>
        <v>14625000</v>
      </c>
    </row>
    <row r="135" spans="2:15" ht="15.75">
      <c r="B135" s="231"/>
      <c r="C135" s="212"/>
      <c r="D135" s="212"/>
      <c r="E135" s="212"/>
      <c r="F135" s="215"/>
      <c r="G135" s="230"/>
      <c r="H135" s="8"/>
      <c r="I135" s="15"/>
      <c r="J135" s="12"/>
      <c r="K135" s="199"/>
      <c r="L135" s="197"/>
      <c r="M135" s="197"/>
    </row>
    <row r="136" spans="2:15" ht="15.75">
      <c r="B136" s="231"/>
      <c r="C136" s="216"/>
      <c r="D136" s="216"/>
      <c r="E136" s="212"/>
      <c r="F136" s="215" t="s">
        <v>75</v>
      </c>
      <c r="G136" s="206" t="s">
        <v>303</v>
      </c>
      <c r="H136" s="200"/>
      <c r="I136" s="134"/>
      <c r="J136" s="205"/>
      <c r="K136" s="205"/>
      <c r="L136" s="203"/>
      <c r="M136" s="218">
        <f>SUM(M137:M138)</f>
        <v>11150000</v>
      </c>
    </row>
    <row r="137" spans="2:15" ht="30.75" customHeight="1">
      <c r="B137" s="146"/>
      <c r="C137" s="145"/>
      <c r="D137" s="145"/>
      <c r="E137" s="144"/>
      <c r="F137" s="143"/>
      <c r="G137" s="230"/>
      <c r="H137" s="634" t="s">
        <v>478</v>
      </c>
      <c r="I137" s="635"/>
      <c r="J137" s="199">
        <v>216</v>
      </c>
      <c r="K137" s="199" t="s">
        <v>134</v>
      </c>
      <c r="L137" s="428">
        <v>50000</v>
      </c>
      <c r="M137" s="197">
        <f>J137*L137</f>
        <v>10800000</v>
      </c>
    </row>
    <row r="138" spans="2:15" ht="30.75" customHeight="1">
      <c r="B138" s="369"/>
      <c r="C138" s="370"/>
      <c r="D138" s="370"/>
      <c r="E138" s="370"/>
      <c r="F138" s="371"/>
      <c r="H138" s="636" t="s">
        <v>479</v>
      </c>
      <c r="I138" s="637"/>
      <c r="J138" s="394">
        <v>7</v>
      </c>
      <c r="K138" s="125" t="s">
        <v>134</v>
      </c>
      <c r="L138" s="429">
        <v>50000</v>
      </c>
      <c r="M138" s="197">
        <f>J138*L138</f>
        <v>350000</v>
      </c>
    </row>
    <row r="139" spans="2:15">
      <c r="B139" s="3"/>
      <c r="C139" s="4"/>
      <c r="D139" s="4"/>
      <c r="E139" s="4"/>
      <c r="F139" s="5"/>
      <c r="G139" s="375"/>
      <c r="H139" s="376"/>
      <c r="I139" s="377"/>
      <c r="J139" s="609" t="s">
        <v>34</v>
      </c>
      <c r="K139" s="610"/>
      <c r="L139" s="611"/>
      <c r="M139" s="17">
        <f>M23</f>
        <v>191261000</v>
      </c>
      <c r="O139" s="16"/>
    </row>
    <row r="140" spans="2:15">
      <c r="B140" s="612"/>
      <c r="C140" s="613"/>
      <c r="D140" s="613"/>
      <c r="E140" s="613"/>
      <c r="F140" s="613"/>
      <c r="G140" s="613"/>
      <c r="H140" s="613"/>
      <c r="I140" s="614"/>
      <c r="J140" s="621" t="s">
        <v>52</v>
      </c>
      <c r="K140" s="622"/>
      <c r="L140" s="622"/>
      <c r="M140" s="623"/>
    </row>
    <row r="141" spans="2:15">
      <c r="B141" s="615"/>
      <c r="C141" s="616"/>
      <c r="D141" s="616"/>
      <c r="E141" s="616"/>
      <c r="F141" s="616"/>
      <c r="G141" s="616"/>
      <c r="H141" s="616"/>
      <c r="I141" s="617"/>
      <c r="J141" s="603" t="s">
        <v>35</v>
      </c>
      <c r="K141" s="604"/>
      <c r="L141" s="604"/>
      <c r="M141" s="605"/>
    </row>
    <row r="142" spans="2:15" ht="10.5" customHeight="1">
      <c r="B142" s="615"/>
      <c r="C142" s="616"/>
      <c r="D142" s="616"/>
      <c r="E142" s="616"/>
      <c r="F142" s="616"/>
      <c r="G142" s="616"/>
      <c r="H142" s="616"/>
      <c r="I142" s="617"/>
      <c r="J142" s="624"/>
      <c r="K142" s="625"/>
      <c r="L142" s="625"/>
      <c r="M142" s="626"/>
    </row>
    <row r="143" spans="2:15" ht="9.75" customHeight="1">
      <c r="B143" s="615"/>
      <c r="C143" s="616"/>
      <c r="D143" s="616"/>
      <c r="E143" s="616"/>
      <c r="F143" s="616"/>
      <c r="G143" s="616"/>
      <c r="H143" s="616"/>
      <c r="I143" s="617"/>
      <c r="J143" s="624"/>
      <c r="K143" s="625"/>
      <c r="L143" s="625"/>
      <c r="M143" s="626"/>
    </row>
    <row r="144" spans="2:15" ht="9" customHeight="1">
      <c r="B144" s="615"/>
      <c r="C144" s="616"/>
      <c r="D144" s="616"/>
      <c r="E144" s="616"/>
      <c r="F144" s="616"/>
      <c r="G144" s="616"/>
      <c r="H144" s="616"/>
      <c r="I144" s="617"/>
      <c r="J144" s="624"/>
      <c r="K144" s="625"/>
      <c r="L144" s="625"/>
      <c r="M144" s="626"/>
    </row>
    <row r="145" spans="2:13" ht="15" customHeight="1">
      <c r="B145" s="615"/>
      <c r="C145" s="616"/>
      <c r="D145" s="616"/>
      <c r="E145" s="616"/>
      <c r="F145" s="616"/>
      <c r="G145" s="616"/>
      <c r="H145" s="616"/>
      <c r="I145" s="617"/>
      <c r="J145" s="627" t="s">
        <v>86</v>
      </c>
      <c r="K145" s="628"/>
      <c r="L145" s="628"/>
      <c r="M145" s="629"/>
    </row>
    <row r="146" spans="2:13" ht="15" customHeight="1">
      <c r="B146" s="615"/>
      <c r="C146" s="616"/>
      <c r="D146" s="616"/>
      <c r="E146" s="616"/>
      <c r="F146" s="616"/>
      <c r="G146" s="616"/>
      <c r="H146" s="616"/>
      <c r="I146" s="617"/>
      <c r="J146" s="603" t="s">
        <v>107</v>
      </c>
      <c r="K146" s="604"/>
      <c r="L146" s="604"/>
      <c r="M146" s="605"/>
    </row>
    <row r="147" spans="2:13">
      <c r="B147" s="618"/>
      <c r="C147" s="619"/>
      <c r="D147" s="619"/>
      <c r="E147" s="619"/>
      <c r="F147" s="619"/>
      <c r="G147" s="619"/>
      <c r="H147" s="619"/>
      <c r="I147" s="620"/>
      <c r="J147" s="606"/>
      <c r="K147" s="607"/>
      <c r="L147" s="607"/>
      <c r="M147" s="608"/>
    </row>
    <row r="148" spans="2:13">
      <c r="B148" s="609" t="s">
        <v>36</v>
      </c>
      <c r="C148" s="610"/>
      <c r="D148" s="610"/>
      <c r="E148" s="610"/>
      <c r="F148" s="610"/>
      <c r="G148" s="610"/>
      <c r="H148" s="610"/>
      <c r="I148" s="610"/>
      <c r="J148" s="610"/>
      <c r="K148" s="610"/>
      <c r="L148" s="610"/>
      <c r="M148" s="611"/>
    </row>
    <row r="149" spans="2:13">
      <c r="B149" s="6" t="s">
        <v>37</v>
      </c>
      <c r="C149" s="609" t="s">
        <v>38</v>
      </c>
      <c r="D149" s="610"/>
      <c r="E149" s="610"/>
      <c r="F149" s="610"/>
      <c r="G149" s="610"/>
      <c r="H149" s="611"/>
      <c r="I149" s="372" t="s">
        <v>39</v>
      </c>
      <c r="J149" s="609" t="s">
        <v>40</v>
      </c>
      <c r="K149" s="611"/>
      <c r="L149" s="609" t="s">
        <v>41</v>
      </c>
      <c r="M149" s="611"/>
    </row>
    <row r="150" spans="2:13">
      <c r="B150" s="379">
        <v>1</v>
      </c>
      <c r="C150" s="589" t="s">
        <v>42</v>
      </c>
      <c r="D150" s="590"/>
      <c r="E150" s="590"/>
      <c r="F150" s="590"/>
      <c r="G150" s="590"/>
      <c r="H150" s="591"/>
      <c r="I150" s="378" t="s">
        <v>43</v>
      </c>
      <c r="J150" s="592" t="s">
        <v>44</v>
      </c>
      <c r="K150" s="593"/>
      <c r="L150" s="594"/>
      <c r="M150" s="595"/>
    </row>
    <row r="151" spans="2:13">
      <c r="B151" s="379">
        <v>2</v>
      </c>
      <c r="C151" s="589" t="s">
        <v>108</v>
      </c>
      <c r="D151" s="590"/>
      <c r="E151" s="590"/>
      <c r="F151" s="590"/>
      <c r="G151" s="590"/>
      <c r="H151" s="591"/>
      <c r="I151" s="21" t="s">
        <v>65</v>
      </c>
      <c r="J151" s="592" t="s">
        <v>45</v>
      </c>
      <c r="K151" s="593"/>
      <c r="L151" s="594"/>
      <c r="M151" s="595"/>
    </row>
    <row r="152" spans="2:13">
      <c r="B152" s="379">
        <v>3</v>
      </c>
      <c r="C152" s="589" t="s">
        <v>46</v>
      </c>
      <c r="D152" s="590"/>
      <c r="E152" s="590"/>
      <c r="F152" s="590"/>
      <c r="G152" s="590"/>
      <c r="H152" s="591"/>
      <c r="I152" s="378" t="s">
        <v>47</v>
      </c>
      <c r="J152" s="592" t="s">
        <v>45</v>
      </c>
      <c r="K152" s="593"/>
      <c r="L152" s="594"/>
      <c r="M152" s="595"/>
    </row>
    <row r="153" spans="2:13">
      <c r="B153" s="374">
        <v>4</v>
      </c>
      <c r="C153" s="596" t="s">
        <v>48</v>
      </c>
      <c r="D153" s="597"/>
      <c r="E153" s="597"/>
      <c r="F153" s="597"/>
      <c r="G153" s="597"/>
      <c r="H153" s="598"/>
      <c r="I153" s="373" t="s">
        <v>49</v>
      </c>
      <c r="J153" s="599" t="s">
        <v>45</v>
      </c>
      <c r="K153" s="600"/>
      <c r="L153" s="601"/>
      <c r="M153" s="602"/>
    </row>
  </sheetData>
  <mergeCells count="98">
    <mergeCell ref="B4:F4"/>
    <mergeCell ref="I4:M4"/>
    <mergeCell ref="B1:E2"/>
    <mergeCell ref="F1:L1"/>
    <mergeCell ref="M1:M2"/>
    <mergeCell ref="F2:L2"/>
    <mergeCell ref="I3:M3"/>
    <mergeCell ref="B5:F5"/>
    <mergeCell ref="I5:M5"/>
    <mergeCell ref="B6:F6"/>
    <mergeCell ref="I6:M6"/>
    <mergeCell ref="B7:F7"/>
    <mergeCell ref="H7:M7"/>
    <mergeCell ref="B8:F8"/>
    <mergeCell ref="H8:M8"/>
    <mergeCell ref="B9:F9"/>
    <mergeCell ref="H9:M9"/>
    <mergeCell ref="B10:F10"/>
    <mergeCell ref="H10:M10"/>
    <mergeCell ref="B11:M11"/>
    <mergeCell ref="B12:F12"/>
    <mergeCell ref="G12:J12"/>
    <mergeCell ref="K12:M12"/>
    <mergeCell ref="B13:F13"/>
    <mergeCell ref="G13:J13"/>
    <mergeCell ref="K13:M13"/>
    <mergeCell ref="B19:M19"/>
    <mergeCell ref="B14:F15"/>
    <mergeCell ref="G14:J14"/>
    <mergeCell ref="K14:M14"/>
    <mergeCell ref="G15:J15"/>
    <mergeCell ref="K15:M15"/>
    <mergeCell ref="B16:F16"/>
    <mergeCell ref="G16:J16"/>
    <mergeCell ref="K16:M16"/>
    <mergeCell ref="B17:F17"/>
    <mergeCell ref="G17:J17"/>
    <mergeCell ref="K17:M17"/>
    <mergeCell ref="B18:F18"/>
    <mergeCell ref="G18:M18"/>
    <mergeCell ref="B20:F21"/>
    <mergeCell ref="G20:I21"/>
    <mergeCell ref="J20:L20"/>
    <mergeCell ref="M20:M21"/>
    <mergeCell ref="B22:F22"/>
    <mergeCell ref="G22:I22"/>
    <mergeCell ref="H90:I90"/>
    <mergeCell ref="G26:I26"/>
    <mergeCell ref="H52:I52"/>
    <mergeCell ref="H63:I63"/>
    <mergeCell ref="H69:I69"/>
    <mergeCell ref="H79:I79"/>
    <mergeCell ref="H80:I80"/>
    <mergeCell ref="H81:I81"/>
    <mergeCell ref="H84:I84"/>
    <mergeCell ref="H85:I85"/>
    <mergeCell ref="H86:I86"/>
    <mergeCell ref="H89:I89"/>
    <mergeCell ref="H111:I111"/>
    <mergeCell ref="H91:I91"/>
    <mergeCell ref="H95:I95"/>
    <mergeCell ref="H96:I96"/>
    <mergeCell ref="H97:I97"/>
    <mergeCell ref="H100:I100"/>
    <mergeCell ref="H101:I101"/>
    <mergeCell ref="H102:I102"/>
    <mergeCell ref="H105:I105"/>
    <mergeCell ref="H106:I106"/>
    <mergeCell ref="H107:I107"/>
    <mergeCell ref="H110:I110"/>
    <mergeCell ref="H112:I112"/>
    <mergeCell ref="H120:I120"/>
    <mergeCell ref="H137:I137"/>
    <mergeCell ref="H138:I138"/>
    <mergeCell ref="J139:L139"/>
    <mergeCell ref="J146:M146"/>
    <mergeCell ref="J147:M147"/>
    <mergeCell ref="B148:M148"/>
    <mergeCell ref="C149:H149"/>
    <mergeCell ref="J149:K149"/>
    <mergeCell ref="L149:M149"/>
    <mergeCell ref="B140:I147"/>
    <mergeCell ref="J140:M140"/>
    <mergeCell ref="J141:M141"/>
    <mergeCell ref="J142:M144"/>
    <mergeCell ref="J145:M145"/>
    <mergeCell ref="C150:H150"/>
    <mergeCell ref="J150:K150"/>
    <mergeCell ref="L150:M150"/>
    <mergeCell ref="C151:H151"/>
    <mergeCell ref="J151:K151"/>
    <mergeCell ref="L151:M151"/>
    <mergeCell ref="C152:H152"/>
    <mergeCell ref="J152:K152"/>
    <mergeCell ref="L152:M152"/>
    <mergeCell ref="C153:H153"/>
    <mergeCell ref="J153:K153"/>
    <mergeCell ref="L153:M153"/>
  </mergeCells>
  <printOptions horizontalCentered="1"/>
  <pageMargins left="0.48" right="0.37" top="0.39370078740157483" bottom="0.59055118110236227" header="0.11811023622047245" footer="0.19685039370078741"/>
  <pageSetup paperSize="256" scale="70" orientation="portrait" horizontalDpi="4294967293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N103"/>
  <sheetViews>
    <sheetView view="pageBreakPreview" topLeftCell="A66" zoomScaleSheetLayoutView="100" workbookViewId="0">
      <selection activeCell="A90" sqref="A90:H97"/>
    </sheetView>
  </sheetViews>
  <sheetFormatPr defaultRowHeight="15"/>
  <cols>
    <col min="1" max="5" width="3.5703125" style="1" customWidth="1"/>
    <col min="6" max="6" width="2.7109375" style="1" customWidth="1"/>
    <col min="7" max="7" width="18.85546875" style="1" customWidth="1"/>
    <col min="8" max="8" width="34.7109375" style="1" customWidth="1"/>
    <col min="9" max="9" width="9.28515625" style="1" customWidth="1"/>
    <col min="10" max="10" width="9.140625" style="1"/>
    <col min="11" max="11" width="14.42578125" style="1" customWidth="1"/>
    <col min="12" max="12" width="20.7109375" style="1" customWidth="1"/>
    <col min="13" max="14" width="10" style="1" bestFit="1" customWidth="1"/>
    <col min="15" max="16384" width="9.140625" style="1"/>
  </cols>
  <sheetData>
    <row r="1" spans="1:12" ht="39" customHeight="1">
      <c r="A1" s="691"/>
      <c r="B1" s="692"/>
      <c r="C1" s="692"/>
      <c r="D1" s="693"/>
      <c r="E1" s="697" t="s">
        <v>0</v>
      </c>
      <c r="F1" s="698"/>
      <c r="G1" s="698"/>
      <c r="H1" s="698"/>
      <c r="I1" s="698"/>
      <c r="J1" s="698"/>
      <c r="K1" s="699"/>
      <c r="L1" s="700" t="s">
        <v>1</v>
      </c>
    </row>
    <row r="2" spans="1:12" ht="32.25" customHeight="1">
      <c r="A2" s="694"/>
      <c r="B2" s="695"/>
      <c r="C2" s="695"/>
      <c r="D2" s="696"/>
      <c r="E2" s="702" t="s">
        <v>50</v>
      </c>
      <c r="F2" s="703"/>
      <c r="G2" s="703"/>
      <c r="H2" s="703"/>
      <c r="I2" s="703"/>
      <c r="J2" s="703"/>
      <c r="K2" s="704"/>
      <c r="L2" s="701"/>
    </row>
    <row r="3" spans="1:12">
      <c r="A3" s="368" t="s">
        <v>2</v>
      </c>
      <c r="B3" s="365"/>
      <c r="C3" s="365"/>
      <c r="D3" s="365"/>
      <c r="E3" s="365"/>
      <c r="F3" s="365" t="s">
        <v>3</v>
      </c>
      <c r="G3" s="365" t="s">
        <v>102</v>
      </c>
      <c r="H3" s="679" t="s">
        <v>4</v>
      </c>
      <c r="I3" s="679"/>
      <c r="J3" s="679"/>
      <c r="K3" s="679"/>
      <c r="L3" s="705"/>
    </row>
    <row r="4" spans="1:12">
      <c r="A4" s="682" t="s">
        <v>5</v>
      </c>
      <c r="B4" s="683"/>
      <c r="C4" s="683"/>
      <c r="D4" s="683"/>
      <c r="E4" s="683"/>
      <c r="F4" s="364" t="s">
        <v>3</v>
      </c>
      <c r="G4" s="364" t="s">
        <v>6</v>
      </c>
      <c r="H4" s="683" t="s">
        <v>7</v>
      </c>
      <c r="I4" s="683"/>
      <c r="J4" s="683"/>
      <c r="K4" s="683"/>
      <c r="L4" s="690"/>
    </row>
    <row r="5" spans="1:12">
      <c r="A5" s="682" t="s">
        <v>8</v>
      </c>
      <c r="B5" s="683"/>
      <c r="C5" s="683"/>
      <c r="D5" s="683"/>
      <c r="E5" s="683"/>
      <c r="F5" s="364" t="s">
        <v>3</v>
      </c>
      <c r="G5" s="364" t="s">
        <v>300</v>
      </c>
      <c r="H5" s="683" t="s">
        <v>336</v>
      </c>
      <c r="I5" s="683"/>
      <c r="J5" s="683"/>
      <c r="K5" s="683"/>
      <c r="L5" s="690"/>
    </row>
    <row r="6" spans="1:12">
      <c r="A6" s="686" t="s">
        <v>9</v>
      </c>
      <c r="B6" s="687"/>
      <c r="C6" s="687"/>
      <c r="D6" s="687"/>
      <c r="E6" s="687"/>
      <c r="F6" s="366" t="s">
        <v>3</v>
      </c>
      <c r="G6" s="364" t="s">
        <v>335</v>
      </c>
      <c r="H6" s="687" t="s">
        <v>334</v>
      </c>
      <c r="I6" s="687"/>
      <c r="J6" s="687"/>
      <c r="K6" s="687"/>
      <c r="L6" s="711"/>
    </row>
    <row r="7" spans="1:12">
      <c r="A7" s="589" t="s">
        <v>10</v>
      </c>
      <c r="B7" s="590"/>
      <c r="C7" s="590"/>
      <c r="D7" s="590"/>
      <c r="E7" s="590"/>
      <c r="F7" s="367" t="s">
        <v>3</v>
      </c>
      <c r="G7" s="590" t="s">
        <v>11</v>
      </c>
      <c r="H7" s="590"/>
      <c r="I7" s="590"/>
      <c r="J7" s="590"/>
      <c r="K7" s="590"/>
      <c r="L7" s="591"/>
    </row>
    <row r="8" spans="1:12">
      <c r="A8" s="678" t="s">
        <v>12</v>
      </c>
      <c r="B8" s="679"/>
      <c r="C8" s="679"/>
      <c r="D8" s="679"/>
      <c r="E8" s="679"/>
      <c r="F8" s="365" t="s">
        <v>3</v>
      </c>
      <c r="G8" s="680"/>
      <c r="H8" s="680"/>
      <c r="I8" s="680"/>
      <c r="J8" s="680"/>
      <c r="K8" s="680"/>
      <c r="L8" s="681"/>
    </row>
    <row r="9" spans="1:12">
      <c r="A9" s="682" t="s">
        <v>13</v>
      </c>
      <c r="B9" s="683"/>
      <c r="C9" s="683"/>
      <c r="D9" s="683"/>
      <c r="E9" s="683"/>
      <c r="F9" s="364" t="s">
        <v>3</v>
      </c>
      <c r="G9" s="684">
        <f>+L23</f>
        <v>72033000</v>
      </c>
      <c r="H9" s="684"/>
      <c r="I9" s="684"/>
      <c r="J9" s="684"/>
      <c r="K9" s="684"/>
      <c r="L9" s="685"/>
    </row>
    <row r="10" spans="1:12">
      <c r="A10" s="686" t="s">
        <v>14</v>
      </c>
      <c r="B10" s="687"/>
      <c r="C10" s="687"/>
      <c r="D10" s="687"/>
      <c r="E10" s="687"/>
      <c r="F10" s="366" t="s">
        <v>3</v>
      </c>
      <c r="G10" s="688">
        <f>G9+(15%*G9)</f>
        <v>82837950</v>
      </c>
      <c r="H10" s="688"/>
      <c r="I10" s="688"/>
      <c r="J10" s="688"/>
      <c r="K10" s="688"/>
      <c r="L10" s="689"/>
    </row>
    <row r="11" spans="1:12" ht="20.25" customHeight="1">
      <c r="A11" s="609" t="s">
        <v>15</v>
      </c>
      <c r="B11" s="610"/>
      <c r="C11" s="610"/>
      <c r="D11" s="610"/>
      <c r="E11" s="610"/>
      <c r="F11" s="610"/>
      <c r="G11" s="610"/>
      <c r="H11" s="610"/>
      <c r="I11" s="610"/>
      <c r="J11" s="610"/>
      <c r="K11" s="610"/>
      <c r="L11" s="611"/>
    </row>
    <row r="12" spans="1:12" ht="22.5" customHeight="1">
      <c r="A12" s="609" t="s">
        <v>16</v>
      </c>
      <c r="B12" s="610"/>
      <c r="C12" s="610"/>
      <c r="D12" s="610"/>
      <c r="E12" s="611"/>
      <c r="F12" s="609" t="s">
        <v>17</v>
      </c>
      <c r="G12" s="610"/>
      <c r="H12" s="610"/>
      <c r="I12" s="611"/>
      <c r="J12" s="609" t="s">
        <v>18</v>
      </c>
      <c r="K12" s="610"/>
      <c r="L12" s="611"/>
    </row>
    <row r="13" spans="1:12" ht="33" customHeight="1">
      <c r="A13" s="665" t="s">
        <v>19</v>
      </c>
      <c r="B13" s="666"/>
      <c r="C13" s="666"/>
      <c r="D13" s="666"/>
      <c r="E13" s="667"/>
      <c r="F13" s="672" t="s">
        <v>333</v>
      </c>
      <c r="G13" s="673"/>
      <c r="H13" s="673"/>
      <c r="I13" s="674"/>
      <c r="J13" s="675">
        <v>0.95</v>
      </c>
      <c r="K13" s="676"/>
      <c r="L13" s="677"/>
    </row>
    <row r="14" spans="1:12" s="2" customFormat="1" ht="15" customHeight="1">
      <c r="A14" s="647" t="s">
        <v>20</v>
      </c>
      <c r="B14" s="648"/>
      <c r="C14" s="648"/>
      <c r="D14" s="648"/>
      <c r="E14" s="649"/>
      <c r="F14" s="653" t="s">
        <v>21</v>
      </c>
      <c r="G14" s="654"/>
      <c r="H14" s="654"/>
      <c r="I14" s="655"/>
      <c r="J14" s="656">
        <f>+L23</f>
        <v>72033000</v>
      </c>
      <c r="K14" s="657"/>
      <c r="L14" s="658"/>
    </row>
    <row r="15" spans="1:12" s="2" customFormat="1" ht="30" customHeight="1">
      <c r="A15" s="650"/>
      <c r="B15" s="651"/>
      <c r="C15" s="651"/>
      <c r="D15" s="651"/>
      <c r="E15" s="652"/>
      <c r="F15" s="659" t="s">
        <v>22</v>
      </c>
      <c r="G15" s="660"/>
      <c r="H15" s="660"/>
      <c r="I15" s="661"/>
      <c r="J15" s="662" t="s">
        <v>127</v>
      </c>
      <c r="K15" s="663"/>
      <c r="L15" s="664"/>
    </row>
    <row r="16" spans="1:12" ht="45" customHeight="1">
      <c r="A16" s="665" t="s">
        <v>23</v>
      </c>
      <c r="B16" s="666"/>
      <c r="C16" s="666"/>
      <c r="D16" s="666"/>
      <c r="E16" s="667"/>
      <c r="F16" s="668" t="s">
        <v>332</v>
      </c>
      <c r="G16" s="669"/>
      <c r="H16" s="669"/>
      <c r="I16" s="670"/>
      <c r="J16" s="671" t="s">
        <v>331</v>
      </c>
      <c r="K16" s="590"/>
      <c r="L16" s="591"/>
    </row>
    <row r="17" spans="1:12" ht="45" customHeight="1">
      <c r="A17" s="665" t="s">
        <v>24</v>
      </c>
      <c r="B17" s="666"/>
      <c r="C17" s="666"/>
      <c r="D17" s="666"/>
      <c r="E17" s="667"/>
      <c r="F17" s="668" t="s">
        <v>330</v>
      </c>
      <c r="G17" s="669"/>
      <c r="H17" s="669"/>
      <c r="I17" s="670"/>
      <c r="J17" s="671" t="s">
        <v>329</v>
      </c>
      <c r="K17" s="590"/>
      <c r="L17" s="591"/>
    </row>
    <row r="18" spans="1:12" ht="39" customHeight="1">
      <c r="A18" s="672" t="s">
        <v>293</v>
      </c>
      <c r="B18" s="673"/>
      <c r="C18" s="673"/>
      <c r="D18" s="673"/>
      <c r="E18" s="674"/>
      <c r="F18" s="665" t="s">
        <v>328</v>
      </c>
      <c r="G18" s="666"/>
      <c r="H18" s="666"/>
      <c r="I18" s="666"/>
      <c r="J18" s="666"/>
      <c r="K18" s="666"/>
      <c r="L18" s="667"/>
    </row>
    <row r="19" spans="1:12" ht="31.5" customHeight="1">
      <c r="A19" s="646" t="s">
        <v>25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1"/>
    </row>
    <row r="20" spans="1:12">
      <c r="A20" s="643" t="s">
        <v>26</v>
      </c>
      <c r="B20" s="613"/>
      <c r="C20" s="613"/>
      <c r="D20" s="613"/>
      <c r="E20" s="614"/>
      <c r="F20" s="612" t="s">
        <v>27</v>
      </c>
      <c r="G20" s="613"/>
      <c r="H20" s="614"/>
      <c r="I20" s="609" t="s">
        <v>28</v>
      </c>
      <c r="J20" s="610"/>
      <c r="K20" s="611"/>
      <c r="L20" s="644" t="s">
        <v>29</v>
      </c>
    </row>
    <row r="21" spans="1:12" ht="24.75" customHeight="1">
      <c r="A21" s="618"/>
      <c r="B21" s="619"/>
      <c r="C21" s="619"/>
      <c r="D21" s="619"/>
      <c r="E21" s="620"/>
      <c r="F21" s="618"/>
      <c r="G21" s="619"/>
      <c r="H21" s="620"/>
      <c r="I21" s="372" t="s">
        <v>30</v>
      </c>
      <c r="J21" s="372" t="s">
        <v>31</v>
      </c>
      <c r="K21" s="372" t="s">
        <v>32</v>
      </c>
      <c r="L21" s="645"/>
    </row>
    <row r="22" spans="1:12" ht="12.75" customHeight="1">
      <c r="A22" s="609">
        <v>1</v>
      </c>
      <c r="B22" s="610"/>
      <c r="C22" s="610"/>
      <c r="D22" s="610"/>
      <c r="E22" s="611"/>
      <c r="F22" s="609">
        <v>2</v>
      </c>
      <c r="G22" s="610"/>
      <c r="H22" s="611"/>
      <c r="I22" s="13">
        <v>3</v>
      </c>
      <c r="J22" s="13">
        <v>4</v>
      </c>
      <c r="K22" s="13">
        <v>5</v>
      </c>
      <c r="L22" s="14">
        <v>6</v>
      </c>
    </row>
    <row r="23" spans="1:12">
      <c r="A23" s="195">
        <v>5</v>
      </c>
      <c r="B23" s="194">
        <v>2</v>
      </c>
      <c r="C23" s="194"/>
      <c r="D23" s="194"/>
      <c r="E23" s="193"/>
      <c r="F23" s="192" t="s">
        <v>33</v>
      </c>
      <c r="G23" s="191"/>
      <c r="H23" s="126"/>
      <c r="I23" s="190"/>
      <c r="J23" s="190"/>
      <c r="K23" s="140"/>
      <c r="L23" s="189">
        <f>L24</f>
        <v>72033000</v>
      </c>
    </row>
    <row r="24" spans="1:12">
      <c r="A24" s="146">
        <v>5</v>
      </c>
      <c r="B24" s="145">
        <v>2</v>
      </c>
      <c r="C24" s="145">
        <v>2</v>
      </c>
      <c r="D24" s="144"/>
      <c r="E24" s="143"/>
      <c r="F24" s="183" t="s">
        <v>53</v>
      </c>
      <c r="G24" s="149"/>
      <c r="H24" s="23"/>
      <c r="I24" s="141"/>
      <c r="J24" s="141"/>
      <c r="K24" s="140"/>
      <c r="L24" s="189">
        <f>L26+L40+L44+L50+L56+L59+L63+L78</f>
        <v>72033000</v>
      </c>
    </row>
    <row r="25" spans="1:12">
      <c r="A25" s="176" t="s">
        <v>91</v>
      </c>
      <c r="B25" s="144" t="s">
        <v>77</v>
      </c>
      <c r="C25" s="144" t="s">
        <v>77</v>
      </c>
      <c r="D25" s="144" t="s">
        <v>66</v>
      </c>
      <c r="E25" s="184"/>
      <c r="F25" s="151" t="s">
        <v>105</v>
      </c>
      <c r="G25" s="150"/>
      <c r="H25" s="23"/>
      <c r="I25" s="177"/>
      <c r="J25" s="177"/>
      <c r="K25" s="139"/>
      <c r="L25" s="189">
        <v>9445500</v>
      </c>
    </row>
    <row r="26" spans="1:12">
      <c r="A26" s="176"/>
      <c r="B26" s="144"/>
      <c r="C26" s="144"/>
      <c r="D26" s="144"/>
      <c r="E26" s="143" t="s">
        <v>66</v>
      </c>
      <c r="F26" s="138" t="s">
        <v>327</v>
      </c>
      <c r="G26" s="149"/>
      <c r="H26" s="127"/>
      <c r="I26" s="141"/>
      <c r="J26" s="141"/>
      <c r="K26" s="140"/>
      <c r="L26" s="189">
        <f>SUM(L27:L38)</f>
        <v>33423000</v>
      </c>
    </row>
    <row r="27" spans="1:12">
      <c r="A27" s="146"/>
      <c r="B27" s="145"/>
      <c r="C27" s="145"/>
      <c r="D27" s="145"/>
      <c r="E27" s="188"/>
      <c r="F27" s="138"/>
      <c r="G27" s="149" t="s">
        <v>326</v>
      </c>
      <c r="H27" s="127"/>
      <c r="I27" s="148">
        <v>237</v>
      </c>
      <c r="J27" s="148" t="s">
        <v>111</v>
      </c>
      <c r="K27" s="147">
        <v>10000</v>
      </c>
      <c r="L27" s="147">
        <f t="shared" ref="L27:L38" si="0">I27*K27</f>
        <v>2370000</v>
      </c>
    </row>
    <row r="28" spans="1:12">
      <c r="A28" s="146"/>
      <c r="B28" s="145"/>
      <c r="C28" s="145"/>
      <c r="D28" s="145"/>
      <c r="E28" s="188"/>
      <c r="F28" s="138"/>
      <c r="G28" s="149" t="s">
        <v>298</v>
      </c>
      <c r="H28" s="23"/>
      <c r="I28" s="148">
        <v>237</v>
      </c>
      <c r="J28" s="148" t="s">
        <v>111</v>
      </c>
      <c r="K28" s="147">
        <v>4000</v>
      </c>
      <c r="L28" s="147">
        <f t="shared" si="0"/>
        <v>948000</v>
      </c>
    </row>
    <row r="29" spans="1:12" ht="15.75" customHeight="1">
      <c r="A29" s="146"/>
      <c r="B29" s="145"/>
      <c r="C29" s="145"/>
      <c r="D29" s="145"/>
      <c r="E29" s="188"/>
      <c r="F29" s="138"/>
      <c r="G29" s="149" t="s">
        <v>325</v>
      </c>
      <c r="H29" s="128"/>
      <c r="I29" s="148">
        <v>237</v>
      </c>
      <c r="J29" s="148" t="s">
        <v>111</v>
      </c>
      <c r="K29" s="147">
        <v>125000</v>
      </c>
      <c r="L29" s="147">
        <f t="shared" si="0"/>
        <v>29625000</v>
      </c>
    </row>
    <row r="30" spans="1:12" ht="15.75" customHeight="1">
      <c r="A30" s="146"/>
      <c r="B30" s="145"/>
      <c r="C30" s="145"/>
      <c r="D30" s="145"/>
      <c r="E30" s="188"/>
      <c r="F30" s="138"/>
      <c r="G30" s="149" t="s">
        <v>324</v>
      </c>
      <c r="H30" s="127"/>
      <c r="I30" s="148">
        <v>4</v>
      </c>
      <c r="J30" s="148" t="s">
        <v>69</v>
      </c>
      <c r="K30" s="147">
        <v>22000</v>
      </c>
      <c r="L30" s="147">
        <f t="shared" si="0"/>
        <v>88000</v>
      </c>
    </row>
    <row r="31" spans="1:12">
      <c r="A31" s="146"/>
      <c r="B31" s="145"/>
      <c r="C31" s="145"/>
      <c r="D31" s="145"/>
      <c r="E31" s="188"/>
      <c r="F31" s="138"/>
      <c r="G31" s="149" t="s">
        <v>299</v>
      </c>
      <c r="H31" s="127"/>
      <c r="I31" s="148">
        <v>3</v>
      </c>
      <c r="J31" s="148" t="s">
        <v>70</v>
      </c>
      <c r="K31" s="147">
        <v>35000</v>
      </c>
      <c r="L31" s="147">
        <f t="shared" si="0"/>
        <v>105000</v>
      </c>
    </row>
    <row r="32" spans="1:12">
      <c r="A32" s="146"/>
      <c r="B32" s="145"/>
      <c r="C32" s="145"/>
      <c r="D32" s="145"/>
      <c r="E32" s="188"/>
      <c r="F32" s="138"/>
      <c r="G32" s="149" t="s">
        <v>480</v>
      </c>
      <c r="H32" s="127"/>
      <c r="I32" s="148">
        <v>2</v>
      </c>
      <c r="J32" s="148" t="s">
        <v>114</v>
      </c>
      <c r="K32" s="147">
        <v>60000</v>
      </c>
      <c r="L32" s="147">
        <f>I32*K32</f>
        <v>120000</v>
      </c>
    </row>
    <row r="33" spans="1:12">
      <c r="A33" s="146"/>
      <c r="B33" s="145"/>
      <c r="C33" s="145"/>
      <c r="D33" s="145"/>
      <c r="E33" s="188"/>
      <c r="F33" s="138"/>
      <c r="G33" s="149" t="s">
        <v>323</v>
      </c>
      <c r="H33" s="127"/>
      <c r="I33" s="148">
        <v>1</v>
      </c>
      <c r="J33" s="148" t="s">
        <v>111</v>
      </c>
      <c r="K33" s="147">
        <v>30000</v>
      </c>
      <c r="L33" s="147">
        <f t="shared" si="0"/>
        <v>30000</v>
      </c>
    </row>
    <row r="34" spans="1:12" ht="17.25" customHeight="1">
      <c r="A34" s="146"/>
      <c r="B34" s="145"/>
      <c r="C34" s="145"/>
      <c r="D34" s="145"/>
      <c r="E34" s="188"/>
      <c r="F34" s="138"/>
      <c r="G34" s="149" t="s">
        <v>322</v>
      </c>
      <c r="H34" s="128"/>
      <c r="I34" s="148">
        <v>2</v>
      </c>
      <c r="J34" s="148" t="s">
        <v>111</v>
      </c>
      <c r="K34" s="147">
        <v>20000</v>
      </c>
      <c r="L34" s="147">
        <f t="shared" si="0"/>
        <v>40000</v>
      </c>
    </row>
    <row r="35" spans="1:12" ht="17.25" customHeight="1">
      <c r="A35" s="146"/>
      <c r="B35" s="145"/>
      <c r="C35" s="145"/>
      <c r="D35" s="145"/>
      <c r="E35" s="188"/>
      <c r="F35" s="138"/>
      <c r="G35" s="149" t="s">
        <v>321</v>
      </c>
      <c r="H35" s="128"/>
      <c r="I35" s="148">
        <v>3</v>
      </c>
      <c r="J35" s="148" t="s">
        <v>69</v>
      </c>
      <c r="K35" s="147">
        <v>6000</v>
      </c>
      <c r="L35" s="147">
        <f t="shared" si="0"/>
        <v>18000</v>
      </c>
    </row>
    <row r="36" spans="1:12" s="22" customFormat="1">
      <c r="A36" s="146"/>
      <c r="B36" s="145"/>
      <c r="C36" s="145"/>
      <c r="D36" s="145"/>
      <c r="E36" s="188"/>
      <c r="F36" s="138"/>
      <c r="G36" s="149" t="s">
        <v>320</v>
      </c>
      <c r="H36" s="23"/>
      <c r="I36" s="148">
        <v>3</v>
      </c>
      <c r="J36" s="148" t="s">
        <v>69</v>
      </c>
      <c r="K36" s="147">
        <v>3000</v>
      </c>
      <c r="L36" s="147">
        <f t="shared" si="0"/>
        <v>9000</v>
      </c>
    </row>
    <row r="37" spans="1:12">
      <c r="A37" s="146"/>
      <c r="B37" s="145"/>
      <c r="C37" s="145"/>
      <c r="D37" s="145"/>
      <c r="E37" s="188"/>
      <c r="F37" s="138"/>
      <c r="G37" s="149" t="s">
        <v>319</v>
      </c>
      <c r="H37" s="127"/>
      <c r="I37" s="148">
        <v>10</v>
      </c>
      <c r="J37" s="148" t="s">
        <v>111</v>
      </c>
      <c r="K37" s="147">
        <v>3000</v>
      </c>
      <c r="L37" s="147">
        <f t="shared" si="0"/>
        <v>30000</v>
      </c>
    </row>
    <row r="38" spans="1:12">
      <c r="A38" s="146"/>
      <c r="B38" s="145"/>
      <c r="C38" s="145"/>
      <c r="D38" s="145"/>
      <c r="E38" s="188"/>
      <c r="F38" s="138"/>
      <c r="G38" s="149" t="s">
        <v>318</v>
      </c>
      <c r="H38" s="127"/>
      <c r="I38" s="148">
        <v>4</v>
      </c>
      <c r="J38" s="148" t="s">
        <v>111</v>
      </c>
      <c r="K38" s="147">
        <v>10000</v>
      </c>
      <c r="L38" s="147">
        <f t="shared" si="0"/>
        <v>40000</v>
      </c>
    </row>
    <row r="39" spans="1:12">
      <c r="A39" s="146"/>
      <c r="B39" s="145"/>
      <c r="C39" s="145"/>
      <c r="D39" s="145"/>
      <c r="E39" s="188"/>
      <c r="F39" s="138"/>
      <c r="G39" s="149"/>
      <c r="H39" s="127"/>
      <c r="I39" s="148"/>
      <c r="J39" s="148"/>
      <c r="K39" s="147"/>
      <c r="L39" s="147"/>
    </row>
    <row r="40" spans="1:12">
      <c r="A40" s="146"/>
      <c r="B40" s="145"/>
      <c r="C40" s="145"/>
      <c r="D40" s="145"/>
      <c r="E40" s="188">
        <v>10</v>
      </c>
      <c r="F40" s="151" t="s">
        <v>136</v>
      </c>
      <c r="G40" s="150"/>
      <c r="H40" s="127"/>
      <c r="I40" s="141"/>
      <c r="J40" s="141"/>
      <c r="K40" s="140"/>
      <c r="L40" s="139">
        <f>L41+L42</f>
        <v>375000</v>
      </c>
    </row>
    <row r="41" spans="1:12">
      <c r="A41" s="146"/>
      <c r="B41" s="145"/>
      <c r="C41" s="145"/>
      <c r="D41" s="145"/>
      <c r="E41" s="188"/>
      <c r="F41" s="138"/>
      <c r="G41" s="149" t="s">
        <v>317</v>
      </c>
      <c r="H41" s="127" t="s">
        <v>509</v>
      </c>
      <c r="I41" s="148">
        <v>100</v>
      </c>
      <c r="J41" s="148" t="s">
        <v>106</v>
      </c>
      <c r="K41" s="147">
        <v>3000</v>
      </c>
      <c r="L41" s="147">
        <f>K41*I41</f>
        <v>300000</v>
      </c>
    </row>
    <row r="42" spans="1:12">
      <c r="A42" s="146"/>
      <c r="B42" s="145"/>
      <c r="C42" s="145"/>
      <c r="D42" s="145"/>
      <c r="E42" s="188"/>
      <c r="F42" s="138"/>
      <c r="G42" s="149" t="s">
        <v>316</v>
      </c>
      <c r="H42" s="127"/>
      <c r="I42" s="148">
        <v>1</v>
      </c>
      <c r="J42" s="148" t="s">
        <v>67</v>
      </c>
      <c r="K42" s="147">
        <v>75000</v>
      </c>
      <c r="L42" s="147">
        <f>K42*I42</f>
        <v>75000</v>
      </c>
    </row>
    <row r="43" spans="1:12">
      <c r="A43" s="146"/>
      <c r="B43" s="145"/>
      <c r="C43" s="145"/>
      <c r="D43" s="145"/>
      <c r="E43" s="188"/>
      <c r="F43" s="138"/>
      <c r="G43" s="149"/>
      <c r="H43" s="127"/>
      <c r="I43" s="148"/>
      <c r="J43" s="148"/>
      <c r="K43" s="147"/>
      <c r="L43" s="147"/>
    </row>
    <row r="44" spans="1:12">
      <c r="A44" s="176" t="s">
        <v>91</v>
      </c>
      <c r="B44" s="144" t="s">
        <v>77</v>
      </c>
      <c r="C44" s="144" t="s">
        <v>77</v>
      </c>
      <c r="D44" s="144" t="s">
        <v>71</v>
      </c>
      <c r="E44" s="187"/>
      <c r="F44" s="151" t="s">
        <v>73</v>
      </c>
      <c r="G44" s="150"/>
      <c r="H44" s="127"/>
      <c r="I44" s="186"/>
      <c r="J44" s="186"/>
      <c r="K44" s="139"/>
      <c r="L44" s="139">
        <f>L45+L46+L47</f>
        <v>4200000</v>
      </c>
    </row>
    <row r="45" spans="1:12" ht="28.5" customHeight="1">
      <c r="A45" s="176"/>
      <c r="B45" s="144"/>
      <c r="C45" s="144"/>
      <c r="D45" s="144"/>
      <c r="E45" s="179" t="s">
        <v>72</v>
      </c>
      <c r="F45" s="708" t="s">
        <v>315</v>
      </c>
      <c r="G45" s="709"/>
      <c r="H45" s="710"/>
      <c r="I45" s="148">
        <v>40</v>
      </c>
      <c r="J45" s="148" t="s">
        <v>130</v>
      </c>
      <c r="K45" s="147">
        <v>60000</v>
      </c>
      <c r="L45" s="147">
        <f>K45*I45</f>
        <v>2400000</v>
      </c>
    </row>
    <row r="46" spans="1:12" ht="21" customHeight="1">
      <c r="A46" s="176"/>
      <c r="B46" s="144"/>
      <c r="C46" s="144"/>
      <c r="D46" s="144"/>
      <c r="E46" s="179"/>
      <c r="F46" s="708" t="s">
        <v>314</v>
      </c>
      <c r="G46" s="709"/>
      <c r="H46" s="710"/>
      <c r="I46" s="148">
        <v>20</v>
      </c>
      <c r="J46" s="148" t="s">
        <v>130</v>
      </c>
      <c r="K46" s="147">
        <v>80000</v>
      </c>
      <c r="L46" s="147">
        <f>K46*I46</f>
        <v>1600000</v>
      </c>
    </row>
    <row r="47" spans="1:12">
      <c r="A47" s="176"/>
      <c r="B47" s="144"/>
      <c r="C47" s="144"/>
      <c r="D47" s="144"/>
      <c r="E47" s="179"/>
      <c r="F47" s="178"/>
      <c r="G47" s="149" t="s">
        <v>313</v>
      </c>
      <c r="H47" s="127"/>
      <c r="I47" s="148">
        <v>1000</v>
      </c>
      <c r="J47" s="148" t="s">
        <v>116</v>
      </c>
      <c r="K47" s="147">
        <v>200</v>
      </c>
      <c r="L47" s="147">
        <f>I47*K47</f>
        <v>200000</v>
      </c>
    </row>
    <row r="48" spans="1:12">
      <c r="A48" s="176"/>
      <c r="B48" s="144"/>
      <c r="C48" s="144"/>
      <c r="D48" s="144"/>
      <c r="E48" s="179"/>
      <c r="F48" s="178"/>
      <c r="G48" s="149"/>
      <c r="H48" s="127"/>
      <c r="I48" s="148"/>
      <c r="J48" s="148"/>
      <c r="K48" s="147"/>
      <c r="L48" s="147"/>
    </row>
    <row r="49" spans="1:12">
      <c r="A49" s="176" t="s">
        <v>91</v>
      </c>
      <c r="B49" s="144" t="s">
        <v>77</v>
      </c>
      <c r="C49" s="144" t="s">
        <v>77</v>
      </c>
      <c r="D49" s="144" t="s">
        <v>117</v>
      </c>
      <c r="E49" s="184"/>
      <c r="F49" s="183" t="s">
        <v>141</v>
      </c>
      <c r="G49" s="137"/>
      <c r="H49" s="127"/>
      <c r="I49" s="177"/>
      <c r="J49" s="177"/>
      <c r="K49" s="139"/>
      <c r="L49" s="139">
        <f>L51+L54</f>
        <v>1900000</v>
      </c>
    </row>
    <row r="50" spans="1:12">
      <c r="A50" s="176" t="s">
        <v>91</v>
      </c>
      <c r="B50" s="144" t="s">
        <v>77</v>
      </c>
      <c r="C50" s="144" t="s">
        <v>77</v>
      </c>
      <c r="D50" s="185" t="s">
        <v>117</v>
      </c>
      <c r="E50" s="184"/>
      <c r="F50" s="183" t="s">
        <v>141</v>
      </c>
      <c r="G50" s="137"/>
      <c r="H50" s="127"/>
      <c r="I50" s="177"/>
      <c r="J50" s="177"/>
      <c r="K50" s="139"/>
      <c r="L50" s="139">
        <f>L51+L54</f>
        <v>1900000</v>
      </c>
    </row>
    <row r="51" spans="1:12">
      <c r="A51" s="176"/>
      <c r="B51" s="144"/>
      <c r="C51" s="144"/>
      <c r="D51" s="145"/>
      <c r="E51" s="143" t="s">
        <v>72</v>
      </c>
      <c r="F51" s="178"/>
      <c r="G51" s="137" t="s">
        <v>312</v>
      </c>
      <c r="H51" s="127"/>
      <c r="I51" s="148">
        <v>1</v>
      </c>
      <c r="J51" s="148" t="s">
        <v>128</v>
      </c>
      <c r="K51" s="147">
        <v>1000000</v>
      </c>
      <c r="L51" s="147">
        <f>I51*K51</f>
        <v>1000000</v>
      </c>
    </row>
    <row r="52" spans="1:12">
      <c r="A52" s="176"/>
      <c r="B52" s="144"/>
      <c r="C52" s="144"/>
      <c r="D52" s="145"/>
      <c r="E52" s="143"/>
      <c r="F52" s="178"/>
      <c r="G52" s="137"/>
      <c r="H52" s="127"/>
      <c r="I52" s="148"/>
      <c r="J52" s="148"/>
      <c r="K52" s="147"/>
      <c r="L52" s="147"/>
    </row>
    <row r="53" spans="1:12">
      <c r="A53" s="176"/>
      <c r="B53" s="144"/>
      <c r="C53" s="144"/>
      <c r="D53" s="145"/>
      <c r="E53" s="179" t="s">
        <v>68</v>
      </c>
      <c r="F53" s="178"/>
      <c r="G53" s="137" t="s">
        <v>311</v>
      </c>
      <c r="H53" s="23"/>
      <c r="I53" s="141"/>
      <c r="J53" s="141"/>
      <c r="K53" s="140"/>
      <c r="L53" s="140">
        <f>SUM(L54)</f>
        <v>900000</v>
      </c>
    </row>
    <row r="54" spans="1:12">
      <c r="A54" s="176"/>
      <c r="B54" s="144"/>
      <c r="C54" s="144"/>
      <c r="D54" s="145"/>
      <c r="E54" s="179"/>
      <c r="F54" s="178"/>
      <c r="G54" s="182" t="s">
        <v>310</v>
      </c>
      <c r="H54" s="134"/>
      <c r="I54" s="395">
        <v>2</v>
      </c>
      <c r="J54" s="396" t="s">
        <v>510</v>
      </c>
      <c r="K54" s="397">
        <v>450000</v>
      </c>
      <c r="L54" s="398">
        <f>I54*K54</f>
        <v>900000</v>
      </c>
    </row>
    <row r="55" spans="1:12">
      <c r="A55" s="176"/>
      <c r="B55" s="144"/>
      <c r="C55" s="144"/>
      <c r="D55" s="145"/>
      <c r="E55" s="179"/>
      <c r="F55" s="178"/>
      <c r="G55" s="182"/>
      <c r="H55" s="127"/>
      <c r="I55" s="148"/>
      <c r="J55" s="153"/>
      <c r="K55" s="147"/>
      <c r="L55" s="163"/>
    </row>
    <row r="56" spans="1:12">
      <c r="A56" s="176" t="s">
        <v>91</v>
      </c>
      <c r="B56" s="144" t="s">
        <v>77</v>
      </c>
      <c r="C56" s="144" t="s">
        <v>77</v>
      </c>
      <c r="D56" s="145">
        <v>10</v>
      </c>
      <c r="E56" s="179"/>
      <c r="F56" s="181" t="s">
        <v>132</v>
      </c>
      <c r="G56" s="180"/>
      <c r="H56" s="127"/>
      <c r="I56" s="141"/>
      <c r="J56" s="160"/>
      <c r="K56" s="140"/>
      <c r="L56" s="158">
        <f>L57</f>
        <v>1000000</v>
      </c>
    </row>
    <row r="57" spans="1:12">
      <c r="A57" s="176"/>
      <c r="B57" s="144"/>
      <c r="C57" s="144"/>
      <c r="D57" s="145"/>
      <c r="E57" s="179" t="s">
        <v>117</v>
      </c>
      <c r="F57" s="178"/>
      <c r="G57" s="137" t="s">
        <v>309</v>
      </c>
      <c r="H57" s="127"/>
      <c r="I57" s="148">
        <v>1</v>
      </c>
      <c r="J57" s="148" t="s">
        <v>128</v>
      </c>
      <c r="K57" s="147">
        <v>1000000</v>
      </c>
      <c r="L57" s="147">
        <f>I57*K57</f>
        <v>1000000</v>
      </c>
    </row>
    <row r="58" spans="1:12">
      <c r="A58" s="176"/>
      <c r="B58" s="144"/>
      <c r="C58" s="144"/>
      <c r="D58" s="145"/>
      <c r="E58" s="179"/>
      <c r="F58" s="178"/>
      <c r="G58" s="137"/>
      <c r="H58" s="127"/>
      <c r="I58" s="148"/>
      <c r="J58" s="148"/>
      <c r="K58" s="147"/>
      <c r="L58" s="147"/>
    </row>
    <row r="59" spans="1:12" ht="18.75" customHeight="1">
      <c r="A59" s="176" t="s">
        <v>91</v>
      </c>
      <c r="B59" s="144" t="s">
        <v>77</v>
      </c>
      <c r="C59" s="144" t="s">
        <v>77</v>
      </c>
      <c r="D59" s="144" t="s">
        <v>96</v>
      </c>
      <c r="E59" s="175" t="s">
        <v>72</v>
      </c>
      <c r="F59" s="151" t="s">
        <v>119</v>
      </c>
      <c r="G59" s="150"/>
      <c r="H59" s="23"/>
      <c r="I59" s="177"/>
      <c r="J59" s="177"/>
      <c r="K59" s="139"/>
      <c r="L59" s="139">
        <f>SUM(L60:L61)</f>
        <v>11115000</v>
      </c>
    </row>
    <row r="60" spans="1:12" ht="16.5" customHeight="1">
      <c r="A60" s="176"/>
      <c r="B60" s="144"/>
      <c r="C60" s="144"/>
      <c r="D60" s="144"/>
      <c r="E60" s="143"/>
      <c r="F60" s="138"/>
      <c r="G60" s="149" t="s">
        <v>412</v>
      </c>
      <c r="H60" s="127"/>
      <c r="I60" s="148">
        <v>247</v>
      </c>
      <c r="J60" s="148" t="s">
        <v>69</v>
      </c>
      <c r="K60" s="147">
        <v>25000</v>
      </c>
      <c r="L60" s="147">
        <f>K60*I60</f>
        <v>6175000</v>
      </c>
    </row>
    <row r="61" spans="1:12" ht="16.5" customHeight="1">
      <c r="A61" s="176"/>
      <c r="B61" s="144"/>
      <c r="C61" s="144"/>
      <c r="D61" s="144"/>
      <c r="E61" s="143"/>
      <c r="F61" s="138"/>
      <c r="G61" s="149" t="s">
        <v>411</v>
      </c>
      <c r="H61" s="127"/>
      <c r="I61" s="148">
        <v>494</v>
      </c>
      <c r="J61" s="148" t="s">
        <v>69</v>
      </c>
      <c r="K61" s="147">
        <v>10000</v>
      </c>
      <c r="L61" s="147">
        <f>K61*I61</f>
        <v>4940000</v>
      </c>
    </row>
    <row r="62" spans="1:12" ht="16.5" customHeight="1">
      <c r="A62" s="176"/>
      <c r="B62" s="144"/>
      <c r="C62" s="144"/>
      <c r="D62" s="144"/>
      <c r="E62" s="143"/>
      <c r="F62" s="138"/>
      <c r="G62" s="149"/>
      <c r="H62" s="127"/>
      <c r="I62" s="148"/>
      <c r="J62" s="148"/>
      <c r="K62" s="147"/>
      <c r="L62" s="147"/>
    </row>
    <row r="63" spans="1:12" ht="15.75" customHeight="1">
      <c r="A63" s="176" t="s">
        <v>91</v>
      </c>
      <c r="B63" s="144" t="s">
        <v>77</v>
      </c>
      <c r="C63" s="144" t="s">
        <v>77</v>
      </c>
      <c r="D63" s="144" t="s">
        <v>76</v>
      </c>
      <c r="E63" s="175"/>
      <c r="F63" s="151" t="s">
        <v>120</v>
      </c>
      <c r="G63" s="150"/>
      <c r="H63" s="127"/>
      <c r="I63" s="141"/>
      <c r="J63" s="141"/>
      <c r="K63" s="140"/>
      <c r="L63" s="139">
        <f>L64+L70+L76</f>
        <v>5360000</v>
      </c>
    </row>
    <row r="64" spans="1:12" ht="17.25" customHeight="1">
      <c r="A64" s="157"/>
      <c r="B64" s="156"/>
      <c r="C64" s="156"/>
      <c r="D64" s="156"/>
      <c r="E64" s="174" t="s">
        <v>72</v>
      </c>
      <c r="F64" s="166"/>
      <c r="G64" s="165" t="s">
        <v>122</v>
      </c>
      <c r="H64" s="127"/>
      <c r="I64" s="167"/>
      <c r="J64" s="160"/>
      <c r="K64" s="159"/>
      <c r="L64" s="158">
        <f>SUM(L65:L67)</f>
        <v>2530000</v>
      </c>
    </row>
    <row r="65" spans="1:12">
      <c r="A65" s="157"/>
      <c r="B65" s="156"/>
      <c r="C65" s="156"/>
      <c r="D65" s="156"/>
      <c r="E65" s="155"/>
      <c r="F65" s="166"/>
      <c r="G65" s="706" t="s">
        <v>448</v>
      </c>
      <c r="H65" s="707"/>
      <c r="I65" s="164" t="s">
        <v>90</v>
      </c>
      <c r="J65" s="153" t="s">
        <v>142</v>
      </c>
      <c r="K65" s="163">
        <v>360000</v>
      </c>
      <c r="L65" s="163">
        <f>K65*I65</f>
        <v>1080000</v>
      </c>
    </row>
    <row r="66" spans="1:12">
      <c r="A66" s="157"/>
      <c r="B66" s="156"/>
      <c r="C66" s="156"/>
      <c r="D66" s="156"/>
      <c r="E66" s="155"/>
      <c r="F66" s="166"/>
      <c r="G66" s="706" t="s">
        <v>511</v>
      </c>
      <c r="H66" s="707"/>
      <c r="I66" s="164" t="s">
        <v>79</v>
      </c>
      <c r="J66" s="153" t="s">
        <v>142</v>
      </c>
      <c r="K66" s="163">
        <v>250000</v>
      </c>
      <c r="L66" s="163">
        <f>K66*I66</f>
        <v>250000</v>
      </c>
    </row>
    <row r="67" spans="1:12">
      <c r="A67" s="157"/>
      <c r="B67" s="156"/>
      <c r="C67" s="156"/>
      <c r="D67" s="156"/>
      <c r="E67" s="155"/>
      <c r="F67" s="166"/>
      <c r="G67" s="706" t="s">
        <v>481</v>
      </c>
      <c r="H67" s="707"/>
      <c r="I67" s="164" t="s">
        <v>77</v>
      </c>
      <c r="J67" s="153" t="s">
        <v>142</v>
      </c>
      <c r="K67" s="163">
        <v>600000</v>
      </c>
      <c r="L67" s="163">
        <f>K67*I67</f>
        <v>1200000</v>
      </c>
    </row>
    <row r="68" spans="1:12">
      <c r="A68" s="157"/>
      <c r="B68" s="156"/>
      <c r="C68" s="156"/>
      <c r="D68" s="156"/>
      <c r="E68" s="155"/>
      <c r="F68" s="166"/>
      <c r="G68" s="165"/>
      <c r="H68" s="127"/>
      <c r="I68" s="164"/>
      <c r="J68" s="153"/>
      <c r="K68" s="163"/>
      <c r="L68" s="163"/>
    </row>
    <row r="69" spans="1:12">
      <c r="A69" s="173"/>
      <c r="B69" s="172"/>
      <c r="C69" s="172"/>
      <c r="D69" s="172"/>
      <c r="E69" s="171"/>
      <c r="F69" s="170"/>
      <c r="G69" s="169"/>
      <c r="H69" s="168"/>
      <c r="I69" s="399"/>
      <c r="J69" s="396"/>
      <c r="K69" s="398"/>
      <c r="L69" s="398"/>
    </row>
    <row r="70" spans="1:12">
      <c r="A70" s="400"/>
      <c r="B70" s="401"/>
      <c r="C70" s="401"/>
      <c r="D70" s="401"/>
      <c r="E70" s="402"/>
      <c r="F70" s="403"/>
      <c r="G70" s="404" t="s">
        <v>308</v>
      </c>
      <c r="H70" s="405"/>
      <c r="I70" s="167"/>
      <c r="J70" s="160"/>
      <c r="K70" s="159"/>
      <c r="L70" s="158">
        <f>SUM(L71:L73)</f>
        <v>2330000</v>
      </c>
    </row>
    <row r="71" spans="1:12">
      <c r="A71" s="157"/>
      <c r="B71" s="156"/>
      <c r="C71" s="156"/>
      <c r="D71" s="156"/>
      <c r="E71" s="155"/>
      <c r="F71" s="166"/>
      <c r="G71" s="706" t="s">
        <v>448</v>
      </c>
      <c r="H71" s="707"/>
      <c r="I71" s="399" t="s">
        <v>90</v>
      </c>
      <c r="J71" s="396" t="s">
        <v>142</v>
      </c>
      <c r="K71" s="398">
        <v>360000</v>
      </c>
      <c r="L71" s="398">
        <f>K71*I71</f>
        <v>1080000</v>
      </c>
    </row>
    <row r="72" spans="1:12">
      <c r="A72" s="157"/>
      <c r="B72" s="156"/>
      <c r="C72" s="156"/>
      <c r="D72" s="156"/>
      <c r="E72" s="155"/>
      <c r="F72" s="166"/>
      <c r="G72" s="706" t="s">
        <v>512</v>
      </c>
      <c r="H72" s="707"/>
      <c r="I72" s="164" t="s">
        <v>79</v>
      </c>
      <c r="J72" s="153" t="s">
        <v>142</v>
      </c>
      <c r="K72" s="163">
        <v>250000</v>
      </c>
      <c r="L72" s="163">
        <f>K72*I72</f>
        <v>250000</v>
      </c>
    </row>
    <row r="73" spans="1:12">
      <c r="A73" s="157"/>
      <c r="B73" s="156"/>
      <c r="C73" s="156"/>
      <c r="D73" s="156"/>
      <c r="E73" s="155"/>
      <c r="F73" s="166"/>
      <c r="G73" s="706" t="s">
        <v>513</v>
      </c>
      <c r="H73" s="707"/>
      <c r="I73" s="164" t="s">
        <v>77</v>
      </c>
      <c r="J73" s="153" t="s">
        <v>142</v>
      </c>
      <c r="K73" s="163">
        <v>500000</v>
      </c>
      <c r="L73" s="163">
        <f>K73*I73</f>
        <v>1000000</v>
      </c>
    </row>
    <row r="74" spans="1:12">
      <c r="A74" s="157"/>
      <c r="B74" s="156"/>
      <c r="C74" s="156"/>
      <c r="D74" s="156"/>
      <c r="E74" s="155"/>
      <c r="F74" s="166"/>
      <c r="G74" s="165"/>
      <c r="H74" s="127"/>
      <c r="I74" s="164"/>
      <c r="J74" s="153"/>
      <c r="K74" s="163"/>
      <c r="L74" s="163"/>
    </row>
    <row r="75" spans="1:12">
      <c r="A75" s="157"/>
      <c r="B75" s="156"/>
      <c r="C75" s="156"/>
      <c r="D75" s="156"/>
      <c r="E75" s="155"/>
      <c r="F75" s="154" t="s">
        <v>307</v>
      </c>
      <c r="G75" s="162"/>
      <c r="H75" s="127"/>
      <c r="I75" s="161"/>
      <c r="J75" s="160"/>
      <c r="K75" s="159"/>
      <c r="L75" s="158"/>
    </row>
    <row r="76" spans="1:12">
      <c r="A76" s="157"/>
      <c r="B76" s="156"/>
      <c r="C76" s="156"/>
      <c r="D76" s="156"/>
      <c r="E76" s="155"/>
      <c r="F76" s="154"/>
      <c r="G76" s="137" t="s">
        <v>306</v>
      </c>
      <c r="H76" s="127"/>
      <c r="I76" s="148">
        <v>2</v>
      </c>
      <c r="J76" s="153" t="s">
        <v>490</v>
      </c>
      <c r="K76" s="147">
        <v>250000</v>
      </c>
      <c r="L76" s="152">
        <f>I76*K76</f>
        <v>500000</v>
      </c>
    </row>
    <row r="77" spans="1:12">
      <c r="A77" s="157"/>
      <c r="B77" s="156"/>
      <c r="C77" s="156"/>
      <c r="D77" s="156"/>
      <c r="E77" s="155"/>
      <c r="F77" s="154"/>
      <c r="G77" s="137"/>
      <c r="H77" s="127"/>
      <c r="I77" s="148"/>
      <c r="J77" s="153"/>
      <c r="K77" s="147"/>
      <c r="L77" s="152"/>
    </row>
    <row r="78" spans="1:12">
      <c r="A78" s="146">
        <v>5</v>
      </c>
      <c r="B78" s="145">
        <v>2</v>
      </c>
      <c r="C78" s="145">
        <v>2</v>
      </c>
      <c r="D78" s="144" t="s">
        <v>112</v>
      </c>
      <c r="E78" s="143"/>
      <c r="F78" s="151" t="s">
        <v>59</v>
      </c>
      <c r="G78" s="150"/>
      <c r="H78" s="127"/>
      <c r="I78" s="141"/>
      <c r="J78" s="141"/>
      <c r="K78" s="140"/>
      <c r="L78" s="139">
        <f>L79+L84</f>
        <v>14660000</v>
      </c>
    </row>
    <row r="79" spans="1:12">
      <c r="A79" s="146"/>
      <c r="B79" s="145"/>
      <c r="C79" s="145"/>
      <c r="D79" s="144"/>
      <c r="E79" s="143" t="s">
        <v>66</v>
      </c>
      <c r="F79" s="142" t="s">
        <v>305</v>
      </c>
      <c r="G79" s="150"/>
      <c r="H79" s="127"/>
      <c r="I79" s="141"/>
      <c r="J79" s="141"/>
      <c r="K79" s="140"/>
      <c r="L79" s="139">
        <f>L80+L82+L81</f>
        <v>7250000</v>
      </c>
    </row>
    <row r="80" spans="1:12">
      <c r="A80" s="146"/>
      <c r="B80" s="145"/>
      <c r="C80" s="145"/>
      <c r="D80" s="144"/>
      <c r="E80" s="143"/>
      <c r="F80" s="142"/>
      <c r="G80" s="137" t="s">
        <v>350</v>
      </c>
      <c r="H80" s="127"/>
      <c r="I80" s="148">
        <v>6</v>
      </c>
      <c r="J80" s="148" t="s">
        <v>490</v>
      </c>
      <c r="K80" s="147">
        <v>900000</v>
      </c>
      <c r="L80" s="147">
        <f>K80*I80</f>
        <v>5400000</v>
      </c>
    </row>
    <row r="81" spans="1:14">
      <c r="A81" s="146"/>
      <c r="B81" s="145"/>
      <c r="C81" s="145"/>
      <c r="D81" s="144"/>
      <c r="E81" s="143"/>
      <c r="F81" s="142"/>
      <c r="G81" s="137" t="s">
        <v>482</v>
      </c>
      <c r="H81" s="127"/>
      <c r="I81" s="148">
        <v>2</v>
      </c>
      <c r="J81" s="148" t="s">
        <v>490</v>
      </c>
      <c r="K81" s="147">
        <v>750000</v>
      </c>
      <c r="L81" s="147">
        <f>K81*I81</f>
        <v>1500000</v>
      </c>
    </row>
    <row r="82" spans="1:14">
      <c r="A82" s="146"/>
      <c r="B82" s="145"/>
      <c r="C82" s="145"/>
      <c r="D82" s="144"/>
      <c r="E82" s="143"/>
      <c r="F82" s="138"/>
      <c r="G82" s="149" t="s">
        <v>304</v>
      </c>
      <c r="H82" s="127"/>
      <c r="I82" s="148">
        <v>1</v>
      </c>
      <c r="J82" s="148" t="s">
        <v>121</v>
      </c>
      <c r="K82" s="147">
        <v>350000</v>
      </c>
      <c r="L82" s="147">
        <f>K82*I82</f>
        <v>350000</v>
      </c>
    </row>
    <row r="83" spans="1:14">
      <c r="A83" s="146"/>
      <c r="B83" s="145"/>
      <c r="C83" s="145"/>
      <c r="D83" s="144"/>
      <c r="E83" s="143"/>
      <c r="F83" s="138"/>
      <c r="G83" s="149"/>
      <c r="H83" s="127"/>
      <c r="I83" s="148"/>
      <c r="J83" s="148"/>
      <c r="K83" s="147"/>
      <c r="L83" s="147"/>
    </row>
    <row r="84" spans="1:14">
      <c r="A84" s="146"/>
      <c r="B84" s="145"/>
      <c r="C84" s="145"/>
      <c r="D84" s="144"/>
      <c r="E84" s="143" t="s">
        <v>75</v>
      </c>
      <c r="F84" s="142" t="s">
        <v>303</v>
      </c>
      <c r="G84" s="137"/>
      <c r="H84" s="127"/>
      <c r="I84" s="141"/>
      <c r="J84" s="141"/>
      <c r="K84" s="140"/>
      <c r="L84" s="139">
        <f>SUM(L85:L86)</f>
        <v>7410000</v>
      </c>
    </row>
    <row r="85" spans="1:14">
      <c r="A85" s="130"/>
      <c r="B85" s="131"/>
      <c r="C85" s="131"/>
      <c r="D85" s="131"/>
      <c r="E85" s="129"/>
      <c r="F85" s="138"/>
      <c r="G85" s="137" t="s">
        <v>483</v>
      </c>
      <c r="H85" s="127"/>
      <c r="I85" s="136">
        <v>247</v>
      </c>
      <c r="J85" s="136" t="s">
        <v>295</v>
      </c>
      <c r="K85" s="135">
        <v>30000</v>
      </c>
      <c r="L85" s="135">
        <f>I85*K85</f>
        <v>7410000</v>
      </c>
    </row>
    <row r="86" spans="1:14">
      <c r="A86" s="130"/>
      <c r="B86" s="131"/>
      <c r="C86" s="131"/>
      <c r="D86" s="131"/>
      <c r="E86" s="129"/>
      <c r="F86" s="138"/>
      <c r="G86" s="137" t="s">
        <v>484</v>
      </c>
      <c r="H86" s="127"/>
      <c r="I86" s="148">
        <v>0</v>
      </c>
      <c r="J86" s="148" t="s">
        <v>295</v>
      </c>
      <c r="K86" s="147">
        <v>30000</v>
      </c>
      <c r="L86" s="147">
        <f>I86*K86</f>
        <v>0</v>
      </c>
    </row>
    <row r="87" spans="1:14">
      <c r="A87" s="130"/>
      <c r="B87" s="131"/>
      <c r="C87" s="131"/>
      <c r="D87" s="131"/>
      <c r="E87" s="129"/>
      <c r="F87" s="132"/>
      <c r="G87" s="133"/>
      <c r="H87" s="127"/>
      <c r="I87" s="9"/>
      <c r="J87" s="11"/>
      <c r="K87" s="10"/>
      <c r="L87" s="18"/>
    </row>
    <row r="88" spans="1:14">
      <c r="A88" s="369"/>
      <c r="B88" s="370"/>
      <c r="C88" s="370"/>
      <c r="D88" s="370"/>
      <c r="E88" s="371"/>
      <c r="F88" s="606"/>
      <c r="G88" s="607"/>
      <c r="H88" s="607"/>
      <c r="I88" s="19"/>
      <c r="J88" s="19"/>
      <c r="K88" s="20"/>
      <c r="L88" s="20"/>
    </row>
    <row r="89" spans="1:14">
      <c r="A89" s="3"/>
      <c r="B89" s="4"/>
      <c r="C89" s="4"/>
      <c r="D89" s="4"/>
      <c r="E89" s="5"/>
      <c r="F89" s="375"/>
      <c r="G89" s="376"/>
      <c r="H89" s="377"/>
      <c r="I89" s="609" t="s">
        <v>34</v>
      </c>
      <c r="J89" s="610"/>
      <c r="K89" s="611"/>
      <c r="L89" s="17">
        <f>L23</f>
        <v>72033000</v>
      </c>
      <c r="N89" s="16"/>
    </row>
    <row r="90" spans="1:14">
      <c r="A90" s="612"/>
      <c r="B90" s="613"/>
      <c r="C90" s="613"/>
      <c r="D90" s="613"/>
      <c r="E90" s="613"/>
      <c r="F90" s="613"/>
      <c r="G90" s="613"/>
      <c r="H90" s="614"/>
      <c r="I90" s="621" t="s">
        <v>52</v>
      </c>
      <c r="J90" s="622"/>
      <c r="K90" s="622"/>
      <c r="L90" s="623"/>
    </row>
    <row r="91" spans="1:14">
      <c r="A91" s="615"/>
      <c r="B91" s="616"/>
      <c r="C91" s="616"/>
      <c r="D91" s="616"/>
      <c r="E91" s="616"/>
      <c r="F91" s="616"/>
      <c r="G91" s="616"/>
      <c r="H91" s="617"/>
      <c r="I91" s="603" t="s">
        <v>35</v>
      </c>
      <c r="J91" s="604"/>
      <c r="K91" s="604"/>
      <c r="L91" s="605"/>
    </row>
    <row r="92" spans="1:14">
      <c r="A92" s="615"/>
      <c r="B92" s="616"/>
      <c r="C92" s="616"/>
      <c r="D92" s="616"/>
      <c r="E92" s="616"/>
      <c r="F92" s="616"/>
      <c r="G92" s="616"/>
      <c r="H92" s="617"/>
      <c r="I92" s="624"/>
      <c r="J92" s="625"/>
      <c r="K92" s="625"/>
      <c r="L92" s="626"/>
    </row>
    <row r="93" spans="1:14">
      <c r="A93" s="615"/>
      <c r="B93" s="616"/>
      <c r="C93" s="616"/>
      <c r="D93" s="616"/>
      <c r="E93" s="616"/>
      <c r="F93" s="616"/>
      <c r="G93" s="616"/>
      <c r="H93" s="617"/>
      <c r="I93" s="624"/>
      <c r="J93" s="625"/>
      <c r="K93" s="625"/>
      <c r="L93" s="626"/>
    </row>
    <row r="94" spans="1:14">
      <c r="A94" s="615"/>
      <c r="B94" s="616"/>
      <c r="C94" s="616"/>
      <c r="D94" s="616"/>
      <c r="E94" s="616"/>
      <c r="F94" s="616"/>
      <c r="G94" s="616"/>
      <c r="H94" s="617"/>
      <c r="I94" s="624"/>
      <c r="J94" s="625"/>
      <c r="K94" s="625"/>
      <c r="L94" s="626"/>
    </row>
    <row r="95" spans="1:14" ht="15" customHeight="1">
      <c r="A95" s="615"/>
      <c r="B95" s="616"/>
      <c r="C95" s="616"/>
      <c r="D95" s="616"/>
      <c r="E95" s="616"/>
      <c r="F95" s="616"/>
      <c r="G95" s="616"/>
      <c r="H95" s="617"/>
      <c r="I95" s="627" t="s">
        <v>86</v>
      </c>
      <c r="J95" s="628"/>
      <c r="K95" s="628"/>
      <c r="L95" s="629"/>
    </row>
    <row r="96" spans="1:14" ht="15" customHeight="1">
      <c r="A96" s="615"/>
      <c r="B96" s="616"/>
      <c r="C96" s="616"/>
      <c r="D96" s="616"/>
      <c r="E96" s="616"/>
      <c r="F96" s="616"/>
      <c r="G96" s="616"/>
      <c r="H96" s="617"/>
      <c r="I96" s="603" t="s">
        <v>107</v>
      </c>
      <c r="J96" s="604"/>
      <c r="K96" s="604"/>
      <c r="L96" s="605"/>
    </row>
    <row r="97" spans="1:12">
      <c r="A97" s="618"/>
      <c r="B97" s="619"/>
      <c r="C97" s="619"/>
      <c r="D97" s="619"/>
      <c r="E97" s="619"/>
      <c r="F97" s="619"/>
      <c r="G97" s="619"/>
      <c r="H97" s="620"/>
      <c r="I97" s="606"/>
      <c r="J97" s="607"/>
      <c r="K97" s="607"/>
      <c r="L97" s="608"/>
    </row>
    <row r="98" spans="1:12">
      <c r="A98" s="609" t="s">
        <v>36</v>
      </c>
      <c r="B98" s="610"/>
      <c r="C98" s="610"/>
      <c r="D98" s="610"/>
      <c r="E98" s="610"/>
      <c r="F98" s="610"/>
      <c r="G98" s="610"/>
      <c r="H98" s="610"/>
      <c r="I98" s="610"/>
      <c r="J98" s="610"/>
      <c r="K98" s="610"/>
      <c r="L98" s="611"/>
    </row>
    <row r="99" spans="1:12">
      <c r="A99" s="6" t="s">
        <v>37</v>
      </c>
      <c r="B99" s="609" t="s">
        <v>38</v>
      </c>
      <c r="C99" s="610"/>
      <c r="D99" s="610"/>
      <c r="E99" s="610"/>
      <c r="F99" s="610"/>
      <c r="G99" s="611"/>
      <c r="H99" s="372" t="s">
        <v>39</v>
      </c>
      <c r="I99" s="609" t="s">
        <v>40</v>
      </c>
      <c r="J99" s="611"/>
      <c r="K99" s="609" t="s">
        <v>41</v>
      </c>
      <c r="L99" s="611"/>
    </row>
    <row r="100" spans="1:12">
      <c r="A100" s="379">
        <v>1</v>
      </c>
      <c r="B100" s="589" t="s">
        <v>42</v>
      </c>
      <c r="C100" s="590"/>
      <c r="D100" s="590"/>
      <c r="E100" s="590"/>
      <c r="F100" s="590"/>
      <c r="G100" s="591"/>
      <c r="H100" s="378" t="s">
        <v>43</v>
      </c>
      <c r="I100" s="592" t="s">
        <v>44</v>
      </c>
      <c r="J100" s="593"/>
      <c r="K100" s="594"/>
      <c r="L100" s="595"/>
    </row>
    <row r="101" spans="1:12">
      <c r="A101" s="379">
        <v>2</v>
      </c>
      <c r="B101" s="589" t="s">
        <v>108</v>
      </c>
      <c r="C101" s="590"/>
      <c r="D101" s="590"/>
      <c r="E101" s="590"/>
      <c r="F101" s="590"/>
      <c r="G101" s="591"/>
      <c r="H101" s="21" t="s">
        <v>65</v>
      </c>
      <c r="I101" s="592" t="s">
        <v>45</v>
      </c>
      <c r="J101" s="593"/>
      <c r="K101" s="594"/>
      <c r="L101" s="595"/>
    </row>
    <row r="102" spans="1:12">
      <c r="A102" s="379">
        <v>3</v>
      </c>
      <c r="B102" s="589" t="s">
        <v>46</v>
      </c>
      <c r="C102" s="590"/>
      <c r="D102" s="590"/>
      <c r="E102" s="590"/>
      <c r="F102" s="590"/>
      <c r="G102" s="591"/>
      <c r="H102" s="378" t="s">
        <v>47</v>
      </c>
      <c r="I102" s="592" t="s">
        <v>45</v>
      </c>
      <c r="J102" s="593"/>
      <c r="K102" s="594"/>
      <c r="L102" s="595"/>
    </row>
    <row r="103" spans="1:12">
      <c r="A103" s="374">
        <v>4</v>
      </c>
      <c r="B103" s="596" t="s">
        <v>48</v>
      </c>
      <c r="C103" s="597"/>
      <c r="D103" s="597"/>
      <c r="E103" s="597"/>
      <c r="F103" s="597"/>
      <c r="G103" s="598"/>
      <c r="H103" s="373" t="s">
        <v>49</v>
      </c>
      <c r="I103" s="599" t="s">
        <v>45</v>
      </c>
      <c r="J103" s="600"/>
      <c r="K103" s="601"/>
      <c r="L103" s="602"/>
    </row>
  </sheetData>
  <mergeCells count="79">
    <mergeCell ref="A4:E4"/>
    <mergeCell ref="H4:L4"/>
    <mergeCell ref="A1:D2"/>
    <mergeCell ref="E1:K1"/>
    <mergeCell ref="L1:L2"/>
    <mergeCell ref="E2:K2"/>
    <mergeCell ref="H3:L3"/>
    <mergeCell ref="A5:E5"/>
    <mergeCell ref="H5:L5"/>
    <mergeCell ref="A6:E6"/>
    <mergeCell ref="H6:L6"/>
    <mergeCell ref="A7:E7"/>
    <mergeCell ref="G7:L7"/>
    <mergeCell ref="A8:E8"/>
    <mergeCell ref="G8:L8"/>
    <mergeCell ref="A9:E9"/>
    <mergeCell ref="G9:L9"/>
    <mergeCell ref="A10:E10"/>
    <mergeCell ref="G10:L10"/>
    <mergeCell ref="A11:L11"/>
    <mergeCell ref="A12:E12"/>
    <mergeCell ref="F12:I12"/>
    <mergeCell ref="J12:L12"/>
    <mergeCell ref="A13:E13"/>
    <mergeCell ref="F13:I13"/>
    <mergeCell ref="J13:L13"/>
    <mergeCell ref="A19:L19"/>
    <mergeCell ref="A14:E15"/>
    <mergeCell ref="F14:I14"/>
    <mergeCell ref="J14:L14"/>
    <mergeCell ref="F15:I15"/>
    <mergeCell ref="J15:L15"/>
    <mergeCell ref="A16:E16"/>
    <mergeCell ref="F16:I16"/>
    <mergeCell ref="J16:L16"/>
    <mergeCell ref="A17:E17"/>
    <mergeCell ref="F17:I17"/>
    <mergeCell ref="J17:L17"/>
    <mergeCell ref="A18:E18"/>
    <mergeCell ref="F18:L18"/>
    <mergeCell ref="A98:L98"/>
    <mergeCell ref="B99:G99"/>
    <mergeCell ref="G71:H71"/>
    <mergeCell ref="A20:E21"/>
    <mergeCell ref="F20:H21"/>
    <mergeCell ref="I20:K20"/>
    <mergeCell ref="L20:L21"/>
    <mergeCell ref="A22:E22"/>
    <mergeCell ref="F22:H22"/>
    <mergeCell ref="F45:H45"/>
    <mergeCell ref="F46:H46"/>
    <mergeCell ref="G65:H65"/>
    <mergeCell ref="G66:H66"/>
    <mergeCell ref="G67:H67"/>
    <mergeCell ref="G72:H72"/>
    <mergeCell ref="G73:H73"/>
    <mergeCell ref="F88:H88"/>
    <mergeCell ref="I89:K89"/>
    <mergeCell ref="A90:H97"/>
    <mergeCell ref="I90:L90"/>
    <mergeCell ref="I91:L91"/>
    <mergeCell ref="I92:L94"/>
    <mergeCell ref="I95:L95"/>
    <mergeCell ref="I96:L96"/>
    <mergeCell ref="I97:L97"/>
    <mergeCell ref="I99:J99"/>
    <mergeCell ref="K99:L99"/>
    <mergeCell ref="B103:G103"/>
    <mergeCell ref="I103:J103"/>
    <mergeCell ref="K103:L103"/>
    <mergeCell ref="B101:G101"/>
    <mergeCell ref="I101:J101"/>
    <mergeCell ref="K101:L101"/>
    <mergeCell ref="B102:G102"/>
    <mergeCell ref="I102:J102"/>
    <mergeCell ref="K102:L102"/>
    <mergeCell ref="B100:G100"/>
    <mergeCell ref="I100:J100"/>
    <mergeCell ref="K100:L100"/>
  </mergeCells>
  <printOptions horizontalCentered="1"/>
  <pageMargins left="0.59055118110236227" right="0.39370078740157483" top="0.39370078740157483" bottom="0.59" header="0.11811023622047245" footer="0.19685039370078741"/>
  <pageSetup paperSize="256" scale="70" orientation="portrait" horizontalDpi="4294967293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N70"/>
  <sheetViews>
    <sheetView view="pageBreakPreview" topLeftCell="A17" zoomScale="80" zoomScaleSheetLayoutView="80" workbookViewId="0">
      <selection activeCell="K36" sqref="K36"/>
    </sheetView>
  </sheetViews>
  <sheetFormatPr defaultRowHeight="15"/>
  <cols>
    <col min="1" max="5" width="3.5703125" style="1" customWidth="1"/>
    <col min="6" max="6" width="2.7109375" style="1" customWidth="1"/>
    <col min="7" max="7" width="18.85546875" style="1" customWidth="1"/>
    <col min="8" max="8" width="34.7109375" style="1" customWidth="1"/>
    <col min="9" max="9" width="9.28515625" style="1" customWidth="1"/>
    <col min="10" max="10" width="9.140625" style="1"/>
    <col min="11" max="11" width="16.7109375" style="1" customWidth="1"/>
    <col min="12" max="12" width="20.7109375" style="1" customWidth="1"/>
    <col min="13" max="14" width="10" style="1" bestFit="1" customWidth="1"/>
    <col min="15" max="16384" width="9.140625" style="1"/>
  </cols>
  <sheetData>
    <row r="1" spans="1:12" ht="39" customHeight="1">
      <c r="A1" s="691"/>
      <c r="B1" s="692"/>
      <c r="C1" s="692"/>
      <c r="D1" s="693"/>
      <c r="E1" s="697" t="s">
        <v>0</v>
      </c>
      <c r="F1" s="698"/>
      <c r="G1" s="698"/>
      <c r="H1" s="698"/>
      <c r="I1" s="698"/>
      <c r="J1" s="698"/>
      <c r="K1" s="699"/>
      <c r="L1" s="700" t="s">
        <v>1</v>
      </c>
    </row>
    <row r="2" spans="1:12" ht="32.25" customHeight="1">
      <c r="A2" s="694"/>
      <c r="B2" s="695"/>
      <c r="C2" s="695"/>
      <c r="D2" s="696"/>
      <c r="E2" s="702" t="s">
        <v>50</v>
      </c>
      <c r="F2" s="703"/>
      <c r="G2" s="703"/>
      <c r="H2" s="703"/>
      <c r="I2" s="703"/>
      <c r="J2" s="703"/>
      <c r="K2" s="704"/>
      <c r="L2" s="701"/>
    </row>
    <row r="3" spans="1:12">
      <c r="A3" s="411" t="s">
        <v>2</v>
      </c>
      <c r="B3" s="412"/>
      <c r="C3" s="412"/>
      <c r="D3" s="412"/>
      <c r="E3" s="412"/>
      <c r="F3" s="412" t="s">
        <v>3</v>
      </c>
      <c r="G3" s="412" t="s">
        <v>102</v>
      </c>
      <c r="H3" s="679" t="s">
        <v>4</v>
      </c>
      <c r="I3" s="679"/>
      <c r="J3" s="679"/>
      <c r="K3" s="679"/>
      <c r="L3" s="705"/>
    </row>
    <row r="4" spans="1:12">
      <c r="A4" s="682" t="s">
        <v>5</v>
      </c>
      <c r="B4" s="683"/>
      <c r="C4" s="683"/>
      <c r="D4" s="683"/>
      <c r="E4" s="683"/>
      <c r="F4" s="413" t="s">
        <v>3</v>
      </c>
      <c r="G4" s="413" t="s">
        <v>6</v>
      </c>
      <c r="H4" s="683" t="s">
        <v>7</v>
      </c>
      <c r="I4" s="683"/>
      <c r="J4" s="683"/>
      <c r="K4" s="683"/>
      <c r="L4" s="690"/>
    </row>
    <row r="5" spans="1:12">
      <c r="A5" s="682" t="s">
        <v>8</v>
      </c>
      <c r="B5" s="683"/>
      <c r="C5" s="683"/>
      <c r="D5" s="683"/>
      <c r="E5" s="683"/>
      <c r="F5" s="413" t="s">
        <v>3</v>
      </c>
      <c r="G5" s="413" t="s">
        <v>300</v>
      </c>
      <c r="H5" s="683" t="s">
        <v>336</v>
      </c>
      <c r="I5" s="683"/>
      <c r="J5" s="683"/>
      <c r="K5" s="683"/>
      <c r="L5" s="690"/>
    </row>
    <row r="6" spans="1:12">
      <c r="A6" s="686" t="s">
        <v>9</v>
      </c>
      <c r="B6" s="687"/>
      <c r="C6" s="687"/>
      <c r="D6" s="687"/>
      <c r="E6" s="687"/>
      <c r="F6" s="414" t="s">
        <v>3</v>
      </c>
      <c r="G6" s="413" t="s">
        <v>348</v>
      </c>
      <c r="H6" s="687" t="s">
        <v>149</v>
      </c>
      <c r="I6" s="687"/>
      <c r="J6" s="687"/>
      <c r="K6" s="687"/>
      <c r="L6" s="711"/>
    </row>
    <row r="7" spans="1:12">
      <c r="A7" s="589" t="s">
        <v>10</v>
      </c>
      <c r="B7" s="590"/>
      <c r="C7" s="590"/>
      <c r="D7" s="590"/>
      <c r="E7" s="590"/>
      <c r="F7" s="407" t="s">
        <v>3</v>
      </c>
      <c r="G7" s="590" t="s">
        <v>11</v>
      </c>
      <c r="H7" s="590"/>
      <c r="I7" s="590"/>
      <c r="J7" s="590"/>
      <c r="K7" s="590"/>
      <c r="L7" s="591"/>
    </row>
    <row r="8" spans="1:12">
      <c r="A8" s="678" t="s">
        <v>12</v>
      </c>
      <c r="B8" s="679"/>
      <c r="C8" s="679"/>
      <c r="D8" s="679"/>
      <c r="E8" s="679"/>
      <c r="F8" s="412" t="s">
        <v>3</v>
      </c>
      <c r="G8" s="680"/>
      <c r="H8" s="680"/>
      <c r="I8" s="680"/>
      <c r="J8" s="680"/>
      <c r="K8" s="680"/>
      <c r="L8" s="681"/>
    </row>
    <row r="9" spans="1:12">
      <c r="A9" s="682" t="s">
        <v>13</v>
      </c>
      <c r="B9" s="683"/>
      <c r="C9" s="683"/>
      <c r="D9" s="683"/>
      <c r="E9" s="683"/>
      <c r="F9" s="413" t="s">
        <v>3</v>
      </c>
      <c r="G9" s="684">
        <f>+L23</f>
        <v>63733000</v>
      </c>
      <c r="H9" s="684"/>
      <c r="I9" s="684"/>
      <c r="J9" s="684"/>
      <c r="K9" s="684"/>
      <c r="L9" s="685"/>
    </row>
    <row r="10" spans="1:12">
      <c r="A10" s="686" t="s">
        <v>14</v>
      </c>
      <c r="B10" s="687"/>
      <c r="C10" s="687"/>
      <c r="D10" s="687"/>
      <c r="E10" s="687"/>
      <c r="F10" s="414" t="s">
        <v>3</v>
      </c>
      <c r="G10" s="688">
        <f>G9+(15%*G9)</f>
        <v>73292950</v>
      </c>
      <c r="H10" s="688"/>
      <c r="I10" s="688"/>
      <c r="J10" s="688"/>
      <c r="K10" s="688"/>
      <c r="L10" s="689"/>
    </row>
    <row r="11" spans="1:12" ht="20.25" customHeight="1">
      <c r="A11" s="609" t="s">
        <v>15</v>
      </c>
      <c r="B11" s="610"/>
      <c r="C11" s="610"/>
      <c r="D11" s="610"/>
      <c r="E11" s="610"/>
      <c r="F11" s="610"/>
      <c r="G11" s="610"/>
      <c r="H11" s="610"/>
      <c r="I11" s="610"/>
      <c r="J11" s="610"/>
      <c r="K11" s="610"/>
      <c r="L11" s="611"/>
    </row>
    <row r="12" spans="1:12" ht="22.5" customHeight="1">
      <c r="A12" s="609" t="s">
        <v>16</v>
      </c>
      <c r="B12" s="610"/>
      <c r="C12" s="610"/>
      <c r="D12" s="610"/>
      <c r="E12" s="611"/>
      <c r="F12" s="609" t="s">
        <v>17</v>
      </c>
      <c r="G12" s="610"/>
      <c r="H12" s="610"/>
      <c r="I12" s="611"/>
      <c r="J12" s="609" t="s">
        <v>18</v>
      </c>
      <c r="K12" s="610"/>
      <c r="L12" s="611"/>
    </row>
    <row r="13" spans="1:12" ht="33" customHeight="1">
      <c r="A13" s="665" t="s">
        <v>19</v>
      </c>
      <c r="B13" s="666"/>
      <c r="C13" s="666"/>
      <c r="D13" s="666"/>
      <c r="E13" s="667"/>
      <c r="F13" s="672" t="s">
        <v>347</v>
      </c>
      <c r="G13" s="673"/>
      <c r="H13" s="673"/>
      <c r="I13" s="674"/>
      <c r="J13" s="675">
        <v>0.95</v>
      </c>
      <c r="K13" s="676"/>
      <c r="L13" s="677"/>
    </row>
    <row r="14" spans="1:12" s="2" customFormat="1" ht="15" customHeight="1">
      <c r="A14" s="647" t="s">
        <v>20</v>
      </c>
      <c r="B14" s="648"/>
      <c r="C14" s="648"/>
      <c r="D14" s="648"/>
      <c r="E14" s="649"/>
      <c r="F14" s="653" t="s">
        <v>21</v>
      </c>
      <c r="G14" s="654"/>
      <c r="H14" s="654"/>
      <c r="I14" s="655"/>
      <c r="J14" s="656">
        <f>+L23</f>
        <v>63733000</v>
      </c>
      <c r="K14" s="657"/>
      <c r="L14" s="658"/>
    </row>
    <row r="15" spans="1:12" s="2" customFormat="1" ht="30" customHeight="1">
      <c r="A15" s="650"/>
      <c r="B15" s="651"/>
      <c r="C15" s="651"/>
      <c r="D15" s="651"/>
      <c r="E15" s="652"/>
      <c r="F15" s="659" t="s">
        <v>22</v>
      </c>
      <c r="G15" s="660"/>
      <c r="H15" s="660"/>
      <c r="I15" s="661"/>
      <c r="J15" s="662" t="s">
        <v>485</v>
      </c>
      <c r="K15" s="663"/>
      <c r="L15" s="664"/>
    </row>
    <row r="16" spans="1:12" ht="45" customHeight="1">
      <c r="A16" s="665" t="s">
        <v>23</v>
      </c>
      <c r="B16" s="666"/>
      <c r="C16" s="666"/>
      <c r="D16" s="666"/>
      <c r="E16" s="667"/>
      <c r="F16" s="668" t="s">
        <v>346</v>
      </c>
      <c r="G16" s="669"/>
      <c r="H16" s="669"/>
      <c r="I16" s="670"/>
      <c r="J16" s="671" t="s">
        <v>486</v>
      </c>
      <c r="K16" s="590"/>
      <c r="L16" s="591"/>
    </row>
    <row r="17" spans="1:12" ht="45" customHeight="1">
      <c r="A17" s="665" t="s">
        <v>24</v>
      </c>
      <c r="B17" s="666"/>
      <c r="C17" s="666"/>
      <c r="D17" s="666"/>
      <c r="E17" s="667"/>
      <c r="F17" s="668" t="s">
        <v>345</v>
      </c>
      <c r="G17" s="669"/>
      <c r="H17" s="669"/>
      <c r="I17" s="670"/>
      <c r="J17" s="671" t="s">
        <v>344</v>
      </c>
      <c r="K17" s="590"/>
      <c r="L17" s="591"/>
    </row>
    <row r="18" spans="1:12" ht="39" customHeight="1">
      <c r="A18" s="672" t="s">
        <v>293</v>
      </c>
      <c r="B18" s="673"/>
      <c r="C18" s="673"/>
      <c r="D18" s="673"/>
      <c r="E18" s="674"/>
      <c r="F18" s="665" t="s">
        <v>343</v>
      </c>
      <c r="G18" s="666"/>
      <c r="H18" s="666"/>
      <c r="I18" s="666"/>
      <c r="J18" s="666"/>
      <c r="K18" s="666"/>
      <c r="L18" s="667"/>
    </row>
    <row r="19" spans="1:12" ht="31.5" customHeight="1">
      <c r="A19" s="646" t="s">
        <v>25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1"/>
    </row>
    <row r="20" spans="1:12">
      <c r="A20" s="643" t="s">
        <v>26</v>
      </c>
      <c r="B20" s="613"/>
      <c r="C20" s="613"/>
      <c r="D20" s="613"/>
      <c r="E20" s="614"/>
      <c r="F20" s="612" t="s">
        <v>27</v>
      </c>
      <c r="G20" s="613"/>
      <c r="H20" s="614"/>
      <c r="I20" s="609" t="s">
        <v>28</v>
      </c>
      <c r="J20" s="610"/>
      <c r="K20" s="611"/>
      <c r="L20" s="644" t="s">
        <v>29</v>
      </c>
    </row>
    <row r="21" spans="1:12" ht="24.75" customHeight="1">
      <c r="A21" s="618"/>
      <c r="B21" s="619"/>
      <c r="C21" s="619"/>
      <c r="D21" s="619"/>
      <c r="E21" s="620"/>
      <c r="F21" s="618"/>
      <c r="G21" s="619"/>
      <c r="H21" s="620"/>
      <c r="I21" s="415" t="s">
        <v>30</v>
      </c>
      <c r="J21" s="415" t="s">
        <v>31</v>
      </c>
      <c r="K21" s="415" t="s">
        <v>32</v>
      </c>
      <c r="L21" s="645"/>
    </row>
    <row r="22" spans="1:12" ht="12.75" customHeight="1">
      <c r="A22" s="609">
        <v>1</v>
      </c>
      <c r="B22" s="610"/>
      <c r="C22" s="610"/>
      <c r="D22" s="610"/>
      <c r="E22" s="611"/>
      <c r="F22" s="609">
        <v>2</v>
      </c>
      <c r="G22" s="610"/>
      <c r="H22" s="611"/>
      <c r="I22" s="13">
        <v>3</v>
      </c>
      <c r="J22" s="13">
        <v>4</v>
      </c>
      <c r="K22" s="13">
        <v>5</v>
      </c>
      <c r="L22" s="14">
        <v>6</v>
      </c>
    </row>
    <row r="23" spans="1:12" ht="15.75">
      <c r="A23" s="229">
        <v>5</v>
      </c>
      <c r="B23" s="228"/>
      <c r="C23" s="228"/>
      <c r="D23" s="228"/>
      <c r="E23" s="227"/>
      <c r="F23" s="226" t="s">
        <v>342</v>
      </c>
      <c r="G23" s="225"/>
      <c r="H23" s="126"/>
      <c r="I23" s="224"/>
      <c r="J23" s="224"/>
      <c r="K23" s="224"/>
      <c r="L23" s="202">
        <f>L26+L30</f>
        <v>63733000</v>
      </c>
    </row>
    <row r="24" spans="1:12" ht="15.75">
      <c r="A24" s="217">
        <v>5</v>
      </c>
      <c r="B24" s="216">
        <v>2</v>
      </c>
      <c r="C24" s="216"/>
      <c r="D24" s="216"/>
      <c r="E24" s="222"/>
      <c r="F24" s="221" t="s">
        <v>33</v>
      </c>
      <c r="G24" s="223"/>
      <c r="H24" s="23"/>
      <c r="I24" s="219"/>
      <c r="J24" s="219"/>
      <c r="K24" s="203"/>
      <c r="L24" s="202">
        <f>L27+L30</f>
        <v>63733000</v>
      </c>
    </row>
    <row r="25" spans="1:12" ht="15.75">
      <c r="A25" s="217">
        <v>5</v>
      </c>
      <c r="B25" s="216">
        <v>2</v>
      </c>
      <c r="C25" s="216">
        <v>2</v>
      </c>
      <c r="D25" s="216"/>
      <c r="E25" s="222"/>
      <c r="F25" s="221" t="s">
        <v>53</v>
      </c>
      <c r="G25" s="220"/>
      <c r="H25" s="23"/>
      <c r="I25" s="219"/>
      <c r="J25" s="219"/>
      <c r="K25" s="203"/>
      <c r="L25" s="218">
        <f>SUM(L26,L30)</f>
        <v>63733000</v>
      </c>
    </row>
    <row r="26" spans="1:12" ht="15.75">
      <c r="A26" s="213" t="s">
        <v>91</v>
      </c>
      <c r="B26" s="212" t="s">
        <v>77</v>
      </c>
      <c r="C26" s="212" t="s">
        <v>77</v>
      </c>
      <c r="D26" s="212" t="s">
        <v>341</v>
      </c>
      <c r="E26" s="207"/>
      <c r="F26" s="211" t="s">
        <v>340</v>
      </c>
      <c r="G26" s="210"/>
      <c r="H26" s="127"/>
      <c r="I26" s="219"/>
      <c r="J26" s="219"/>
      <c r="K26" s="203"/>
      <c r="L26" s="218">
        <f>L27</f>
        <v>3500000</v>
      </c>
    </row>
    <row r="27" spans="1:12" ht="15.75">
      <c r="A27" s="213" t="s">
        <v>91</v>
      </c>
      <c r="B27" s="212" t="s">
        <v>77</v>
      </c>
      <c r="C27" s="212" t="s">
        <v>77</v>
      </c>
      <c r="D27" s="212" t="s">
        <v>339</v>
      </c>
      <c r="E27" s="207" t="s">
        <v>75</v>
      </c>
      <c r="F27" s="211" t="s">
        <v>338</v>
      </c>
      <c r="G27" s="210"/>
      <c r="H27" s="127"/>
      <c r="I27" s="219"/>
      <c r="J27" s="219"/>
      <c r="K27" s="203"/>
      <c r="L27" s="218">
        <f>L28</f>
        <v>3500000</v>
      </c>
    </row>
    <row r="28" spans="1:12" ht="15.75">
      <c r="A28" s="217"/>
      <c r="B28" s="216"/>
      <c r="C28" s="216"/>
      <c r="D28" s="216"/>
      <c r="E28" s="215"/>
      <c r="F28" s="714" t="s">
        <v>337</v>
      </c>
      <c r="G28" s="715"/>
      <c r="H28" s="716"/>
      <c r="I28" s="199">
        <v>5</v>
      </c>
      <c r="J28" s="199" t="s">
        <v>297</v>
      </c>
      <c r="K28" s="197">
        <v>700000</v>
      </c>
      <c r="L28" s="197">
        <f>I28*K28</f>
        <v>3500000</v>
      </c>
    </row>
    <row r="29" spans="1:12" ht="15.75" customHeight="1">
      <c r="A29" s="217"/>
      <c r="B29" s="216"/>
      <c r="C29" s="216"/>
      <c r="D29" s="216"/>
      <c r="E29" s="215"/>
      <c r="F29" s="201"/>
      <c r="G29" s="214"/>
      <c r="H29" s="128"/>
      <c r="I29" s="199"/>
      <c r="J29" s="199"/>
      <c r="K29" s="197"/>
      <c r="L29" s="197"/>
    </row>
    <row r="30" spans="1:12" ht="15.75" customHeight="1">
      <c r="A30" s="213" t="s">
        <v>91</v>
      </c>
      <c r="B30" s="212" t="s">
        <v>77</v>
      </c>
      <c r="C30" s="212" t="s">
        <v>77</v>
      </c>
      <c r="D30" s="212" t="s">
        <v>76</v>
      </c>
      <c r="E30" s="207"/>
      <c r="F30" s="211" t="s">
        <v>120</v>
      </c>
      <c r="G30" s="210"/>
      <c r="H30" s="127"/>
      <c r="I30" s="205"/>
      <c r="J30" s="204"/>
      <c r="K30" s="203"/>
      <c r="L30" s="202">
        <f>L31</f>
        <v>60233000</v>
      </c>
    </row>
    <row r="31" spans="1:12" ht="15.75">
      <c r="A31" s="209" t="s">
        <v>91</v>
      </c>
      <c r="B31" s="208" t="s">
        <v>77</v>
      </c>
      <c r="C31" s="208" t="s">
        <v>77</v>
      </c>
      <c r="D31" s="208" t="s">
        <v>76</v>
      </c>
      <c r="E31" s="207" t="s">
        <v>72</v>
      </c>
      <c r="F31" s="206" t="s">
        <v>58</v>
      </c>
      <c r="G31" s="200"/>
      <c r="H31" s="127"/>
      <c r="I31" s="205"/>
      <c r="J31" s="204"/>
      <c r="K31" s="203"/>
      <c r="L31" s="202">
        <f>SUM(L32,L52)</f>
        <v>60233000</v>
      </c>
    </row>
    <row r="32" spans="1:12" ht="30" customHeight="1">
      <c r="A32" s="146"/>
      <c r="B32" s="145"/>
      <c r="C32" s="145"/>
      <c r="D32" s="145"/>
      <c r="E32" s="188"/>
      <c r="F32" s="151" t="s">
        <v>120</v>
      </c>
      <c r="G32" s="150"/>
      <c r="H32" s="127"/>
      <c r="I32" s="141"/>
      <c r="J32" s="141"/>
      <c r="K32" s="140"/>
      <c r="L32" s="139">
        <f>SUM(L33,L40,L46,L52)</f>
        <v>59433000</v>
      </c>
    </row>
    <row r="33" spans="1:12" ht="18.75" customHeight="1">
      <c r="A33" s="146"/>
      <c r="B33" s="145"/>
      <c r="C33" s="145"/>
      <c r="D33" s="145"/>
      <c r="E33" s="188"/>
      <c r="F33" s="166"/>
      <c r="G33" s="431" t="s">
        <v>123</v>
      </c>
      <c r="H33" s="432"/>
      <c r="I33" s="167"/>
      <c r="J33" s="160"/>
      <c r="K33" s="159"/>
      <c r="L33" s="158">
        <f>SUM(L34:L38)</f>
        <v>28740000</v>
      </c>
    </row>
    <row r="34" spans="1:12" ht="17.25" customHeight="1">
      <c r="A34" s="146"/>
      <c r="B34" s="145"/>
      <c r="C34" s="145"/>
      <c r="D34" s="145"/>
      <c r="E34" s="188"/>
      <c r="F34" s="166"/>
      <c r="G34" s="712" t="s">
        <v>506</v>
      </c>
      <c r="H34" s="713"/>
      <c r="I34" s="164" t="s">
        <v>93</v>
      </c>
      <c r="J34" s="153" t="s">
        <v>139</v>
      </c>
      <c r="K34" s="163">
        <v>430000</v>
      </c>
      <c r="L34" s="163">
        <f>K34*I34</f>
        <v>4300000</v>
      </c>
    </row>
    <row r="35" spans="1:12" s="22" customFormat="1" ht="15.75">
      <c r="A35" s="146"/>
      <c r="B35" s="145"/>
      <c r="C35" s="145"/>
      <c r="D35" s="145"/>
      <c r="E35" s="188"/>
      <c r="F35" s="166"/>
      <c r="G35" s="712" t="s">
        <v>498</v>
      </c>
      <c r="H35" s="713"/>
      <c r="I35" s="164" t="s">
        <v>77</v>
      </c>
      <c r="J35" s="153" t="s">
        <v>115</v>
      </c>
      <c r="K35" s="163">
        <v>5220000</v>
      </c>
      <c r="L35" s="163">
        <f>K35*I35</f>
        <v>10440000</v>
      </c>
    </row>
    <row r="36" spans="1:12" s="22" customFormat="1" ht="15.75">
      <c r="A36" s="146"/>
      <c r="B36" s="145"/>
      <c r="C36" s="145"/>
      <c r="D36" s="145"/>
      <c r="E36" s="188"/>
      <c r="F36" s="166"/>
      <c r="G36" s="712" t="s">
        <v>499</v>
      </c>
      <c r="H36" s="713"/>
      <c r="I36" s="164" t="s">
        <v>92</v>
      </c>
      <c r="J36" s="153" t="s">
        <v>505</v>
      </c>
      <c r="K36" s="163">
        <v>1750000</v>
      </c>
      <c r="L36" s="163">
        <f>K36*I36</f>
        <v>10500000</v>
      </c>
    </row>
    <row r="37" spans="1:12" s="22" customFormat="1" ht="15.75">
      <c r="A37" s="146"/>
      <c r="B37" s="145"/>
      <c r="C37" s="145"/>
      <c r="D37" s="145"/>
      <c r="E37" s="188"/>
      <c r="F37" s="166"/>
      <c r="G37" s="431" t="s">
        <v>502</v>
      </c>
      <c r="H37" s="431"/>
      <c r="I37" s="164" t="s">
        <v>93</v>
      </c>
      <c r="J37" s="153" t="s">
        <v>139</v>
      </c>
      <c r="K37" s="163">
        <v>150000</v>
      </c>
      <c r="L37" s="163">
        <f>K37*I37</f>
        <v>1500000</v>
      </c>
    </row>
    <row r="38" spans="1:12" s="22" customFormat="1" ht="15.75">
      <c r="A38" s="146"/>
      <c r="B38" s="145"/>
      <c r="C38" s="145"/>
      <c r="D38" s="145"/>
      <c r="E38" s="188"/>
      <c r="F38" s="166"/>
      <c r="G38" s="431" t="s">
        <v>503</v>
      </c>
      <c r="H38" s="431"/>
      <c r="I38" s="164" t="s">
        <v>77</v>
      </c>
      <c r="J38" s="153" t="s">
        <v>505</v>
      </c>
      <c r="K38" s="163">
        <v>1000000</v>
      </c>
      <c r="L38" s="163">
        <f>K38*I38</f>
        <v>2000000</v>
      </c>
    </row>
    <row r="39" spans="1:12" s="22" customFormat="1" ht="15.75">
      <c r="A39" s="146"/>
      <c r="B39" s="145"/>
      <c r="C39" s="145"/>
      <c r="D39" s="145"/>
      <c r="E39" s="188"/>
      <c r="F39" s="201"/>
      <c r="G39" s="200"/>
      <c r="H39" s="433"/>
      <c r="I39" s="199"/>
      <c r="J39" s="198"/>
      <c r="K39" s="197"/>
      <c r="L39" s="196"/>
    </row>
    <row r="40" spans="1:12" s="22" customFormat="1" ht="15.75">
      <c r="A40" s="146"/>
      <c r="B40" s="145"/>
      <c r="C40" s="145"/>
      <c r="D40" s="145"/>
      <c r="E40" s="188"/>
      <c r="F40" s="201"/>
      <c r="G40" s="431" t="s">
        <v>122</v>
      </c>
      <c r="H40" s="432"/>
      <c r="I40" s="167"/>
      <c r="J40" s="160"/>
      <c r="K40" s="159"/>
      <c r="L40" s="158">
        <f>SUM(L41:L44)</f>
        <v>10825000</v>
      </c>
    </row>
    <row r="41" spans="1:12" s="22" customFormat="1" ht="15.75">
      <c r="A41" s="146"/>
      <c r="B41" s="145"/>
      <c r="C41" s="145"/>
      <c r="D41" s="145"/>
      <c r="E41" s="188"/>
      <c r="F41" s="201"/>
      <c r="G41" s="712" t="s">
        <v>507</v>
      </c>
      <c r="H41" s="713"/>
      <c r="I41" s="164" t="s">
        <v>91</v>
      </c>
      <c r="J41" s="153" t="s">
        <v>139</v>
      </c>
      <c r="K41" s="163">
        <v>430000</v>
      </c>
      <c r="L41" s="163">
        <f>K41*I41</f>
        <v>2150000</v>
      </c>
    </row>
    <row r="42" spans="1:12" s="22" customFormat="1" ht="15.75">
      <c r="A42" s="146"/>
      <c r="B42" s="145"/>
      <c r="C42" s="145"/>
      <c r="D42" s="145"/>
      <c r="E42" s="188"/>
      <c r="F42" s="201"/>
      <c r="G42" s="712" t="s">
        <v>500</v>
      </c>
      <c r="H42" s="713"/>
      <c r="I42" s="164" t="s">
        <v>79</v>
      </c>
      <c r="J42" s="153" t="s">
        <v>115</v>
      </c>
      <c r="K42" s="163">
        <v>5220000</v>
      </c>
      <c r="L42" s="163">
        <f>K42*I42</f>
        <v>5220000</v>
      </c>
    </row>
    <row r="43" spans="1:12" s="22" customFormat="1" ht="15.75">
      <c r="A43" s="146"/>
      <c r="B43" s="145"/>
      <c r="C43" s="145"/>
      <c r="D43" s="145"/>
      <c r="E43" s="188"/>
      <c r="F43" s="201"/>
      <c r="G43" s="712" t="s">
        <v>501</v>
      </c>
      <c r="H43" s="713"/>
      <c r="I43" s="164" t="s">
        <v>90</v>
      </c>
      <c r="J43" s="153" t="s">
        <v>505</v>
      </c>
      <c r="K43" s="163">
        <v>950000</v>
      </c>
      <c r="L43" s="163">
        <f>K43*I43</f>
        <v>2850000</v>
      </c>
    </row>
    <row r="44" spans="1:12" s="22" customFormat="1" ht="15.75">
      <c r="A44" s="146"/>
      <c r="B44" s="145"/>
      <c r="C44" s="145"/>
      <c r="D44" s="145"/>
      <c r="E44" s="188"/>
      <c r="F44" s="201"/>
      <c r="G44" s="431" t="s">
        <v>504</v>
      </c>
      <c r="H44" s="431"/>
      <c r="I44" s="164" t="s">
        <v>79</v>
      </c>
      <c r="J44" s="153" t="s">
        <v>505</v>
      </c>
      <c r="K44" s="163">
        <v>605000</v>
      </c>
      <c r="L44" s="163">
        <f>K44*I44</f>
        <v>605000</v>
      </c>
    </row>
    <row r="45" spans="1:12" s="22" customFormat="1" ht="15.75">
      <c r="A45" s="146"/>
      <c r="B45" s="145"/>
      <c r="C45" s="145"/>
      <c r="D45" s="145"/>
      <c r="E45" s="188"/>
      <c r="F45" s="201"/>
      <c r="G45" s="200"/>
      <c r="H45" s="433"/>
      <c r="I45" s="199"/>
      <c r="J45" s="153"/>
      <c r="K45" s="197"/>
      <c r="L45" s="196"/>
    </row>
    <row r="46" spans="1:12" s="22" customFormat="1" ht="15.75">
      <c r="A46" s="146"/>
      <c r="B46" s="145"/>
      <c r="C46" s="145"/>
      <c r="D46" s="145"/>
      <c r="E46" s="188"/>
      <c r="F46" s="201"/>
      <c r="G46" s="431" t="s">
        <v>308</v>
      </c>
      <c r="H46" s="432"/>
      <c r="I46" s="167"/>
      <c r="J46" s="160"/>
      <c r="K46" s="159"/>
      <c r="L46" s="158">
        <f>SUM(L47:L50)</f>
        <v>19068000</v>
      </c>
    </row>
    <row r="47" spans="1:12" s="22" customFormat="1" ht="15.75">
      <c r="A47" s="146"/>
      <c r="B47" s="145"/>
      <c r="C47" s="145"/>
      <c r="D47" s="145"/>
      <c r="E47" s="188"/>
      <c r="F47" s="201"/>
      <c r="G47" s="712" t="s">
        <v>506</v>
      </c>
      <c r="H47" s="713"/>
      <c r="I47" s="164" t="s">
        <v>93</v>
      </c>
      <c r="J47" s="153" t="s">
        <v>139</v>
      </c>
      <c r="K47" s="163">
        <v>430000</v>
      </c>
      <c r="L47" s="163">
        <f>K47*I47</f>
        <v>4300000</v>
      </c>
    </row>
    <row r="48" spans="1:12" s="22" customFormat="1" ht="15.75">
      <c r="A48" s="146"/>
      <c r="B48" s="145"/>
      <c r="C48" s="145"/>
      <c r="D48" s="145"/>
      <c r="E48" s="188"/>
      <c r="F48" s="201"/>
      <c r="G48" s="712" t="s">
        <v>498</v>
      </c>
      <c r="H48" s="713"/>
      <c r="I48" s="164" t="s">
        <v>77</v>
      </c>
      <c r="J48" s="153" t="s">
        <v>115</v>
      </c>
      <c r="K48" s="163">
        <v>5220000</v>
      </c>
      <c r="L48" s="163">
        <f>K48*I48</f>
        <v>10440000</v>
      </c>
    </row>
    <row r="49" spans="1:14" s="22" customFormat="1" ht="15.75">
      <c r="A49" s="146"/>
      <c r="B49" s="145"/>
      <c r="C49" s="145"/>
      <c r="D49" s="145"/>
      <c r="E49" s="188"/>
      <c r="F49" s="201"/>
      <c r="G49" s="712" t="s">
        <v>499</v>
      </c>
      <c r="H49" s="713"/>
      <c r="I49" s="164" t="s">
        <v>92</v>
      </c>
      <c r="J49" s="153" t="s">
        <v>505</v>
      </c>
      <c r="K49" s="163">
        <v>550000</v>
      </c>
      <c r="L49" s="163">
        <f>K49*I49</f>
        <v>3300000</v>
      </c>
    </row>
    <row r="50" spans="1:14" s="22" customFormat="1" ht="15.75">
      <c r="A50" s="146"/>
      <c r="B50" s="145"/>
      <c r="C50" s="145"/>
      <c r="D50" s="145"/>
      <c r="E50" s="188"/>
      <c r="F50" s="201"/>
      <c r="G50" s="431" t="s">
        <v>503</v>
      </c>
      <c r="H50" s="431"/>
      <c r="I50" s="164" t="s">
        <v>77</v>
      </c>
      <c r="J50" s="153" t="s">
        <v>505</v>
      </c>
      <c r="K50" s="163">
        <v>514000</v>
      </c>
      <c r="L50" s="163">
        <f>K50*I50</f>
        <v>1028000</v>
      </c>
    </row>
    <row r="51" spans="1:14" s="22" customFormat="1" ht="15.75">
      <c r="A51" s="146"/>
      <c r="B51" s="145"/>
      <c r="C51" s="145"/>
      <c r="D51" s="145"/>
      <c r="E51" s="188"/>
      <c r="F51" s="201"/>
      <c r="G51" s="200"/>
      <c r="H51" s="433"/>
      <c r="I51" s="199"/>
      <c r="J51" s="198"/>
      <c r="K51" s="197"/>
      <c r="L51" s="196"/>
    </row>
    <row r="52" spans="1:14" ht="15.75">
      <c r="A52" s="146"/>
      <c r="B52" s="145"/>
      <c r="C52" s="145"/>
      <c r="D52" s="145"/>
      <c r="E52" s="188"/>
      <c r="F52" s="430"/>
      <c r="G52" s="234" t="s">
        <v>508</v>
      </c>
      <c r="H52" s="432"/>
      <c r="I52" s="199">
        <v>5</v>
      </c>
      <c r="J52" s="198" t="s">
        <v>115</v>
      </c>
      <c r="K52" s="163">
        <v>160000</v>
      </c>
      <c r="L52" s="163">
        <f>K52*I52</f>
        <v>800000</v>
      </c>
    </row>
    <row r="53" spans="1:14" ht="15.75">
      <c r="A53" s="146"/>
      <c r="B53" s="145"/>
      <c r="C53" s="145"/>
      <c r="D53" s="145"/>
      <c r="E53" s="188"/>
      <c r="F53" s="430"/>
      <c r="G53" s="234"/>
      <c r="H53" s="127"/>
      <c r="I53" s="199"/>
      <c r="J53" s="198"/>
      <c r="K53" s="197"/>
      <c r="L53" s="196"/>
    </row>
    <row r="54" spans="1:14">
      <c r="A54" s="146"/>
      <c r="B54" s="145"/>
      <c r="C54" s="145"/>
      <c r="D54" s="145"/>
      <c r="E54" s="188"/>
      <c r="F54" s="138"/>
      <c r="G54" s="149"/>
      <c r="H54" s="127"/>
      <c r="I54" s="148"/>
      <c r="J54" s="148"/>
      <c r="K54" s="147"/>
      <c r="L54" s="147"/>
    </row>
    <row r="55" spans="1:14">
      <c r="A55" s="408"/>
      <c r="B55" s="409"/>
      <c r="C55" s="409"/>
      <c r="D55" s="409"/>
      <c r="E55" s="410"/>
      <c r="F55" s="606"/>
      <c r="G55" s="607"/>
      <c r="H55" s="608"/>
      <c r="I55" s="19"/>
      <c r="J55" s="19"/>
      <c r="K55" s="20"/>
      <c r="L55" s="20"/>
    </row>
    <row r="56" spans="1:14">
      <c r="A56" s="3"/>
      <c r="B56" s="4"/>
      <c r="C56" s="4"/>
      <c r="D56" s="4"/>
      <c r="E56" s="5"/>
      <c r="F56" s="418"/>
      <c r="G56" s="419"/>
      <c r="H56" s="420"/>
      <c r="I56" s="609" t="s">
        <v>34</v>
      </c>
      <c r="J56" s="610"/>
      <c r="K56" s="611"/>
      <c r="L56" s="17">
        <f>L23</f>
        <v>63733000</v>
      </c>
      <c r="N56" s="16"/>
    </row>
    <row r="57" spans="1:14">
      <c r="A57" s="612"/>
      <c r="B57" s="613"/>
      <c r="C57" s="613"/>
      <c r="D57" s="613"/>
      <c r="E57" s="613"/>
      <c r="F57" s="613"/>
      <c r="G57" s="613"/>
      <c r="H57" s="614"/>
      <c r="I57" s="621" t="s">
        <v>52</v>
      </c>
      <c r="J57" s="622"/>
      <c r="K57" s="622"/>
      <c r="L57" s="623"/>
    </row>
    <row r="58" spans="1:14">
      <c r="A58" s="615"/>
      <c r="B58" s="616"/>
      <c r="C58" s="616"/>
      <c r="D58" s="616"/>
      <c r="E58" s="616"/>
      <c r="F58" s="616"/>
      <c r="G58" s="616"/>
      <c r="H58" s="617"/>
      <c r="I58" s="603" t="s">
        <v>35</v>
      </c>
      <c r="J58" s="604"/>
      <c r="K58" s="604"/>
      <c r="L58" s="605"/>
    </row>
    <row r="59" spans="1:14">
      <c r="A59" s="615"/>
      <c r="B59" s="616"/>
      <c r="C59" s="616"/>
      <c r="D59" s="616"/>
      <c r="E59" s="616"/>
      <c r="F59" s="616"/>
      <c r="G59" s="616"/>
      <c r="H59" s="617"/>
      <c r="I59" s="624"/>
      <c r="J59" s="625"/>
      <c r="K59" s="625"/>
      <c r="L59" s="626"/>
    </row>
    <row r="60" spans="1:14">
      <c r="A60" s="615"/>
      <c r="B60" s="616"/>
      <c r="C60" s="616"/>
      <c r="D60" s="616"/>
      <c r="E60" s="616"/>
      <c r="F60" s="616"/>
      <c r="G60" s="616"/>
      <c r="H60" s="617"/>
      <c r="I60" s="624"/>
      <c r="J60" s="625"/>
      <c r="K60" s="625"/>
      <c r="L60" s="626"/>
    </row>
    <row r="61" spans="1:14">
      <c r="A61" s="615"/>
      <c r="B61" s="616"/>
      <c r="C61" s="616"/>
      <c r="D61" s="616"/>
      <c r="E61" s="616"/>
      <c r="F61" s="616"/>
      <c r="G61" s="616"/>
      <c r="H61" s="617"/>
      <c r="I61" s="624"/>
      <c r="J61" s="625"/>
      <c r="K61" s="625"/>
      <c r="L61" s="626"/>
    </row>
    <row r="62" spans="1:14" ht="15" customHeight="1">
      <c r="A62" s="615"/>
      <c r="B62" s="616"/>
      <c r="C62" s="616"/>
      <c r="D62" s="616"/>
      <c r="E62" s="616"/>
      <c r="F62" s="616"/>
      <c r="G62" s="616"/>
      <c r="H62" s="617"/>
      <c r="I62" s="627" t="s">
        <v>86</v>
      </c>
      <c r="J62" s="628"/>
      <c r="K62" s="628"/>
      <c r="L62" s="629"/>
    </row>
    <row r="63" spans="1:14" ht="15" customHeight="1">
      <c r="A63" s="615"/>
      <c r="B63" s="616"/>
      <c r="C63" s="616"/>
      <c r="D63" s="616"/>
      <c r="E63" s="616"/>
      <c r="F63" s="616"/>
      <c r="G63" s="616"/>
      <c r="H63" s="617"/>
      <c r="I63" s="603" t="s">
        <v>107</v>
      </c>
      <c r="J63" s="604"/>
      <c r="K63" s="604"/>
      <c r="L63" s="605"/>
    </row>
    <row r="64" spans="1:14">
      <c r="A64" s="618"/>
      <c r="B64" s="619"/>
      <c r="C64" s="619"/>
      <c r="D64" s="619"/>
      <c r="E64" s="619"/>
      <c r="F64" s="619"/>
      <c r="G64" s="619"/>
      <c r="H64" s="620"/>
      <c r="I64" s="606"/>
      <c r="J64" s="607"/>
      <c r="K64" s="607"/>
      <c r="L64" s="608"/>
    </row>
    <row r="65" spans="1:12">
      <c r="A65" s="609" t="s">
        <v>36</v>
      </c>
      <c r="B65" s="610"/>
      <c r="C65" s="610"/>
      <c r="D65" s="610"/>
      <c r="E65" s="610"/>
      <c r="F65" s="610"/>
      <c r="G65" s="610"/>
      <c r="H65" s="610"/>
      <c r="I65" s="610"/>
      <c r="J65" s="610"/>
      <c r="K65" s="610"/>
      <c r="L65" s="611"/>
    </row>
    <row r="66" spans="1:12">
      <c r="A66" s="6" t="s">
        <v>37</v>
      </c>
      <c r="B66" s="609" t="s">
        <v>38</v>
      </c>
      <c r="C66" s="610"/>
      <c r="D66" s="610"/>
      <c r="E66" s="610"/>
      <c r="F66" s="610"/>
      <c r="G66" s="611"/>
      <c r="H66" s="415" t="s">
        <v>39</v>
      </c>
      <c r="I66" s="609" t="s">
        <v>40</v>
      </c>
      <c r="J66" s="611"/>
      <c r="K66" s="609" t="s">
        <v>41</v>
      </c>
      <c r="L66" s="611"/>
    </row>
    <row r="67" spans="1:12">
      <c r="A67" s="422">
        <v>1</v>
      </c>
      <c r="B67" s="589" t="s">
        <v>42</v>
      </c>
      <c r="C67" s="590"/>
      <c r="D67" s="590"/>
      <c r="E67" s="590"/>
      <c r="F67" s="590"/>
      <c r="G67" s="591"/>
      <c r="H67" s="421" t="s">
        <v>43</v>
      </c>
      <c r="I67" s="592" t="s">
        <v>44</v>
      </c>
      <c r="J67" s="593"/>
      <c r="K67" s="594"/>
      <c r="L67" s="595"/>
    </row>
    <row r="68" spans="1:12">
      <c r="A68" s="422">
        <v>2</v>
      </c>
      <c r="B68" s="589" t="s">
        <v>108</v>
      </c>
      <c r="C68" s="590"/>
      <c r="D68" s="590"/>
      <c r="E68" s="590"/>
      <c r="F68" s="590"/>
      <c r="G68" s="591"/>
      <c r="H68" s="21" t="s">
        <v>65</v>
      </c>
      <c r="I68" s="592" t="s">
        <v>45</v>
      </c>
      <c r="J68" s="593"/>
      <c r="K68" s="594"/>
      <c r="L68" s="595"/>
    </row>
    <row r="69" spans="1:12">
      <c r="A69" s="422">
        <v>3</v>
      </c>
      <c r="B69" s="589" t="s">
        <v>46</v>
      </c>
      <c r="C69" s="590"/>
      <c r="D69" s="590"/>
      <c r="E69" s="590"/>
      <c r="F69" s="590"/>
      <c r="G69" s="591"/>
      <c r="H69" s="421" t="s">
        <v>47</v>
      </c>
      <c r="I69" s="592" t="s">
        <v>45</v>
      </c>
      <c r="J69" s="593"/>
      <c r="K69" s="594"/>
      <c r="L69" s="595"/>
    </row>
    <row r="70" spans="1:12">
      <c r="A70" s="417">
        <v>4</v>
      </c>
      <c r="B70" s="596" t="s">
        <v>48</v>
      </c>
      <c r="C70" s="597"/>
      <c r="D70" s="597"/>
      <c r="E70" s="597"/>
      <c r="F70" s="597"/>
      <c r="G70" s="598"/>
      <c r="H70" s="416" t="s">
        <v>49</v>
      </c>
      <c r="I70" s="599" t="s">
        <v>45</v>
      </c>
      <c r="J70" s="600"/>
      <c r="K70" s="601"/>
      <c r="L70" s="602"/>
    </row>
  </sheetData>
  <mergeCells count="81">
    <mergeCell ref="B68:G68"/>
    <mergeCell ref="I68:J68"/>
    <mergeCell ref="K68:L68"/>
    <mergeCell ref="I64:L64"/>
    <mergeCell ref="A65:L65"/>
    <mergeCell ref="B66:G66"/>
    <mergeCell ref="I66:J66"/>
    <mergeCell ref="K66:L66"/>
    <mergeCell ref="K67:L67"/>
    <mergeCell ref="B70:G70"/>
    <mergeCell ref="I70:J70"/>
    <mergeCell ref="K70:L70"/>
    <mergeCell ref="B69:G69"/>
    <mergeCell ref="I69:J69"/>
    <mergeCell ref="K69:L69"/>
    <mergeCell ref="G47:H47"/>
    <mergeCell ref="G34:H34"/>
    <mergeCell ref="G35:H35"/>
    <mergeCell ref="G48:H48"/>
    <mergeCell ref="G49:H49"/>
    <mergeCell ref="G42:H42"/>
    <mergeCell ref="A20:E21"/>
    <mergeCell ref="F20:H21"/>
    <mergeCell ref="B67:G67"/>
    <mergeCell ref="I67:J67"/>
    <mergeCell ref="A22:E22"/>
    <mergeCell ref="F22:H22"/>
    <mergeCell ref="F28:H28"/>
    <mergeCell ref="F55:H55"/>
    <mergeCell ref="I56:K56"/>
    <mergeCell ref="A57:H64"/>
    <mergeCell ref="I57:L57"/>
    <mergeCell ref="I58:L58"/>
    <mergeCell ref="I59:L61"/>
    <mergeCell ref="I62:L62"/>
    <mergeCell ref="I63:L63"/>
    <mergeCell ref="G43:H43"/>
    <mergeCell ref="A19:L19"/>
    <mergeCell ref="G36:H36"/>
    <mergeCell ref="G41:H41"/>
    <mergeCell ref="F14:I14"/>
    <mergeCell ref="J14:L14"/>
    <mergeCell ref="F15:I15"/>
    <mergeCell ref="J15:L15"/>
    <mergeCell ref="I20:K20"/>
    <mergeCell ref="L20:L21"/>
    <mergeCell ref="A18:E18"/>
    <mergeCell ref="F18:L18"/>
    <mergeCell ref="A16:E16"/>
    <mergeCell ref="F16:I16"/>
    <mergeCell ref="J16:L16"/>
    <mergeCell ref="A17:E17"/>
    <mergeCell ref="F17:I17"/>
    <mergeCell ref="J17:L17"/>
    <mergeCell ref="A14:E15"/>
    <mergeCell ref="A8:E8"/>
    <mergeCell ref="G8:L8"/>
    <mergeCell ref="A9:E9"/>
    <mergeCell ref="G9:L9"/>
    <mergeCell ref="A10:E10"/>
    <mergeCell ref="G10:L10"/>
    <mergeCell ref="A11:L11"/>
    <mergeCell ref="A12:E12"/>
    <mergeCell ref="F12:I12"/>
    <mergeCell ref="J12:L12"/>
    <mergeCell ref="A13:E13"/>
    <mergeCell ref="F13:I13"/>
    <mergeCell ref="J13:L13"/>
    <mergeCell ref="A5:E5"/>
    <mergeCell ref="H5:L5"/>
    <mergeCell ref="A6:E6"/>
    <mergeCell ref="H6:L6"/>
    <mergeCell ref="A7:E7"/>
    <mergeCell ref="G7:L7"/>
    <mergeCell ref="A4:E4"/>
    <mergeCell ref="H4:L4"/>
    <mergeCell ref="A1:D2"/>
    <mergeCell ref="E1:K1"/>
    <mergeCell ref="L1:L2"/>
    <mergeCell ref="E2:K2"/>
    <mergeCell ref="H3:L3"/>
  </mergeCells>
  <printOptions horizontalCentered="1"/>
  <pageMargins left="0.59055118110236227" right="0.39370078740157483" top="0.59055118110236227" bottom="2.23" header="0.31496062992125984" footer="0.31496062992125984"/>
  <pageSetup paperSize="256" scale="70" orientation="portrait" horizontalDpi="4294967293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O115"/>
  <sheetViews>
    <sheetView tabSelected="1" view="pageBreakPreview" topLeftCell="B1" zoomScaleSheetLayoutView="100" workbookViewId="0">
      <selection activeCell="A64" sqref="A1:A1048576"/>
    </sheetView>
  </sheetViews>
  <sheetFormatPr defaultRowHeight="15"/>
  <cols>
    <col min="1" max="1" width="1.42578125" style="1" hidden="1" customWidth="1"/>
    <col min="2" max="6" width="3.5703125" style="1" customWidth="1"/>
    <col min="7" max="7" width="2.7109375" style="1" customWidth="1"/>
    <col min="8" max="8" width="18.85546875" style="1" customWidth="1"/>
    <col min="9" max="9" width="34.7109375" style="1" customWidth="1"/>
    <col min="10" max="10" width="9.28515625" style="1" customWidth="1"/>
    <col min="11" max="11" width="9.140625" style="1"/>
    <col min="12" max="12" width="15" style="1" customWidth="1"/>
    <col min="13" max="13" width="20.7109375" style="1" customWidth="1"/>
    <col min="14" max="15" width="10" style="1" bestFit="1" customWidth="1"/>
    <col min="16" max="16384" width="9.140625" style="1"/>
  </cols>
  <sheetData>
    <row r="1" spans="2:13" ht="39" customHeight="1">
      <c r="B1" s="691"/>
      <c r="C1" s="692"/>
      <c r="D1" s="692"/>
      <c r="E1" s="693"/>
      <c r="F1" s="697" t="s">
        <v>0</v>
      </c>
      <c r="G1" s="698"/>
      <c r="H1" s="698"/>
      <c r="I1" s="698"/>
      <c r="J1" s="698"/>
      <c r="K1" s="698"/>
      <c r="L1" s="699"/>
      <c r="M1" s="700" t="s">
        <v>1</v>
      </c>
    </row>
    <row r="2" spans="2:13" ht="32.25" customHeight="1">
      <c r="B2" s="694"/>
      <c r="C2" s="695"/>
      <c r="D2" s="695"/>
      <c r="E2" s="696"/>
      <c r="F2" s="702" t="s">
        <v>50</v>
      </c>
      <c r="G2" s="703"/>
      <c r="H2" s="703"/>
      <c r="I2" s="703"/>
      <c r="J2" s="703"/>
      <c r="K2" s="703"/>
      <c r="L2" s="704"/>
      <c r="M2" s="701"/>
    </row>
    <row r="3" spans="2:13">
      <c r="B3" s="368" t="s">
        <v>2</v>
      </c>
      <c r="C3" s="365"/>
      <c r="D3" s="365"/>
      <c r="E3" s="365"/>
      <c r="F3" s="365"/>
      <c r="G3" s="365" t="s">
        <v>3</v>
      </c>
      <c r="H3" s="365" t="s">
        <v>102</v>
      </c>
      <c r="I3" s="679" t="s">
        <v>4</v>
      </c>
      <c r="J3" s="679"/>
      <c r="K3" s="679"/>
      <c r="L3" s="679"/>
      <c r="M3" s="705"/>
    </row>
    <row r="4" spans="2:13">
      <c r="B4" s="682" t="s">
        <v>5</v>
      </c>
      <c r="C4" s="683"/>
      <c r="D4" s="683"/>
      <c r="E4" s="683"/>
      <c r="F4" s="683"/>
      <c r="G4" s="364" t="s">
        <v>3</v>
      </c>
      <c r="H4" s="364" t="s">
        <v>6</v>
      </c>
      <c r="I4" s="683" t="s">
        <v>7</v>
      </c>
      <c r="J4" s="683"/>
      <c r="K4" s="683"/>
      <c r="L4" s="683"/>
      <c r="M4" s="690"/>
    </row>
    <row r="5" spans="2:13">
      <c r="B5" s="682" t="s">
        <v>8</v>
      </c>
      <c r="C5" s="683"/>
      <c r="D5" s="683"/>
      <c r="E5" s="683"/>
      <c r="F5" s="683"/>
      <c r="G5" s="364" t="s">
        <v>3</v>
      </c>
      <c r="H5" s="364" t="s">
        <v>300</v>
      </c>
      <c r="I5" s="683" t="s">
        <v>336</v>
      </c>
      <c r="J5" s="683"/>
      <c r="K5" s="683"/>
      <c r="L5" s="683"/>
      <c r="M5" s="690"/>
    </row>
    <row r="6" spans="2:13" ht="29.25" customHeight="1">
      <c r="B6" s="686" t="s">
        <v>9</v>
      </c>
      <c r="C6" s="687"/>
      <c r="D6" s="687"/>
      <c r="E6" s="687"/>
      <c r="F6" s="687"/>
      <c r="G6" s="366" t="s">
        <v>3</v>
      </c>
      <c r="H6" s="364" t="s">
        <v>335</v>
      </c>
      <c r="I6" s="636" t="s">
        <v>418</v>
      </c>
      <c r="J6" s="636"/>
      <c r="K6" s="636"/>
      <c r="L6" s="636"/>
      <c r="M6" s="637"/>
    </row>
    <row r="7" spans="2:13">
      <c r="B7" s="589" t="s">
        <v>10</v>
      </c>
      <c r="C7" s="590"/>
      <c r="D7" s="590"/>
      <c r="E7" s="590"/>
      <c r="F7" s="590"/>
      <c r="G7" s="367" t="s">
        <v>3</v>
      </c>
      <c r="H7" s="590" t="s">
        <v>11</v>
      </c>
      <c r="I7" s="590"/>
      <c r="J7" s="590"/>
      <c r="K7" s="590"/>
      <c r="L7" s="590"/>
      <c r="M7" s="591"/>
    </row>
    <row r="8" spans="2:13">
      <c r="B8" s="678" t="s">
        <v>12</v>
      </c>
      <c r="C8" s="679"/>
      <c r="D8" s="679"/>
      <c r="E8" s="679"/>
      <c r="F8" s="679"/>
      <c r="G8" s="365" t="s">
        <v>3</v>
      </c>
      <c r="H8" s="680"/>
      <c r="I8" s="680"/>
      <c r="J8" s="680"/>
      <c r="K8" s="680"/>
      <c r="L8" s="680"/>
      <c r="M8" s="681"/>
    </row>
    <row r="9" spans="2:13">
      <c r="B9" s="682" t="s">
        <v>13</v>
      </c>
      <c r="C9" s="683"/>
      <c r="D9" s="683"/>
      <c r="E9" s="683"/>
      <c r="F9" s="683"/>
      <c r="G9" s="364" t="s">
        <v>3</v>
      </c>
      <c r="H9" s="684">
        <f>+M23</f>
        <v>23723000</v>
      </c>
      <c r="I9" s="684"/>
      <c r="J9" s="684"/>
      <c r="K9" s="684"/>
      <c r="L9" s="684"/>
      <c r="M9" s="685"/>
    </row>
    <row r="10" spans="2:13">
      <c r="B10" s="686" t="s">
        <v>14</v>
      </c>
      <c r="C10" s="687"/>
      <c r="D10" s="687"/>
      <c r="E10" s="687"/>
      <c r="F10" s="687"/>
      <c r="G10" s="366" t="s">
        <v>3</v>
      </c>
      <c r="H10" s="688">
        <f>H9+(15%*H9)</f>
        <v>27281450</v>
      </c>
      <c r="I10" s="688"/>
      <c r="J10" s="688"/>
      <c r="K10" s="688"/>
      <c r="L10" s="688"/>
      <c r="M10" s="689"/>
    </row>
    <row r="11" spans="2:13" ht="20.25" customHeight="1">
      <c r="B11" s="609" t="s">
        <v>15</v>
      </c>
      <c r="C11" s="610"/>
      <c r="D11" s="610"/>
      <c r="E11" s="610"/>
      <c r="F11" s="610"/>
      <c r="G11" s="610"/>
      <c r="H11" s="610"/>
      <c r="I11" s="610"/>
      <c r="J11" s="610"/>
      <c r="K11" s="610"/>
      <c r="L11" s="610"/>
      <c r="M11" s="611"/>
    </row>
    <row r="12" spans="2:13" ht="22.5" customHeight="1">
      <c r="B12" s="609" t="s">
        <v>16</v>
      </c>
      <c r="C12" s="610"/>
      <c r="D12" s="610"/>
      <c r="E12" s="610"/>
      <c r="F12" s="611"/>
      <c r="G12" s="609" t="s">
        <v>17</v>
      </c>
      <c r="H12" s="610"/>
      <c r="I12" s="610"/>
      <c r="J12" s="611"/>
      <c r="K12" s="609" t="s">
        <v>18</v>
      </c>
      <c r="L12" s="610"/>
      <c r="M12" s="611"/>
    </row>
    <row r="13" spans="2:13" ht="33" customHeight="1">
      <c r="B13" s="665" t="s">
        <v>19</v>
      </c>
      <c r="C13" s="666"/>
      <c r="D13" s="666"/>
      <c r="E13" s="666"/>
      <c r="F13" s="667"/>
      <c r="G13" s="672" t="s">
        <v>417</v>
      </c>
      <c r="H13" s="673"/>
      <c r="I13" s="673"/>
      <c r="J13" s="674"/>
      <c r="K13" s="675">
        <v>0.95</v>
      </c>
      <c r="L13" s="676"/>
      <c r="M13" s="677"/>
    </row>
    <row r="14" spans="2:13" s="2" customFormat="1" ht="15.75" customHeight="1">
      <c r="B14" s="647" t="s">
        <v>20</v>
      </c>
      <c r="C14" s="648"/>
      <c r="D14" s="648"/>
      <c r="E14" s="648"/>
      <c r="F14" s="649"/>
      <c r="G14" s="653" t="s">
        <v>21</v>
      </c>
      <c r="H14" s="654"/>
      <c r="I14" s="654"/>
      <c r="J14" s="655"/>
      <c r="K14" s="656">
        <f>+M23</f>
        <v>23723000</v>
      </c>
      <c r="L14" s="657"/>
      <c r="M14" s="658"/>
    </row>
    <row r="15" spans="2:13" s="2" customFormat="1" ht="29.25" customHeight="1">
      <c r="B15" s="650"/>
      <c r="C15" s="651"/>
      <c r="D15" s="651"/>
      <c r="E15" s="651"/>
      <c r="F15" s="652"/>
      <c r="G15" s="659" t="s">
        <v>22</v>
      </c>
      <c r="H15" s="660"/>
      <c r="I15" s="660"/>
      <c r="J15" s="661"/>
      <c r="K15" s="662" t="s">
        <v>446</v>
      </c>
      <c r="L15" s="663"/>
      <c r="M15" s="664"/>
    </row>
    <row r="16" spans="2:13" ht="31.5" customHeight="1">
      <c r="B16" s="665" t="s">
        <v>23</v>
      </c>
      <c r="C16" s="666"/>
      <c r="D16" s="666"/>
      <c r="E16" s="666"/>
      <c r="F16" s="667"/>
      <c r="G16" s="668" t="s">
        <v>406</v>
      </c>
      <c r="H16" s="669"/>
      <c r="I16" s="669"/>
      <c r="J16" s="670"/>
      <c r="K16" s="671" t="s">
        <v>446</v>
      </c>
      <c r="L16" s="590"/>
      <c r="M16" s="591"/>
    </row>
    <row r="17" spans="2:13" ht="30" customHeight="1">
      <c r="B17" s="665" t="s">
        <v>24</v>
      </c>
      <c r="C17" s="666"/>
      <c r="D17" s="666"/>
      <c r="E17" s="666"/>
      <c r="F17" s="667"/>
      <c r="G17" s="668" t="s">
        <v>405</v>
      </c>
      <c r="H17" s="669"/>
      <c r="I17" s="669"/>
      <c r="J17" s="670"/>
      <c r="K17" s="671" t="s">
        <v>446</v>
      </c>
      <c r="L17" s="590"/>
      <c r="M17" s="591"/>
    </row>
    <row r="18" spans="2:13" ht="39" customHeight="1">
      <c r="B18" s="672" t="s">
        <v>293</v>
      </c>
      <c r="C18" s="673"/>
      <c r="D18" s="673"/>
      <c r="E18" s="673"/>
      <c r="F18" s="674"/>
      <c r="G18" s="665" t="s">
        <v>404</v>
      </c>
      <c r="H18" s="666"/>
      <c r="I18" s="666"/>
      <c r="J18" s="666"/>
      <c r="K18" s="666"/>
      <c r="L18" s="666"/>
      <c r="M18" s="667"/>
    </row>
    <row r="19" spans="2:13" ht="31.5" customHeight="1">
      <c r="B19" s="646" t="s">
        <v>25</v>
      </c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1"/>
    </row>
    <row r="20" spans="2:13">
      <c r="B20" s="643" t="s">
        <v>26</v>
      </c>
      <c r="C20" s="613"/>
      <c r="D20" s="613"/>
      <c r="E20" s="613"/>
      <c r="F20" s="614"/>
      <c r="G20" s="612" t="s">
        <v>27</v>
      </c>
      <c r="H20" s="613"/>
      <c r="I20" s="614"/>
      <c r="J20" s="609" t="s">
        <v>28</v>
      </c>
      <c r="K20" s="610"/>
      <c r="L20" s="611"/>
      <c r="M20" s="644" t="s">
        <v>29</v>
      </c>
    </row>
    <row r="21" spans="2:13" ht="24.75" customHeight="1">
      <c r="B21" s="618"/>
      <c r="C21" s="619"/>
      <c r="D21" s="619"/>
      <c r="E21" s="619"/>
      <c r="F21" s="620"/>
      <c r="G21" s="618"/>
      <c r="H21" s="619"/>
      <c r="I21" s="620"/>
      <c r="J21" s="372" t="s">
        <v>30</v>
      </c>
      <c r="K21" s="372" t="s">
        <v>31</v>
      </c>
      <c r="L21" s="372" t="s">
        <v>32</v>
      </c>
      <c r="M21" s="645"/>
    </row>
    <row r="22" spans="2:13" ht="12.75" customHeight="1">
      <c r="B22" s="609">
        <v>1</v>
      </c>
      <c r="C22" s="610"/>
      <c r="D22" s="610"/>
      <c r="E22" s="610"/>
      <c r="F22" s="611"/>
      <c r="G22" s="609">
        <v>2</v>
      </c>
      <c r="H22" s="610"/>
      <c r="I22" s="611"/>
      <c r="J22" s="13">
        <v>3</v>
      </c>
      <c r="K22" s="13">
        <v>4</v>
      </c>
      <c r="L22" s="13">
        <v>5</v>
      </c>
      <c r="M22" s="14">
        <v>6</v>
      </c>
    </row>
    <row r="23" spans="2:13" ht="15.75">
      <c r="B23" s="289">
        <v>5</v>
      </c>
      <c r="C23" s="288">
        <v>2</v>
      </c>
      <c r="D23" s="288"/>
      <c r="E23" s="288"/>
      <c r="F23" s="287"/>
      <c r="G23" s="286" t="s">
        <v>33</v>
      </c>
      <c r="H23" s="285"/>
      <c r="I23" s="126"/>
      <c r="J23" s="304"/>
      <c r="K23" s="304"/>
      <c r="L23" s="271"/>
      <c r="M23" s="303">
        <f>M24</f>
        <v>23723000</v>
      </c>
    </row>
    <row r="24" spans="2:13" ht="15.75">
      <c r="B24" s="217">
        <v>5</v>
      </c>
      <c r="C24" s="216">
        <v>2</v>
      </c>
      <c r="D24" s="216">
        <v>2</v>
      </c>
      <c r="E24" s="212"/>
      <c r="F24" s="215"/>
      <c r="G24" s="270" t="s">
        <v>53</v>
      </c>
      <c r="H24" s="234"/>
      <c r="I24" s="23"/>
      <c r="J24" s="199"/>
      <c r="K24" s="199"/>
      <c r="L24" s="197"/>
      <c r="M24" s="302">
        <f>SUM(M25)</f>
        <v>23723000</v>
      </c>
    </row>
    <row r="25" spans="2:13" ht="15.75">
      <c r="B25" s="213" t="s">
        <v>91</v>
      </c>
      <c r="C25" s="212" t="s">
        <v>77</v>
      </c>
      <c r="D25" s="212" t="s">
        <v>77</v>
      </c>
      <c r="E25" s="212" t="s">
        <v>66</v>
      </c>
      <c r="F25" s="215"/>
      <c r="G25" s="211" t="s">
        <v>105</v>
      </c>
      <c r="H25" s="210"/>
      <c r="I25" s="23"/>
      <c r="J25" s="296"/>
      <c r="K25" s="296"/>
      <c r="L25" s="290"/>
      <c r="M25" s="302">
        <f>M26+M38+M44+M50+M59+M66+M81+M87+M95+M56</f>
        <v>23723000</v>
      </c>
    </row>
    <row r="26" spans="2:13" ht="15.75">
      <c r="B26" s="213"/>
      <c r="C26" s="212"/>
      <c r="D26" s="212"/>
      <c r="E26" s="212"/>
      <c r="F26" s="215" t="s">
        <v>66</v>
      </c>
      <c r="G26" s="201" t="s">
        <v>327</v>
      </c>
      <c r="H26" s="234"/>
      <c r="I26" s="127"/>
      <c r="J26" s="199"/>
      <c r="K26" s="199"/>
      <c r="L26" s="197"/>
      <c r="M26" s="302">
        <f>SUM(M27:M36)</f>
        <v>5737000</v>
      </c>
    </row>
    <row r="27" spans="2:13" ht="15.75">
      <c r="B27" s="217"/>
      <c r="C27" s="216"/>
      <c r="D27" s="216"/>
      <c r="E27" s="212"/>
      <c r="F27" s="215"/>
      <c r="G27" s="201"/>
      <c r="H27" s="234" t="s">
        <v>351</v>
      </c>
      <c r="I27" s="127"/>
      <c r="J27" s="199">
        <v>0</v>
      </c>
      <c r="K27" s="199" t="s">
        <v>111</v>
      </c>
      <c r="L27" s="197">
        <v>4000</v>
      </c>
      <c r="M27" s="197">
        <f>J27*L27</f>
        <v>0</v>
      </c>
    </row>
    <row r="28" spans="2:13" ht="15.75">
      <c r="B28" s="217"/>
      <c r="C28" s="216"/>
      <c r="D28" s="216"/>
      <c r="E28" s="212"/>
      <c r="F28" s="215"/>
      <c r="G28" s="201"/>
      <c r="H28" s="234" t="s">
        <v>143</v>
      </c>
      <c r="I28" s="23"/>
      <c r="J28" s="199">
        <v>0</v>
      </c>
      <c r="K28" s="199" t="s">
        <v>111</v>
      </c>
      <c r="L28" s="197">
        <v>3000</v>
      </c>
      <c r="M28" s="197">
        <f t="shared" ref="M28:M36" si="0">L28*J28</f>
        <v>0</v>
      </c>
    </row>
    <row r="29" spans="2:13" ht="15.75" customHeight="1">
      <c r="B29" s="217"/>
      <c r="C29" s="216"/>
      <c r="D29" s="216"/>
      <c r="E29" s="212"/>
      <c r="F29" s="215"/>
      <c r="G29" s="201"/>
      <c r="H29" s="234" t="s">
        <v>298</v>
      </c>
      <c r="I29" s="127"/>
      <c r="J29" s="199">
        <v>38</v>
      </c>
      <c r="K29" s="199" t="s">
        <v>111</v>
      </c>
      <c r="L29" s="197">
        <v>4000</v>
      </c>
      <c r="M29" s="197">
        <f t="shared" si="0"/>
        <v>152000</v>
      </c>
    </row>
    <row r="30" spans="2:13" ht="15.75" customHeight="1">
      <c r="B30" s="217"/>
      <c r="C30" s="216"/>
      <c r="D30" s="216"/>
      <c r="E30" s="212"/>
      <c r="F30" s="215"/>
      <c r="G30" s="201"/>
      <c r="H30" s="234" t="s">
        <v>403</v>
      </c>
      <c r="I30" s="127"/>
      <c r="J30" s="199">
        <v>38</v>
      </c>
      <c r="K30" s="199" t="s">
        <v>111</v>
      </c>
      <c r="L30" s="197">
        <v>14500</v>
      </c>
      <c r="M30" s="197">
        <f t="shared" si="0"/>
        <v>551000</v>
      </c>
    </row>
    <row r="31" spans="2:13" ht="15.75">
      <c r="B31" s="217"/>
      <c r="C31" s="216"/>
      <c r="D31" s="216"/>
      <c r="E31" s="212"/>
      <c r="F31" s="215"/>
      <c r="G31" s="201"/>
      <c r="H31" s="234" t="s">
        <v>325</v>
      </c>
      <c r="I31" s="127"/>
      <c r="J31" s="199">
        <v>38</v>
      </c>
      <c r="K31" s="199" t="s">
        <v>111</v>
      </c>
      <c r="L31" s="197">
        <v>125000</v>
      </c>
      <c r="M31" s="197">
        <f t="shared" si="0"/>
        <v>4750000</v>
      </c>
    </row>
    <row r="32" spans="2:13" ht="15.75">
      <c r="B32" s="217"/>
      <c r="C32" s="216"/>
      <c r="D32" s="216"/>
      <c r="E32" s="212"/>
      <c r="F32" s="215"/>
      <c r="G32" s="201"/>
      <c r="H32" s="234" t="s">
        <v>402</v>
      </c>
      <c r="I32" s="127"/>
      <c r="J32" s="199">
        <v>0</v>
      </c>
      <c r="K32" s="199" t="s">
        <v>111</v>
      </c>
      <c r="L32" s="197">
        <v>4000</v>
      </c>
      <c r="M32" s="197">
        <f t="shared" si="0"/>
        <v>0</v>
      </c>
    </row>
    <row r="33" spans="2:13" ht="17.25" customHeight="1">
      <c r="B33" s="217"/>
      <c r="C33" s="216"/>
      <c r="D33" s="216"/>
      <c r="E33" s="212"/>
      <c r="F33" s="215"/>
      <c r="G33" s="201"/>
      <c r="H33" s="234" t="s">
        <v>51</v>
      </c>
      <c r="I33" s="127"/>
      <c r="J33" s="199">
        <v>1</v>
      </c>
      <c r="K33" s="199" t="s">
        <v>69</v>
      </c>
      <c r="L33" s="197">
        <v>20000</v>
      </c>
      <c r="M33" s="197">
        <f t="shared" si="0"/>
        <v>20000</v>
      </c>
    </row>
    <row r="34" spans="2:13" ht="17.25" customHeight="1">
      <c r="B34" s="217"/>
      <c r="C34" s="216"/>
      <c r="D34" s="216"/>
      <c r="E34" s="212"/>
      <c r="F34" s="215"/>
      <c r="G34" s="201"/>
      <c r="H34" s="234" t="s">
        <v>371</v>
      </c>
      <c r="I34" s="127"/>
      <c r="J34" s="199">
        <v>8</v>
      </c>
      <c r="K34" s="199" t="s">
        <v>111</v>
      </c>
      <c r="L34" s="197">
        <v>3000</v>
      </c>
      <c r="M34" s="197">
        <f t="shared" si="0"/>
        <v>24000</v>
      </c>
    </row>
    <row r="35" spans="2:13" s="22" customFormat="1" ht="15.75">
      <c r="B35" s="217"/>
      <c r="C35" s="216"/>
      <c r="D35" s="216"/>
      <c r="E35" s="212"/>
      <c r="F35" s="215"/>
      <c r="G35" s="201"/>
      <c r="H35" s="234" t="s">
        <v>63</v>
      </c>
      <c r="I35" s="23"/>
      <c r="J35" s="199">
        <v>2</v>
      </c>
      <c r="K35" s="199" t="s">
        <v>114</v>
      </c>
      <c r="L35" s="197">
        <v>60000</v>
      </c>
      <c r="M35" s="197">
        <f t="shared" si="0"/>
        <v>120000</v>
      </c>
    </row>
    <row r="36" spans="2:13" ht="15.75">
      <c r="B36" s="217"/>
      <c r="C36" s="216"/>
      <c r="D36" s="216"/>
      <c r="E36" s="212"/>
      <c r="F36" s="215"/>
      <c r="G36" s="201"/>
      <c r="H36" s="234" t="s">
        <v>401</v>
      </c>
      <c r="I36" s="127"/>
      <c r="J36" s="199">
        <v>2</v>
      </c>
      <c r="K36" s="199" t="s">
        <v>114</v>
      </c>
      <c r="L36" s="197">
        <v>60000</v>
      </c>
      <c r="M36" s="197">
        <f t="shared" si="0"/>
        <v>120000</v>
      </c>
    </row>
    <row r="37" spans="2:13" ht="15.75">
      <c r="B37" s="217"/>
      <c r="C37" s="216"/>
      <c r="D37" s="216"/>
      <c r="E37" s="212"/>
      <c r="F37" s="215"/>
      <c r="G37" s="201"/>
      <c r="H37" s="234"/>
      <c r="I37" s="127"/>
      <c r="J37" s="199"/>
      <c r="K37" s="199"/>
      <c r="L37" s="197"/>
      <c r="M37" s="197"/>
    </row>
    <row r="38" spans="2:13" ht="15.75">
      <c r="B38" s="217">
        <v>5</v>
      </c>
      <c r="C38" s="216">
        <v>2</v>
      </c>
      <c r="D38" s="216">
        <v>2</v>
      </c>
      <c r="E38" s="212" t="s">
        <v>75</v>
      </c>
      <c r="F38" s="215"/>
      <c r="G38" s="206" t="s">
        <v>109</v>
      </c>
      <c r="H38" s="200"/>
      <c r="I38" s="127"/>
      <c r="J38" s="199"/>
      <c r="K38" s="199"/>
      <c r="L38" s="197"/>
      <c r="M38" s="290">
        <f>M39</f>
        <v>366000</v>
      </c>
    </row>
    <row r="39" spans="2:13" ht="15.75">
      <c r="B39" s="217">
        <v>5</v>
      </c>
      <c r="C39" s="216">
        <v>2</v>
      </c>
      <c r="D39" s="216">
        <v>2</v>
      </c>
      <c r="E39" s="299" t="s">
        <v>75</v>
      </c>
      <c r="F39" s="222">
        <v>12</v>
      </c>
      <c r="G39" s="233"/>
      <c r="H39" s="200" t="s">
        <v>400</v>
      </c>
      <c r="I39" s="127"/>
      <c r="J39" s="199"/>
      <c r="K39" s="199"/>
      <c r="L39" s="197"/>
      <c r="M39" s="197">
        <f>M40</f>
        <v>366000</v>
      </c>
    </row>
    <row r="40" spans="2:13" ht="15.75">
      <c r="B40" s="217"/>
      <c r="C40" s="216"/>
      <c r="D40" s="216"/>
      <c r="E40" s="216"/>
      <c r="F40" s="222"/>
      <c r="G40" s="201"/>
      <c r="H40" s="234" t="s">
        <v>82</v>
      </c>
      <c r="I40" s="127"/>
      <c r="J40" s="199"/>
      <c r="K40" s="199"/>
      <c r="L40" s="197"/>
      <c r="M40" s="197">
        <f>SUM(M41:M42)</f>
        <v>366000</v>
      </c>
    </row>
    <row r="41" spans="2:13" ht="15.75">
      <c r="B41" s="217"/>
      <c r="C41" s="216"/>
      <c r="D41" s="216"/>
      <c r="E41" s="216"/>
      <c r="F41" s="222"/>
      <c r="G41" s="201"/>
      <c r="H41" s="234" t="s">
        <v>135</v>
      </c>
      <c r="I41" s="127"/>
      <c r="J41" s="199">
        <v>97</v>
      </c>
      <c r="K41" s="199" t="s">
        <v>116</v>
      </c>
      <c r="L41" s="197">
        <v>3000</v>
      </c>
      <c r="M41" s="197">
        <f>J41*L41</f>
        <v>291000</v>
      </c>
    </row>
    <row r="42" spans="2:13" ht="15.75">
      <c r="B42" s="217"/>
      <c r="C42" s="216"/>
      <c r="D42" s="216"/>
      <c r="E42" s="216"/>
      <c r="F42" s="222"/>
      <c r="G42" s="201"/>
      <c r="H42" s="234" t="s">
        <v>74</v>
      </c>
      <c r="I42" s="127"/>
      <c r="J42" s="199">
        <v>1</v>
      </c>
      <c r="K42" s="199" t="s">
        <v>111</v>
      </c>
      <c r="L42" s="197">
        <v>75000</v>
      </c>
      <c r="M42" s="197">
        <f>J42*L42</f>
        <v>75000</v>
      </c>
    </row>
    <row r="43" spans="2:13" ht="15.75">
      <c r="B43" s="217"/>
      <c r="C43" s="216"/>
      <c r="D43" s="216"/>
      <c r="E43" s="216"/>
      <c r="F43" s="222"/>
      <c r="G43" s="201"/>
      <c r="H43" s="234"/>
      <c r="I43" s="127"/>
      <c r="J43" s="199"/>
      <c r="K43" s="199"/>
      <c r="L43" s="197"/>
      <c r="M43" s="197"/>
    </row>
    <row r="44" spans="2:13" ht="15.75">
      <c r="B44" s="213" t="s">
        <v>91</v>
      </c>
      <c r="C44" s="212" t="s">
        <v>77</v>
      </c>
      <c r="D44" s="212" t="s">
        <v>77</v>
      </c>
      <c r="E44" s="212" t="s">
        <v>71</v>
      </c>
      <c r="F44" s="282"/>
      <c r="G44" s="211" t="s">
        <v>73</v>
      </c>
      <c r="H44" s="210"/>
      <c r="I44" s="127"/>
      <c r="J44" s="301"/>
      <c r="K44" s="301"/>
      <c r="L44" s="290"/>
      <c r="M44" s="290">
        <f>M45</f>
        <v>960000</v>
      </c>
    </row>
    <row r="45" spans="2:13" ht="15.75">
      <c r="B45" s="213" t="s">
        <v>91</v>
      </c>
      <c r="C45" s="212" t="s">
        <v>77</v>
      </c>
      <c r="D45" s="212" t="s">
        <v>77</v>
      </c>
      <c r="E45" s="212" t="s">
        <v>71</v>
      </c>
      <c r="F45" s="300" t="s">
        <v>66</v>
      </c>
      <c r="G45" s="211"/>
      <c r="H45" s="200" t="s">
        <v>399</v>
      </c>
      <c r="I45" s="127"/>
      <c r="J45" s="199"/>
      <c r="K45" s="199"/>
      <c r="L45" s="197"/>
      <c r="M45" s="197">
        <f>M46</f>
        <v>960000</v>
      </c>
    </row>
    <row r="46" spans="2:13" ht="15.75">
      <c r="B46" s="213"/>
      <c r="C46" s="212"/>
      <c r="D46" s="212"/>
      <c r="E46" s="212"/>
      <c r="F46" s="300"/>
      <c r="G46" s="211"/>
      <c r="H46" s="200" t="s">
        <v>398</v>
      </c>
      <c r="I46" s="127"/>
      <c r="J46" s="199"/>
      <c r="K46" s="199"/>
      <c r="L46" s="197"/>
      <c r="M46" s="197">
        <f>SUM(M47:M48)</f>
        <v>960000</v>
      </c>
    </row>
    <row r="47" spans="2:13" ht="15.75">
      <c r="B47" s="213"/>
      <c r="C47" s="212"/>
      <c r="D47" s="212"/>
      <c r="E47" s="212"/>
      <c r="F47" s="300"/>
      <c r="G47" s="211"/>
      <c r="H47" s="200" t="s">
        <v>80</v>
      </c>
      <c r="I47" s="127"/>
      <c r="J47" s="199">
        <v>38</v>
      </c>
      <c r="K47" s="199" t="s">
        <v>106</v>
      </c>
      <c r="L47" s="197">
        <v>20000</v>
      </c>
      <c r="M47" s="197">
        <f>J47*L47</f>
        <v>760000</v>
      </c>
    </row>
    <row r="48" spans="2:13" ht="15.75">
      <c r="B48" s="213"/>
      <c r="C48" s="212"/>
      <c r="D48" s="212"/>
      <c r="E48" s="212"/>
      <c r="F48" s="300"/>
      <c r="G48" s="211"/>
      <c r="H48" s="200" t="s">
        <v>397</v>
      </c>
      <c r="I48" s="127"/>
      <c r="J48" s="199">
        <v>1000</v>
      </c>
      <c r="K48" s="199" t="s">
        <v>60</v>
      </c>
      <c r="L48" s="197">
        <v>200</v>
      </c>
      <c r="M48" s="197">
        <f>J48*L48</f>
        <v>200000</v>
      </c>
    </row>
    <row r="49" spans="2:13" ht="15.75">
      <c r="B49" s="213"/>
      <c r="C49" s="212"/>
      <c r="D49" s="212"/>
      <c r="E49" s="212"/>
      <c r="F49" s="300"/>
      <c r="G49" s="211"/>
      <c r="H49" s="200"/>
      <c r="I49" s="127"/>
      <c r="J49" s="199"/>
      <c r="K49" s="199"/>
      <c r="L49" s="197"/>
      <c r="M49" s="197"/>
    </row>
    <row r="50" spans="2:13" ht="15.75">
      <c r="B50" s="213" t="s">
        <v>91</v>
      </c>
      <c r="C50" s="212" t="s">
        <v>77</v>
      </c>
      <c r="D50" s="212" t="s">
        <v>77</v>
      </c>
      <c r="E50" s="208" t="s">
        <v>117</v>
      </c>
      <c r="F50" s="265"/>
      <c r="G50" s="270" t="s">
        <v>141</v>
      </c>
      <c r="H50" s="200"/>
      <c r="I50" s="127"/>
      <c r="J50" s="296"/>
      <c r="K50" s="296"/>
      <c r="L50" s="290"/>
      <c r="M50" s="290">
        <f>M54+M51</f>
        <v>900000</v>
      </c>
    </row>
    <row r="51" spans="2:13" ht="15.75">
      <c r="B51" s="213"/>
      <c r="C51" s="212"/>
      <c r="D51" s="212"/>
      <c r="E51" s="299"/>
      <c r="F51" s="215" t="s">
        <v>72</v>
      </c>
      <c r="G51" s="233"/>
      <c r="H51" s="200" t="s">
        <v>396</v>
      </c>
      <c r="I51" s="127"/>
      <c r="J51" s="199">
        <v>0</v>
      </c>
      <c r="K51" s="199" t="s">
        <v>128</v>
      </c>
      <c r="L51" s="197">
        <v>1000000</v>
      </c>
      <c r="M51" s="196">
        <f>J51*L51</f>
        <v>0</v>
      </c>
    </row>
    <row r="52" spans="2:13" ht="15.75">
      <c r="B52" s="213"/>
      <c r="C52" s="212"/>
      <c r="D52" s="212"/>
      <c r="E52" s="299"/>
      <c r="F52" s="215"/>
      <c r="G52" s="233"/>
      <c r="H52" s="200"/>
      <c r="I52" s="127"/>
      <c r="J52" s="199"/>
      <c r="K52" s="199"/>
      <c r="L52" s="197"/>
      <c r="M52" s="196"/>
    </row>
    <row r="53" spans="2:13" ht="15.75">
      <c r="B53" s="213"/>
      <c r="C53" s="212"/>
      <c r="D53" s="212"/>
      <c r="E53" s="216"/>
      <c r="F53" s="215" t="s">
        <v>68</v>
      </c>
      <c r="G53" s="233"/>
      <c r="H53" s="200" t="s">
        <v>395</v>
      </c>
      <c r="I53" s="127"/>
      <c r="J53" s="199"/>
      <c r="K53" s="199"/>
      <c r="L53" s="197"/>
      <c r="M53" s="290">
        <f>SUM(M54)</f>
        <v>900000</v>
      </c>
    </row>
    <row r="54" spans="2:13" ht="15.75">
      <c r="B54" s="213"/>
      <c r="C54" s="212"/>
      <c r="D54" s="212"/>
      <c r="E54" s="216"/>
      <c r="F54" s="207"/>
      <c r="G54" s="233"/>
      <c r="H54" s="298" t="s">
        <v>447</v>
      </c>
      <c r="I54" s="127"/>
      <c r="J54" s="199">
        <v>2</v>
      </c>
      <c r="K54" s="198" t="s">
        <v>142</v>
      </c>
      <c r="L54" s="197">
        <v>450000</v>
      </c>
      <c r="M54" s="196">
        <f>J54*L54</f>
        <v>900000</v>
      </c>
    </row>
    <row r="55" spans="2:13" ht="15.75">
      <c r="B55" s="213"/>
      <c r="C55" s="212"/>
      <c r="D55" s="212"/>
      <c r="E55" s="216"/>
      <c r="F55" s="207"/>
      <c r="G55" s="233"/>
      <c r="H55" s="298"/>
      <c r="I55" s="127"/>
      <c r="J55" s="199"/>
      <c r="K55" s="198"/>
      <c r="L55" s="197"/>
      <c r="M55" s="196"/>
    </row>
    <row r="56" spans="2:13" ht="15.75">
      <c r="B56" s="213" t="s">
        <v>91</v>
      </c>
      <c r="C56" s="212" t="s">
        <v>77</v>
      </c>
      <c r="D56" s="212" t="s">
        <v>77</v>
      </c>
      <c r="E56" s="216">
        <v>10</v>
      </c>
      <c r="F56" s="207"/>
      <c r="G56" s="221" t="s">
        <v>394</v>
      </c>
      <c r="H56" s="298"/>
      <c r="I56" s="127"/>
      <c r="J56" s="199"/>
      <c r="K56" s="198"/>
      <c r="L56" s="197"/>
      <c r="M56" s="297">
        <f>M57</f>
        <v>0</v>
      </c>
    </row>
    <row r="57" spans="2:13" ht="15.75">
      <c r="B57" s="213"/>
      <c r="C57" s="212"/>
      <c r="D57" s="212"/>
      <c r="E57" s="216"/>
      <c r="F57" s="215" t="s">
        <v>117</v>
      </c>
      <c r="G57" s="233"/>
      <c r="H57" s="200" t="s">
        <v>393</v>
      </c>
      <c r="I57" s="127"/>
      <c r="J57" s="199">
        <v>0</v>
      </c>
      <c r="K57" s="198" t="s">
        <v>128</v>
      </c>
      <c r="L57" s="197">
        <v>1000000</v>
      </c>
      <c r="M57" s="196">
        <f>J57*L57</f>
        <v>0</v>
      </c>
    </row>
    <row r="58" spans="2:13" ht="15.75">
      <c r="B58" s="213"/>
      <c r="C58" s="212"/>
      <c r="D58" s="212"/>
      <c r="E58" s="216"/>
      <c r="F58" s="215"/>
      <c r="G58" s="233"/>
      <c r="H58" s="200"/>
      <c r="I58" s="23"/>
      <c r="J58" s="199"/>
      <c r="K58" s="198"/>
      <c r="L58" s="197"/>
      <c r="M58" s="196"/>
    </row>
    <row r="59" spans="2:13" ht="15.75">
      <c r="B59" s="213" t="s">
        <v>91</v>
      </c>
      <c r="C59" s="212" t="s">
        <v>77</v>
      </c>
      <c r="D59" s="212" t="s">
        <v>77</v>
      </c>
      <c r="E59" s="212" t="s">
        <v>96</v>
      </c>
      <c r="F59" s="265"/>
      <c r="G59" s="211" t="s">
        <v>119</v>
      </c>
      <c r="H59" s="210"/>
      <c r="I59" s="127"/>
      <c r="J59" s="296"/>
      <c r="K59" s="296"/>
      <c r="L59" s="290"/>
      <c r="M59" s="290">
        <f>M60</f>
        <v>2160000</v>
      </c>
    </row>
    <row r="60" spans="2:13" ht="15.75">
      <c r="B60" s="213" t="s">
        <v>91</v>
      </c>
      <c r="C60" s="212" t="s">
        <v>77</v>
      </c>
      <c r="D60" s="212" t="s">
        <v>77</v>
      </c>
      <c r="E60" s="212" t="s">
        <v>96</v>
      </c>
      <c r="F60" s="215" t="s">
        <v>68</v>
      </c>
      <c r="G60" s="206" t="s">
        <v>392</v>
      </c>
      <c r="H60" s="200"/>
      <c r="I60" s="127"/>
      <c r="J60" s="199"/>
      <c r="K60" s="199"/>
      <c r="L60" s="197"/>
      <c r="M60" s="197">
        <f>M61</f>
        <v>2160000</v>
      </c>
    </row>
    <row r="61" spans="2:13" ht="15.75">
      <c r="B61" s="213"/>
      <c r="C61" s="212"/>
      <c r="D61" s="212"/>
      <c r="E61" s="212"/>
      <c r="F61" s="215"/>
      <c r="G61" s="206"/>
      <c r="H61" s="200" t="s">
        <v>391</v>
      </c>
      <c r="I61" s="127"/>
      <c r="J61" s="199"/>
      <c r="K61" s="199"/>
      <c r="L61" s="197"/>
      <c r="M61" s="197">
        <f>M62</f>
        <v>2160000</v>
      </c>
    </row>
    <row r="62" spans="2:13" ht="15.75">
      <c r="B62" s="213"/>
      <c r="C62" s="212"/>
      <c r="D62" s="212"/>
      <c r="E62" s="212"/>
      <c r="F62" s="215"/>
      <c r="G62" s="201"/>
      <c r="H62" s="234" t="s">
        <v>390</v>
      </c>
      <c r="I62" s="127"/>
      <c r="J62" s="199"/>
      <c r="K62" s="199"/>
      <c r="L62" s="197"/>
      <c r="M62" s="290">
        <f>SUM(M63:M64)</f>
        <v>2160000</v>
      </c>
    </row>
    <row r="63" spans="2:13" ht="15.75">
      <c r="B63" s="213"/>
      <c r="C63" s="212"/>
      <c r="D63" s="212"/>
      <c r="E63" s="212"/>
      <c r="F63" s="215"/>
      <c r="G63" s="201"/>
      <c r="H63" s="234" t="s">
        <v>514</v>
      </c>
      <c r="I63" s="127"/>
      <c r="J63" s="199">
        <v>48</v>
      </c>
      <c r="K63" s="199" t="s">
        <v>113</v>
      </c>
      <c r="L63" s="197">
        <v>25000</v>
      </c>
      <c r="M63" s="197">
        <f>J63*L63</f>
        <v>1200000</v>
      </c>
    </row>
    <row r="64" spans="2:13" ht="15.75">
      <c r="B64" s="213"/>
      <c r="C64" s="212"/>
      <c r="D64" s="212"/>
      <c r="E64" s="212"/>
      <c r="F64" s="215"/>
      <c r="G64" s="201"/>
      <c r="H64" s="234" t="s">
        <v>515</v>
      </c>
      <c r="I64" s="127"/>
      <c r="J64" s="199">
        <v>96</v>
      </c>
      <c r="K64" s="199" t="s">
        <v>113</v>
      </c>
      <c r="L64" s="197">
        <v>10000</v>
      </c>
      <c r="M64" s="197">
        <f>J64*L64</f>
        <v>960000</v>
      </c>
    </row>
    <row r="65" spans="2:13" ht="15.75">
      <c r="B65" s="280"/>
      <c r="C65" s="248"/>
      <c r="D65" s="248"/>
      <c r="E65" s="248"/>
      <c r="F65" s="247"/>
      <c r="G65" s="295"/>
      <c r="H65" s="278"/>
      <c r="I65" s="168"/>
      <c r="J65" s="246"/>
      <c r="K65" s="246"/>
      <c r="L65" s="244"/>
      <c r="M65" s="244"/>
    </row>
    <row r="66" spans="2:13" ht="15.75">
      <c r="B66" s="213" t="s">
        <v>91</v>
      </c>
      <c r="C66" s="212" t="s">
        <v>77</v>
      </c>
      <c r="D66" s="212" t="s">
        <v>77</v>
      </c>
      <c r="E66" s="212" t="s">
        <v>76</v>
      </c>
      <c r="F66" s="215"/>
      <c r="G66" s="211" t="s">
        <v>120</v>
      </c>
      <c r="H66" s="210"/>
      <c r="I66" s="127"/>
      <c r="J66" s="199"/>
      <c r="K66" s="199"/>
      <c r="L66" s="197"/>
      <c r="M66" s="290">
        <f>M67</f>
        <v>5360000</v>
      </c>
    </row>
    <row r="67" spans="2:13" ht="18.75" customHeight="1">
      <c r="B67" s="213" t="s">
        <v>91</v>
      </c>
      <c r="C67" s="212" t="s">
        <v>77</v>
      </c>
      <c r="D67" s="212" t="s">
        <v>77</v>
      </c>
      <c r="E67" s="212" t="s">
        <v>76</v>
      </c>
      <c r="F67" s="215" t="s">
        <v>72</v>
      </c>
      <c r="G67" s="206" t="s">
        <v>365</v>
      </c>
      <c r="H67" s="200"/>
      <c r="I67" s="23"/>
      <c r="J67" s="199"/>
      <c r="K67" s="199"/>
      <c r="L67" s="197"/>
      <c r="M67" s="240">
        <f>SUM(M68,M73,M78)</f>
        <v>5360000</v>
      </c>
    </row>
    <row r="68" spans="2:13" ht="18.75" customHeight="1">
      <c r="B68" s="213"/>
      <c r="C68" s="253"/>
      <c r="D68" s="253"/>
      <c r="E68" s="253"/>
      <c r="F68" s="252"/>
      <c r="G68" s="257"/>
      <c r="H68" s="263" t="s">
        <v>122</v>
      </c>
      <c r="I68" s="23"/>
      <c r="J68" s="255"/>
      <c r="K68" s="241"/>
      <c r="L68" s="240"/>
      <c r="M68" s="240">
        <f>SUM(M69:M71)</f>
        <v>2530000</v>
      </c>
    </row>
    <row r="69" spans="2:13" ht="16.5" customHeight="1">
      <c r="B69" s="213"/>
      <c r="C69" s="253"/>
      <c r="D69" s="253"/>
      <c r="E69" s="253"/>
      <c r="F69" s="252"/>
      <c r="G69" s="257"/>
      <c r="H69" s="630" t="s">
        <v>448</v>
      </c>
      <c r="I69" s="631"/>
      <c r="J69" s="255" t="s">
        <v>90</v>
      </c>
      <c r="K69" s="241" t="s">
        <v>142</v>
      </c>
      <c r="L69" s="240">
        <v>360000</v>
      </c>
      <c r="M69" s="240">
        <f>J69*L69</f>
        <v>1080000</v>
      </c>
    </row>
    <row r="70" spans="2:13" ht="16.5" customHeight="1">
      <c r="B70" s="213"/>
      <c r="C70" s="253"/>
      <c r="D70" s="253"/>
      <c r="E70" s="253"/>
      <c r="F70" s="252"/>
      <c r="G70" s="257"/>
      <c r="H70" s="630" t="s">
        <v>449</v>
      </c>
      <c r="I70" s="631"/>
      <c r="J70" s="255" t="s">
        <v>79</v>
      </c>
      <c r="K70" s="241" t="s">
        <v>142</v>
      </c>
      <c r="L70" s="240">
        <v>250000</v>
      </c>
      <c r="M70" s="240">
        <f t="shared" ref="M70:M79" si="1">J70*L70</f>
        <v>250000</v>
      </c>
    </row>
    <row r="71" spans="2:13" ht="16.5" customHeight="1">
      <c r="B71" s="213"/>
      <c r="C71" s="253"/>
      <c r="D71" s="253"/>
      <c r="E71" s="253"/>
      <c r="F71" s="252"/>
      <c r="G71" s="257"/>
      <c r="H71" s="630" t="s">
        <v>450</v>
      </c>
      <c r="I71" s="631"/>
      <c r="J71" s="255" t="s">
        <v>77</v>
      </c>
      <c r="K71" s="241" t="s">
        <v>142</v>
      </c>
      <c r="L71" s="240">
        <v>600000</v>
      </c>
      <c r="M71" s="240">
        <f t="shared" si="1"/>
        <v>1200000</v>
      </c>
    </row>
    <row r="72" spans="2:13" ht="16.5" customHeight="1">
      <c r="B72" s="213"/>
      <c r="C72" s="253"/>
      <c r="D72" s="253"/>
      <c r="E72" s="253"/>
      <c r="F72" s="252"/>
      <c r="G72" s="257"/>
      <c r="H72" s="294"/>
      <c r="I72" s="127"/>
      <c r="J72" s="255"/>
      <c r="K72" s="241"/>
      <c r="L72" s="240"/>
      <c r="M72" s="240"/>
    </row>
    <row r="73" spans="2:13" ht="16.5" customHeight="1">
      <c r="B73" s="213"/>
      <c r="C73" s="253"/>
      <c r="D73" s="253"/>
      <c r="E73" s="253"/>
      <c r="F73" s="252"/>
      <c r="G73" s="257"/>
      <c r="H73" s="263" t="s">
        <v>308</v>
      </c>
      <c r="I73" s="127"/>
      <c r="J73" s="255"/>
      <c r="K73" s="241"/>
      <c r="L73" s="240"/>
      <c r="M73" s="240">
        <f>SUM(M74:M76)</f>
        <v>2330000</v>
      </c>
    </row>
    <row r="74" spans="2:13" ht="15.75" customHeight="1">
      <c r="B74" s="236"/>
      <c r="C74" s="253"/>
      <c r="D74" s="253"/>
      <c r="E74" s="253"/>
      <c r="F74" s="252"/>
      <c r="G74" s="257"/>
      <c r="H74" s="630" t="s">
        <v>448</v>
      </c>
      <c r="I74" s="631"/>
      <c r="J74" s="255" t="s">
        <v>90</v>
      </c>
      <c r="K74" s="241" t="s">
        <v>142</v>
      </c>
      <c r="L74" s="240">
        <v>360000</v>
      </c>
      <c r="M74" s="240">
        <f t="shared" si="1"/>
        <v>1080000</v>
      </c>
    </row>
    <row r="75" spans="2:13" ht="21.75" customHeight="1">
      <c r="B75" s="236"/>
      <c r="C75" s="253"/>
      <c r="D75" s="253"/>
      <c r="E75" s="253"/>
      <c r="F75" s="252"/>
      <c r="G75" s="257"/>
      <c r="H75" s="630" t="s">
        <v>449</v>
      </c>
      <c r="I75" s="631"/>
      <c r="J75" s="255" t="s">
        <v>79</v>
      </c>
      <c r="K75" s="241" t="s">
        <v>142</v>
      </c>
      <c r="L75" s="240">
        <v>250000</v>
      </c>
      <c r="M75" s="240">
        <f t="shared" si="1"/>
        <v>250000</v>
      </c>
    </row>
    <row r="76" spans="2:13" ht="15.75">
      <c r="B76" s="236"/>
      <c r="C76" s="253"/>
      <c r="D76" s="253"/>
      <c r="E76" s="253"/>
      <c r="F76" s="252"/>
      <c r="G76" s="257"/>
      <c r="H76" s="630" t="s">
        <v>450</v>
      </c>
      <c r="I76" s="631"/>
      <c r="J76" s="255" t="s">
        <v>77</v>
      </c>
      <c r="K76" s="241" t="s">
        <v>142</v>
      </c>
      <c r="L76" s="240">
        <v>500000</v>
      </c>
      <c r="M76" s="240">
        <f t="shared" si="1"/>
        <v>1000000</v>
      </c>
    </row>
    <row r="77" spans="2:13" ht="15.75">
      <c r="B77" s="236"/>
      <c r="C77" s="253"/>
      <c r="D77" s="253"/>
      <c r="E77" s="253"/>
      <c r="F77" s="252"/>
      <c r="G77" s="257"/>
      <c r="H77" s="294"/>
      <c r="I77" s="127"/>
      <c r="J77" s="255"/>
      <c r="K77" s="241"/>
      <c r="L77" s="240"/>
      <c r="M77" s="240"/>
    </row>
    <row r="78" spans="2:13" ht="15.75">
      <c r="B78" s="213"/>
      <c r="C78" s="212"/>
      <c r="D78" s="212"/>
      <c r="E78" s="212"/>
      <c r="F78" s="215"/>
      <c r="G78" s="201"/>
      <c r="H78" s="234" t="s">
        <v>389</v>
      </c>
      <c r="I78" s="127"/>
      <c r="J78" s="199"/>
      <c r="K78" s="199"/>
      <c r="L78" s="197"/>
      <c r="M78" s="197">
        <f>SUM(M79)</f>
        <v>500000</v>
      </c>
    </row>
    <row r="79" spans="2:13" ht="15.75">
      <c r="B79" s="213"/>
      <c r="C79" s="212"/>
      <c r="D79" s="212"/>
      <c r="E79" s="212"/>
      <c r="F79" s="215"/>
      <c r="G79" s="201"/>
      <c r="H79" s="291" t="s">
        <v>388</v>
      </c>
      <c r="I79" s="127"/>
      <c r="J79" s="199">
        <v>2</v>
      </c>
      <c r="K79" s="199" t="s">
        <v>295</v>
      </c>
      <c r="L79" s="197">
        <v>250000</v>
      </c>
      <c r="M79" s="240">
        <f t="shared" si="1"/>
        <v>500000</v>
      </c>
    </row>
    <row r="80" spans="2:13" ht="15.75">
      <c r="B80" s="213"/>
      <c r="C80" s="212"/>
      <c r="D80" s="212"/>
      <c r="E80" s="212"/>
      <c r="F80" s="215"/>
      <c r="G80" s="201"/>
      <c r="H80" s="292"/>
      <c r="I80" s="127"/>
      <c r="J80" s="199"/>
      <c r="K80" s="199"/>
      <c r="L80" s="197"/>
      <c r="M80" s="240"/>
    </row>
    <row r="81" spans="2:13" ht="15.75">
      <c r="B81" s="213" t="s">
        <v>91</v>
      </c>
      <c r="C81" s="212" t="s">
        <v>77</v>
      </c>
      <c r="D81" s="212" t="s">
        <v>77</v>
      </c>
      <c r="E81" s="212" t="s">
        <v>78</v>
      </c>
      <c r="F81" s="215"/>
      <c r="G81" s="211" t="s">
        <v>59</v>
      </c>
      <c r="H81" s="223"/>
      <c r="I81" s="127"/>
      <c r="J81" s="199"/>
      <c r="K81" s="241"/>
      <c r="L81" s="197"/>
      <c r="M81" s="254">
        <f>M82</f>
        <v>0</v>
      </c>
    </row>
    <row r="82" spans="2:13" ht="15.75">
      <c r="B82" s="217">
        <v>5</v>
      </c>
      <c r="C82" s="216">
        <v>2</v>
      </c>
      <c r="D82" s="216">
        <v>2</v>
      </c>
      <c r="E82" s="212" t="s">
        <v>78</v>
      </c>
      <c r="F82" s="215" t="s">
        <v>66</v>
      </c>
      <c r="G82" s="206"/>
      <c r="H82" s="200" t="s">
        <v>59</v>
      </c>
      <c r="I82" s="127"/>
      <c r="J82" s="199"/>
      <c r="K82" s="199"/>
      <c r="L82" s="197"/>
      <c r="M82" s="290">
        <f>M83</f>
        <v>0</v>
      </c>
    </row>
    <row r="83" spans="2:13" ht="15.75">
      <c r="B83" s="217"/>
      <c r="C83" s="216"/>
      <c r="D83" s="216"/>
      <c r="E83" s="212"/>
      <c r="F83" s="215"/>
      <c r="G83" s="206"/>
      <c r="H83" s="266" t="s">
        <v>387</v>
      </c>
      <c r="I83" s="127"/>
      <c r="J83" s="199"/>
      <c r="K83" s="199"/>
      <c r="L83" s="197"/>
      <c r="M83" s="197">
        <f>SUM(M84:M85)</f>
        <v>0</v>
      </c>
    </row>
    <row r="84" spans="2:13" ht="15.75">
      <c r="B84" s="217"/>
      <c r="C84" s="216"/>
      <c r="D84" s="216"/>
      <c r="E84" s="212"/>
      <c r="F84" s="215"/>
      <c r="G84" s="206"/>
      <c r="H84" s="293" t="s">
        <v>451</v>
      </c>
      <c r="I84" s="127"/>
      <c r="J84" s="199">
        <v>0</v>
      </c>
      <c r="K84" s="199" t="s">
        <v>134</v>
      </c>
      <c r="L84" s="197">
        <v>30000</v>
      </c>
      <c r="M84" s="197">
        <f>L84*J84</f>
        <v>0</v>
      </c>
    </row>
    <row r="85" spans="2:13" ht="15.75">
      <c r="B85" s="217"/>
      <c r="C85" s="216"/>
      <c r="D85" s="216"/>
      <c r="E85" s="212"/>
      <c r="F85" s="215"/>
      <c r="G85" s="201"/>
      <c r="H85" s="293" t="s">
        <v>354</v>
      </c>
      <c r="I85" s="127"/>
      <c r="J85" s="199">
        <v>0</v>
      </c>
      <c r="K85" s="199" t="s">
        <v>131</v>
      </c>
      <c r="L85" s="197">
        <v>50000</v>
      </c>
      <c r="M85" s="197">
        <f>L85*J85</f>
        <v>0</v>
      </c>
    </row>
    <row r="86" spans="2:13" ht="15.75">
      <c r="B86" s="217"/>
      <c r="C86" s="216"/>
      <c r="D86" s="216"/>
      <c r="E86" s="212"/>
      <c r="F86" s="215"/>
      <c r="G86" s="201"/>
      <c r="H86" s="292"/>
      <c r="I86" s="127"/>
      <c r="J86" s="199"/>
      <c r="K86" s="199"/>
      <c r="L86" s="197"/>
      <c r="M86" s="197"/>
    </row>
    <row r="87" spans="2:13" ht="15.75">
      <c r="B87" s="217">
        <v>5</v>
      </c>
      <c r="C87" s="216">
        <v>2</v>
      </c>
      <c r="D87" s="216">
        <v>2</v>
      </c>
      <c r="E87" s="208" t="s">
        <v>94</v>
      </c>
      <c r="F87" s="215"/>
      <c r="G87" s="211" t="s">
        <v>386</v>
      </c>
      <c r="H87" s="210"/>
      <c r="I87" s="127"/>
      <c r="J87" s="199"/>
      <c r="K87" s="199"/>
      <c r="L87" s="197"/>
      <c r="M87" s="290">
        <f>M88</f>
        <v>7890000</v>
      </c>
    </row>
    <row r="88" spans="2:13" ht="15.75">
      <c r="B88" s="217">
        <v>5</v>
      </c>
      <c r="C88" s="216">
        <v>2</v>
      </c>
      <c r="D88" s="216">
        <v>2</v>
      </c>
      <c r="E88" s="212" t="s">
        <v>94</v>
      </c>
      <c r="F88" s="207" t="s">
        <v>66</v>
      </c>
      <c r="G88" s="201"/>
      <c r="H88" s="200" t="s">
        <v>150</v>
      </c>
      <c r="I88" s="127"/>
      <c r="J88" s="199"/>
      <c r="K88" s="199"/>
      <c r="L88" s="197"/>
      <c r="M88" s="197">
        <f>M89</f>
        <v>7890000</v>
      </c>
    </row>
    <row r="89" spans="2:13" ht="15.75">
      <c r="B89" s="217"/>
      <c r="C89" s="216"/>
      <c r="D89" s="216"/>
      <c r="E89" s="212"/>
      <c r="F89" s="215"/>
      <c r="G89" s="201"/>
      <c r="H89" s="200" t="s">
        <v>150</v>
      </c>
      <c r="I89" s="127"/>
      <c r="J89" s="199"/>
      <c r="K89" s="199"/>
      <c r="L89" s="197"/>
      <c r="M89" s="197">
        <f>SUM(M90:M93)</f>
        <v>7890000</v>
      </c>
    </row>
    <row r="90" spans="2:13" ht="15.75">
      <c r="B90" s="217"/>
      <c r="C90" s="216"/>
      <c r="D90" s="216"/>
      <c r="E90" s="212"/>
      <c r="F90" s="215"/>
      <c r="G90" s="201"/>
      <c r="H90" s="291" t="s">
        <v>452</v>
      </c>
      <c r="I90" s="127"/>
      <c r="J90" s="199">
        <v>4</v>
      </c>
      <c r="K90" s="199" t="s">
        <v>490</v>
      </c>
      <c r="L90" s="197">
        <v>900000</v>
      </c>
      <c r="M90" s="197">
        <f t="shared" ref="M90:M97" si="2">L90*J90</f>
        <v>3600000</v>
      </c>
    </row>
    <row r="91" spans="2:13" ht="15.75">
      <c r="B91" s="217"/>
      <c r="C91" s="216"/>
      <c r="D91" s="216"/>
      <c r="E91" s="212"/>
      <c r="F91" s="215"/>
      <c r="G91" s="201"/>
      <c r="H91" s="291" t="s">
        <v>453</v>
      </c>
      <c r="I91" s="127"/>
      <c r="J91" s="199">
        <v>4</v>
      </c>
      <c r="K91" s="199" t="s">
        <v>490</v>
      </c>
      <c r="L91" s="197">
        <v>750000</v>
      </c>
      <c r="M91" s="197">
        <f t="shared" si="2"/>
        <v>3000000</v>
      </c>
    </row>
    <row r="92" spans="2:13" ht="15.75">
      <c r="B92" s="217"/>
      <c r="C92" s="216"/>
      <c r="D92" s="216"/>
      <c r="E92" s="212"/>
      <c r="F92" s="215"/>
      <c r="G92" s="201"/>
      <c r="H92" s="266" t="s">
        <v>516</v>
      </c>
      <c r="I92" s="127"/>
      <c r="J92" s="199">
        <v>5</v>
      </c>
      <c r="K92" s="199" t="s">
        <v>131</v>
      </c>
      <c r="L92" s="197">
        <v>30000</v>
      </c>
      <c r="M92" s="197">
        <f t="shared" si="2"/>
        <v>150000</v>
      </c>
    </row>
    <row r="93" spans="2:13" ht="15.75">
      <c r="B93" s="217"/>
      <c r="C93" s="216"/>
      <c r="D93" s="216"/>
      <c r="E93" s="212"/>
      <c r="F93" s="215"/>
      <c r="G93" s="201"/>
      <c r="H93" s="266" t="s">
        <v>517</v>
      </c>
      <c r="I93" s="127"/>
      <c r="J93" s="199">
        <v>38</v>
      </c>
      <c r="K93" s="199" t="s">
        <v>131</v>
      </c>
      <c r="L93" s="197">
        <v>30000</v>
      </c>
      <c r="M93" s="197">
        <f t="shared" si="2"/>
        <v>1140000</v>
      </c>
    </row>
    <row r="94" spans="2:13" ht="15.75">
      <c r="B94" s="217"/>
      <c r="C94" s="216"/>
      <c r="D94" s="216"/>
      <c r="E94" s="212"/>
      <c r="F94" s="215"/>
      <c r="G94" s="201"/>
      <c r="H94" s="200"/>
      <c r="I94" s="127"/>
      <c r="J94" s="199"/>
      <c r="K94" s="199"/>
      <c r="L94" s="197"/>
      <c r="M94" s="197"/>
    </row>
    <row r="95" spans="2:13" ht="15.75">
      <c r="B95" s="217">
        <v>5</v>
      </c>
      <c r="C95" s="216">
        <v>2</v>
      </c>
      <c r="D95" s="216">
        <v>2</v>
      </c>
      <c r="E95" s="212" t="s">
        <v>94</v>
      </c>
      <c r="F95" s="215" t="s">
        <v>72</v>
      </c>
      <c r="G95" s="206" t="s">
        <v>81</v>
      </c>
      <c r="H95" s="200"/>
      <c r="I95" s="127"/>
      <c r="J95" s="199"/>
      <c r="K95" s="199"/>
      <c r="L95" s="197"/>
      <c r="M95" s="290">
        <f>M96</f>
        <v>350000</v>
      </c>
    </row>
    <row r="96" spans="2:13" ht="15.75">
      <c r="B96" s="213"/>
      <c r="C96" s="212"/>
      <c r="D96" s="212"/>
      <c r="E96" s="212"/>
      <c r="F96" s="215"/>
      <c r="G96" s="201"/>
      <c r="H96" s="200" t="s">
        <v>81</v>
      </c>
      <c r="I96" s="127"/>
      <c r="J96" s="199"/>
      <c r="K96" s="199"/>
      <c r="L96" s="197"/>
      <c r="M96" s="197">
        <f>SUM(M97)</f>
        <v>350000</v>
      </c>
    </row>
    <row r="97" spans="2:15" ht="15.75">
      <c r="B97" s="213"/>
      <c r="C97" s="212"/>
      <c r="D97" s="212"/>
      <c r="E97" s="212"/>
      <c r="F97" s="215"/>
      <c r="G97" s="201"/>
      <c r="H97" s="291" t="s">
        <v>385</v>
      </c>
      <c r="I97" s="127"/>
      <c r="J97" s="199">
        <v>1</v>
      </c>
      <c r="K97" s="199" t="s">
        <v>62</v>
      </c>
      <c r="L97" s="197">
        <v>350000</v>
      </c>
      <c r="M97" s="197">
        <f t="shared" si="2"/>
        <v>350000</v>
      </c>
    </row>
    <row r="98" spans="2:15" ht="9.9499999999999993" customHeight="1">
      <c r="B98" s="213"/>
      <c r="C98" s="212"/>
      <c r="D98" s="212"/>
      <c r="E98" s="212"/>
      <c r="F98" s="215"/>
      <c r="G98" s="230"/>
      <c r="H98" s="234"/>
      <c r="I98" s="127"/>
      <c r="J98" s="199"/>
      <c r="K98" s="199"/>
      <c r="L98" s="197"/>
      <c r="M98" s="290"/>
    </row>
    <row r="99" spans="2:15" ht="9.9499999999999993" customHeight="1">
      <c r="B99" s="213"/>
      <c r="C99" s="212"/>
      <c r="D99" s="212"/>
      <c r="E99" s="212"/>
      <c r="F99" s="215"/>
      <c r="G99" s="230"/>
      <c r="H99" s="234"/>
      <c r="I99" s="127"/>
      <c r="J99" s="199"/>
      <c r="K99" s="199"/>
      <c r="L99" s="197"/>
      <c r="M99" s="197"/>
    </row>
    <row r="100" spans="2:15" ht="9.9499999999999993" customHeight="1">
      <c r="B100" s="369"/>
      <c r="C100" s="370"/>
      <c r="D100" s="370"/>
      <c r="E100" s="370"/>
      <c r="F100" s="371"/>
      <c r="G100" s="606"/>
      <c r="H100" s="607"/>
      <c r="I100" s="608"/>
      <c r="J100" s="19"/>
      <c r="K100" s="19"/>
      <c r="L100" s="20"/>
      <c r="M100" s="20"/>
    </row>
    <row r="101" spans="2:15">
      <c r="B101" s="3"/>
      <c r="C101" s="4"/>
      <c r="D101" s="4"/>
      <c r="E101" s="4"/>
      <c r="F101" s="5"/>
      <c r="G101" s="375"/>
      <c r="H101" s="376"/>
      <c r="I101" s="377"/>
      <c r="J101" s="609" t="s">
        <v>34</v>
      </c>
      <c r="K101" s="610"/>
      <c r="L101" s="611"/>
      <c r="M101" s="17">
        <f>M23</f>
        <v>23723000</v>
      </c>
      <c r="O101" s="16"/>
    </row>
    <row r="102" spans="2:15">
      <c r="B102" s="612"/>
      <c r="C102" s="613"/>
      <c r="D102" s="613"/>
      <c r="E102" s="613"/>
      <c r="F102" s="613"/>
      <c r="G102" s="613"/>
      <c r="H102" s="613"/>
      <c r="I102" s="614"/>
      <c r="J102" s="621" t="s">
        <v>52</v>
      </c>
      <c r="K102" s="622"/>
      <c r="L102" s="622"/>
      <c r="M102" s="623"/>
    </row>
    <row r="103" spans="2:15">
      <c r="B103" s="615"/>
      <c r="C103" s="616"/>
      <c r="D103" s="616"/>
      <c r="E103" s="616"/>
      <c r="F103" s="616"/>
      <c r="G103" s="616"/>
      <c r="H103" s="616"/>
      <c r="I103" s="617"/>
      <c r="J103" s="603" t="s">
        <v>35</v>
      </c>
      <c r="K103" s="604"/>
      <c r="L103" s="604"/>
      <c r="M103" s="605"/>
    </row>
    <row r="104" spans="2:15">
      <c r="B104" s="615"/>
      <c r="C104" s="616"/>
      <c r="D104" s="616"/>
      <c r="E104" s="616"/>
      <c r="F104" s="616"/>
      <c r="G104" s="616"/>
      <c r="H104" s="616"/>
      <c r="I104" s="617"/>
      <c r="J104" s="624"/>
      <c r="K104" s="625"/>
      <c r="L104" s="625"/>
      <c r="M104" s="626"/>
    </row>
    <row r="105" spans="2:15" ht="5.25" customHeight="1">
      <c r="B105" s="615"/>
      <c r="C105" s="616"/>
      <c r="D105" s="616"/>
      <c r="E105" s="616"/>
      <c r="F105" s="616"/>
      <c r="G105" s="616"/>
      <c r="H105" s="616"/>
      <c r="I105" s="617"/>
      <c r="J105" s="624"/>
      <c r="K105" s="625"/>
      <c r="L105" s="625"/>
      <c r="M105" s="626"/>
    </row>
    <row r="106" spans="2:15" ht="6.75" customHeight="1">
      <c r="B106" s="615"/>
      <c r="C106" s="616"/>
      <c r="D106" s="616"/>
      <c r="E106" s="616"/>
      <c r="F106" s="616"/>
      <c r="G106" s="616"/>
      <c r="H106" s="616"/>
      <c r="I106" s="617"/>
      <c r="J106" s="624"/>
      <c r="K106" s="625"/>
      <c r="L106" s="625"/>
      <c r="M106" s="626"/>
    </row>
    <row r="107" spans="2:15" ht="15" customHeight="1">
      <c r="B107" s="615"/>
      <c r="C107" s="616"/>
      <c r="D107" s="616"/>
      <c r="E107" s="616"/>
      <c r="F107" s="616"/>
      <c r="G107" s="616"/>
      <c r="H107" s="616"/>
      <c r="I107" s="617"/>
      <c r="J107" s="627" t="s">
        <v>86</v>
      </c>
      <c r="K107" s="628"/>
      <c r="L107" s="628"/>
      <c r="M107" s="629"/>
    </row>
    <row r="108" spans="2:15" ht="15" customHeight="1">
      <c r="B108" s="615"/>
      <c r="C108" s="616"/>
      <c r="D108" s="616"/>
      <c r="E108" s="616"/>
      <c r="F108" s="616"/>
      <c r="G108" s="616"/>
      <c r="H108" s="616"/>
      <c r="I108" s="617"/>
      <c r="J108" s="603" t="s">
        <v>107</v>
      </c>
      <c r="K108" s="604"/>
      <c r="L108" s="604"/>
      <c r="M108" s="605"/>
    </row>
    <row r="109" spans="2:15">
      <c r="B109" s="618"/>
      <c r="C109" s="619"/>
      <c r="D109" s="619"/>
      <c r="E109" s="619"/>
      <c r="F109" s="619"/>
      <c r="G109" s="619"/>
      <c r="H109" s="619"/>
      <c r="I109" s="620"/>
      <c r="J109" s="606"/>
      <c r="K109" s="607"/>
      <c r="L109" s="607"/>
      <c r="M109" s="608"/>
    </row>
    <row r="110" spans="2:15">
      <c r="B110" s="609" t="s">
        <v>36</v>
      </c>
      <c r="C110" s="610"/>
      <c r="D110" s="610"/>
      <c r="E110" s="610"/>
      <c r="F110" s="610"/>
      <c r="G110" s="610"/>
      <c r="H110" s="610"/>
      <c r="I110" s="610"/>
      <c r="J110" s="610"/>
      <c r="K110" s="610"/>
      <c r="L110" s="610"/>
      <c r="M110" s="611"/>
    </row>
    <row r="111" spans="2:15" ht="9.9499999999999993" customHeight="1">
      <c r="B111" s="6" t="s">
        <v>37</v>
      </c>
      <c r="C111" s="609" t="s">
        <v>38</v>
      </c>
      <c r="D111" s="610"/>
      <c r="E111" s="610"/>
      <c r="F111" s="610"/>
      <c r="G111" s="610"/>
      <c r="H111" s="611"/>
      <c r="I111" s="372" t="s">
        <v>39</v>
      </c>
      <c r="J111" s="609" t="s">
        <v>40</v>
      </c>
      <c r="K111" s="611"/>
      <c r="L111" s="609" t="s">
        <v>41</v>
      </c>
      <c r="M111" s="611"/>
    </row>
    <row r="112" spans="2:15" ht="15" customHeight="1">
      <c r="B112" s="379">
        <v>1</v>
      </c>
      <c r="C112" s="589" t="s">
        <v>42</v>
      </c>
      <c r="D112" s="590"/>
      <c r="E112" s="590"/>
      <c r="F112" s="590"/>
      <c r="G112" s="590"/>
      <c r="H112" s="591"/>
      <c r="I112" s="378" t="s">
        <v>43</v>
      </c>
      <c r="J112" s="592" t="s">
        <v>44</v>
      </c>
      <c r="K112" s="593"/>
      <c r="L112" s="594"/>
      <c r="M112" s="595"/>
    </row>
    <row r="113" spans="2:13" ht="15" customHeight="1">
      <c r="B113" s="379">
        <v>2</v>
      </c>
      <c r="C113" s="589" t="s">
        <v>108</v>
      </c>
      <c r="D113" s="590"/>
      <c r="E113" s="590"/>
      <c r="F113" s="590"/>
      <c r="G113" s="590"/>
      <c r="H113" s="591"/>
      <c r="I113" s="21" t="s">
        <v>65</v>
      </c>
      <c r="J113" s="592" t="s">
        <v>45</v>
      </c>
      <c r="K113" s="593"/>
      <c r="L113" s="594"/>
      <c r="M113" s="595"/>
    </row>
    <row r="114" spans="2:13" ht="15" customHeight="1">
      <c r="B114" s="379">
        <v>3</v>
      </c>
      <c r="C114" s="589" t="s">
        <v>46</v>
      </c>
      <c r="D114" s="590"/>
      <c r="E114" s="590"/>
      <c r="F114" s="590"/>
      <c r="G114" s="590"/>
      <c r="H114" s="591"/>
      <c r="I114" s="378" t="s">
        <v>47</v>
      </c>
      <c r="J114" s="592" t="s">
        <v>45</v>
      </c>
      <c r="K114" s="593"/>
      <c r="L114" s="594"/>
      <c r="M114" s="595"/>
    </row>
    <row r="115" spans="2:13" ht="15" customHeight="1">
      <c r="B115" s="374">
        <v>4</v>
      </c>
      <c r="C115" s="596" t="s">
        <v>48</v>
      </c>
      <c r="D115" s="597"/>
      <c r="E115" s="597"/>
      <c r="F115" s="597"/>
      <c r="G115" s="597"/>
      <c r="H115" s="598"/>
      <c r="I115" s="373" t="s">
        <v>49</v>
      </c>
      <c r="J115" s="599" t="s">
        <v>45</v>
      </c>
      <c r="K115" s="600"/>
      <c r="L115" s="601"/>
      <c r="M115" s="602"/>
    </row>
  </sheetData>
  <mergeCells count="77">
    <mergeCell ref="B4:F4"/>
    <mergeCell ref="I4:M4"/>
    <mergeCell ref="B1:E2"/>
    <mergeCell ref="F1:L1"/>
    <mergeCell ref="M1:M2"/>
    <mergeCell ref="F2:L2"/>
    <mergeCell ref="I3:M3"/>
    <mergeCell ref="B5:F5"/>
    <mergeCell ref="I5:M5"/>
    <mergeCell ref="B6:F6"/>
    <mergeCell ref="I6:M6"/>
    <mergeCell ref="B7:F7"/>
    <mergeCell ref="H7:M7"/>
    <mergeCell ref="B8:F8"/>
    <mergeCell ref="H8:M8"/>
    <mergeCell ref="B9:F9"/>
    <mergeCell ref="H9:M9"/>
    <mergeCell ref="B10:F10"/>
    <mergeCell ref="H10:M10"/>
    <mergeCell ref="B11:M11"/>
    <mergeCell ref="B12:F12"/>
    <mergeCell ref="G12:J12"/>
    <mergeCell ref="K12:M12"/>
    <mergeCell ref="B13:F13"/>
    <mergeCell ref="G13:J13"/>
    <mergeCell ref="K13:M13"/>
    <mergeCell ref="B19:M19"/>
    <mergeCell ref="B14:F15"/>
    <mergeCell ref="G14:J14"/>
    <mergeCell ref="K14:M14"/>
    <mergeCell ref="G15:J15"/>
    <mergeCell ref="K15:M15"/>
    <mergeCell ref="B16:F16"/>
    <mergeCell ref="G16:J16"/>
    <mergeCell ref="K16:M16"/>
    <mergeCell ref="B17:F17"/>
    <mergeCell ref="G17:J17"/>
    <mergeCell ref="K17:M17"/>
    <mergeCell ref="B18:F18"/>
    <mergeCell ref="G18:M18"/>
    <mergeCell ref="H76:I76"/>
    <mergeCell ref="B20:F21"/>
    <mergeCell ref="G20:I21"/>
    <mergeCell ref="J20:L20"/>
    <mergeCell ref="M20:M21"/>
    <mergeCell ref="B22:F22"/>
    <mergeCell ref="G22:I22"/>
    <mergeCell ref="H69:I69"/>
    <mergeCell ref="H70:I70"/>
    <mergeCell ref="H71:I71"/>
    <mergeCell ref="H74:I74"/>
    <mergeCell ref="H75:I75"/>
    <mergeCell ref="G100:I100"/>
    <mergeCell ref="J101:L101"/>
    <mergeCell ref="B102:I109"/>
    <mergeCell ref="J102:M102"/>
    <mergeCell ref="J103:M103"/>
    <mergeCell ref="J104:M106"/>
    <mergeCell ref="J107:M107"/>
    <mergeCell ref="J108:M108"/>
    <mergeCell ref="J109:M109"/>
    <mergeCell ref="B110:M110"/>
    <mergeCell ref="C111:H111"/>
    <mergeCell ref="J111:K111"/>
    <mergeCell ref="L111:M111"/>
    <mergeCell ref="C112:H112"/>
    <mergeCell ref="J112:K112"/>
    <mergeCell ref="L112:M112"/>
    <mergeCell ref="C115:H115"/>
    <mergeCell ref="J115:K115"/>
    <mergeCell ref="L115:M115"/>
    <mergeCell ref="C113:H113"/>
    <mergeCell ref="J113:K113"/>
    <mergeCell ref="L113:M113"/>
    <mergeCell ref="C114:H114"/>
    <mergeCell ref="J114:K114"/>
    <mergeCell ref="L114:M114"/>
  </mergeCells>
  <printOptions horizontalCentered="1"/>
  <pageMargins left="0.35" right="0.39370078740157499" top="0.39370078740157499" bottom="1.36" header="0.31496062992126" footer="0.31496062992126"/>
  <pageSetup paperSize="256" scale="70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Rekap</vt:lpstr>
      <vt:lpstr>Umum</vt:lpstr>
      <vt:lpstr>sosialisasi</vt:lpstr>
      <vt:lpstr>Sarasehan</vt:lpstr>
      <vt:lpstr>Regional IKAP (2)</vt:lpstr>
      <vt:lpstr>pelatihan</vt:lpstr>
      <vt:lpstr>pelatihan!Print_Titles</vt:lpstr>
      <vt:lpstr>'Regional IKAP (2)'!Print_Titles</vt:lpstr>
      <vt:lpstr>Rekap!Print_Titles</vt:lpstr>
      <vt:lpstr>Sarasehan!Print_Titles</vt:lpstr>
      <vt:lpstr>sosialisasi!Print_Titles</vt:lpstr>
      <vt:lpstr>Umum!Print_Titles</vt:lpstr>
    </vt:vector>
  </TitlesOfParts>
  <Company>BKBPKP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Randi Irawan</dc:creator>
  <cp:lastModifiedBy>ASUS</cp:lastModifiedBy>
  <cp:lastPrinted>2016-05-23T04:06:52Z</cp:lastPrinted>
  <dcterms:created xsi:type="dcterms:W3CDTF">2015-02-27T10:53:44Z</dcterms:created>
  <dcterms:modified xsi:type="dcterms:W3CDTF">2016-05-23T04:08:54Z</dcterms:modified>
</cp:coreProperties>
</file>