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e_Don\Documents\BU\BostonHacks\"/>
    </mc:Choice>
  </mc:AlternateContent>
  <bookViews>
    <workbookView xWindow="0" yWindow="0" windowWidth="27765" windowHeight="1291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5" i="1" l="1"/>
  <c r="Z34" i="1"/>
  <c r="Z33" i="1"/>
  <c r="Z32" i="1"/>
  <c r="Z30" i="1"/>
  <c r="Z28" i="1"/>
  <c r="Z29" i="1"/>
  <c r="Z27" i="1"/>
  <c r="Y35" i="1"/>
  <c r="Y34" i="1"/>
  <c r="Y33" i="1"/>
  <c r="Y32" i="1"/>
  <c r="Y30" i="1"/>
  <c r="Y29" i="1"/>
  <c r="Y28" i="1"/>
  <c r="Y27" i="1"/>
  <c r="N48" i="1"/>
  <c r="H20" i="1"/>
  <c r="R16" i="1"/>
  <c r="R15" i="1"/>
  <c r="R14" i="1"/>
  <c r="R13" i="1"/>
  <c r="Q12" i="1"/>
  <c r="Q11" i="1"/>
  <c r="Q15" i="1" s="1"/>
  <c r="Q13" i="1" l="1"/>
  <c r="Q16" i="1"/>
  <c r="Q14" i="1"/>
  <c r="I20" i="1" s="1"/>
  <c r="J20" i="1" s="1"/>
  <c r="K20" i="1" s="1"/>
</calcChain>
</file>

<file path=xl/sharedStrings.xml><?xml version="1.0" encoding="utf-8"?>
<sst xmlns="http://schemas.openxmlformats.org/spreadsheetml/2006/main" count="70" uniqueCount="61">
  <si>
    <t>THC content Formula</t>
  </si>
  <si>
    <t>Assume 1/2 Life = 1 day</t>
  </si>
  <si>
    <t>THC consumed = Gc * %THC * Mc</t>
  </si>
  <si>
    <t>Mc:</t>
  </si>
  <si>
    <t>Bong</t>
  </si>
  <si>
    <t>Metabolic Rate</t>
  </si>
  <si>
    <t>Men:</t>
  </si>
  <si>
    <t>Women:</t>
  </si>
  <si>
    <t>Pipe</t>
  </si>
  <si>
    <t>Joint</t>
  </si>
  <si>
    <t>Blunt</t>
  </si>
  <si>
    <t>Bubbler</t>
  </si>
  <si>
    <t>age</t>
  </si>
  <si>
    <t>wtKG</t>
  </si>
  <si>
    <t>htCM</t>
  </si>
  <si>
    <t>88.362 + (13.397 × weight in kg) + (4.799 × height in cm) - (5.677 × age in years)</t>
  </si>
  <si>
    <t>447.593 + (9.247 × weight in kg) + (3.098 × height in cm) - (4.330 × age in years)</t>
  </si>
  <si>
    <t>MR Exercise days per week</t>
  </si>
  <si>
    <t>Hits</t>
  </si>
  <si>
    <t>Mc</t>
  </si>
  <si>
    <t>metabolism</t>
  </si>
  <si>
    <t>computer</t>
  </si>
  <si>
    <t>Edible/Distillate</t>
  </si>
  <si>
    <t>THC'</t>
  </si>
  <si>
    <t>thc' to effect</t>
  </si>
  <si>
    <t>thc</t>
  </si>
  <si>
    <t>BAC to effect</t>
  </si>
  <si>
    <t>BAC</t>
  </si>
  <si>
    <t>TMT</t>
  </si>
  <si>
    <t>Flexibility</t>
  </si>
  <si>
    <t>Reflex</t>
  </si>
  <si>
    <t>SART</t>
  </si>
  <si>
    <t>Math</t>
  </si>
  <si>
    <t>IT</t>
  </si>
  <si>
    <t>Memory</t>
  </si>
  <si>
    <t>SOPT</t>
  </si>
  <si>
    <t>hi</t>
  </si>
  <si>
    <t>13MJ</t>
  </si>
  <si>
    <t>.05BAC</t>
  </si>
  <si>
    <t>.05BAC + 13MJ</t>
  </si>
  <si>
    <t>THC TMT</t>
  </si>
  <si>
    <t xml:space="preserve">x^2 </t>
  </si>
  <si>
    <t>x</t>
  </si>
  <si>
    <t>THC SART</t>
  </si>
  <si>
    <t>THC IT</t>
  </si>
  <si>
    <t>BAC TMT</t>
  </si>
  <si>
    <t>BAC SART</t>
  </si>
  <si>
    <t>BAC IT</t>
  </si>
  <si>
    <t>BAC SOPT</t>
  </si>
  <si>
    <t>THC+BAC TMT</t>
  </si>
  <si>
    <t>THC+BAC SART</t>
  </si>
  <si>
    <t>THC+BAC IT</t>
  </si>
  <si>
    <t>THC+BAC SOPT</t>
  </si>
  <si>
    <t>THC SOPT</t>
  </si>
  <si>
    <t>z^2</t>
  </si>
  <si>
    <t>z</t>
  </si>
  <si>
    <t>uBaseline=1</t>
  </si>
  <si>
    <t>q</t>
  </si>
  <si>
    <t>t=</t>
  </si>
  <si>
    <t>p</t>
  </si>
  <si>
    <t>2p+.5q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</si>
</sst>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Georgia"/>
      <family val="1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THC TMT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1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Sheet1!$H$25:$J$25</c:f>
              <c:numCache>
                <c:formatCode>General</c:formatCode>
                <c:ptCount val="3"/>
                <c:pt idx="0">
                  <c:v>0</c:v>
                </c:pt>
                <c:pt idx="1">
                  <c:v>1.8</c:v>
                </c:pt>
                <c:pt idx="2">
                  <c:v>3.9</c:v>
                </c:pt>
              </c:numCache>
            </c:numRef>
          </c:xVal>
          <c:yVal>
            <c:numRef>
              <c:f>Sheet1!$H$26:$J$26</c:f>
              <c:numCache>
                <c:formatCode>General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7-48E3-BF64-AB6F6782C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9295"/>
        <c:axId val="308391807"/>
      </c:scatterChart>
      <c:valAx>
        <c:axId val="3083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THC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7595013123359581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1807"/>
        <c:crosses val="autoZero"/>
        <c:crossBetween val="midCat"/>
      </c:valAx>
      <c:valAx>
        <c:axId val="3083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THC SART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1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Sheet1!$H$25:$J$25</c:f>
              <c:numCache>
                <c:formatCode>General</c:formatCode>
                <c:ptCount val="3"/>
                <c:pt idx="0">
                  <c:v>0</c:v>
                </c:pt>
                <c:pt idx="1">
                  <c:v>1.8</c:v>
                </c:pt>
                <c:pt idx="2">
                  <c:v>3.9</c:v>
                </c:pt>
              </c:numCache>
            </c:numRef>
          </c:xVal>
          <c:yVal>
            <c:numRef>
              <c:f>Sheet1!$H$27:$J$27</c:f>
              <c:numCache>
                <c:formatCode>General</c:formatCode>
                <c:ptCount val="3"/>
                <c:pt idx="0">
                  <c:v>0.215</c:v>
                </c:pt>
                <c:pt idx="1">
                  <c:v>0.255</c:v>
                </c:pt>
                <c:pt idx="2">
                  <c:v>0.45800000000000002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4-48CF-8B5E-DFBC0ABFE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9295"/>
        <c:axId val="308391807"/>
      </c:scatterChart>
      <c:valAx>
        <c:axId val="3083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THC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7595013123359581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1807"/>
        <c:crosses val="autoZero"/>
        <c:crossBetween val="midCat"/>
      </c:valAx>
      <c:valAx>
        <c:axId val="3083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SART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THC IT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1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Sheet1!$H$25:$J$25</c:f>
              <c:numCache>
                <c:formatCode>General</c:formatCode>
                <c:ptCount val="3"/>
                <c:pt idx="0">
                  <c:v>0</c:v>
                </c:pt>
                <c:pt idx="1">
                  <c:v>1.8</c:v>
                </c:pt>
                <c:pt idx="2">
                  <c:v>3.9</c:v>
                </c:pt>
              </c:numCache>
            </c:numRef>
          </c:xVal>
          <c:yVal>
            <c:numRef>
              <c:f>Sheet1!$H$28:$J$28</c:f>
              <c:numCache>
                <c:formatCode>General</c:formatCode>
                <c:ptCount val="3"/>
                <c:pt idx="0">
                  <c:v>20</c:v>
                </c:pt>
                <c:pt idx="1">
                  <c:v>21</c:v>
                </c:pt>
                <c:pt idx="2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5-4CA3-AAF6-F2FBBC0D8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9295"/>
        <c:axId val="308391807"/>
      </c:scatterChart>
      <c:valAx>
        <c:axId val="3083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THC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7595013123359581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1807"/>
        <c:crosses val="autoZero"/>
        <c:crossBetween val="midCat"/>
      </c:valAx>
      <c:valAx>
        <c:axId val="3083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THC SOPT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1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Sheet1!$H$25:$J$25</c:f>
              <c:numCache>
                <c:formatCode>General</c:formatCode>
                <c:ptCount val="3"/>
                <c:pt idx="0">
                  <c:v>0</c:v>
                </c:pt>
                <c:pt idx="1">
                  <c:v>1.8</c:v>
                </c:pt>
                <c:pt idx="2">
                  <c:v>3.9</c:v>
                </c:pt>
              </c:numCache>
            </c:numRef>
          </c:xVal>
          <c:yVal>
            <c:numRef>
              <c:f>Sheet1!$H$29:$J$29</c:f>
              <c:numCache>
                <c:formatCode>General</c:formatCode>
                <c:ptCount val="3"/>
                <c:pt idx="0">
                  <c:v>32</c:v>
                </c:pt>
                <c:pt idx="1">
                  <c:v>35</c:v>
                </c:pt>
                <c:pt idx="2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6-465C-A189-1D7CB22A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9295"/>
        <c:axId val="308391807"/>
      </c:scatterChart>
      <c:valAx>
        <c:axId val="3083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THC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7595013123359581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1807"/>
        <c:crosses val="autoZero"/>
        <c:crossBetween val="midCat"/>
      </c:valAx>
      <c:valAx>
        <c:axId val="3083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SOPT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 TMT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0.1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Sheet1!$M$25:$P$25</c:f>
              <c:numCache>
                <c:formatCode>General</c:formatCode>
                <c:ptCount val="4"/>
                <c:pt idx="0">
                  <c:v>0</c:v>
                </c:pt>
                <c:pt idx="1">
                  <c:v>4.8000000000000001E-2</c:v>
                </c:pt>
                <c:pt idx="2">
                  <c:v>8.2000000000000003E-2</c:v>
                </c:pt>
                <c:pt idx="3">
                  <c:v>0.1</c:v>
                </c:pt>
              </c:numCache>
            </c:numRef>
          </c:xVal>
          <c:yVal>
            <c:numRef>
              <c:f>Sheet1!$M$26:$P$26</c:f>
              <c:numCache>
                <c:formatCode>General</c:formatCode>
                <c:ptCount val="4"/>
                <c:pt idx="0">
                  <c:v>0.98</c:v>
                </c:pt>
                <c:pt idx="1">
                  <c:v>1.4</c:v>
                </c:pt>
                <c:pt idx="2">
                  <c:v>2.1</c:v>
                </c:pt>
                <c:pt idx="3">
                  <c:v>4.2699999999999996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4-4CD4-A7B6-A4CD32E89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9295"/>
        <c:axId val="308391807"/>
      </c:scatterChart>
      <c:valAx>
        <c:axId val="3083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7595013123359581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1807"/>
        <c:crosses val="autoZero"/>
        <c:crossBetween val="midCat"/>
      </c:valAx>
      <c:valAx>
        <c:axId val="3083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 SART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0.1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Sheet1!$M$25:$P$25</c:f>
              <c:numCache>
                <c:formatCode>General</c:formatCode>
                <c:ptCount val="4"/>
                <c:pt idx="0">
                  <c:v>0</c:v>
                </c:pt>
                <c:pt idx="1">
                  <c:v>4.8000000000000001E-2</c:v>
                </c:pt>
                <c:pt idx="2">
                  <c:v>8.2000000000000003E-2</c:v>
                </c:pt>
                <c:pt idx="3">
                  <c:v>0.1</c:v>
                </c:pt>
              </c:numCache>
            </c:numRef>
          </c:xVal>
          <c:yVal>
            <c:numRef>
              <c:f>Sheet1!$M$27:$P$27</c:f>
              <c:numCache>
                <c:formatCode>General</c:formatCode>
                <c:ptCount val="4"/>
                <c:pt idx="0">
                  <c:v>4.46</c:v>
                </c:pt>
                <c:pt idx="1">
                  <c:v>4.62</c:v>
                </c:pt>
                <c:pt idx="2">
                  <c:v>4.8099999999999996</c:v>
                </c:pt>
                <c:pt idx="3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D-49C7-9ACC-2B94050E5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9295"/>
        <c:axId val="308391807"/>
      </c:scatterChart>
      <c:valAx>
        <c:axId val="3083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7595013123359581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1807"/>
        <c:crosses val="autoZero"/>
        <c:crossBetween val="midCat"/>
      </c:valAx>
      <c:valAx>
        <c:axId val="3083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SART Time</a:t>
                </a:r>
              </a:p>
            </c:rich>
          </c:tx>
          <c:layout>
            <c:manualLayout>
              <c:xMode val="edge"/>
              <c:yMode val="edge"/>
              <c:x val="2.5271206699014399E-2"/>
              <c:y val="0.38628864100320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 IT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189707389053212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0.1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Sheet1!$M$25:$P$25</c:f>
              <c:numCache>
                <c:formatCode>General</c:formatCode>
                <c:ptCount val="4"/>
                <c:pt idx="0">
                  <c:v>0</c:v>
                </c:pt>
                <c:pt idx="1">
                  <c:v>4.8000000000000001E-2</c:v>
                </c:pt>
                <c:pt idx="2">
                  <c:v>8.2000000000000003E-2</c:v>
                </c:pt>
                <c:pt idx="3">
                  <c:v>0.1</c:v>
                </c:pt>
              </c:numCache>
            </c:numRef>
          </c:xVal>
          <c:yVal>
            <c:numRef>
              <c:f>Sheet1!$M$28:$P$28</c:f>
              <c:numCache>
                <c:formatCode>General</c:formatCode>
                <c:ptCount val="4"/>
                <c:pt idx="0">
                  <c:v>2.52</c:v>
                </c:pt>
                <c:pt idx="1">
                  <c:v>2.54</c:v>
                </c:pt>
                <c:pt idx="2">
                  <c:v>2.5499999999999998</c:v>
                </c:pt>
                <c:pt idx="3">
                  <c:v>3.37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A-4859-83FB-4E0263E6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9295"/>
        <c:axId val="308391807"/>
      </c:scatterChart>
      <c:valAx>
        <c:axId val="3083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7595013123359581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1807"/>
        <c:crosses val="autoZero"/>
        <c:crossBetween val="midCat"/>
      </c:valAx>
      <c:valAx>
        <c:axId val="3083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 SOPT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0.1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Sheet1!$M$25:$P$25</c:f>
              <c:numCache>
                <c:formatCode>General</c:formatCode>
                <c:ptCount val="4"/>
                <c:pt idx="0">
                  <c:v>0</c:v>
                </c:pt>
                <c:pt idx="1">
                  <c:v>4.8000000000000001E-2</c:v>
                </c:pt>
                <c:pt idx="2">
                  <c:v>8.2000000000000003E-2</c:v>
                </c:pt>
                <c:pt idx="3">
                  <c:v>0.1</c:v>
                </c:pt>
              </c:numCache>
            </c:numRef>
          </c:xVal>
          <c:yVal>
            <c:numRef>
              <c:f>Sheet1!$M$29:$P$29</c:f>
              <c:numCache>
                <c:formatCode>General</c:formatCode>
                <c:ptCount val="4"/>
                <c:pt idx="0">
                  <c:v>3.02</c:v>
                </c:pt>
                <c:pt idx="1">
                  <c:v>3.09</c:v>
                </c:pt>
                <c:pt idx="2">
                  <c:v>4.17</c:v>
                </c:pt>
                <c:pt idx="3">
                  <c:v>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9-4110-8FFB-CA97459A3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9295"/>
        <c:axId val="308391807"/>
      </c:scatterChart>
      <c:valAx>
        <c:axId val="3083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7595013123359581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1807"/>
        <c:crosses val="autoZero"/>
        <c:crossBetween val="midCat"/>
      </c:valAx>
      <c:valAx>
        <c:axId val="3083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SOPT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2271712</xdr:colOff>
      <xdr:row>24</xdr:row>
      <xdr:rowOff>116131</xdr:rowOff>
    </xdr:from>
    <xdr:to>
      <xdr:col>19</xdr:col>
      <xdr:colOff>204787</xdr:colOff>
      <xdr:row>39</xdr:row>
      <xdr:rowOff>1831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2228850</xdr:colOff>
      <xdr:row>39</xdr:row>
      <xdr:rowOff>47625</xdr:rowOff>
    </xdr:from>
    <xdr:to>
      <xdr:col>19</xdr:col>
      <xdr:colOff>161925</xdr:colOff>
      <xdr:row>53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1983920</xdr:colOff>
      <xdr:row>55</xdr:row>
      <xdr:rowOff>70758</xdr:rowOff>
    </xdr:from>
    <xdr:to>
      <xdr:col>18</xdr:col>
      <xdr:colOff>529317</xdr:colOff>
      <xdr:row>69</xdr:row>
      <xdr:rowOff>146958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1943100</xdr:colOff>
      <xdr:row>70</xdr:row>
      <xdr:rowOff>19050</xdr:rowOff>
    </xdr:from>
    <xdr:to>
      <xdr:col>18</xdr:col>
      <xdr:colOff>485775</xdr:colOff>
      <xdr:row>84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149679</xdr:rowOff>
    </xdr:from>
    <xdr:to>
      <xdr:col>21</xdr:col>
      <xdr:colOff>5178136</xdr:colOff>
      <xdr:row>39</xdr:row>
      <xdr:rowOff>35379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33618</xdr:colOff>
      <xdr:row>41</xdr:row>
      <xdr:rowOff>0</xdr:rowOff>
    </xdr:from>
    <xdr:to>
      <xdr:col>21</xdr:col>
      <xdr:colOff>5211754</xdr:colOff>
      <xdr:row>55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57</xdr:row>
      <xdr:rowOff>0</xdr:rowOff>
    </xdr:from>
    <xdr:to>
      <xdr:col>21</xdr:col>
      <xdr:colOff>5178136</xdr:colOff>
      <xdr:row>71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72</xdr:row>
      <xdr:rowOff>0</xdr:rowOff>
    </xdr:from>
    <xdr:to>
      <xdr:col>21</xdr:col>
      <xdr:colOff>5178136</xdr:colOff>
      <xdr:row>86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0"/>
  <sheetViews>
    <sheetView tabSelected="1" topLeftCell="K12" zoomScale="55" zoomScaleNormal="55" workbookViewId="0">
      <selection activeCell="AE24" sqref="AE24"/>
    </sheetView>
  </sheetViews>
  <sheetFormatPr defaultRowHeight="15" x14ac:dyDescent="0.25"/>
  <cols>
    <col min="9" max="9" width="18.5703125" customWidth="1"/>
    <col min="16" max="16" width="17.28515625" customWidth="1"/>
    <col min="17" max="17" width="81.28515625" bestFit="1" customWidth="1"/>
    <col min="22" max="22" width="79.28515625" customWidth="1"/>
    <col min="23" max="23" width="14.140625" bestFit="1" customWidth="1"/>
    <col min="27" max="27" width="12.28515625" bestFit="1" customWidth="1"/>
  </cols>
  <sheetData>
    <row r="1" spans="1:18" x14ac:dyDescent="0.25">
      <c r="A1" t="s">
        <v>13</v>
      </c>
      <c r="B1">
        <v>95</v>
      </c>
      <c r="C1">
        <v>68</v>
      </c>
    </row>
    <row r="2" spans="1:18" x14ac:dyDescent="0.25">
      <c r="A2" t="s">
        <v>14</v>
      </c>
      <c r="B2">
        <v>177</v>
      </c>
      <c r="C2">
        <v>168</v>
      </c>
    </row>
    <row r="3" spans="1:18" x14ac:dyDescent="0.25">
      <c r="A3" t="s">
        <v>12</v>
      </c>
      <c r="B3">
        <v>18</v>
      </c>
      <c r="C3">
        <v>18</v>
      </c>
      <c r="I3" t="s">
        <v>3</v>
      </c>
    </row>
    <row r="4" spans="1:18" x14ac:dyDescent="0.25">
      <c r="B4" t="s">
        <v>0</v>
      </c>
      <c r="I4" s="1" t="s">
        <v>4</v>
      </c>
      <c r="J4">
        <v>0.88</v>
      </c>
    </row>
    <row r="5" spans="1:18" x14ac:dyDescent="0.25">
      <c r="I5" s="1" t="s">
        <v>8</v>
      </c>
      <c r="J5">
        <v>0.66</v>
      </c>
    </row>
    <row r="6" spans="1:18" x14ac:dyDescent="0.25">
      <c r="B6" t="s">
        <v>1</v>
      </c>
      <c r="I6" s="1" t="s">
        <v>9</v>
      </c>
      <c r="J6">
        <v>0.4</v>
      </c>
      <c r="P6" t="s">
        <v>5</v>
      </c>
    </row>
    <row r="7" spans="1:18" x14ac:dyDescent="0.25">
      <c r="B7" s="1" t="s">
        <v>2</v>
      </c>
      <c r="I7" s="1" t="s">
        <v>10</v>
      </c>
      <c r="J7">
        <v>0.4</v>
      </c>
      <c r="P7" t="s">
        <v>6</v>
      </c>
      <c r="Q7" s="2" t="s">
        <v>15</v>
      </c>
    </row>
    <row r="8" spans="1:18" x14ac:dyDescent="0.25">
      <c r="I8" s="1" t="s">
        <v>11</v>
      </c>
      <c r="J8">
        <v>0.9</v>
      </c>
      <c r="P8" t="s">
        <v>7</v>
      </c>
      <c r="Q8" s="2" t="s">
        <v>16</v>
      </c>
    </row>
    <row r="9" spans="1:18" x14ac:dyDescent="0.25">
      <c r="I9" s="1" t="s">
        <v>22</v>
      </c>
      <c r="J9">
        <v>1</v>
      </c>
    </row>
    <row r="11" spans="1:18" x14ac:dyDescent="0.25">
      <c r="Q11">
        <f>88.362 + (13.397*B1 )+ (4.799*B2) -(5.677*B3)</f>
        <v>2108.3139999999999</v>
      </c>
    </row>
    <row r="12" spans="1:18" x14ac:dyDescent="0.25">
      <c r="O12" t="s">
        <v>17</v>
      </c>
      <c r="Q12">
        <f>447.593+ (9.247*C1 )+ (3.098*C2) -(4.33*C3)</f>
        <v>1518.913</v>
      </c>
    </row>
    <row r="13" spans="1:18" x14ac:dyDescent="0.25">
      <c r="O13">
        <v>0</v>
      </c>
      <c r="P13">
        <v>1.2</v>
      </c>
      <c r="Q13">
        <f>Q11*P13</f>
        <v>2529.9767999999999</v>
      </c>
      <c r="R13">
        <f>Q12*P13</f>
        <v>1822.6956</v>
      </c>
    </row>
    <row r="14" spans="1:18" x14ac:dyDescent="0.25">
      <c r="O14">
        <v>2</v>
      </c>
      <c r="P14">
        <v>1.375</v>
      </c>
      <c r="Q14">
        <f>Q11*P14</f>
        <v>2898.9317499999997</v>
      </c>
      <c r="R14">
        <f>Q12*P14</f>
        <v>2088.5053750000002</v>
      </c>
    </row>
    <row r="15" spans="1:18" x14ac:dyDescent="0.25">
      <c r="O15">
        <v>4</v>
      </c>
      <c r="P15">
        <v>1.55</v>
      </c>
      <c r="Q15">
        <f>Q11*P15</f>
        <v>3267.8867</v>
      </c>
      <c r="R15">
        <f>Q12*P15</f>
        <v>2354.3151499999999</v>
      </c>
    </row>
    <row r="16" spans="1:18" x14ac:dyDescent="0.25">
      <c r="O16">
        <v>6</v>
      </c>
      <c r="P16">
        <v>1.7250000000000001</v>
      </c>
      <c r="Q16">
        <f>Q11*P16</f>
        <v>3636.8416499999998</v>
      </c>
      <c r="R16">
        <f>Q12*P16</f>
        <v>2620.1249250000001</v>
      </c>
    </row>
    <row r="19" spans="6:27" x14ac:dyDescent="0.25">
      <c r="F19" t="s">
        <v>18</v>
      </c>
      <c r="G19" s="3">
        <v>2E-3</v>
      </c>
      <c r="H19" t="s">
        <v>19</v>
      </c>
      <c r="I19" t="s">
        <v>20</v>
      </c>
      <c r="J19" t="s">
        <v>21</v>
      </c>
      <c r="K19" s="4" t="s">
        <v>23</v>
      </c>
    </row>
    <row r="20" spans="6:27" x14ac:dyDescent="0.25">
      <c r="F20">
        <v>2</v>
      </c>
      <c r="G20">
        <v>0.2</v>
      </c>
      <c r="H20">
        <f>J4</f>
        <v>0.88</v>
      </c>
      <c r="I20">
        <f>Q14</f>
        <v>2898.9317499999997</v>
      </c>
      <c r="J20">
        <f>F20*G20*H20/I20</f>
        <v>1.2142403835481814E-4</v>
      </c>
      <c r="K20">
        <f>167.66*J20</f>
        <v>2.0357954270568808E-2</v>
      </c>
    </row>
    <row r="24" spans="6:27" x14ac:dyDescent="0.25">
      <c r="H24" s="4" t="s">
        <v>24</v>
      </c>
      <c r="M24" t="s">
        <v>26</v>
      </c>
    </row>
    <row r="25" spans="6:27" x14ac:dyDescent="0.25">
      <c r="G25" t="s">
        <v>25</v>
      </c>
      <c r="H25">
        <v>0</v>
      </c>
      <c r="I25">
        <v>1.8</v>
      </c>
      <c r="J25">
        <v>3.9</v>
      </c>
      <c r="L25" t="s">
        <v>27</v>
      </c>
      <c r="M25">
        <v>0</v>
      </c>
      <c r="N25">
        <v>4.8000000000000001E-2</v>
      </c>
      <c r="O25">
        <v>8.2000000000000003E-2</v>
      </c>
      <c r="P25">
        <v>0.1</v>
      </c>
      <c r="AA25" t="s">
        <v>56</v>
      </c>
    </row>
    <row r="26" spans="6:27" x14ac:dyDescent="0.25">
      <c r="F26" t="s">
        <v>29</v>
      </c>
      <c r="G26" t="s">
        <v>28</v>
      </c>
      <c r="H26">
        <v>0.5</v>
      </c>
      <c r="I26">
        <v>0.6</v>
      </c>
      <c r="J26">
        <v>1</v>
      </c>
      <c r="M26">
        <v>0.98</v>
      </c>
      <c r="N26">
        <v>1.4</v>
      </c>
      <c r="O26">
        <v>2.1</v>
      </c>
      <c r="P26">
        <v>4.2699999999999996</v>
      </c>
      <c r="X26" t="s">
        <v>58</v>
      </c>
      <c r="Y26" t="s">
        <v>41</v>
      </c>
      <c r="Z26" t="s">
        <v>42</v>
      </c>
      <c r="AA26">
        <v>1</v>
      </c>
    </row>
    <row r="27" spans="6:27" x14ac:dyDescent="0.25">
      <c r="F27" t="s">
        <v>30</v>
      </c>
      <c r="G27" t="s">
        <v>31</v>
      </c>
      <c r="H27">
        <v>0.215</v>
      </c>
      <c r="I27">
        <v>0.255</v>
      </c>
      <c r="J27">
        <v>0.45800000000000002</v>
      </c>
      <c r="M27">
        <v>4.46</v>
      </c>
      <c r="N27">
        <v>4.62</v>
      </c>
      <c r="O27">
        <v>4.8099999999999996</v>
      </c>
      <c r="P27">
        <v>5.2</v>
      </c>
      <c r="W27" t="s">
        <v>40</v>
      </c>
      <c r="X27" t="s">
        <v>59</v>
      </c>
      <c r="Y27">
        <f>0.0346/0.5</f>
        <v>6.9199999999999998E-2</v>
      </c>
      <c r="Z27">
        <f>-0.007/0.5</f>
        <v>-1.4E-2</v>
      </c>
      <c r="AA27">
        <v>1</v>
      </c>
    </row>
    <row r="28" spans="6:27" x14ac:dyDescent="0.25">
      <c r="F28" t="s">
        <v>32</v>
      </c>
      <c r="G28" t="s">
        <v>33</v>
      </c>
      <c r="H28">
        <v>20</v>
      </c>
      <c r="I28">
        <v>21</v>
      </c>
      <c r="J28">
        <v>26</v>
      </c>
      <c r="M28">
        <v>2.52</v>
      </c>
      <c r="N28">
        <v>2.54</v>
      </c>
      <c r="O28">
        <v>2.5499999999999998</v>
      </c>
      <c r="P28">
        <v>3.37</v>
      </c>
      <c r="W28" t="s">
        <v>43</v>
      </c>
      <c r="X28" t="s">
        <v>59</v>
      </c>
      <c r="Y28">
        <f>0.0191/0.215</f>
        <v>8.8837209302325582E-2</v>
      </c>
      <c r="Z28">
        <f>-0.0121/0.215</f>
        <v>-5.6279069767441861E-2</v>
      </c>
      <c r="AA28">
        <v>1</v>
      </c>
    </row>
    <row r="29" spans="6:27" x14ac:dyDescent="0.25">
      <c r="F29" t="s">
        <v>34</v>
      </c>
      <c r="G29" t="s">
        <v>35</v>
      </c>
      <c r="H29">
        <v>32</v>
      </c>
      <c r="I29">
        <v>35</v>
      </c>
      <c r="J29">
        <v>41</v>
      </c>
      <c r="M29">
        <v>3.02</v>
      </c>
      <c r="N29">
        <v>3.09</v>
      </c>
      <c r="O29">
        <v>4.17</v>
      </c>
      <c r="P29">
        <v>6.26</v>
      </c>
      <c r="W29" t="s">
        <v>44</v>
      </c>
      <c r="X29" t="s">
        <v>59</v>
      </c>
      <c r="Y29">
        <f>0.4681/20</f>
        <v>2.3405000000000002E-2</v>
      </c>
      <c r="Z29">
        <f>-0.2869/20</f>
        <v>-1.4345E-2</v>
      </c>
      <c r="AA29">
        <v>1</v>
      </c>
    </row>
    <row r="30" spans="6:27" x14ac:dyDescent="0.25">
      <c r="W30" t="s">
        <v>53</v>
      </c>
      <c r="X30" t="s">
        <v>59</v>
      </c>
      <c r="Y30">
        <f>0.3053/32</f>
        <v>9.5406250000000005E-3</v>
      </c>
      <c r="Z30">
        <f>1.1172/32</f>
        <v>3.4912499999999999E-2</v>
      </c>
      <c r="AA30">
        <v>1</v>
      </c>
    </row>
    <row r="31" spans="6:27" x14ac:dyDescent="0.25">
      <c r="Y31" t="s">
        <v>54</v>
      </c>
      <c r="Z31" t="s">
        <v>55</v>
      </c>
    </row>
    <row r="32" spans="6:27" x14ac:dyDescent="0.25">
      <c r="W32" t="s">
        <v>45</v>
      </c>
      <c r="X32" t="s">
        <v>57</v>
      </c>
      <c r="Y32">
        <f>550.97/1.0488</f>
        <v>525.3337147215866</v>
      </c>
      <c r="Z32">
        <f>-25.779/1.0488</f>
        <v>-24.579519450800916</v>
      </c>
      <c r="AA32">
        <v>1</v>
      </c>
    </row>
    <row r="33" spans="11:27" x14ac:dyDescent="0.25">
      <c r="W33" t="s">
        <v>46</v>
      </c>
      <c r="X33" t="s">
        <v>57</v>
      </c>
      <c r="Y33">
        <f>91.917/4.4709</f>
        <v>20.558947862846406</v>
      </c>
      <c r="Z33">
        <f>-2.3592/4.4709</f>
        <v>-0.52767899080722003</v>
      </c>
      <c r="AA33">
        <v>1</v>
      </c>
    </row>
    <row r="34" spans="11:27" x14ac:dyDescent="0.25">
      <c r="W34" t="s">
        <v>47</v>
      </c>
      <c r="X34" t="s">
        <v>57</v>
      </c>
      <c r="Y34">
        <f>197.89/2.5537</f>
        <v>77.491482946313184</v>
      </c>
      <c r="Z34">
        <f>-13.045/2.5537</f>
        <v>-5.1082742687081488</v>
      </c>
      <c r="AA34">
        <v>1</v>
      </c>
    </row>
    <row r="35" spans="11:27" x14ac:dyDescent="0.25">
      <c r="W35" t="s">
        <v>48</v>
      </c>
      <c r="X35" t="s">
        <v>57</v>
      </c>
      <c r="Y35">
        <f>656/3.0685</f>
        <v>213.78523708652438</v>
      </c>
      <c r="Z35">
        <f>-35.723/3.0685</f>
        <v>-11.641844549454131</v>
      </c>
      <c r="AA35">
        <v>1</v>
      </c>
    </row>
    <row r="37" spans="11:27" x14ac:dyDescent="0.25">
      <c r="W37" t="s">
        <v>49</v>
      </c>
      <c r="X37" t="s">
        <v>60</v>
      </c>
      <c r="AA37">
        <v>1</v>
      </c>
    </row>
    <row r="38" spans="11:27" x14ac:dyDescent="0.25">
      <c r="W38" t="s">
        <v>50</v>
      </c>
      <c r="X38" t="s">
        <v>60</v>
      </c>
      <c r="AA38">
        <v>1</v>
      </c>
    </row>
    <row r="39" spans="11:27" x14ac:dyDescent="0.25">
      <c r="W39" t="s">
        <v>51</v>
      </c>
      <c r="X39" t="s">
        <v>60</v>
      </c>
      <c r="AA39">
        <v>1</v>
      </c>
    </row>
    <row r="40" spans="11:27" x14ac:dyDescent="0.25">
      <c r="W40" t="s">
        <v>52</v>
      </c>
      <c r="X40" t="s">
        <v>60</v>
      </c>
      <c r="AA40">
        <v>1</v>
      </c>
    </row>
    <row r="45" spans="11:27" x14ac:dyDescent="0.25">
      <c r="K45">
        <v>0</v>
      </c>
      <c r="M45">
        <v>1.06</v>
      </c>
    </row>
    <row r="46" spans="11:27" x14ac:dyDescent="0.25">
      <c r="K46" t="s">
        <v>38</v>
      </c>
      <c r="M46">
        <v>1.1599999999999999</v>
      </c>
    </row>
    <row r="47" spans="11:27" x14ac:dyDescent="0.25">
      <c r="K47" t="s">
        <v>37</v>
      </c>
      <c r="M47">
        <v>1.61</v>
      </c>
    </row>
    <row r="48" spans="11:27" x14ac:dyDescent="0.25">
      <c r="K48" t="s">
        <v>39</v>
      </c>
      <c r="M48">
        <v>3.8</v>
      </c>
      <c r="N48">
        <f>(M48-2*M47)/M46</f>
        <v>0.49999999999999972</v>
      </c>
    </row>
    <row r="90" spans="30:30" x14ac:dyDescent="0.25">
      <c r="AD90" t="s">
        <v>36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Van Roy</dc:creator>
  <cp:lastModifiedBy>Parker Van Roy</cp:lastModifiedBy>
  <dcterms:created xsi:type="dcterms:W3CDTF">2017-10-28T19:38:12Z</dcterms:created>
  <dcterms:modified xsi:type="dcterms:W3CDTF">2017-10-29T14:39:37Z</dcterms:modified>
</cp:coreProperties>
</file>