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3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4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ctrlProps/ctrlProp63.xml" ContentType="application/vnd.ms-excel.controlproperties+xml"/>
  <Override PartName="/xl/ctrlProps/ctrlProp64.xml" ContentType="application/vnd.ms-excel.controlproperties+xml"/>
  <Override PartName="/xl/drawings/drawing6.xml" ContentType="application/vnd.openxmlformats-officedocument.drawing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drawings/drawing10.xml" ContentType="application/vnd.openxmlformats-officedocument.drawing+xml"/>
  <Override PartName="/xl/ctrlProps/ctrlProp107.xml" ContentType="application/vnd.ms-excel.controlproperties+xml"/>
  <Override PartName="/xl/ctrlProps/ctrlProp108.xml" ContentType="application/vnd.ms-excel.controlproperties+xml"/>
  <Override PartName="/xl/drawings/drawing11.xml" ContentType="application/vnd.openxmlformats-officedocument.drawing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324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D:\kcm\BOMBAS CENTRIFUGAS\BOMBAS CENTRIFUGAS REV C\"/>
    </mc:Choice>
  </mc:AlternateContent>
  <xr:revisionPtr revIDLastSave="0" documentId="13_ncr:1_{F9A787F6-DD65-4F4A-ADD4-9B025D079279}" xr6:coauthVersionLast="47" xr6:coauthVersionMax="47" xr10:uidLastSave="{00000000-0000-0000-0000-000000000000}"/>
  <bookViews>
    <workbookView xWindow="-120" yWindow="-120" windowWidth="20730" windowHeight="11040" tabRatio="739" firstSheet="4" activeTab="7" xr2:uid="{00000000-000D-0000-FFFF-FFFF00000000}"/>
  </bookViews>
  <sheets>
    <sheet name="PAGINA PRINCIPAL" sheetId="27" r:id="rId1"/>
    <sheet name="CAIDA PRESION DE TUBERIA" sheetId="2" r:id="rId2"/>
    <sheet name="CALCULO DE BOMBA" sheetId="15" r:id="rId3"/>
    <sheet name="TABLA DE ACCESORIOS DESCARGA" sheetId="36" r:id="rId4"/>
    <sheet name="RAMALES" sheetId="30" r:id="rId5"/>
    <sheet name="TABLA DE ACCESORIOS SUCCION" sheetId="28" r:id="rId6"/>
    <sheet name="005PU001" sheetId="37" r:id="rId7"/>
    <sheet name="RESUMEN PARA PDF" sheetId="35" r:id="rId8"/>
    <sheet name="REGISTROS" sheetId="29" r:id="rId9"/>
    <sheet name="ESPECIFICACIÓN DE TUBERIA" sheetId="1" r:id="rId10"/>
    <sheet name="VELOCIDADES RECOMENDADAS" sheetId="3" r:id="rId11"/>
    <sheet name="REPORTE GENERAL" sheetId="34" r:id="rId12"/>
  </sheets>
  <definedNames>
    <definedName name="_xlnm.Print_Area" localSheetId="7">'RESUMEN PARA PDF'!$A$1:$H$98</definedName>
    <definedName name="DESCARGA">'VELOCIDADES RECOMENDADAS'!$C$5:$F$23</definedName>
    <definedName name="DIAMETRO">'VELOCIDADES RECOMENDADAS'!$T$4:$W$23</definedName>
    <definedName name="FRICCION">'VELOCIDADES RECOMENDADAS'!$T$4:$V$23</definedName>
    <definedName name="gravedadespecifica">'VELOCIDADES RECOMENDADAS'!$Y$4:$AC$23</definedName>
    <definedName name="INPIPE">'VELOCIDADES RECOMENDADAS'!$K$4:$R$23</definedName>
    <definedName name="INTUBE">'VELOCIDADES RECOMENDADAS'!$C$4:$F$23</definedName>
    <definedName name="LISTA">'VELOCIDADES RECOMENDADAS'!#REF!</definedName>
    <definedName name="OUTPIPE">'VELOCIDADES RECOMENDADAS'!$B$4:$F$23</definedName>
    <definedName name="OUTPIPES">'VELOCIDADES RECOMENDADAS'!$B$4:$I$23</definedName>
    <definedName name="presionvapor">'VELOCIDADES RECOMENDADAS'!$Y$4:$AB$23</definedName>
    <definedName name="Print_Area" localSheetId="1">'CAIDA PRESION DE TUBERIA'!$A$2:$A$61</definedName>
    <definedName name="Print_Area" localSheetId="9">'ESPECIFICACIÓN DE TUBERIA'!#REF!</definedName>
    <definedName name="RUGOSIDAD">'VELOCIDADES RECOMENDADAS'!$M$26:$O$31</definedName>
    <definedName name="SUCCION">'VELOCIDADES RECOMENDADAS'!$L$5:$O$17</definedName>
    <definedName name="TIPOIMPULSOR">'VELOCIDADES RECOMENDADAS'!$AE$5:$AG$33</definedName>
    <definedName name="tipotanque">'VELOCIDADES RECOMENDADAS'!$T$26:$V$30</definedName>
  </definedNames>
  <calcPr calcId="181029"/>
</workbook>
</file>

<file path=xl/calcChain.xml><?xml version="1.0" encoding="utf-8"?>
<calcChain xmlns="http://schemas.openxmlformats.org/spreadsheetml/2006/main">
  <c r="G25" i="35" l="1"/>
  <c r="H10" i="37" s="1"/>
  <c r="B28" i="35"/>
  <c r="F19" i="30"/>
  <c r="F18" i="30"/>
  <c r="E14" i="15"/>
  <c r="C12" i="15"/>
  <c r="G46" i="35"/>
  <c r="G37" i="35"/>
  <c r="D35" i="35" s="1"/>
  <c r="C46" i="35" l="1"/>
  <c r="D46" i="35"/>
  <c r="E46" i="35"/>
  <c r="C9" i="15" l="1"/>
  <c r="C4" i="35" l="1"/>
  <c r="B9" i="35" s="1"/>
  <c r="C25" i="15"/>
  <c r="D9" i="30"/>
  <c r="D10" i="30" s="1"/>
  <c r="S41" i="36"/>
  <c r="C8" i="15" l="1"/>
  <c r="B37" i="35" l="1"/>
  <c r="A37" i="35" l="1"/>
  <c r="E37" i="35"/>
  <c r="G82" i="35" s="1"/>
  <c r="U41" i="36"/>
  <c r="C21" i="15"/>
  <c r="B50" i="35" l="1"/>
  <c r="B51" i="35"/>
  <c r="B52" i="35"/>
  <c r="B53" i="35"/>
  <c r="B54" i="35"/>
  <c r="B55" i="35"/>
  <c r="B56" i="35"/>
  <c r="V5" i="2"/>
  <c r="C37" i="35"/>
  <c r="H46" i="35" l="1"/>
  <c r="G35" i="36" l="1"/>
  <c r="D35" i="36"/>
  <c r="I35" i="36" s="1"/>
  <c r="G25" i="36"/>
  <c r="D25" i="36"/>
  <c r="I25" i="36" s="1"/>
  <c r="G15" i="36"/>
  <c r="D15" i="36"/>
  <c r="I15" i="36" s="1"/>
  <c r="G8" i="36"/>
  <c r="E5" i="37"/>
  <c r="E4" i="37"/>
  <c r="G28" i="35"/>
  <c r="G81" i="35" s="1"/>
  <c r="D11" i="37"/>
  <c r="D23" i="37" l="1"/>
  <c r="G24" i="35"/>
  <c r="B20" i="35"/>
  <c r="D20" i="35" s="1"/>
  <c r="B19" i="35"/>
  <c r="D19" i="35" s="1"/>
  <c r="AG41" i="36"/>
  <c r="Y41" i="36"/>
  <c r="Y42" i="36" s="1"/>
  <c r="U42" i="36"/>
  <c r="AG42" i="36" l="1"/>
  <c r="B21" i="35"/>
  <c r="D21" i="35" l="1"/>
  <c r="I79" i="36" l="1"/>
  <c r="I78" i="36"/>
  <c r="I77" i="36"/>
  <c r="G40" i="36" l="1"/>
  <c r="D40" i="36"/>
  <c r="I40" i="36" s="1"/>
  <c r="G39" i="36"/>
  <c r="D39" i="36"/>
  <c r="I39" i="36" s="1"/>
  <c r="G38" i="36"/>
  <c r="D38" i="36"/>
  <c r="I38" i="36" s="1"/>
  <c r="G37" i="36"/>
  <c r="D37" i="36"/>
  <c r="I37" i="36" s="1"/>
  <c r="G36" i="36"/>
  <c r="D36" i="36"/>
  <c r="I36" i="36" s="1"/>
  <c r="G34" i="36"/>
  <c r="D34" i="36"/>
  <c r="I34" i="36" s="1"/>
  <c r="G33" i="36"/>
  <c r="D33" i="36"/>
  <c r="I33" i="36" s="1"/>
  <c r="G32" i="36"/>
  <c r="D32" i="36"/>
  <c r="I32" i="36" s="1"/>
  <c r="G31" i="36"/>
  <c r="D31" i="36"/>
  <c r="I31" i="36" s="1"/>
  <c r="G30" i="36"/>
  <c r="D30" i="36"/>
  <c r="I30" i="36" s="1"/>
  <c r="G29" i="36"/>
  <c r="D29" i="36"/>
  <c r="I29" i="36" s="1"/>
  <c r="G28" i="36"/>
  <c r="D28" i="36"/>
  <c r="I28" i="36" s="1"/>
  <c r="G27" i="36"/>
  <c r="D27" i="36"/>
  <c r="I27" i="36" s="1"/>
  <c r="G26" i="36"/>
  <c r="D26" i="36"/>
  <c r="I26" i="36" s="1"/>
  <c r="G24" i="36"/>
  <c r="D24" i="36"/>
  <c r="I24" i="36" s="1"/>
  <c r="G23" i="36"/>
  <c r="D23" i="36"/>
  <c r="I23" i="36" s="1"/>
  <c r="G22" i="36"/>
  <c r="D22" i="36"/>
  <c r="I22" i="36" s="1"/>
  <c r="G21" i="36"/>
  <c r="D21" i="36"/>
  <c r="I21" i="36" s="1"/>
  <c r="G20" i="36"/>
  <c r="D20" i="36"/>
  <c r="I20" i="36" s="1"/>
  <c r="G19" i="36"/>
  <c r="D19" i="36"/>
  <c r="I19" i="36" s="1"/>
  <c r="G18" i="36"/>
  <c r="D18" i="36"/>
  <c r="I18" i="36" s="1"/>
  <c r="G17" i="36"/>
  <c r="D17" i="36"/>
  <c r="I17" i="36" s="1"/>
  <c r="G16" i="36"/>
  <c r="D16" i="36"/>
  <c r="I16" i="36" s="1"/>
  <c r="G14" i="36"/>
  <c r="D14" i="36"/>
  <c r="I14" i="36" s="1"/>
  <c r="G13" i="36"/>
  <c r="D13" i="36"/>
  <c r="I13" i="36" s="1"/>
  <c r="G12" i="36"/>
  <c r="D12" i="36"/>
  <c r="I12" i="36" s="1"/>
  <c r="G11" i="36"/>
  <c r="D11" i="36"/>
  <c r="I11" i="36" s="1"/>
  <c r="G10" i="36"/>
  <c r="D10" i="36"/>
  <c r="I10" i="36" s="1"/>
  <c r="G9" i="36"/>
  <c r="D9" i="36"/>
  <c r="I9" i="36" s="1"/>
  <c r="D8" i="36"/>
  <c r="I8" i="36" s="1"/>
  <c r="G7" i="36"/>
  <c r="D7" i="36"/>
  <c r="I7" i="36" s="1"/>
  <c r="O41" i="36" l="1"/>
  <c r="S42" i="36" l="1"/>
  <c r="O42" i="36"/>
  <c r="AC41" i="36"/>
  <c r="I41" i="36" s="1"/>
  <c r="AH46" i="36" l="1"/>
  <c r="AC42" i="36"/>
  <c r="C24" i="15"/>
  <c r="C26" i="35" l="1"/>
  <c r="B13" i="35"/>
  <c r="H6" i="37" l="1"/>
  <c r="D13" i="35"/>
  <c r="F34" i="35"/>
  <c r="G14" i="2" l="1"/>
  <c r="G15" i="2" s="1"/>
  <c r="G10" i="2"/>
  <c r="B33" i="35" l="1"/>
  <c r="B16" i="35" l="1"/>
  <c r="G77" i="35" s="1"/>
  <c r="D15" i="35"/>
  <c r="I14" i="34"/>
  <c r="H14" i="34"/>
  <c r="D24" i="34"/>
  <c r="D21" i="34"/>
  <c r="C21" i="34"/>
  <c r="D15" i="34"/>
  <c r="C15" i="34"/>
  <c r="D16" i="35" l="1"/>
  <c r="H7" i="37"/>
  <c r="H28" i="34"/>
  <c r="C16" i="34"/>
  <c r="E29" i="15"/>
  <c r="C22" i="34" l="1"/>
  <c r="C17" i="34" l="1"/>
  <c r="G8" i="2" l="1"/>
  <c r="G16" i="2"/>
  <c r="E11" i="15"/>
  <c r="AB13" i="3"/>
  <c r="AB8" i="3"/>
  <c r="AB7" i="3"/>
  <c r="AB9" i="3"/>
  <c r="AB10" i="3"/>
  <c r="AB11" i="3"/>
  <c r="AB12" i="3"/>
  <c r="AB14" i="3"/>
  <c r="AB15" i="3"/>
  <c r="AB16" i="3"/>
  <c r="AB17" i="3"/>
  <c r="AB18" i="3"/>
  <c r="AB19" i="3"/>
  <c r="AB20" i="3"/>
  <c r="AB21" i="3"/>
  <c r="AB22" i="3"/>
  <c r="AB23" i="3"/>
  <c r="AB6" i="3"/>
  <c r="AB5" i="3"/>
  <c r="D33" i="35" l="1"/>
  <c r="G16" i="35"/>
  <c r="D10" i="37" s="1"/>
  <c r="E9" i="15"/>
  <c r="G39" i="28"/>
  <c r="G38" i="28"/>
  <c r="G37" i="28"/>
  <c r="G36" i="28"/>
  <c r="G35" i="28"/>
  <c r="G34" i="28"/>
  <c r="G33" i="28"/>
  <c r="G32" i="28"/>
  <c r="G31" i="28"/>
  <c r="G30" i="28"/>
  <c r="G29" i="28"/>
  <c r="G28" i="28"/>
  <c r="G27" i="28"/>
  <c r="G26" i="28"/>
  <c r="G25" i="28"/>
  <c r="G24" i="28"/>
  <c r="G23" i="28"/>
  <c r="G22" i="28"/>
  <c r="G21" i="28"/>
  <c r="G20" i="28"/>
  <c r="G19" i="28"/>
  <c r="G18" i="28"/>
  <c r="G17" i="28"/>
  <c r="G16" i="28"/>
  <c r="G15" i="28"/>
  <c r="G14" i="28"/>
  <c r="G13" i="28"/>
  <c r="G12" i="28"/>
  <c r="G11" i="28"/>
  <c r="G10" i="28"/>
  <c r="G9" i="28"/>
  <c r="G8" i="28"/>
  <c r="G7" i="28"/>
  <c r="G6" i="28"/>
  <c r="D39" i="28"/>
  <c r="D38" i="28"/>
  <c r="D37" i="28"/>
  <c r="D36" i="28"/>
  <c r="D35" i="28"/>
  <c r="D34" i="28"/>
  <c r="D33" i="28"/>
  <c r="D32" i="28"/>
  <c r="D31" i="28"/>
  <c r="D30" i="28"/>
  <c r="D29" i="28"/>
  <c r="D28" i="28"/>
  <c r="D27" i="28"/>
  <c r="D26" i="28"/>
  <c r="D25" i="28"/>
  <c r="D24" i="28"/>
  <c r="D23" i="28"/>
  <c r="I23" i="28" s="1"/>
  <c r="D22" i="28"/>
  <c r="D21" i="28"/>
  <c r="D20" i="28"/>
  <c r="D19" i="28"/>
  <c r="D18" i="28"/>
  <c r="D17" i="28"/>
  <c r="D16" i="28"/>
  <c r="D15" i="28"/>
  <c r="D14" i="28"/>
  <c r="D13" i="28"/>
  <c r="D12" i="28"/>
  <c r="D11" i="28"/>
  <c r="D10" i="28"/>
  <c r="D9" i="28"/>
  <c r="D8" i="28"/>
  <c r="D7" i="28"/>
  <c r="D6" i="28"/>
  <c r="C4" i="15"/>
  <c r="G13" i="35" s="1"/>
  <c r="B32" i="35" l="1"/>
  <c r="E4" i="15"/>
  <c r="V14" i="2"/>
  <c r="V10" i="2"/>
  <c r="V9" i="2"/>
  <c r="I16" i="28" l="1"/>
  <c r="I26" i="28"/>
  <c r="I33" i="28"/>
  <c r="I9" i="28"/>
  <c r="I13" i="28"/>
  <c r="I20" i="28"/>
  <c r="I27" i="28"/>
  <c r="I39" i="28"/>
  <c r="I24" i="28"/>
  <c r="I18" i="28"/>
  <c r="I10" i="28"/>
  <c r="I14" i="28"/>
  <c r="I22" i="28"/>
  <c r="I32" i="28"/>
  <c r="I12" i="28"/>
  <c r="I25" i="28"/>
  <c r="I11" i="28"/>
  <c r="I15" i="28"/>
  <c r="I37" i="28"/>
  <c r="I38" i="28"/>
  <c r="I6" i="28"/>
  <c r="I29" i="28"/>
  <c r="I8" i="28"/>
  <c r="I34" i="28"/>
  <c r="I35" i="28"/>
  <c r="I21" i="28"/>
  <c r="I36" i="28"/>
  <c r="I31" i="28"/>
  <c r="I30" i="28"/>
  <c r="I7" i="28"/>
  <c r="I17" i="28"/>
  <c r="I28" i="28"/>
  <c r="I19" i="28"/>
  <c r="V8" i="2"/>
  <c r="E25" i="15"/>
  <c r="V15" i="2"/>
  <c r="I40" i="28" l="1"/>
  <c r="V11" i="2"/>
  <c r="C11" i="15" l="1"/>
  <c r="C24" i="35" s="1"/>
  <c r="V16" i="2"/>
  <c r="G9" i="2"/>
  <c r="D12" i="30" s="1"/>
  <c r="V27" i="3" l="1"/>
  <c r="V29" i="3"/>
  <c r="V30" i="3"/>
  <c r="V28" i="3"/>
  <c r="G19" i="2"/>
  <c r="G11" i="2"/>
  <c r="V19" i="2"/>
  <c r="E6" i="15"/>
  <c r="G14" i="35" s="1"/>
  <c r="E5" i="15"/>
  <c r="D13" i="30" l="1"/>
  <c r="B57" i="35"/>
  <c r="C13" i="15"/>
  <c r="C14" i="15" s="1"/>
  <c r="D9" i="37"/>
  <c r="D32" i="35"/>
  <c r="C26" i="15" l="1"/>
  <c r="C28" i="15" s="1"/>
  <c r="B58" i="35"/>
  <c r="H29" i="34"/>
  <c r="C23" i="35"/>
  <c r="C24" i="34"/>
  <c r="C29" i="34" s="1"/>
  <c r="C30" i="34" s="1"/>
  <c r="C25" i="35" l="1"/>
  <c r="G78" i="35" s="1"/>
  <c r="B36" i="35"/>
  <c r="E24" i="15"/>
  <c r="E20" i="15"/>
  <c r="D36" i="35" l="1"/>
  <c r="D28" i="35"/>
  <c r="H9" i="37" s="1"/>
  <c r="H8" i="37"/>
  <c r="B34" i="35"/>
  <c r="E27" i="15"/>
  <c r="E21" i="15"/>
  <c r="G29" i="35" s="1"/>
  <c r="E23" i="15" l="1"/>
  <c r="E22" i="15"/>
  <c r="B35" i="35" l="1"/>
  <c r="H11" i="37"/>
  <c r="F32" i="35"/>
  <c r="F46" i="3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usuario</author>
  </authors>
  <commentList>
    <comment ref="U39" authorId="0" shapeId="0" xr:uid="{00000000-0006-0000-0300-00000100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PERDIDAS POR TRANSMISOR DE FLUJO</t>
        </r>
      </text>
    </comment>
    <comment ref="U40" authorId="0" shapeId="0" xr:uid="{00000000-0006-0000-0300-00000200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PRESIÓN DE OPERACIÓN DEL EQUIPO</t>
        </r>
      </text>
    </comment>
  </commentList>
</comments>
</file>

<file path=xl/sharedStrings.xml><?xml version="1.0" encoding="utf-8"?>
<sst xmlns="http://schemas.openxmlformats.org/spreadsheetml/2006/main" count="742" uniqueCount="419">
  <si>
    <t>( Q )</t>
  </si>
  <si>
    <t xml:space="preserve">FLUJO VOLUMETRICO PARA EL LÍQUIDO    </t>
  </si>
  <si>
    <t>G.P.M.</t>
  </si>
  <si>
    <t>( v )</t>
  </si>
  <si>
    <t xml:space="preserve">DIÁMETRO DE LA TUBERIA  </t>
  </si>
  <si>
    <t>plg</t>
  </si>
  <si>
    <t>VALOR CONSTANTE PARA CAL. EL DIÁMETRO  PARA LÍQUIDO</t>
  </si>
  <si>
    <t>Ft / Seg</t>
  </si>
  <si>
    <t xml:space="preserve">DENSIDAD DEL FLUIDO   </t>
  </si>
  <si>
    <r>
      <t xml:space="preserve">Lb / Ft </t>
    </r>
    <r>
      <rPr>
        <vertAlign val="superscript"/>
        <sz val="10"/>
        <rFont val="Arial"/>
        <family val="2"/>
      </rPr>
      <t>3</t>
    </r>
  </si>
  <si>
    <t xml:space="preserve">       ( Þ )</t>
  </si>
  <si>
    <t>Plg</t>
  </si>
  <si>
    <t>( d )</t>
  </si>
  <si>
    <t>( µ )</t>
  </si>
  <si>
    <t xml:space="preserve">NÚMERO DE REYNOLDS </t>
  </si>
  <si>
    <r>
      <t>( D</t>
    </r>
    <r>
      <rPr>
        <b/>
        <vertAlign val="subscript"/>
        <sz val="10"/>
        <rFont val="Arial"/>
        <family val="2"/>
      </rPr>
      <t xml:space="preserve">0 </t>
    </r>
    <r>
      <rPr>
        <b/>
        <sz val="10"/>
        <rFont val="Arial"/>
        <family val="2"/>
      </rPr>
      <t>)</t>
    </r>
  </si>
  <si>
    <t xml:space="preserve"> ( € )</t>
  </si>
  <si>
    <t xml:space="preserve">RUGOSIDAD RELATIVA   </t>
  </si>
  <si>
    <t>Ft</t>
  </si>
  <si>
    <t>( f )</t>
  </si>
  <si>
    <t>VALOR CONSTANTE PARA CAL. LA CAÍDA DE PRESIÓN  PARA LÍQUIDO</t>
  </si>
  <si>
    <t>CAÍDA DE PRESIÓN</t>
  </si>
  <si>
    <t>FACTOR DE CORRECCIÓN POR ENVEJECIMIENTO Y ENSUCIAMIENTO EN TUB.</t>
  </si>
  <si>
    <t>Producto</t>
  </si>
  <si>
    <t>Minima velocidad Pies /seg</t>
  </si>
  <si>
    <t>Maxima velocidad Pies/seg</t>
  </si>
  <si>
    <t>Velocidad recomendada Pies /seg</t>
  </si>
  <si>
    <t>Licor negro (15-25%)</t>
  </si>
  <si>
    <t>Licor negro (26-45%)</t>
  </si>
  <si>
    <t>Licor negro (46-55%)</t>
  </si>
  <si>
    <t>Licor negro (56-66%)</t>
  </si>
  <si>
    <t>Licor Verde</t>
  </si>
  <si>
    <t>Aceite Ligeros con agua</t>
  </si>
  <si>
    <t>Lodo 2 a 6 %</t>
  </si>
  <si>
    <t>Lodo mayor 6%</t>
  </si>
  <si>
    <t>Agua de condesados</t>
  </si>
  <si>
    <t>Aceite automotriz</t>
  </si>
  <si>
    <t>Liquidos viscosos</t>
  </si>
  <si>
    <t>Lodos con &gt;20% &lt;40% de solidos</t>
  </si>
  <si>
    <t>Fluido</t>
  </si>
  <si>
    <t>Factor de servicio</t>
  </si>
  <si>
    <t>Flujo ( GPM)</t>
  </si>
  <si>
    <t>Temperatura    (°F)</t>
  </si>
  <si>
    <t>Viscosidad (cp)</t>
  </si>
  <si>
    <t>SUCCIÓN</t>
  </si>
  <si>
    <t>DESCARGA</t>
  </si>
  <si>
    <t xml:space="preserve">Presion de vapor </t>
  </si>
  <si>
    <t>4</t>
  </si>
  <si>
    <t>Accesorios</t>
  </si>
  <si>
    <t>NPSH Disponible</t>
  </si>
  <si>
    <t>©</t>
  </si>
  <si>
    <t xml:space="preserve">VISCOSIDAD ABSOLUTA DEL FLUIDO  cp  </t>
  </si>
  <si>
    <t>Ver Tabla A-3 CRANE</t>
  </si>
  <si>
    <t xml:space="preserve">RUGOSIDAD ABSOLUTA       </t>
  </si>
  <si>
    <t>Ver Tabla  A-23  CRANE</t>
  </si>
  <si>
    <t xml:space="preserve"> CALCULO DE NEPSH</t>
  </si>
  <si>
    <t>Agua Blanca</t>
  </si>
  <si>
    <t>Alimentación de Agua a la Caldera</t>
  </si>
  <si>
    <t xml:space="preserve">VELOCIDADES DE FLUIDOS EN TUBERIAS </t>
  </si>
  <si>
    <t>ADIMENSIONAL</t>
  </si>
  <si>
    <t>TIPO DE FLUIDO</t>
  </si>
  <si>
    <t>VELOCIDAD DEL FLUIDO RECOMENDADO</t>
  </si>
  <si>
    <t>NR</t>
  </si>
  <si>
    <t xml:space="preserve">DIÁMETRO NOMINAL                                                                 </t>
  </si>
  <si>
    <t>®</t>
  </si>
  <si>
    <t>FACTOR DE FRICCIÓN     Re&lt; 2000</t>
  </si>
  <si>
    <t>( CPL )</t>
  </si>
  <si>
    <t>(FCE)</t>
  </si>
  <si>
    <t xml:space="preserve">Pulpa de papel &lt; 2.0% B.D. </t>
  </si>
  <si>
    <t>Agua (temp. ambiente)</t>
  </si>
  <si>
    <t>Agua (cerca del P.Sat)</t>
  </si>
  <si>
    <t xml:space="preserve">Pulpa de papel &gt; 2.0%  &lt; 6.0% B.D. </t>
  </si>
  <si>
    <t>Pulpa de papel &gt; 6.0% B.D.</t>
  </si>
  <si>
    <t>ITEM</t>
  </si>
  <si>
    <t>Densidad lb/pie 3</t>
  </si>
  <si>
    <t>Viscosidad centipoise</t>
  </si>
  <si>
    <t>MATERIAL DE LA TUBERIA</t>
  </si>
  <si>
    <t>Mt</t>
  </si>
  <si>
    <t>Factor de Fricción</t>
  </si>
  <si>
    <t xml:space="preserve">MATERIAL </t>
  </si>
  <si>
    <t>RUGOSIDAD ABSOLUTA</t>
  </si>
  <si>
    <t>RUGOSIDAD</t>
  </si>
  <si>
    <t>Fe Fundido</t>
  </si>
  <si>
    <t>Galvanizado</t>
  </si>
  <si>
    <t>Conceto</t>
  </si>
  <si>
    <t>Acero Comercial</t>
  </si>
  <si>
    <t>Acero Inox SS</t>
  </si>
  <si>
    <t>TABLA I</t>
  </si>
  <si>
    <t>DIMENSIONAMIENTO DE TUBERIA LIQUIDOS (DESCARGA)</t>
  </si>
  <si>
    <t>PAGINA PRINCIPAL</t>
  </si>
  <si>
    <t>VEL. RECOMENDADAS</t>
  </si>
  <si>
    <t>CAIDA DE PRESION TUBERIA</t>
  </si>
  <si>
    <t>CALCULO DE BOMBA CENTRIFUGA</t>
  </si>
  <si>
    <t xml:space="preserve">IR A TABLA </t>
  </si>
  <si>
    <t>TABLA DE ACCESORIOS</t>
  </si>
  <si>
    <t>K1</t>
  </si>
  <si>
    <t>DATOS</t>
  </si>
  <si>
    <t>Pzas</t>
  </si>
  <si>
    <t>Total</t>
  </si>
  <si>
    <t>ACCESORIO</t>
  </si>
  <si>
    <t>Valvula Check de Balancin</t>
  </si>
  <si>
    <t>Valvula de Angulo</t>
  </si>
  <si>
    <t>Valvula Check de Disco</t>
  </si>
  <si>
    <t>Valvula Check de Levante</t>
  </si>
  <si>
    <t>Valvula de angulo de Retención</t>
  </si>
  <si>
    <t>Valvula de Pie con Colador de Visagra</t>
  </si>
  <si>
    <t>Valvula de Pie con Colador de Cabezal</t>
  </si>
  <si>
    <t>Valvula de Bola</t>
  </si>
  <si>
    <t>Valvula de Mariposa</t>
  </si>
  <si>
    <t>Valvula Macho (Tapon)</t>
  </si>
  <si>
    <t>Codo Roscado 90°</t>
  </si>
  <si>
    <t>Codo Roscado 45°</t>
  </si>
  <si>
    <t>Codo Escuadra 90°</t>
  </si>
  <si>
    <t>Codo Escuadra 45°</t>
  </si>
  <si>
    <t xml:space="preserve">Codo  Soldado 90° (Radio Corto) </t>
  </si>
  <si>
    <t>Codo Soldado 45° ( Radio Corto)</t>
  </si>
  <si>
    <t>Tee Soldado Roscado</t>
  </si>
  <si>
    <t>Tee Soldado Soldaddo</t>
  </si>
  <si>
    <t>Entrada de Tuberia Interior</t>
  </si>
  <si>
    <t>Salida de Tuberia Interior</t>
  </si>
  <si>
    <t>Salida de Tuberia Nivel Redondeada</t>
  </si>
  <si>
    <t>Salida de Tuberia Nivel Recta</t>
  </si>
  <si>
    <t>Entrada de Tuberia Nivel Redondeada</t>
  </si>
  <si>
    <t>Codo Soldado 180° ( Radio Corto)</t>
  </si>
  <si>
    <t xml:space="preserve">Codo  Soldado 90° (Radio Largo) </t>
  </si>
  <si>
    <t>Codo Soldado 45° ( Radio Largo)</t>
  </si>
  <si>
    <t>Valvula de Compuerta 1/2 Cerrada</t>
  </si>
  <si>
    <t>Diametro Accesorio</t>
  </si>
  <si>
    <t>Item</t>
  </si>
  <si>
    <t>Diametro</t>
  </si>
  <si>
    <t>FT</t>
  </si>
  <si>
    <t>Datos de Fricción en Tubo</t>
  </si>
  <si>
    <t>Valvula de Compuerta 100% Abierta</t>
  </si>
  <si>
    <t>Valvula de Compuerta 3/4 Cerrada</t>
  </si>
  <si>
    <t>Valvula de Globo 100% Abierta</t>
  </si>
  <si>
    <t>Valvula de Globo  1/2 Cerrada</t>
  </si>
  <si>
    <t>Valvula de Globo de Retención (Check)</t>
  </si>
  <si>
    <t>Valvula de Globo Vertical de Retención</t>
  </si>
  <si>
    <t>Valvula de Macho de Mariposa 3 vias</t>
  </si>
  <si>
    <t>DI</t>
  </si>
  <si>
    <t>DIAMETRO INTERIOR</t>
  </si>
  <si>
    <t>LONGITUD EQUIVALENTE EN PIES</t>
  </si>
  <si>
    <t>Columna Estatica de Succión (Pies)</t>
  </si>
  <si>
    <t>Densidad relativa (lbs /pie3)</t>
  </si>
  <si>
    <t>Total de Perdidas en  succión (Pies)</t>
  </si>
  <si>
    <t>Presion de recipiente (Psi)</t>
  </si>
  <si>
    <t>Temperatura °F</t>
  </si>
  <si>
    <t>Presion  Abs. Lb/ plg 2</t>
  </si>
  <si>
    <t>Presion  Abs. Pies</t>
  </si>
  <si>
    <t>Datos de Presión de Vapor</t>
  </si>
  <si>
    <t>Gravedad Especifica</t>
  </si>
  <si>
    <t>Posicion y Tipo de Tanque de Succión</t>
  </si>
  <si>
    <t>Tipo de Tanque y Posición</t>
  </si>
  <si>
    <t>Posición</t>
  </si>
  <si>
    <t>Abierto succión de levante</t>
  </si>
  <si>
    <t>Cerrado succion de levante</t>
  </si>
  <si>
    <t>Abierto cabeza en succión</t>
  </si>
  <si>
    <t>Cerrado cabeza de succión</t>
  </si>
  <si>
    <t>NPSH pies</t>
  </si>
  <si>
    <t>Nivel minimo de Op (Pies)</t>
  </si>
  <si>
    <t>Presion Atmosferica (Psi)</t>
  </si>
  <si>
    <t>Perdidas Accesorios en succión (Pies)</t>
  </si>
  <si>
    <r>
      <t xml:space="preserve">Lb / Ft </t>
    </r>
    <r>
      <rPr>
        <vertAlign val="superscript"/>
        <sz val="10"/>
        <rFont val="Calibri"/>
        <family val="2"/>
      </rPr>
      <t>3</t>
    </r>
  </si>
  <si>
    <r>
      <t>( D</t>
    </r>
    <r>
      <rPr>
        <b/>
        <vertAlign val="subscript"/>
        <sz val="10"/>
        <rFont val="Calibri"/>
        <family val="2"/>
      </rPr>
      <t xml:space="preserve">0 </t>
    </r>
    <r>
      <rPr>
        <b/>
        <sz val="10"/>
        <rFont val="Calibri"/>
        <family val="2"/>
      </rPr>
      <t>)</t>
    </r>
  </si>
  <si>
    <t xml:space="preserve"> CALCULO DE  PERDIDAS DESCARGA</t>
  </si>
  <si>
    <t>Longitud de Tuberia descarga (Pies)</t>
  </si>
  <si>
    <t>Longitud de Tuberia  Succión (Pies)</t>
  </si>
  <si>
    <t>Total de Perdidas Descarga  (Pies)</t>
  </si>
  <si>
    <t xml:space="preserve">DESCRIPCIÓN </t>
  </si>
  <si>
    <t>POTENCIA HIDRAULICA HP</t>
  </si>
  <si>
    <t>POTENCIA AL FRENO HP</t>
  </si>
  <si>
    <t>Eficiencia   Requrida % (decimal)</t>
  </si>
  <si>
    <t>POTENCIA AL FRENO EN  kW</t>
  </si>
  <si>
    <t>TORQUE Pies-lbs</t>
  </si>
  <si>
    <t>Cabeza Total Requerida (Pies)</t>
  </si>
  <si>
    <t>GASTO LPM</t>
  </si>
  <si>
    <t>Velocidad especifica de la bomba</t>
  </si>
  <si>
    <t>Revoluciones de la bomba RPM</t>
  </si>
  <si>
    <t>Velocidad especifica</t>
  </si>
  <si>
    <t>Tipo de impulsor</t>
  </si>
  <si>
    <t>RADIAL</t>
  </si>
  <si>
    <t>FRANCIS</t>
  </si>
  <si>
    <t>FLUJO MIXTO</t>
  </si>
  <si>
    <t>FLUJO AXIAL</t>
  </si>
  <si>
    <t>TIPO DE IMPULSOR</t>
  </si>
  <si>
    <t xml:space="preserve">TIPO DE IMPULSOR </t>
  </si>
  <si>
    <t>Potencia al Freno HP</t>
  </si>
  <si>
    <t>Torque   Pies-lbs</t>
  </si>
  <si>
    <t>Tipo de Impulsor</t>
  </si>
  <si>
    <t>Flujo GPM</t>
  </si>
  <si>
    <t>Numero Tag</t>
  </si>
  <si>
    <t>Nombre de la Bomba</t>
  </si>
  <si>
    <t>Pies/ 1 pie longitud</t>
  </si>
  <si>
    <t>(P)/ 1 pies</t>
  </si>
  <si>
    <t>Numero de Linea</t>
  </si>
  <si>
    <t xml:space="preserve">De la Seccion </t>
  </si>
  <si>
    <t>A la Seccion</t>
  </si>
  <si>
    <t>Tamaño de Tuberia (plg)</t>
  </si>
  <si>
    <t>Flujo (GPM)</t>
  </si>
  <si>
    <t>Velocidad (pies/seg)</t>
  </si>
  <si>
    <t>Longitud tuberia        (pies)</t>
  </si>
  <si>
    <t>Total de Perdidas en Tuberias  (pies)</t>
  </si>
  <si>
    <t>Nombre de  Compañía :</t>
  </si>
  <si>
    <t>Proyecto No:</t>
  </si>
  <si>
    <t xml:space="preserve">Lugar: </t>
  </si>
  <si>
    <t>No Area :</t>
  </si>
  <si>
    <t>Nombre de la Bomba:</t>
  </si>
  <si>
    <t>TAG:</t>
  </si>
  <si>
    <t>Rev No:</t>
  </si>
  <si>
    <t>Fecha:</t>
  </si>
  <si>
    <t>Nombre File:</t>
  </si>
  <si>
    <t>Elaborado:</t>
  </si>
  <si>
    <t>Verificado:</t>
  </si>
  <si>
    <t>Aprobado:</t>
  </si>
  <si>
    <t>FLUJO</t>
  </si>
  <si>
    <t>Diseño:</t>
  </si>
  <si>
    <t>Consistencia%</t>
  </si>
  <si>
    <t>Depreciación 5%</t>
  </si>
  <si>
    <t>gpm</t>
  </si>
  <si>
    <t>FLUIDO</t>
  </si>
  <si>
    <t>Tipo:</t>
  </si>
  <si>
    <t>pH:</t>
  </si>
  <si>
    <t>Peso Especifico:</t>
  </si>
  <si>
    <t xml:space="preserve">CABEZA ESTATICA </t>
  </si>
  <si>
    <t>Succion :</t>
  </si>
  <si>
    <t>Descarga:</t>
  </si>
  <si>
    <t>TUBERIA</t>
  </si>
  <si>
    <t>Material:</t>
  </si>
  <si>
    <t>Factor de Seguridad</t>
  </si>
  <si>
    <t>pies</t>
  </si>
  <si>
    <t>PERDIDAS</t>
  </si>
  <si>
    <t>Flujo Total :</t>
  </si>
  <si>
    <t>Viscosidad:</t>
  </si>
  <si>
    <t>Fricción</t>
  </si>
  <si>
    <t>Salida</t>
  </si>
  <si>
    <t>Equipo</t>
  </si>
  <si>
    <t>Instrumentos</t>
  </si>
  <si>
    <t>NPSH DISPONIBLE</t>
  </si>
  <si>
    <t>Presion Atmosferica</t>
  </si>
  <si>
    <t>Columna estatica de succión</t>
  </si>
  <si>
    <t>Presion de vapor del liquido</t>
  </si>
  <si>
    <t>Cabeza de presion en succión</t>
  </si>
  <si>
    <t>Perdida de fricción</t>
  </si>
  <si>
    <t>Eficiencia %</t>
  </si>
  <si>
    <t>Perdida Totales</t>
  </si>
  <si>
    <t>Cabeza Total</t>
  </si>
  <si>
    <t>DAG</t>
  </si>
  <si>
    <t>ITV</t>
  </si>
  <si>
    <t>Contingencia 5%</t>
  </si>
  <si>
    <t>%</t>
  </si>
  <si>
    <t>Total NPSH Disponible:</t>
  </si>
  <si>
    <t>HP</t>
  </si>
  <si>
    <t>H.P.</t>
  </si>
  <si>
    <t>Liquido:</t>
  </si>
  <si>
    <t>Flujo GPM:</t>
  </si>
  <si>
    <t>Cabeza Total Pies:</t>
  </si>
  <si>
    <t>Potencia BHP requerida</t>
  </si>
  <si>
    <t>Potencia BHP disponible:</t>
  </si>
  <si>
    <t>NPSH requerida Pies:</t>
  </si>
  <si>
    <t>NPSH disponible Pies:</t>
  </si>
  <si>
    <t>Temperatura °F:</t>
  </si>
  <si>
    <t xml:space="preserve">Gravedad Especifica: </t>
  </si>
  <si>
    <t>Eficiencia %:</t>
  </si>
  <si>
    <t>Diam.Impulsor:</t>
  </si>
  <si>
    <t>RPM:</t>
  </si>
  <si>
    <t>Max Dia.Solidos:</t>
  </si>
  <si>
    <t>2.09"</t>
  </si>
  <si>
    <t>Eficiencia</t>
  </si>
  <si>
    <t>RPM</t>
  </si>
  <si>
    <t>5" DIAM</t>
  </si>
  <si>
    <t>VEL</t>
  </si>
  <si>
    <t>2" DIAM</t>
  </si>
  <si>
    <t xml:space="preserve">TABLA </t>
  </si>
  <si>
    <t>SFP-23</t>
  </si>
  <si>
    <t>BOMBA DE DESCARGA DE PULPER 1 BLACK CLAWSON (PRINCIPAL)</t>
  </si>
  <si>
    <t>CELULOSA Y CORRUGADOS DE SONORA S.A. DE C.V.</t>
  </si>
  <si>
    <t>NAVOJOA, SONORA.</t>
  </si>
  <si>
    <t>MAQUINA 3</t>
  </si>
  <si>
    <t>DIMENSIONAMIENTO DE TUBERIA LIQUIDOS (SUCCION)</t>
  </si>
  <si>
    <t>SUCCION</t>
  </si>
  <si>
    <t>mts</t>
  </si>
  <si>
    <t>Perdidas de tuberia (/pies)</t>
  </si>
  <si>
    <t>10"-PB-S6C-15</t>
  </si>
  <si>
    <t>ft</t>
  </si>
  <si>
    <t>LONGITUD TOTAL EN DESCARGA</t>
  </si>
  <si>
    <r>
      <rPr>
        <sz val="10"/>
        <rFont val="Calibri"/>
        <family val="2"/>
      </rPr>
      <t>Ø</t>
    </r>
    <r>
      <rPr>
        <sz val="10"/>
        <rFont val="Arial"/>
        <family val="2"/>
      </rPr>
      <t xml:space="preserve"> accesorio</t>
    </r>
  </si>
  <si>
    <t>PSI</t>
  </si>
  <si>
    <t>Perdida en tuberia (por cada pie)</t>
  </si>
  <si>
    <t>CABEZA TOTAL REQUERIDA  mts</t>
  </si>
  <si>
    <t>Perdidas de Accesorios e instrumentos en descarga (Pies)</t>
  </si>
  <si>
    <t>TOTAL PERDIDAS POR TUBERIAS (FRICCION)</t>
  </si>
  <si>
    <t>Cabeza estatica descarga:</t>
  </si>
  <si>
    <t>Cabeza estatica succion :</t>
  </si>
  <si>
    <t>Cabeza estatica total</t>
  </si>
  <si>
    <t>Columna Estatica descarga (Pies)</t>
  </si>
  <si>
    <t>Columna Estatica total (Pies)</t>
  </si>
  <si>
    <t>Perdidas en succion por instrumentos y equipos</t>
  </si>
  <si>
    <t>Perdidas en succion por tuberias (friccion)</t>
  </si>
  <si>
    <t>Perdidas en descarga por tuberias (friccion)</t>
  </si>
  <si>
    <t>Perdidas en descarga por instrumentos y equipos</t>
  </si>
  <si>
    <t>Perdidas en tuberia succion (Pies)</t>
  </si>
  <si>
    <t>LPM</t>
  </si>
  <si>
    <t>GPM</t>
  </si>
  <si>
    <t>PIES</t>
  </si>
  <si>
    <t>RESUMEN BOMBA EXISTENTE</t>
  </si>
  <si>
    <t>MARCA</t>
  </si>
  <si>
    <t>MODELO</t>
  </si>
  <si>
    <t>TAMAÑO</t>
  </si>
  <si>
    <t>IMPULSOR (in)</t>
  </si>
  <si>
    <t>NO. CURVA</t>
  </si>
  <si>
    <t>EFICIENCIA</t>
  </si>
  <si>
    <t>Motor HP</t>
  </si>
  <si>
    <t>Motor RPM</t>
  </si>
  <si>
    <t>'TDH  (pies)</t>
  </si>
  <si>
    <t>HOJA DE ESPECIFICACIÓN DE BOMBA</t>
  </si>
  <si>
    <t>CLIENTE</t>
  </si>
  <si>
    <t>PROYECTO</t>
  </si>
  <si>
    <t>FECHA</t>
  </si>
  <si>
    <t>NOMBRE</t>
  </si>
  <si>
    <t>TAG</t>
  </si>
  <si>
    <t>AREA</t>
  </si>
  <si>
    <t>DESCRIPCIÓN DEL FLUIDO</t>
  </si>
  <si>
    <t>VISCOSIDAD</t>
  </si>
  <si>
    <t>SELLO EMPAQUE</t>
  </si>
  <si>
    <t xml:space="preserve">TIPO </t>
  </si>
  <si>
    <t>COPLE</t>
  </si>
  <si>
    <t>TIPO</t>
  </si>
  <si>
    <t>MOTOR</t>
  </si>
  <si>
    <t>FRAME</t>
  </si>
  <si>
    <t>NOTAS</t>
  </si>
  <si>
    <t>REV</t>
  </si>
  <si>
    <t>REVISIÓN</t>
  </si>
  <si>
    <t>TEMP  °F / °C</t>
  </si>
  <si>
    <t>Temp.</t>
  </si>
  <si>
    <t>Cs</t>
  </si>
  <si>
    <t>Flujo nominal</t>
  </si>
  <si>
    <t>Depresiación:  5%</t>
  </si>
  <si>
    <t>Flujo total:</t>
  </si>
  <si>
    <t>Peso especifico</t>
  </si>
  <si>
    <t>Acero inox.</t>
  </si>
  <si>
    <t>CONSISTENCIA (% Cs)</t>
  </si>
  <si>
    <t>PESO ESPECIFICO</t>
  </si>
  <si>
    <t>PH</t>
  </si>
  <si>
    <t>Viscosidad (cp):</t>
  </si>
  <si>
    <t>POTENCIA AL FRENO</t>
  </si>
  <si>
    <t>TRIFASICO HORIZONTAL</t>
  </si>
  <si>
    <t>HZ / FASES / VOLT</t>
  </si>
  <si>
    <t>POTENCIA HP</t>
  </si>
  <si>
    <t>MATERIAL</t>
  </si>
  <si>
    <t>MARCA / MODELO</t>
  </si>
  <si>
    <t>FLUJO NOMINAL GPM</t>
  </si>
  <si>
    <t>CABEZA REQUERIDA PSI</t>
  </si>
  <si>
    <t>FLUJO DE DISEÑO GPM</t>
  </si>
  <si>
    <t>CENTRIFUGA HORIZONTAL</t>
  </si>
  <si>
    <t>NUMERO DE CURVA</t>
  </si>
  <si>
    <t>INOXIDABLE</t>
  </si>
  <si>
    <t>DATOS DE DISEÑO DE LA BOMBA</t>
  </si>
  <si>
    <t>CARACTERISTICAS DE BOMBA                                                                                                   (DATOS DE CURVA)</t>
  </si>
  <si>
    <t>CONDICION DE OPERACIÓN 1 ( DE CURVA )</t>
  </si>
  <si>
    <t>CONDICION DE OPERACIÓN 2 ( DE CURVA )</t>
  </si>
  <si>
    <t>psi</t>
  </si>
  <si>
    <t>-</t>
  </si>
  <si>
    <t>Marcadas en color naranja</t>
  </si>
  <si>
    <t>Marcadas en color azul</t>
  </si>
  <si>
    <t>Calculado</t>
  </si>
  <si>
    <t>A</t>
  </si>
  <si>
    <t>PRELIMINAR</t>
  </si>
  <si>
    <t>REALIZÓ</t>
  </si>
  <si>
    <t>TOTAL</t>
  </si>
  <si>
    <t>Ft/Seg</t>
  </si>
  <si>
    <t>VELOCIDAD DE LA LINEA</t>
  </si>
  <si>
    <t>ESPESADOR DISCOS CARA</t>
  </si>
  <si>
    <t>DESCARGA DE BOMBA P-19</t>
  </si>
  <si>
    <t>GOULDS</t>
  </si>
  <si>
    <t>Aumento 33%</t>
  </si>
  <si>
    <t>DESCARGA DE BOMBA 001PU003</t>
  </si>
  <si>
    <t>FLOOBED MBBR</t>
  </si>
  <si>
    <t>14"</t>
  </si>
  <si>
    <t>14"-EI-C2A-032</t>
  </si>
  <si>
    <t>14"-EI-C2A-033</t>
  </si>
  <si>
    <t>CRISOBA INDUSTRIAL S.A. DE C.V.</t>
  </si>
  <si>
    <t>J.A.H.R.</t>
  </si>
  <si>
    <t>005PU001</t>
  </si>
  <si>
    <t>6"</t>
  </si>
  <si>
    <t>6"-WR-C2A-139</t>
  </si>
  <si>
    <t>95 °F</t>
  </si>
  <si>
    <t>35°C</t>
  </si>
  <si>
    <t>3196LTi</t>
  </si>
  <si>
    <t>3X4-8</t>
  </si>
  <si>
    <t>11294-0</t>
  </si>
  <si>
    <t>AGUA CLARA</t>
  </si>
  <si>
    <t>MARCA: GOULDS
MODELO: 3196LTi</t>
  </si>
  <si>
    <t>60/3F/460</t>
  </si>
  <si>
    <t>95°F / 35 °C</t>
  </si>
  <si>
    <t>ECATEPEC DE MORELOS, MÉXICO</t>
  </si>
  <si>
    <t>FLUJO GPM</t>
  </si>
  <si>
    <t>Cabeza total requerida (pies)</t>
  </si>
  <si>
    <t>Total NPSH disponible:</t>
  </si>
  <si>
    <t>365TS</t>
  </si>
  <si>
    <t>EFLUENTES</t>
  </si>
  <si>
    <t>LA BOMBA CUMPLE CON LAS CONDICIONES DE FLUJO (770.50 GPM @ 253.8 TDH)</t>
  </si>
  <si>
    <t>CABEZA REQUERIDA 'TDH (pies)</t>
  </si>
  <si>
    <t>NPSH disponible (pies)</t>
  </si>
  <si>
    <t>NPSH DISPONIBLE (m)</t>
  </si>
  <si>
    <t>Ø IMPULSOR (mm)</t>
  </si>
  <si>
    <t>NPSH REQUERIDO (m)</t>
  </si>
  <si>
    <t>PUMP MFG</t>
  </si>
  <si>
    <t>PESO (Kg)</t>
  </si>
  <si>
    <t>NPSH requerido (m)</t>
  </si>
  <si>
    <t>Potencia requerida KW</t>
  </si>
  <si>
    <t>L.R.D.C.</t>
  </si>
  <si>
    <t>D.A.G.</t>
  </si>
  <si>
    <t>B</t>
  </si>
  <si>
    <t>J.E.R.V.</t>
  </si>
  <si>
    <t>DISPERSION WATER PUMP</t>
  </si>
  <si>
    <t>CHEQUEO CRUZADO</t>
  </si>
  <si>
    <t xml:space="preserve">C </t>
  </si>
  <si>
    <t>EMITIDO PARA REVISIÓN</t>
  </si>
  <si>
    <t>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</si>
</sst>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0000"/>
    <numFmt numFmtId="165" formatCode="0.000"/>
    <numFmt numFmtId="166" formatCode="0.0"/>
    <numFmt numFmtId="167" formatCode="0.0000"/>
    <numFmt numFmtId="168" formatCode="0.0000000"/>
  </numFmts>
  <fonts count="57" x14ac:knownFonts="1">
    <font>
      <sz val="10"/>
      <name val="Arial"/>
    </font>
    <font>
      <sz val="10"/>
      <name val="Arial"/>
      <family val="2"/>
    </font>
    <font>
      <vertAlign val="superscript"/>
      <sz val="10"/>
      <name val="Arial"/>
      <family val="2"/>
    </font>
    <font>
      <b/>
      <sz val="10"/>
      <name val="Arial"/>
      <family val="2"/>
    </font>
    <font>
      <b/>
      <vertAlign val="subscript"/>
      <sz val="10"/>
      <name val="Arial"/>
      <family val="2"/>
    </font>
    <font>
      <b/>
      <sz val="18"/>
      <color theme="3"/>
      <name val="Tw Cen MT"/>
      <family val="2"/>
      <scheme val="major"/>
    </font>
    <font>
      <b/>
      <sz val="14"/>
      <name val="Tw Cen MT"/>
      <family val="2"/>
      <scheme val="major"/>
    </font>
    <font>
      <b/>
      <sz val="16"/>
      <color theme="0"/>
      <name val="Tw Cen MT"/>
      <family val="2"/>
      <scheme val="major"/>
    </font>
    <font>
      <b/>
      <sz val="12"/>
      <color theme="0"/>
      <name val="Berlin Sans FB Demi"/>
      <family val="2"/>
    </font>
    <font>
      <sz val="16"/>
      <color theme="0"/>
      <name val="Arial"/>
      <family val="2"/>
    </font>
    <font>
      <b/>
      <sz val="10"/>
      <name val="Calibri"/>
      <family val="2"/>
    </font>
    <font>
      <sz val="10"/>
      <name val="Calibri"/>
      <family val="2"/>
    </font>
    <font>
      <b/>
      <sz val="14"/>
      <color theme="0"/>
      <name val="Berlin Sans FB Demi"/>
      <family val="2"/>
    </font>
    <font>
      <b/>
      <i/>
      <sz val="10"/>
      <name val="Arial"/>
      <family val="2"/>
    </font>
    <font>
      <sz val="10"/>
      <color theme="0"/>
      <name val="Arial"/>
      <family val="2"/>
    </font>
    <font>
      <sz val="12"/>
      <color theme="0"/>
      <name val="Arial"/>
      <family val="2"/>
    </font>
    <font>
      <u/>
      <sz val="10"/>
      <color theme="10"/>
      <name val="Arial"/>
      <family val="2"/>
    </font>
    <font>
      <u/>
      <sz val="14"/>
      <color theme="10"/>
      <name val="Arial"/>
      <family val="2"/>
    </font>
    <font>
      <u/>
      <sz val="12"/>
      <color theme="10"/>
      <name val="Arial"/>
      <family val="2"/>
    </font>
    <font>
      <b/>
      <sz val="14"/>
      <color theme="0"/>
      <name val="Tw Cen MT"/>
      <family val="2"/>
    </font>
    <font>
      <b/>
      <sz val="10"/>
      <color theme="1"/>
      <name val="Calibri"/>
      <family val="2"/>
    </font>
    <font>
      <b/>
      <sz val="14"/>
      <color theme="0"/>
      <name val="Tw Cen MT"/>
      <family val="2"/>
      <scheme val="major"/>
    </font>
    <font>
      <vertAlign val="superscript"/>
      <sz val="10"/>
      <name val="Calibri"/>
      <family val="2"/>
    </font>
    <font>
      <b/>
      <vertAlign val="subscript"/>
      <sz val="10"/>
      <name val="Calibri"/>
      <family val="2"/>
    </font>
    <font>
      <sz val="10"/>
      <color theme="9" tint="0.79998168889431442"/>
      <name val="Arial"/>
      <family val="2"/>
    </font>
    <font>
      <b/>
      <sz val="10"/>
      <color rgb="FF000080"/>
      <name val="Arial"/>
      <family val="2"/>
    </font>
    <font>
      <sz val="10"/>
      <color theme="0" tint="-4.9989318521683403E-2"/>
      <name val="Arial"/>
      <family val="2"/>
    </font>
    <font>
      <b/>
      <sz val="12"/>
      <color rgb="FF000080"/>
      <name val="Arial"/>
      <family val="2"/>
    </font>
    <font>
      <u/>
      <sz val="10"/>
      <color theme="0" tint="-4.9989318521683403E-2"/>
      <name val="Arial"/>
      <family val="2"/>
    </font>
    <font>
      <sz val="12"/>
      <color theme="0" tint="-4.9989318521683403E-2"/>
      <name val="Arial"/>
      <family val="2"/>
    </font>
    <font>
      <sz val="14"/>
      <color rgb="FF0070C0"/>
      <name val="Berlin Sans FB Demi"/>
      <family val="2"/>
    </font>
    <font>
      <sz val="14"/>
      <color rgb="FF0070C0"/>
      <name val="Arial"/>
      <family val="2"/>
    </font>
    <font>
      <b/>
      <sz val="8"/>
      <color rgb="FF000080"/>
      <name val="Arial"/>
      <family val="2"/>
    </font>
    <font>
      <b/>
      <sz val="10"/>
      <color theme="1"/>
      <name val="Arial"/>
      <family val="2"/>
    </font>
    <font>
      <sz val="8"/>
      <name val="Arial"/>
      <family val="2"/>
    </font>
    <font>
      <b/>
      <sz val="10"/>
      <color rgb="FF333333"/>
      <name val="Arial"/>
      <family val="2"/>
    </font>
    <font>
      <b/>
      <sz val="14"/>
      <name val="Tw Cen MT"/>
      <family val="2"/>
    </font>
    <font>
      <sz val="9"/>
      <name val="Arial"/>
      <family val="2"/>
    </font>
    <font>
      <b/>
      <sz val="9"/>
      <name val="Arial"/>
      <family val="2"/>
    </font>
    <font>
      <b/>
      <sz val="10"/>
      <color theme="0"/>
      <name val="Arial"/>
      <family val="2"/>
    </font>
    <font>
      <sz val="10"/>
      <color theme="0" tint="-0.34998626667073579"/>
      <name val="Arial"/>
      <family val="2"/>
    </font>
    <font>
      <b/>
      <sz val="11"/>
      <color theme="0"/>
      <name val="Berlin Sans FB Demi"/>
      <family val="2"/>
    </font>
    <font>
      <b/>
      <sz val="9"/>
      <color theme="0"/>
      <name val="Berlin Sans FB Demi"/>
      <family val="2"/>
    </font>
    <font>
      <sz val="9"/>
      <color theme="1"/>
      <name val="Arial"/>
      <family val="2"/>
    </font>
    <font>
      <b/>
      <sz val="12"/>
      <color theme="1"/>
      <name val="Arial"/>
      <family val="2"/>
    </font>
    <font>
      <b/>
      <sz val="11"/>
      <color theme="1"/>
      <name val="Arial"/>
      <family val="2"/>
    </font>
    <font>
      <b/>
      <sz val="9"/>
      <color theme="1"/>
      <name val="Arial"/>
      <family val="2"/>
    </font>
    <font>
      <sz val="8"/>
      <color theme="1"/>
      <name val="Arial"/>
      <family val="2"/>
    </font>
    <font>
      <b/>
      <u/>
      <sz val="10"/>
      <name val="Arial"/>
      <family val="2"/>
    </font>
    <font>
      <sz val="10"/>
      <color theme="1"/>
      <name val="Calibri"/>
      <family val="2"/>
    </font>
    <font>
      <b/>
      <sz val="12"/>
      <color rgb="FF000000"/>
      <name val="Arial"/>
      <family val="2"/>
    </font>
    <font>
      <u/>
      <sz val="10"/>
      <name val="Arial"/>
      <family val="2"/>
    </font>
    <font>
      <b/>
      <sz val="10"/>
      <color rgb="FFFF0000"/>
      <name val="Arial"/>
      <family val="2"/>
    </font>
    <font>
      <b/>
      <sz val="9"/>
      <color rgb="FFFF000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name val="Arial"/>
      <family val="2"/>
    </font>
  </fonts>
  <fills count="18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gradientFill degree="90">
        <stop position="0">
          <color theme="4" tint="-0.49803155613879818"/>
        </stop>
        <stop position="1">
          <color theme="4"/>
        </stop>
      </gradient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2060"/>
        <bgColor indexed="64"/>
      </patternFill>
    </fill>
  </fills>
  <borders count="10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ck">
        <color indexed="64"/>
      </top>
      <bottom style="medium">
        <color indexed="64"/>
      </bottom>
      <diagonal/>
    </border>
    <border>
      <left style="medium">
        <color indexed="64"/>
      </left>
      <right style="thick">
        <color indexed="64"/>
      </right>
      <top/>
      <bottom/>
      <diagonal/>
    </border>
    <border>
      <left style="medium">
        <color indexed="64"/>
      </left>
      <right style="thick">
        <color indexed="64"/>
      </right>
      <top style="medium">
        <color indexed="64"/>
      </top>
      <bottom/>
      <diagonal/>
    </border>
    <border>
      <left style="medium">
        <color indexed="64"/>
      </left>
      <right style="thick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ck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ck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theme="1"/>
      </bottom>
      <diagonal/>
    </border>
    <border>
      <left/>
      <right/>
      <top style="thin">
        <color theme="1"/>
      </top>
      <bottom/>
      <diagonal/>
    </border>
    <border>
      <left/>
      <right/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/>
      <bottom style="thin">
        <color theme="1"/>
      </bottom>
      <diagonal/>
    </border>
    <border>
      <left/>
      <right style="medium">
        <color indexed="64"/>
      </right>
      <top style="thin">
        <color theme="1"/>
      </top>
      <bottom style="thin">
        <color theme="1"/>
      </bottom>
      <diagonal/>
    </border>
    <border>
      <left style="medium">
        <color indexed="64"/>
      </left>
      <right/>
      <top/>
      <bottom style="thin">
        <color theme="1"/>
      </bottom>
      <diagonal/>
    </border>
    <border>
      <left/>
      <right/>
      <top style="medium">
        <color indexed="64"/>
      </top>
      <bottom style="thin">
        <color theme="1"/>
      </bottom>
      <diagonal/>
    </border>
    <border>
      <left/>
      <right/>
      <top style="thin">
        <color theme="1"/>
      </top>
      <bottom style="medium">
        <color indexed="64"/>
      </bottom>
      <diagonal/>
    </border>
    <border>
      <left/>
      <right style="medium">
        <color indexed="64"/>
      </right>
      <top style="thin">
        <color theme="1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/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medium">
        <color indexed="64"/>
      </top>
      <bottom style="thick">
        <color indexed="64"/>
      </bottom>
      <diagonal/>
    </border>
    <border>
      <left/>
      <right style="medium">
        <color indexed="64"/>
      </right>
      <top style="medium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medium">
        <color indexed="64"/>
      </right>
      <top style="thick">
        <color indexed="64"/>
      </top>
      <bottom/>
      <diagonal/>
    </border>
    <border>
      <left style="medium">
        <color indexed="64"/>
      </left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0" fontId="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9" fontId="56" fillId="0" borderId="0" applyFont="0" applyFill="0" applyBorder="0" applyAlignment="0" applyProtection="0"/>
  </cellStyleXfs>
  <cellXfs count="660">
    <xf numFmtId="0" fontId="0" fillId="0" borderId="0" xfId="0"/>
    <xf numFmtId="49" fontId="0" fillId="0" borderId="0" xfId="0" applyNumberFormat="1" applyAlignment="1">
      <alignment horizontal="right"/>
    </xf>
    <xf numFmtId="0" fontId="0" fillId="0" borderId="2" xfId="0" applyBorder="1"/>
    <xf numFmtId="0" fontId="0" fillId="0" borderId="2" xfId="0" applyBorder="1" applyAlignment="1">
      <alignment horizontal="center" vertical="center"/>
    </xf>
    <xf numFmtId="2" fontId="0" fillId="0" borderId="2" xfId="0" applyNumberFormat="1" applyBorder="1" applyAlignment="1">
      <alignment horizontal="center" vertical="center"/>
    </xf>
    <xf numFmtId="0" fontId="8" fillId="4" borderId="44" xfId="0" applyFont="1" applyFill="1" applyBorder="1" applyAlignment="1">
      <alignment horizontal="center" vertical="center"/>
    </xf>
    <xf numFmtId="2" fontId="0" fillId="0" borderId="4" xfId="0" applyNumberFormat="1" applyBorder="1" applyAlignment="1">
      <alignment horizontal="center" vertical="center"/>
    </xf>
    <xf numFmtId="0" fontId="0" fillId="5" borderId="0" xfId="0" applyFill="1"/>
    <xf numFmtId="166" fontId="11" fillId="5" borderId="9" xfId="0" applyNumberFormat="1" applyFont="1" applyFill="1" applyBorder="1" applyAlignment="1">
      <alignment horizontal="center" vertical="center" wrapText="1"/>
    </xf>
    <xf numFmtId="166" fontId="11" fillId="5" borderId="34" xfId="0" applyNumberFormat="1" applyFont="1" applyFill="1" applyBorder="1" applyAlignment="1">
      <alignment horizontal="center" vertical="center" wrapText="1"/>
    </xf>
    <xf numFmtId="166" fontId="11" fillId="5" borderId="33" xfId="0" quotePrefix="1" applyNumberFormat="1" applyFont="1" applyFill="1" applyBorder="1" applyAlignment="1">
      <alignment horizontal="center" vertical="center" wrapText="1"/>
    </xf>
    <xf numFmtId="0" fontId="8" fillId="7" borderId="29" xfId="0" applyFont="1" applyFill="1" applyBorder="1" applyAlignment="1">
      <alignment horizontal="center" vertical="center" wrapText="1"/>
    </xf>
    <xf numFmtId="166" fontId="11" fillId="7" borderId="33" xfId="0" applyNumberFormat="1" applyFont="1" applyFill="1" applyBorder="1" applyAlignment="1">
      <alignment horizontal="center" vertical="center" wrapText="1"/>
    </xf>
    <xf numFmtId="166" fontId="11" fillId="7" borderId="34" xfId="0" applyNumberFormat="1" applyFont="1" applyFill="1" applyBorder="1" applyAlignment="1">
      <alignment horizontal="center" vertical="center" wrapText="1"/>
    </xf>
    <xf numFmtId="166" fontId="11" fillId="7" borderId="9" xfId="0" applyNumberFormat="1" applyFont="1" applyFill="1" applyBorder="1" applyAlignment="1">
      <alignment horizontal="center" vertical="center" wrapText="1"/>
    </xf>
    <xf numFmtId="166" fontId="11" fillId="7" borderId="33" xfId="0" quotePrefix="1" applyNumberFormat="1" applyFont="1" applyFill="1" applyBorder="1" applyAlignment="1">
      <alignment horizontal="center" vertical="center" wrapText="1"/>
    </xf>
    <xf numFmtId="0" fontId="11" fillId="7" borderId="32" xfId="0" applyFont="1" applyFill="1" applyBorder="1" applyAlignment="1">
      <alignment horizontal="center" vertical="top" wrapText="1"/>
    </xf>
    <xf numFmtId="0" fontId="11" fillId="5" borderId="32" xfId="0" applyFont="1" applyFill="1" applyBorder="1" applyAlignment="1">
      <alignment horizontal="center" vertical="top" wrapText="1"/>
    </xf>
    <xf numFmtId="0" fontId="1" fillId="0" borderId="0" xfId="0" applyFont="1"/>
    <xf numFmtId="1" fontId="10" fillId="2" borderId="39" xfId="0" applyNumberFormat="1" applyFont="1" applyFill="1" applyBorder="1" applyAlignment="1">
      <alignment horizontal="center" vertical="top" wrapText="1"/>
    </xf>
    <xf numFmtId="1" fontId="10" fillId="5" borderId="32" xfId="0" applyNumberFormat="1" applyFont="1" applyFill="1" applyBorder="1" applyAlignment="1">
      <alignment horizontal="center" vertical="top" wrapText="1"/>
    </xf>
    <xf numFmtId="1" fontId="10" fillId="2" borderId="40" xfId="0" applyNumberFormat="1" applyFont="1" applyFill="1" applyBorder="1" applyAlignment="1">
      <alignment horizontal="center" vertical="top" wrapText="1"/>
    </xf>
    <xf numFmtId="1" fontId="10" fillId="5" borderId="41" xfId="0" applyNumberFormat="1" applyFont="1" applyFill="1" applyBorder="1" applyAlignment="1">
      <alignment horizontal="center" vertical="top" wrapText="1"/>
    </xf>
    <xf numFmtId="1" fontId="10" fillId="2" borderId="41" xfId="0" applyNumberFormat="1" applyFont="1" applyFill="1" applyBorder="1" applyAlignment="1">
      <alignment horizontal="center" vertical="top" wrapText="1"/>
    </xf>
    <xf numFmtId="1" fontId="10" fillId="2" borderId="32" xfId="0" applyNumberFormat="1" applyFont="1" applyFill="1" applyBorder="1" applyAlignment="1">
      <alignment horizontal="center" vertical="top" wrapText="1"/>
    </xf>
    <xf numFmtId="1" fontId="10" fillId="2" borderId="33" xfId="0" quotePrefix="1" applyNumberFormat="1" applyFont="1" applyFill="1" applyBorder="1" applyAlignment="1">
      <alignment horizontal="center" vertical="center" wrapText="1"/>
    </xf>
    <xf numFmtId="1" fontId="10" fillId="5" borderId="42" xfId="0" applyNumberFormat="1" applyFont="1" applyFill="1" applyBorder="1" applyAlignment="1">
      <alignment horizontal="center" vertical="top" wrapText="1"/>
    </xf>
    <xf numFmtId="0" fontId="8" fillId="4" borderId="1" xfId="0" applyFont="1" applyFill="1" applyBorder="1" applyAlignment="1">
      <alignment horizontal="center" vertical="center" wrapText="1"/>
    </xf>
    <xf numFmtId="166" fontId="10" fillId="2" borderId="33" xfId="0" quotePrefix="1" applyNumberFormat="1" applyFont="1" applyFill="1" applyBorder="1" applyAlignment="1">
      <alignment horizontal="center" vertical="center" wrapText="1"/>
    </xf>
    <xf numFmtId="166" fontId="10" fillId="2" borderId="39" xfId="0" applyNumberFormat="1" applyFont="1" applyFill="1" applyBorder="1" applyAlignment="1">
      <alignment horizontal="center" vertical="top" wrapText="1"/>
    </xf>
    <xf numFmtId="166" fontId="10" fillId="5" borderId="32" xfId="0" applyNumberFormat="1" applyFont="1" applyFill="1" applyBorder="1" applyAlignment="1">
      <alignment horizontal="center" vertical="top" wrapText="1"/>
    </xf>
    <xf numFmtId="166" fontId="10" fillId="2" borderId="40" xfId="0" applyNumberFormat="1" applyFont="1" applyFill="1" applyBorder="1" applyAlignment="1">
      <alignment horizontal="center" vertical="top" wrapText="1"/>
    </xf>
    <xf numFmtId="166" fontId="10" fillId="5" borderId="41" xfId="0" applyNumberFormat="1" applyFont="1" applyFill="1" applyBorder="1" applyAlignment="1">
      <alignment horizontal="center" vertical="top" wrapText="1"/>
    </xf>
    <xf numFmtId="166" fontId="10" fillId="2" borderId="41" xfId="0" applyNumberFormat="1" applyFont="1" applyFill="1" applyBorder="1" applyAlignment="1">
      <alignment horizontal="center" vertical="top" wrapText="1"/>
    </xf>
    <xf numFmtId="166" fontId="10" fillId="2" borderId="32" xfId="0" applyNumberFormat="1" applyFont="1" applyFill="1" applyBorder="1" applyAlignment="1">
      <alignment horizontal="center" vertical="top" wrapText="1"/>
    </xf>
    <xf numFmtId="166" fontId="10" fillId="5" borderId="42" xfId="0" applyNumberFormat="1" applyFont="1" applyFill="1" applyBorder="1" applyAlignment="1">
      <alignment horizontal="center" vertical="top" wrapText="1"/>
    </xf>
    <xf numFmtId="1" fontId="10" fillId="2" borderId="39" xfId="0" applyNumberFormat="1" applyFont="1" applyFill="1" applyBorder="1" applyAlignment="1">
      <alignment horizontal="left" vertical="top" wrapText="1"/>
    </xf>
    <xf numFmtId="1" fontId="10" fillId="5" borderId="32" xfId="0" applyNumberFormat="1" applyFont="1" applyFill="1" applyBorder="1" applyAlignment="1">
      <alignment horizontal="left" vertical="top" wrapText="1"/>
    </xf>
    <xf numFmtId="1" fontId="10" fillId="2" borderId="40" xfId="0" applyNumberFormat="1" applyFont="1" applyFill="1" applyBorder="1" applyAlignment="1">
      <alignment horizontal="left" vertical="top" wrapText="1"/>
    </xf>
    <xf numFmtId="1" fontId="10" fillId="5" borderId="41" xfId="0" applyNumberFormat="1" applyFont="1" applyFill="1" applyBorder="1" applyAlignment="1">
      <alignment horizontal="left" vertical="top" wrapText="1"/>
    </xf>
    <xf numFmtId="1" fontId="10" fillId="2" borderId="41" xfId="0" applyNumberFormat="1" applyFont="1" applyFill="1" applyBorder="1" applyAlignment="1">
      <alignment horizontal="left" vertical="top" wrapText="1"/>
    </xf>
    <xf numFmtId="1" fontId="10" fillId="2" borderId="32" xfId="0" applyNumberFormat="1" applyFont="1" applyFill="1" applyBorder="1" applyAlignment="1">
      <alignment horizontal="left" vertical="top" wrapText="1"/>
    </xf>
    <xf numFmtId="1" fontId="10" fillId="2" borderId="33" xfId="0" quotePrefix="1" applyNumberFormat="1" applyFont="1" applyFill="1" applyBorder="1" applyAlignment="1">
      <alignment horizontal="left" vertical="center" wrapText="1"/>
    </xf>
    <xf numFmtId="1" fontId="10" fillId="5" borderId="42" xfId="0" applyNumberFormat="1" applyFont="1" applyFill="1" applyBorder="1" applyAlignment="1">
      <alignment horizontal="left" vertical="top" wrapText="1"/>
    </xf>
    <xf numFmtId="2" fontId="10" fillId="2" borderId="16" xfId="0" applyNumberFormat="1" applyFont="1" applyFill="1" applyBorder="1" applyAlignment="1">
      <alignment horizontal="center" vertical="top" wrapText="1"/>
    </xf>
    <xf numFmtId="2" fontId="10" fillId="5" borderId="32" xfId="0" applyNumberFormat="1" applyFont="1" applyFill="1" applyBorder="1" applyAlignment="1">
      <alignment horizontal="center" vertical="top" wrapText="1"/>
    </xf>
    <xf numFmtId="2" fontId="10" fillId="2" borderId="40" xfId="0" applyNumberFormat="1" applyFont="1" applyFill="1" applyBorder="1" applyAlignment="1">
      <alignment horizontal="center" vertical="top" wrapText="1"/>
    </xf>
    <xf numFmtId="2" fontId="10" fillId="5" borderId="41" xfId="0" applyNumberFormat="1" applyFont="1" applyFill="1" applyBorder="1" applyAlignment="1">
      <alignment horizontal="center" vertical="top" wrapText="1"/>
    </xf>
    <xf numFmtId="2" fontId="10" fillId="2" borderId="41" xfId="0" applyNumberFormat="1" applyFont="1" applyFill="1" applyBorder="1" applyAlignment="1">
      <alignment horizontal="center" vertical="top" wrapText="1"/>
    </xf>
    <xf numFmtId="2" fontId="10" fillId="2" borderId="32" xfId="0" applyNumberFormat="1" applyFont="1" applyFill="1" applyBorder="1" applyAlignment="1">
      <alignment horizontal="center" vertical="top" wrapText="1"/>
    </xf>
    <xf numFmtId="2" fontId="10" fillId="2" borderId="33" xfId="0" quotePrefix="1" applyNumberFormat="1" applyFont="1" applyFill="1" applyBorder="1" applyAlignment="1">
      <alignment horizontal="center" vertical="center" wrapText="1"/>
    </xf>
    <xf numFmtId="2" fontId="10" fillId="5" borderId="42" xfId="0" applyNumberFormat="1" applyFont="1" applyFill="1" applyBorder="1" applyAlignment="1">
      <alignment horizontal="center" vertical="top" wrapText="1"/>
    </xf>
    <xf numFmtId="0" fontId="3" fillId="9" borderId="2" xfId="0" applyFont="1" applyFill="1" applyBorder="1"/>
    <xf numFmtId="0" fontId="3" fillId="9" borderId="2" xfId="0" applyFont="1" applyFill="1" applyBorder="1" applyAlignment="1">
      <alignment horizontal="center" vertical="center" wrapText="1"/>
    </xf>
    <xf numFmtId="0" fontId="1" fillId="0" borderId="2" xfId="0" applyFont="1" applyBorder="1"/>
    <xf numFmtId="0" fontId="7" fillId="0" borderId="0" xfId="1" applyFont="1" applyFill="1" applyBorder="1" applyAlignment="1">
      <alignment horizontal="center" vertical="center"/>
    </xf>
    <xf numFmtId="0" fontId="8" fillId="0" borderId="0" xfId="0" applyFont="1" applyAlignment="1">
      <alignment horizontal="center" vertical="center" wrapText="1"/>
    </xf>
    <xf numFmtId="164" fontId="10" fillId="0" borderId="0" xfId="0" applyNumberFormat="1" applyFont="1" applyAlignment="1">
      <alignment horizontal="center" vertical="top" wrapText="1"/>
    </xf>
    <xf numFmtId="1" fontId="11" fillId="7" borderId="31" xfId="0" quotePrefix="1" applyNumberFormat="1" applyFont="1" applyFill="1" applyBorder="1" applyAlignment="1">
      <alignment horizontal="center" vertical="center" wrapText="1"/>
    </xf>
    <xf numFmtId="1" fontId="11" fillId="7" borderId="33" xfId="0" quotePrefix="1" applyNumberFormat="1" applyFont="1" applyFill="1" applyBorder="1" applyAlignment="1">
      <alignment horizontal="center" vertical="center" wrapText="1"/>
    </xf>
    <xf numFmtId="1" fontId="11" fillId="7" borderId="32" xfId="0" quotePrefix="1" applyNumberFormat="1" applyFont="1" applyFill="1" applyBorder="1" applyAlignment="1">
      <alignment horizontal="center" vertical="top" wrapText="1"/>
    </xf>
    <xf numFmtId="1" fontId="11" fillId="7" borderId="33" xfId="0" applyNumberFormat="1" applyFont="1" applyFill="1" applyBorder="1" applyAlignment="1">
      <alignment horizontal="center" vertical="center" wrapText="1"/>
    </xf>
    <xf numFmtId="1" fontId="10" fillId="5" borderId="32" xfId="0" applyNumberFormat="1" applyFont="1" applyFill="1" applyBorder="1" applyAlignment="1">
      <alignment horizontal="left" wrapText="1"/>
    </xf>
    <xf numFmtId="1" fontId="10" fillId="5" borderId="41" xfId="0" applyNumberFormat="1" applyFont="1" applyFill="1" applyBorder="1" applyAlignment="1">
      <alignment horizontal="left" wrapText="1"/>
    </xf>
    <xf numFmtId="1" fontId="10" fillId="5" borderId="42" xfId="0" applyNumberFormat="1" applyFont="1" applyFill="1" applyBorder="1" applyAlignment="1">
      <alignment horizontal="left" wrapText="1"/>
    </xf>
    <xf numFmtId="166" fontId="10" fillId="7" borderId="31" xfId="0" quotePrefix="1" applyNumberFormat="1" applyFont="1" applyFill="1" applyBorder="1" applyAlignment="1">
      <alignment horizontal="left" wrapText="1"/>
    </xf>
    <xf numFmtId="166" fontId="10" fillId="7" borderId="33" xfId="0" quotePrefix="1" applyNumberFormat="1" applyFont="1" applyFill="1" applyBorder="1" applyAlignment="1">
      <alignment horizontal="left" wrapText="1"/>
    </xf>
    <xf numFmtId="0" fontId="10" fillId="7" borderId="32" xfId="0" quotePrefix="1" applyFont="1" applyFill="1" applyBorder="1" applyAlignment="1">
      <alignment horizontal="left" wrapText="1"/>
    </xf>
    <xf numFmtId="166" fontId="10" fillId="7" borderId="33" xfId="0" applyNumberFormat="1" applyFont="1" applyFill="1" applyBorder="1" applyAlignment="1">
      <alignment horizontal="left" wrapText="1"/>
    </xf>
    <xf numFmtId="164" fontId="11" fillId="5" borderId="33" xfId="0" quotePrefix="1" applyNumberFormat="1" applyFont="1" applyFill="1" applyBorder="1" applyAlignment="1">
      <alignment horizontal="center" vertical="center" wrapText="1"/>
    </xf>
    <xf numFmtId="164" fontId="11" fillId="7" borderId="33" xfId="0" quotePrefix="1" applyNumberFormat="1" applyFont="1" applyFill="1" applyBorder="1" applyAlignment="1">
      <alignment horizontal="center" vertical="center" wrapText="1"/>
    </xf>
    <xf numFmtId="164" fontId="11" fillId="7" borderId="32" xfId="0" applyNumberFormat="1" applyFont="1" applyFill="1" applyBorder="1" applyAlignment="1">
      <alignment horizontal="center" vertical="top" wrapText="1"/>
    </xf>
    <xf numFmtId="164" fontId="11" fillId="5" borderId="32" xfId="0" applyNumberFormat="1" applyFont="1" applyFill="1" applyBorder="1" applyAlignment="1">
      <alignment horizontal="center" vertical="top" wrapText="1"/>
    </xf>
    <xf numFmtId="164" fontId="11" fillId="7" borderId="34" xfId="0" applyNumberFormat="1" applyFont="1" applyFill="1" applyBorder="1" applyAlignment="1">
      <alignment horizontal="center" vertical="center" wrapText="1"/>
    </xf>
    <xf numFmtId="164" fontId="11" fillId="5" borderId="34" xfId="0" applyNumberFormat="1" applyFont="1" applyFill="1" applyBorder="1" applyAlignment="1">
      <alignment horizontal="center" vertical="center" wrapText="1"/>
    </xf>
    <xf numFmtId="166" fontId="11" fillId="7" borderId="32" xfId="0" quotePrefix="1" applyNumberFormat="1" applyFont="1" applyFill="1" applyBorder="1" applyAlignment="1">
      <alignment horizontal="center" vertical="top" wrapText="1"/>
    </xf>
    <xf numFmtId="166" fontId="11" fillId="5" borderId="32" xfId="0" quotePrefix="1" applyNumberFormat="1" applyFont="1" applyFill="1" applyBorder="1" applyAlignment="1">
      <alignment horizontal="center" vertical="top" wrapText="1"/>
    </xf>
    <xf numFmtId="0" fontId="14" fillId="5" borderId="0" xfId="0" applyFont="1" applyFill="1"/>
    <xf numFmtId="0" fontId="15" fillId="5" borderId="0" xfId="0" applyFont="1" applyFill="1"/>
    <xf numFmtId="0" fontId="16" fillId="0" borderId="0" xfId="2" applyFill="1" applyBorder="1" applyAlignment="1">
      <alignment horizontal="center"/>
    </xf>
    <xf numFmtId="0" fontId="1" fillId="5" borderId="0" xfId="0" applyFont="1" applyFill="1"/>
    <xf numFmtId="1" fontId="10" fillId="5" borderId="47" xfId="0" applyNumberFormat="1" applyFont="1" applyFill="1" applyBorder="1" applyAlignment="1">
      <alignment horizontal="center" vertical="top" wrapText="1"/>
    </xf>
    <xf numFmtId="1" fontId="10" fillId="5" borderId="47" xfId="0" applyNumberFormat="1" applyFont="1" applyFill="1" applyBorder="1" applyAlignment="1">
      <alignment horizontal="left" vertical="top" wrapText="1"/>
    </xf>
    <xf numFmtId="1" fontId="20" fillId="7" borderId="1" xfId="0" quotePrefix="1" applyNumberFormat="1" applyFont="1" applyFill="1" applyBorder="1" applyAlignment="1">
      <alignment horizontal="center" vertical="center" wrapText="1"/>
    </xf>
    <xf numFmtId="1" fontId="20" fillId="7" borderId="1" xfId="0" quotePrefix="1" applyNumberFormat="1" applyFont="1" applyFill="1" applyBorder="1" applyAlignment="1">
      <alignment horizontal="left" vertical="center" wrapText="1"/>
    </xf>
    <xf numFmtId="1" fontId="19" fillId="7" borderId="10" xfId="0" quotePrefix="1" applyNumberFormat="1" applyFont="1" applyFill="1" applyBorder="1" applyAlignment="1">
      <alignment horizontal="center" vertical="center" wrapText="1"/>
    </xf>
    <xf numFmtId="1" fontId="19" fillId="7" borderId="1" xfId="0" quotePrefix="1" applyNumberFormat="1" applyFont="1" applyFill="1" applyBorder="1" applyAlignment="1">
      <alignment horizontal="center" vertical="center" wrapText="1"/>
    </xf>
    <xf numFmtId="0" fontId="8" fillId="7" borderId="1" xfId="0" applyFont="1" applyFill="1" applyBorder="1" applyAlignment="1">
      <alignment horizontal="center" vertical="center" wrapText="1"/>
    </xf>
    <xf numFmtId="165" fontId="11" fillId="5" borderId="15" xfId="0" applyNumberFormat="1" applyFont="1" applyFill="1" applyBorder="1" applyAlignment="1">
      <alignment horizontal="center" vertical="center" wrapText="1"/>
    </xf>
    <xf numFmtId="165" fontId="11" fillId="7" borderId="15" xfId="0" applyNumberFormat="1" applyFont="1" applyFill="1" applyBorder="1" applyAlignment="1">
      <alignment horizontal="center" vertical="center" wrapText="1"/>
    </xf>
    <xf numFmtId="165" fontId="11" fillId="7" borderId="18" xfId="0" applyNumberFormat="1" applyFont="1" applyFill="1" applyBorder="1" applyAlignment="1">
      <alignment horizontal="center" vertical="center" wrapText="1"/>
    </xf>
    <xf numFmtId="2" fontId="11" fillId="5" borderId="15" xfId="0" applyNumberFormat="1" applyFont="1" applyFill="1" applyBorder="1" applyAlignment="1">
      <alignment horizontal="center" vertical="center" wrapText="1"/>
    </xf>
    <xf numFmtId="166" fontId="11" fillId="7" borderId="15" xfId="0" applyNumberFormat="1" applyFont="1" applyFill="1" applyBorder="1" applyAlignment="1">
      <alignment horizontal="center" vertical="center" wrapText="1"/>
    </xf>
    <xf numFmtId="166" fontId="11" fillId="5" borderId="15" xfId="0" applyNumberFormat="1" applyFont="1" applyFill="1" applyBorder="1" applyAlignment="1">
      <alignment horizontal="center" vertical="center" wrapText="1"/>
    </xf>
    <xf numFmtId="166" fontId="11" fillId="7" borderId="18" xfId="0" applyNumberFormat="1" applyFont="1" applyFill="1" applyBorder="1" applyAlignment="1">
      <alignment horizontal="center" vertical="center" wrapText="1"/>
    </xf>
    <xf numFmtId="1" fontId="11" fillId="5" borderId="48" xfId="0" applyNumberFormat="1" applyFont="1" applyFill="1" applyBorder="1" applyAlignment="1">
      <alignment horizontal="center" vertical="center" wrapText="1"/>
    </xf>
    <xf numFmtId="1" fontId="11" fillId="7" borderId="48" xfId="0" applyNumberFormat="1" applyFont="1" applyFill="1" applyBorder="1" applyAlignment="1">
      <alignment horizontal="center" vertical="center" wrapText="1"/>
    </xf>
    <xf numFmtId="1" fontId="11" fillId="7" borderId="35" xfId="0" applyNumberFormat="1" applyFont="1" applyFill="1" applyBorder="1" applyAlignment="1">
      <alignment horizontal="center" vertical="center" wrapText="1"/>
    </xf>
    <xf numFmtId="0" fontId="8" fillId="7" borderId="8" xfId="0" applyFont="1" applyFill="1" applyBorder="1" applyAlignment="1">
      <alignment horizontal="center" vertical="center" wrapText="1"/>
    </xf>
    <xf numFmtId="0" fontId="8" fillId="7" borderId="10" xfId="0" applyFont="1" applyFill="1" applyBorder="1" applyAlignment="1">
      <alignment horizontal="center" vertical="center" wrapText="1"/>
    </xf>
    <xf numFmtId="2" fontId="20" fillId="7" borderId="1" xfId="0" quotePrefix="1" applyNumberFormat="1" applyFont="1" applyFill="1" applyBorder="1" applyAlignment="1">
      <alignment horizontal="center" vertical="center" wrapText="1"/>
    </xf>
    <xf numFmtId="165" fontId="20" fillId="7" borderId="1" xfId="0" quotePrefix="1" applyNumberFormat="1" applyFont="1" applyFill="1" applyBorder="1" applyAlignment="1">
      <alignment horizontal="center" vertical="center" wrapText="1"/>
    </xf>
    <xf numFmtId="165" fontId="20" fillId="5" borderId="1" xfId="0" quotePrefix="1" applyNumberFormat="1" applyFont="1" applyFill="1" applyBorder="1" applyAlignment="1">
      <alignment horizontal="center" vertical="center" wrapText="1"/>
    </xf>
    <xf numFmtId="165" fontId="20" fillId="5" borderId="16" xfId="0" quotePrefix="1" applyNumberFormat="1" applyFont="1" applyFill="1" applyBorder="1" applyAlignment="1">
      <alignment horizontal="center" vertical="center" wrapText="1"/>
    </xf>
    <xf numFmtId="165" fontId="20" fillId="5" borderId="26" xfId="0" quotePrefix="1" applyNumberFormat="1" applyFont="1" applyFill="1" applyBorder="1" applyAlignment="1">
      <alignment horizontal="center" vertical="center" wrapText="1"/>
    </xf>
    <xf numFmtId="165" fontId="20" fillId="5" borderId="8" xfId="0" quotePrefix="1" applyNumberFormat="1" applyFont="1" applyFill="1" applyBorder="1" applyAlignment="1">
      <alignment horizontal="center" vertical="center" wrapText="1"/>
    </xf>
    <xf numFmtId="1" fontId="19" fillId="7" borderId="25" xfId="0" quotePrefix="1" applyNumberFormat="1" applyFont="1" applyFill="1" applyBorder="1" applyAlignment="1">
      <alignment horizontal="center" vertical="center" wrapText="1"/>
    </xf>
    <xf numFmtId="1" fontId="19" fillId="7" borderId="17" xfId="0" quotePrefix="1" applyNumberFormat="1" applyFont="1" applyFill="1" applyBorder="1" applyAlignment="1">
      <alignment horizontal="center" vertical="center" wrapText="1"/>
    </xf>
    <xf numFmtId="2" fontId="20" fillId="5" borderId="1" xfId="0" quotePrefix="1" applyNumberFormat="1" applyFont="1" applyFill="1" applyBorder="1" applyAlignment="1">
      <alignment horizontal="center" vertical="center" wrapText="1"/>
    </xf>
    <xf numFmtId="165" fontId="20" fillId="10" borderId="1" xfId="0" quotePrefix="1" applyNumberFormat="1" applyFont="1" applyFill="1" applyBorder="1" applyAlignment="1">
      <alignment horizontal="center" vertical="center" wrapText="1"/>
    </xf>
    <xf numFmtId="0" fontId="1" fillId="0" borderId="5" xfId="0" applyFont="1" applyBorder="1" applyAlignment="1">
      <alignment horizontal="left"/>
    </xf>
    <xf numFmtId="0" fontId="0" fillId="0" borderId="2" xfId="0" applyBorder="1" applyAlignment="1">
      <alignment horizontal="left"/>
    </xf>
    <xf numFmtId="1" fontId="19" fillId="7" borderId="46" xfId="0" quotePrefix="1" applyNumberFormat="1" applyFont="1" applyFill="1" applyBorder="1" applyAlignment="1">
      <alignment vertical="center" wrapText="1"/>
    </xf>
    <xf numFmtId="1" fontId="19" fillId="7" borderId="24" xfId="0" quotePrefix="1" applyNumberFormat="1" applyFont="1" applyFill="1" applyBorder="1" applyAlignment="1">
      <alignment vertical="center" wrapText="1"/>
    </xf>
    <xf numFmtId="1" fontId="19" fillId="7" borderId="35" xfId="0" quotePrefix="1" applyNumberFormat="1" applyFont="1" applyFill="1" applyBorder="1" applyAlignment="1">
      <alignment horizontal="center" vertical="center" wrapText="1"/>
    </xf>
    <xf numFmtId="0" fontId="0" fillId="12" borderId="0" xfId="0" applyFill="1"/>
    <xf numFmtId="0" fontId="0" fillId="12" borderId="0" xfId="0" applyFill="1" applyAlignment="1">
      <alignment horizontal="left"/>
    </xf>
    <xf numFmtId="0" fontId="1" fillId="12" borderId="0" xfId="0" applyFont="1" applyFill="1" applyAlignment="1">
      <alignment horizontal="left"/>
    </xf>
    <xf numFmtId="0" fontId="0" fillId="3" borderId="0" xfId="0" applyFill="1"/>
    <xf numFmtId="0" fontId="1" fillId="12" borderId="0" xfId="0" applyFont="1" applyFill="1" applyAlignment="1">
      <alignment wrapText="1"/>
    </xf>
    <xf numFmtId="0" fontId="1" fillId="12" borderId="0" xfId="0" applyFont="1" applyFill="1"/>
    <xf numFmtId="1" fontId="11" fillId="7" borderId="15" xfId="0" applyNumberFormat="1" applyFont="1" applyFill="1" applyBorder="1" applyAlignment="1">
      <alignment horizontal="center" vertical="center" wrapText="1"/>
    </xf>
    <xf numFmtId="1" fontId="11" fillId="5" borderId="15" xfId="0" applyNumberFormat="1" applyFont="1" applyFill="1" applyBorder="1" applyAlignment="1">
      <alignment horizontal="center" vertical="center" wrapText="1"/>
    </xf>
    <xf numFmtId="1" fontId="11" fillId="7" borderId="18" xfId="0" applyNumberFormat="1" applyFont="1" applyFill="1" applyBorder="1" applyAlignment="1">
      <alignment horizontal="center" vertical="center" wrapText="1"/>
    </xf>
    <xf numFmtId="165" fontId="11" fillId="7" borderId="36" xfId="0" applyNumberFormat="1" applyFont="1" applyFill="1" applyBorder="1" applyAlignment="1">
      <alignment horizontal="center" vertical="center" wrapText="1"/>
    </xf>
    <xf numFmtId="165" fontId="11" fillId="5" borderId="52" xfId="0" applyNumberFormat="1" applyFont="1" applyFill="1" applyBorder="1" applyAlignment="1">
      <alignment horizontal="center" vertical="center" wrapText="1"/>
    </xf>
    <xf numFmtId="2" fontId="0" fillId="0" borderId="2" xfId="0" applyNumberFormat="1" applyBorder="1"/>
    <xf numFmtId="0" fontId="1" fillId="0" borderId="5" xfId="0" applyFont="1" applyBorder="1" applyAlignment="1">
      <alignment horizontal="left" vertical="center" wrapText="1"/>
    </xf>
    <xf numFmtId="2" fontId="1" fillId="0" borderId="2" xfId="0" applyNumberFormat="1" applyFont="1" applyBorder="1" applyAlignment="1">
      <alignment horizontal="center"/>
    </xf>
    <xf numFmtId="0" fontId="8" fillId="7" borderId="26" xfId="0" applyFont="1" applyFill="1" applyBorder="1" applyAlignment="1">
      <alignment horizontal="center" vertical="center" wrapText="1"/>
    </xf>
    <xf numFmtId="1" fontId="11" fillId="0" borderId="2" xfId="0" applyNumberFormat="1" applyFont="1" applyBorder="1" applyAlignment="1">
      <alignment horizontal="right" vertical="center" wrapText="1"/>
    </xf>
    <xf numFmtId="0" fontId="8" fillId="4" borderId="1" xfId="0" applyFont="1" applyFill="1" applyBorder="1" applyAlignment="1">
      <alignment horizontal="center" vertical="center"/>
    </xf>
    <xf numFmtId="0" fontId="1" fillId="0" borderId="1" xfId="0" applyFont="1" applyBorder="1"/>
    <xf numFmtId="0" fontId="8" fillId="4" borderId="14" xfId="0" applyFont="1" applyFill="1" applyBorder="1" applyAlignment="1">
      <alignment horizontal="center" vertical="center"/>
    </xf>
    <xf numFmtId="0" fontId="1" fillId="4" borderId="37" xfId="0" applyFont="1" applyFill="1" applyBorder="1" applyAlignment="1">
      <alignment horizontal="left" vertical="center" wrapText="1"/>
    </xf>
    <xf numFmtId="0" fontId="26" fillId="12" borderId="0" xfId="0" applyFont="1" applyFill="1"/>
    <xf numFmtId="0" fontId="29" fillId="5" borderId="0" xfId="0" applyFont="1" applyFill="1"/>
    <xf numFmtId="0" fontId="16" fillId="0" borderId="0" xfId="2" applyFill="1" applyBorder="1" applyAlignment="1"/>
    <xf numFmtId="0" fontId="30" fillId="0" borderId="0" xfId="0" applyFont="1" applyAlignment="1">
      <alignment vertical="center" wrapText="1"/>
    </xf>
    <xf numFmtId="0" fontId="31" fillId="0" borderId="0" xfId="0" applyFont="1" applyAlignment="1">
      <alignment vertical="center" wrapText="1"/>
    </xf>
    <xf numFmtId="165" fontId="3" fillId="7" borderId="1" xfId="0" applyNumberFormat="1" applyFont="1" applyFill="1" applyBorder="1" applyAlignment="1">
      <alignment horizontal="center"/>
    </xf>
    <xf numFmtId="167" fontId="3" fillId="7" borderId="1" xfId="0" applyNumberFormat="1" applyFont="1" applyFill="1" applyBorder="1" applyAlignment="1">
      <alignment horizontal="center"/>
    </xf>
    <xf numFmtId="0" fontId="1" fillId="12" borderId="0" xfId="0" applyFont="1" applyFill="1" applyAlignment="1">
      <alignment horizontal="right"/>
    </xf>
    <xf numFmtId="167" fontId="1" fillId="12" borderId="0" xfId="0" applyNumberFormat="1" applyFont="1" applyFill="1"/>
    <xf numFmtId="0" fontId="14" fillId="12" borderId="0" xfId="0" applyFont="1" applyFill="1"/>
    <xf numFmtId="0" fontId="33" fillId="12" borderId="0" xfId="0" applyFont="1" applyFill="1" applyAlignment="1">
      <alignment horizontal="left" vertical="center" wrapText="1"/>
    </xf>
    <xf numFmtId="0" fontId="0" fillId="0" borderId="55" xfId="0" applyBorder="1"/>
    <xf numFmtId="0" fontId="1" fillId="0" borderId="56" xfId="0" applyFont="1" applyBorder="1"/>
    <xf numFmtId="2" fontId="0" fillId="0" borderId="0" xfId="0" applyNumberFormat="1" applyAlignment="1">
      <alignment horizontal="center" vertical="center"/>
    </xf>
    <xf numFmtId="2" fontId="0" fillId="0" borderId="58" xfId="0" applyNumberFormat="1" applyBorder="1" applyAlignment="1">
      <alignment horizontal="center"/>
    </xf>
    <xf numFmtId="2" fontId="0" fillId="0" borderId="0" xfId="0" applyNumberFormat="1" applyAlignment="1">
      <alignment horizontal="center"/>
    </xf>
    <xf numFmtId="0" fontId="0" fillId="0" borderId="0" xfId="0" applyAlignment="1">
      <alignment horizontal="left"/>
    </xf>
    <xf numFmtId="0" fontId="33" fillId="0" borderId="1" xfId="0" applyFont="1" applyBorder="1" applyAlignment="1">
      <alignment horizontal="left" vertical="center" wrapText="1"/>
    </xf>
    <xf numFmtId="0" fontId="0" fillId="0" borderId="5" xfId="0" applyBorder="1" applyAlignment="1">
      <alignment horizontal="left"/>
    </xf>
    <xf numFmtId="2" fontId="0" fillId="0" borderId="2" xfId="0" applyNumberFormat="1" applyBorder="1" applyAlignment="1">
      <alignment horizontal="center"/>
    </xf>
    <xf numFmtId="0" fontId="1" fillId="0" borderId="2" xfId="0" applyFont="1" applyBorder="1" applyAlignment="1">
      <alignment horizontal="left"/>
    </xf>
    <xf numFmtId="0" fontId="1" fillId="0" borderId="6" xfId="0" applyFont="1" applyBorder="1" applyAlignment="1">
      <alignment horizontal="left" vertical="center" wrapText="1"/>
    </xf>
    <xf numFmtId="0" fontId="10" fillId="0" borderId="2" xfId="0" applyFont="1" applyBorder="1" applyAlignment="1">
      <alignment horizontal="center" vertical="center"/>
    </xf>
    <xf numFmtId="166" fontId="13" fillId="0" borderId="20" xfId="0" applyNumberFormat="1" applyFont="1" applyBorder="1" applyAlignment="1" applyProtection="1">
      <alignment horizontal="center" vertical="center"/>
      <protection locked="0"/>
    </xf>
    <xf numFmtId="0" fontId="10" fillId="0" borderId="21" xfId="0" applyFont="1" applyBorder="1" applyAlignment="1">
      <alignment horizontal="center" vertical="center"/>
    </xf>
    <xf numFmtId="166" fontId="10" fillId="0" borderId="2" xfId="0" applyNumberFormat="1" applyFont="1" applyBorder="1" applyAlignment="1">
      <alignment horizontal="center" vertical="center"/>
    </xf>
    <xf numFmtId="0" fontId="13" fillId="0" borderId="20" xfId="0" applyFont="1" applyBorder="1" applyAlignment="1">
      <alignment horizontal="center" vertical="center"/>
    </xf>
    <xf numFmtId="0" fontId="11" fillId="0" borderId="21" xfId="0" applyFont="1" applyBorder="1" applyAlignment="1">
      <alignment horizontal="left" vertical="center" wrapText="1"/>
    </xf>
    <xf numFmtId="0" fontId="11" fillId="0" borderId="21" xfId="0" applyFont="1" applyBorder="1" applyAlignment="1">
      <alignment horizontal="center" vertical="center"/>
    </xf>
    <xf numFmtId="0" fontId="11" fillId="0" borderId="2" xfId="0" applyFont="1" applyBorder="1" applyAlignment="1">
      <alignment horizontal="center" vertical="center"/>
    </xf>
    <xf numFmtId="0" fontId="11" fillId="0" borderId="30" xfId="0" applyFont="1" applyBorder="1" applyAlignment="1">
      <alignment horizontal="left" vertical="center" wrapText="1"/>
    </xf>
    <xf numFmtId="0" fontId="3" fillId="0" borderId="2" xfId="0" applyFont="1" applyBorder="1" applyAlignment="1">
      <alignment horizontal="center"/>
    </xf>
    <xf numFmtId="0" fontId="10" fillId="0" borderId="2" xfId="0" applyFont="1" applyBorder="1" applyAlignment="1">
      <alignment horizontal="center"/>
    </xf>
    <xf numFmtId="164" fontId="13" fillId="0" borderId="20" xfId="0" applyNumberFormat="1" applyFont="1" applyBorder="1" applyAlignment="1">
      <alignment horizontal="center" vertical="center"/>
    </xf>
    <xf numFmtId="0" fontId="10" fillId="0" borderId="21" xfId="0" applyFont="1" applyBorder="1" applyAlignment="1">
      <alignment horizontal="center"/>
    </xf>
    <xf numFmtId="0" fontId="11" fillId="0" borderId="7" xfId="0" applyFont="1" applyBorder="1" applyAlignment="1">
      <alignment horizontal="left" vertical="center"/>
    </xf>
    <xf numFmtId="0" fontId="11" fillId="0" borderId="7" xfId="0" applyFont="1" applyBorder="1" applyAlignment="1">
      <alignment horizontal="center"/>
    </xf>
    <xf numFmtId="1" fontId="11" fillId="0" borderId="2" xfId="0" quotePrefix="1" applyNumberFormat="1" applyFont="1" applyBorder="1" applyAlignment="1">
      <alignment horizontal="center" vertical="center" wrapText="1"/>
    </xf>
    <xf numFmtId="0" fontId="13" fillId="0" borderId="13" xfId="0" applyFont="1" applyBorder="1" applyAlignment="1">
      <alignment horizontal="center" vertical="center"/>
    </xf>
    <xf numFmtId="0" fontId="0" fillId="0" borderId="26" xfId="0" applyBorder="1"/>
    <xf numFmtId="0" fontId="0" fillId="0" borderId="53" xfId="0" applyBorder="1"/>
    <xf numFmtId="0" fontId="0" fillId="0" borderId="27" xfId="0" applyBorder="1"/>
    <xf numFmtId="0" fontId="1" fillId="0" borderId="14" xfId="0" applyFont="1" applyBorder="1" applyAlignment="1">
      <alignment horizontal="right"/>
    </xf>
    <xf numFmtId="0" fontId="1" fillId="0" borderId="0" xfId="0" applyFont="1" applyAlignment="1">
      <alignment horizontal="right"/>
    </xf>
    <xf numFmtId="14" fontId="0" fillId="0" borderId="59" xfId="0" applyNumberFormat="1" applyBorder="1"/>
    <xf numFmtId="0" fontId="0" fillId="0" borderId="15" xfId="0" applyBorder="1"/>
    <xf numFmtId="0" fontId="0" fillId="0" borderId="60" xfId="0" applyBorder="1"/>
    <xf numFmtId="0" fontId="0" fillId="0" borderId="61" xfId="0" applyBorder="1"/>
    <xf numFmtId="0" fontId="0" fillId="0" borderId="59" xfId="0" applyBorder="1"/>
    <xf numFmtId="0" fontId="0" fillId="0" borderId="14" xfId="0" applyBorder="1"/>
    <xf numFmtId="0" fontId="3" fillId="0" borderId="14" xfId="0" applyFont="1" applyBorder="1"/>
    <xf numFmtId="0" fontId="3" fillId="0" borderId="0" xfId="0" applyFont="1" applyAlignment="1">
      <alignment horizontal="left"/>
    </xf>
    <xf numFmtId="0" fontId="1" fillId="0" borderId="14" xfId="0" applyFont="1" applyBorder="1"/>
    <xf numFmtId="0" fontId="0" fillId="0" borderId="15" xfId="0" applyBorder="1" applyAlignment="1">
      <alignment horizontal="left"/>
    </xf>
    <xf numFmtId="0" fontId="3" fillId="0" borderId="0" xfId="0" applyFont="1"/>
    <xf numFmtId="0" fontId="1" fillId="0" borderId="15" xfId="0" applyFont="1" applyBorder="1"/>
    <xf numFmtId="0" fontId="0" fillId="0" borderId="16" xfId="0" applyBorder="1"/>
    <xf numFmtId="0" fontId="0" fillId="0" borderId="17" xfId="0" applyBorder="1"/>
    <xf numFmtId="0" fontId="1" fillId="2" borderId="7" xfId="0" applyFont="1" applyFill="1" applyBorder="1" applyAlignment="1">
      <alignment horizontal="left" vertical="center" wrapText="1"/>
    </xf>
    <xf numFmtId="0" fontId="1" fillId="3" borderId="53" xfId="0" applyFont="1" applyFill="1" applyBorder="1"/>
    <xf numFmtId="0" fontId="1" fillId="3" borderId="60" xfId="0" applyFont="1" applyFill="1" applyBorder="1" applyAlignment="1">
      <alignment horizontal="left"/>
    </xf>
    <xf numFmtId="2" fontId="0" fillId="0" borderId="0" xfId="0" applyNumberFormat="1"/>
    <xf numFmtId="2" fontId="0" fillId="0" borderId="15" xfId="0" applyNumberFormat="1" applyBorder="1"/>
    <xf numFmtId="2" fontId="13" fillId="5" borderId="2" xfId="0" applyNumberFormat="1" applyFont="1" applyFill="1" applyBorder="1" applyAlignment="1" applyProtection="1">
      <alignment horizontal="center" vertical="center"/>
      <protection locked="0"/>
    </xf>
    <xf numFmtId="0" fontId="3" fillId="3" borderId="2" xfId="0" applyFont="1" applyFill="1" applyBorder="1" applyAlignment="1">
      <alignment vertical="center" wrapText="1"/>
    </xf>
    <xf numFmtId="2" fontId="3" fillId="3" borderId="2" xfId="0" applyNumberFormat="1" applyFont="1" applyFill="1" applyBorder="1" applyAlignment="1">
      <alignment horizontal="center" vertical="center" wrapText="1"/>
    </xf>
    <xf numFmtId="0" fontId="3" fillId="0" borderId="0" xfId="0" applyFont="1" applyAlignment="1">
      <alignment horizontal="left" vertical="center" wrapText="1"/>
    </xf>
    <xf numFmtId="2" fontId="13" fillId="0" borderId="0" xfId="0" applyNumberFormat="1" applyFont="1" applyAlignment="1" applyProtection="1">
      <alignment horizontal="center" vertical="center"/>
      <protection locked="0"/>
    </xf>
    <xf numFmtId="0" fontId="1" fillId="3" borderId="2" xfId="0" applyFont="1" applyFill="1" applyBorder="1" applyAlignment="1">
      <alignment horizontal="right"/>
    </xf>
    <xf numFmtId="2" fontId="13" fillId="0" borderId="2" xfId="0" applyNumberFormat="1" applyFont="1" applyBorder="1" applyAlignment="1" applyProtection="1">
      <alignment horizontal="center" vertical="center"/>
      <protection locked="0"/>
    </xf>
    <xf numFmtId="0" fontId="0" fillId="0" borderId="2" xfId="0" applyBorder="1" applyAlignment="1">
      <alignment horizontal="center"/>
    </xf>
    <xf numFmtId="0" fontId="1" fillId="0" borderId="2" xfId="0" applyFont="1" applyBorder="1" applyAlignment="1">
      <alignment horizontal="center" vertical="center" wrapText="1"/>
    </xf>
    <xf numFmtId="0" fontId="1" fillId="3" borderId="3" xfId="0" applyFont="1" applyFill="1" applyBorder="1" applyAlignment="1">
      <alignment horizontal="right"/>
    </xf>
    <xf numFmtId="0" fontId="1" fillId="3" borderId="4" xfId="0" applyFont="1" applyFill="1" applyBorder="1" applyAlignment="1">
      <alignment horizontal="right"/>
    </xf>
    <xf numFmtId="2" fontId="0" fillId="0" borderId="4" xfId="0" applyNumberFormat="1" applyBorder="1" applyAlignment="1">
      <alignment horizontal="center"/>
    </xf>
    <xf numFmtId="2" fontId="13" fillId="0" borderId="4" xfId="0" applyNumberFormat="1" applyFont="1" applyBorder="1" applyAlignment="1" applyProtection="1">
      <alignment horizontal="center" vertical="center"/>
      <protection locked="0"/>
    </xf>
    <xf numFmtId="0" fontId="3" fillId="0" borderId="19" xfId="0" applyFont="1" applyBorder="1"/>
    <xf numFmtId="0" fontId="1" fillId="3" borderId="5" xfId="0" applyFont="1" applyFill="1" applyBorder="1" applyAlignment="1">
      <alignment horizontal="right"/>
    </xf>
    <xf numFmtId="0" fontId="3" fillId="0" borderId="20" xfId="0" applyFont="1" applyBorder="1"/>
    <xf numFmtId="0" fontId="1" fillId="3" borderId="64" xfId="0" applyFont="1" applyFill="1" applyBorder="1"/>
    <xf numFmtId="0" fontId="1" fillId="3" borderId="0" xfId="0" applyFont="1" applyFill="1" applyAlignment="1">
      <alignment horizontal="right"/>
    </xf>
    <xf numFmtId="0" fontId="1" fillId="3" borderId="17" xfId="0" applyFont="1" applyFill="1" applyBorder="1" applyAlignment="1">
      <alignment horizontal="right"/>
    </xf>
    <xf numFmtId="1" fontId="11" fillId="5" borderId="0" xfId="0" applyNumberFormat="1" applyFont="1" applyFill="1" applyAlignment="1">
      <alignment horizontal="left" vertical="top"/>
    </xf>
    <xf numFmtId="1" fontId="1" fillId="0" borderId="4" xfId="0" applyNumberFormat="1" applyFont="1" applyBorder="1" applyAlignment="1">
      <alignment horizontal="center"/>
    </xf>
    <xf numFmtId="2" fontId="1" fillId="0" borderId="2" xfId="0" applyNumberFormat="1" applyFont="1" applyBorder="1" applyAlignment="1">
      <alignment horizontal="center" vertical="center" wrapText="1"/>
    </xf>
    <xf numFmtId="2" fontId="33" fillId="0" borderId="2" xfId="0" applyNumberFormat="1" applyFont="1" applyBorder="1" applyAlignment="1">
      <alignment horizontal="center" vertical="center"/>
    </xf>
    <xf numFmtId="0" fontId="33" fillId="0" borderId="2" xfId="0" applyFont="1" applyBorder="1" applyAlignment="1">
      <alignment horizontal="center" vertical="center" wrapText="1"/>
    </xf>
    <xf numFmtId="0" fontId="0" fillId="12" borderId="2" xfId="0" applyFill="1" applyBorder="1"/>
    <xf numFmtId="0" fontId="1" fillId="3" borderId="37" xfId="0" applyFont="1" applyFill="1" applyBorder="1" applyAlignment="1">
      <alignment horizontal="right"/>
    </xf>
    <xf numFmtId="2" fontId="0" fillId="0" borderId="21" xfId="0" applyNumberFormat="1" applyBorder="1" applyAlignment="1">
      <alignment horizontal="center"/>
    </xf>
    <xf numFmtId="0" fontId="1" fillId="3" borderId="21" xfId="0" applyFont="1" applyFill="1" applyBorder="1" applyAlignment="1">
      <alignment horizontal="right"/>
    </xf>
    <xf numFmtId="0" fontId="0" fillId="3" borderId="21" xfId="0" applyFill="1" applyBorder="1"/>
    <xf numFmtId="0" fontId="3" fillId="0" borderId="21" xfId="0" applyFont="1" applyBorder="1" applyAlignment="1">
      <alignment horizontal="left" vertical="center" wrapText="1"/>
    </xf>
    <xf numFmtId="2" fontId="13" fillId="0" borderId="21" xfId="0" applyNumberFormat="1" applyFont="1" applyBorder="1" applyAlignment="1" applyProtection="1">
      <alignment horizontal="center" vertical="center"/>
      <protection locked="0"/>
    </xf>
    <xf numFmtId="0" fontId="3" fillId="0" borderId="38" xfId="0" applyFont="1" applyBorder="1"/>
    <xf numFmtId="0" fontId="3" fillId="3" borderId="2" xfId="0" applyFont="1" applyFill="1" applyBorder="1" applyAlignment="1">
      <alignment horizontal="right"/>
    </xf>
    <xf numFmtId="2" fontId="3" fillId="0" borderId="2" xfId="0" applyNumberFormat="1" applyFont="1" applyBorder="1" applyAlignment="1" applyProtection="1">
      <alignment horizontal="center" vertical="center"/>
      <protection locked="0"/>
    </xf>
    <xf numFmtId="0" fontId="3" fillId="0" borderId="2" xfId="0" applyFont="1" applyBorder="1"/>
    <xf numFmtId="1" fontId="1" fillId="0" borderId="0" xfId="0" applyNumberFormat="1" applyFont="1"/>
    <xf numFmtId="0" fontId="0" fillId="0" borderId="0" xfId="0" applyAlignment="1">
      <alignment horizontal="center"/>
    </xf>
    <xf numFmtId="2" fontId="3" fillId="3" borderId="2" xfId="0" applyNumberFormat="1" applyFont="1" applyFill="1" applyBorder="1"/>
    <xf numFmtId="1" fontId="1" fillId="5" borderId="2" xfId="0" applyNumberFormat="1" applyFont="1" applyFill="1" applyBorder="1" applyAlignment="1">
      <alignment horizontal="center" vertical="center"/>
    </xf>
    <xf numFmtId="2" fontId="1" fillId="0" borderId="2" xfId="0" applyNumberFormat="1" applyFont="1" applyBorder="1" applyAlignment="1">
      <alignment horizontal="center" vertical="center"/>
    </xf>
    <xf numFmtId="0" fontId="0" fillId="12" borderId="2" xfId="0" applyFill="1" applyBorder="1" applyAlignment="1">
      <alignment vertical="center"/>
    </xf>
    <xf numFmtId="0" fontId="8" fillId="7" borderId="68" xfId="0" applyFont="1" applyFill="1" applyBorder="1" applyAlignment="1">
      <alignment horizontal="center" vertical="center" wrapText="1"/>
    </xf>
    <xf numFmtId="166" fontId="11" fillId="7" borderId="69" xfId="0" quotePrefix="1" applyNumberFormat="1" applyFont="1" applyFill="1" applyBorder="1" applyAlignment="1">
      <alignment horizontal="center" vertical="center" wrapText="1"/>
    </xf>
    <xf numFmtId="164" fontId="11" fillId="7" borderId="69" xfId="0" quotePrefix="1" applyNumberFormat="1" applyFont="1" applyFill="1" applyBorder="1" applyAlignment="1">
      <alignment horizontal="center" vertical="center" wrapText="1"/>
    </xf>
    <xf numFmtId="0" fontId="8" fillId="7" borderId="32" xfId="0" applyFont="1" applyFill="1" applyBorder="1" applyAlignment="1">
      <alignment horizontal="center" vertical="center" wrapText="1"/>
    </xf>
    <xf numFmtId="0" fontId="8" fillId="7" borderId="33" xfId="0" applyFont="1" applyFill="1" applyBorder="1" applyAlignment="1">
      <alignment horizontal="center" vertical="center" wrapText="1"/>
    </xf>
    <xf numFmtId="0" fontId="12" fillId="4" borderId="41" xfId="0" applyFont="1" applyFill="1" applyBorder="1" applyAlignment="1">
      <alignment horizontal="center" vertical="center" wrapText="1"/>
    </xf>
    <xf numFmtId="0" fontId="8" fillId="4" borderId="70" xfId="0" applyFont="1" applyFill="1" applyBorder="1" applyAlignment="1">
      <alignment horizontal="center" vertical="center" wrapText="1"/>
    </xf>
    <xf numFmtId="0" fontId="8" fillId="4" borderId="71" xfId="0" applyFont="1" applyFill="1" applyBorder="1" applyAlignment="1">
      <alignment horizontal="center" vertical="center" wrapText="1"/>
    </xf>
    <xf numFmtId="164" fontId="10" fillId="2" borderId="35" xfId="0" applyNumberFormat="1" applyFont="1" applyFill="1" applyBorder="1" applyAlignment="1">
      <alignment horizontal="center" vertical="top" wrapText="1"/>
    </xf>
    <xf numFmtId="164" fontId="10" fillId="5" borderId="1" xfId="0" applyNumberFormat="1" applyFont="1" applyFill="1" applyBorder="1" applyAlignment="1">
      <alignment horizontal="center" vertical="top" wrapText="1"/>
    </xf>
    <xf numFmtId="164" fontId="10" fillId="2" borderId="48" xfId="0" applyNumberFormat="1" applyFont="1" applyFill="1" applyBorder="1" applyAlignment="1">
      <alignment horizontal="center" vertical="top" wrapText="1"/>
    </xf>
    <xf numFmtId="164" fontId="10" fillId="5" borderId="72" xfId="0" applyNumberFormat="1" applyFont="1" applyFill="1" applyBorder="1" applyAlignment="1">
      <alignment horizontal="center" vertical="top" wrapText="1"/>
    </xf>
    <xf numFmtId="164" fontId="10" fillId="2" borderId="72" xfId="0" applyNumberFormat="1" applyFont="1" applyFill="1" applyBorder="1" applyAlignment="1">
      <alignment horizontal="center" vertical="top" wrapText="1"/>
    </xf>
    <xf numFmtId="164" fontId="10" fillId="2" borderId="1" xfId="0" applyNumberFormat="1" applyFont="1" applyFill="1" applyBorder="1" applyAlignment="1">
      <alignment horizontal="center" vertical="top" wrapText="1"/>
    </xf>
    <xf numFmtId="1" fontId="10" fillId="2" borderId="32" xfId="0" quotePrefix="1" applyNumberFormat="1" applyFont="1" applyFill="1" applyBorder="1" applyAlignment="1">
      <alignment horizontal="center" vertical="center" wrapText="1"/>
    </xf>
    <xf numFmtId="164" fontId="10" fillId="2" borderId="34" xfId="0" quotePrefix="1" applyNumberFormat="1" applyFont="1" applyFill="1" applyBorder="1" applyAlignment="1">
      <alignment horizontal="center" vertical="center" wrapText="1"/>
    </xf>
    <xf numFmtId="164" fontId="10" fillId="5" borderId="73" xfId="0" applyNumberFormat="1" applyFont="1" applyFill="1" applyBorder="1" applyAlignment="1">
      <alignment horizontal="center" vertical="top" wrapText="1"/>
    </xf>
    <xf numFmtId="0" fontId="0" fillId="12" borderId="0" xfId="0" applyFill="1" applyAlignment="1">
      <alignment horizontal="center"/>
    </xf>
    <xf numFmtId="0" fontId="1" fillId="12" borderId="0" xfId="0" applyFont="1" applyFill="1" applyAlignment="1">
      <alignment horizontal="center"/>
    </xf>
    <xf numFmtId="0" fontId="1" fillId="12" borderId="0" xfId="0" applyFont="1" applyFill="1" applyAlignment="1">
      <alignment horizontal="center" vertical="center"/>
    </xf>
    <xf numFmtId="0" fontId="0" fillId="12" borderId="0" xfId="0" applyFill="1" applyAlignment="1">
      <alignment horizontal="center" vertical="center"/>
    </xf>
    <xf numFmtId="0" fontId="14" fillId="12" borderId="0" xfId="0" applyFont="1" applyFill="1" applyAlignment="1">
      <alignment horizontal="right"/>
    </xf>
    <xf numFmtId="167" fontId="14" fillId="12" borderId="0" xfId="0" applyNumberFormat="1" applyFont="1" applyFill="1"/>
    <xf numFmtId="1" fontId="19" fillId="6" borderId="46" xfId="0" quotePrefix="1" applyNumberFormat="1" applyFont="1" applyFill="1" applyBorder="1" applyAlignment="1">
      <alignment vertical="center" wrapText="1"/>
    </xf>
    <xf numFmtId="1" fontId="19" fillId="6" borderId="24" xfId="0" quotePrefix="1" applyNumberFormat="1" applyFont="1" applyFill="1" applyBorder="1" applyAlignment="1">
      <alignment vertical="center" wrapText="1"/>
    </xf>
    <xf numFmtId="1" fontId="19" fillId="6" borderId="35" xfId="0" quotePrefix="1" applyNumberFormat="1" applyFont="1" applyFill="1" applyBorder="1" applyAlignment="1">
      <alignment horizontal="center" vertical="center" wrapText="1"/>
    </xf>
    <xf numFmtId="1" fontId="19" fillId="6" borderId="25" xfId="0" quotePrefix="1" applyNumberFormat="1" applyFont="1" applyFill="1" applyBorder="1" applyAlignment="1">
      <alignment horizontal="center" vertical="center" wrapText="1"/>
    </xf>
    <xf numFmtId="1" fontId="19" fillId="6" borderId="17" xfId="0" quotePrefix="1" applyNumberFormat="1" applyFont="1" applyFill="1" applyBorder="1" applyAlignment="1">
      <alignment horizontal="center" vertical="center" wrapText="1"/>
    </xf>
    <xf numFmtId="1" fontId="19" fillId="6" borderId="1" xfId="0" quotePrefix="1" applyNumberFormat="1" applyFont="1" applyFill="1" applyBorder="1" applyAlignment="1">
      <alignment horizontal="center" vertical="center" wrapText="1"/>
    </xf>
    <xf numFmtId="1" fontId="19" fillId="6" borderId="10" xfId="0" quotePrefix="1" applyNumberFormat="1" applyFont="1" applyFill="1" applyBorder="1" applyAlignment="1">
      <alignment horizontal="center" vertical="center" wrapText="1"/>
    </xf>
    <xf numFmtId="1" fontId="20" fillId="14" borderId="1" xfId="0" quotePrefix="1" applyNumberFormat="1" applyFont="1" applyFill="1" applyBorder="1" applyAlignment="1">
      <alignment horizontal="center" vertical="center" wrapText="1"/>
    </xf>
    <xf numFmtId="1" fontId="20" fillId="14" borderId="1" xfId="0" quotePrefix="1" applyNumberFormat="1" applyFont="1" applyFill="1" applyBorder="1" applyAlignment="1">
      <alignment horizontal="left" vertical="center" wrapText="1"/>
    </xf>
    <xf numFmtId="165" fontId="20" fillId="14" borderId="1" xfId="0" quotePrefix="1" applyNumberFormat="1" applyFont="1" applyFill="1" applyBorder="1" applyAlignment="1">
      <alignment horizontal="center" vertical="center" wrapText="1"/>
    </xf>
    <xf numFmtId="2" fontId="20" fillId="14" borderId="1" xfId="0" quotePrefix="1" applyNumberFormat="1" applyFont="1" applyFill="1" applyBorder="1" applyAlignment="1">
      <alignment horizontal="center" vertical="center" wrapText="1"/>
    </xf>
    <xf numFmtId="165" fontId="3" fillId="14" borderId="1" xfId="0" applyNumberFormat="1" applyFont="1" applyFill="1" applyBorder="1" applyAlignment="1">
      <alignment horizontal="center"/>
    </xf>
    <xf numFmtId="0" fontId="11" fillId="0" borderId="2" xfId="0" applyFont="1" applyBorder="1" applyAlignment="1">
      <alignment horizontal="left" vertical="center"/>
    </xf>
    <xf numFmtId="0" fontId="11" fillId="0" borderId="11" xfId="0" applyFont="1" applyBorder="1" applyAlignment="1">
      <alignment horizontal="left" vertical="center"/>
    </xf>
    <xf numFmtId="0" fontId="11" fillId="0" borderId="12" xfId="0" applyFont="1" applyBorder="1" applyAlignment="1">
      <alignment horizontal="left" vertical="center"/>
    </xf>
    <xf numFmtId="0" fontId="11" fillId="0" borderId="21" xfId="0" applyFont="1" applyBorder="1" applyAlignment="1">
      <alignment horizontal="left" vertical="center"/>
    </xf>
    <xf numFmtId="0" fontId="11" fillId="0" borderId="22" xfId="0" applyFont="1" applyBorder="1" applyAlignment="1">
      <alignment horizontal="left" vertical="center"/>
    </xf>
    <xf numFmtId="0" fontId="1" fillId="3" borderId="27" xfId="0" applyFont="1" applyFill="1" applyBorder="1" applyAlignment="1">
      <alignment horizontal="left"/>
    </xf>
    <xf numFmtId="0" fontId="6" fillId="4" borderId="26" xfId="0" applyFont="1" applyFill="1" applyBorder="1" applyAlignment="1">
      <alignment horizontal="center"/>
    </xf>
    <xf numFmtId="0" fontId="6" fillId="4" borderId="53" xfId="0" applyFont="1" applyFill="1" applyBorder="1" applyAlignment="1">
      <alignment horizontal="center"/>
    </xf>
    <xf numFmtId="0" fontId="6" fillId="4" borderId="27" xfId="0" applyFont="1" applyFill="1" applyBorder="1" applyAlignment="1">
      <alignment horizontal="center"/>
    </xf>
    <xf numFmtId="0" fontId="35" fillId="2" borderId="15" xfId="0" applyFont="1" applyFill="1" applyBorder="1" applyAlignment="1">
      <alignment horizontal="center"/>
    </xf>
    <xf numFmtId="165" fontId="13" fillId="0" borderId="20" xfId="0" applyNumberFormat="1" applyFont="1" applyBorder="1" applyAlignment="1">
      <alignment horizontal="center" vertical="center"/>
    </xf>
    <xf numFmtId="166" fontId="13" fillId="0" borderId="20" xfId="0" applyNumberFormat="1" applyFont="1" applyBorder="1" applyAlignment="1">
      <alignment horizontal="center" vertical="center"/>
    </xf>
    <xf numFmtId="0" fontId="13" fillId="0" borderId="38" xfId="0" applyFont="1" applyBorder="1" applyAlignment="1">
      <alignment horizontal="center" vertical="center"/>
    </xf>
    <xf numFmtId="4" fontId="13" fillId="0" borderId="20" xfId="0" applyNumberFormat="1" applyFont="1" applyBorder="1" applyAlignment="1">
      <alignment horizontal="center" vertical="center"/>
    </xf>
    <xf numFmtId="0" fontId="16" fillId="0" borderId="0" xfId="2" applyFill="1" applyBorder="1" applyAlignment="1">
      <alignment horizontal="center" vertical="center"/>
    </xf>
    <xf numFmtId="164" fontId="13" fillId="0" borderId="38" xfId="0" applyNumberFormat="1" applyFont="1" applyBorder="1" applyAlignment="1">
      <alignment horizontal="center" vertical="center"/>
    </xf>
    <xf numFmtId="167" fontId="13" fillId="0" borderId="20" xfId="0" applyNumberFormat="1" applyFont="1" applyBorder="1" applyAlignment="1">
      <alignment horizontal="center" vertical="center"/>
    </xf>
    <xf numFmtId="0" fontId="13" fillId="2" borderId="23" xfId="0" applyFont="1" applyFill="1" applyBorder="1" applyAlignment="1">
      <alignment horizontal="center" vertical="center"/>
    </xf>
    <xf numFmtId="165" fontId="13" fillId="0" borderId="13" xfId="0" applyNumberFormat="1" applyFont="1" applyBorder="1" applyAlignment="1">
      <alignment horizontal="center" vertical="center"/>
    </xf>
    <xf numFmtId="166" fontId="13" fillId="0" borderId="13" xfId="0" applyNumberFormat="1" applyFont="1" applyBorder="1" applyAlignment="1">
      <alignment horizontal="center" vertical="center"/>
    </xf>
    <xf numFmtId="0" fontId="13" fillId="0" borderId="23" xfId="0" applyFont="1" applyBorder="1" applyAlignment="1">
      <alignment horizontal="center" vertical="center"/>
    </xf>
    <xf numFmtId="4" fontId="13" fillId="0" borderId="13" xfId="0" applyNumberFormat="1" applyFont="1" applyBorder="1" applyAlignment="1">
      <alignment horizontal="center" vertical="center"/>
    </xf>
    <xf numFmtId="166" fontId="13" fillId="2" borderId="20" xfId="0" applyNumberFormat="1" applyFont="1" applyFill="1" applyBorder="1" applyAlignment="1" applyProtection="1">
      <alignment horizontal="center" vertical="center"/>
      <protection locked="0"/>
    </xf>
    <xf numFmtId="0" fontId="13" fillId="2" borderId="13" xfId="0" applyFont="1" applyFill="1" applyBorder="1" applyAlignment="1" applyProtection="1">
      <alignment horizontal="center" vertical="center"/>
      <protection locked="0"/>
    </xf>
    <xf numFmtId="0" fontId="1" fillId="0" borderId="2" xfId="0" applyFont="1" applyBorder="1" applyAlignment="1">
      <alignment horizontal="left" vertical="center" wrapText="1"/>
    </xf>
    <xf numFmtId="0" fontId="8" fillId="4" borderId="79" xfId="0" applyFont="1" applyFill="1" applyBorder="1" applyAlignment="1">
      <alignment horizontal="center" vertical="center"/>
    </xf>
    <xf numFmtId="2" fontId="8" fillId="4" borderId="81" xfId="0" applyNumberFormat="1" applyFont="1" applyFill="1" applyBorder="1" applyAlignment="1">
      <alignment horizontal="center" vertical="center"/>
    </xf>
    <xf numFmtId="0" fontId="1" fillId="0" borderId="20" xfId="0" applyFont="1" applyBorder="1" applyAlignment="1">
      <alignment horizontal="center"/>
    </xf>
    <xf numFmtId="2" fontId="0" fillId="0" borderId="20" xfId="0" applyNumberFormat="1" applyBorder="1" applyAlignment="1">
      <alignment horizontal="center"/>
    </xf>
    <xf numFmtId="2" fontId="0" fillId="0" borderId="20" xfId="0" applyNumberFormat="1" applyBorder="1" applyAlignment="1">
      <alignment horizontal="center" vertical="center"/>
    </xf>
    <xf numFmtId="0" fontId="1" fillId="0" borderId="5" xfId="0" applyFont="1" applyBorder="1"/>
    <xf numFmtId="2" fontId="0" fillId="0" borderId="7" xfId="0" applyNumberFormat="1" applyBorder="1" applyAlignment="1">
      <alignment horizontal="center" vertical="center"/>
    </xf>
    <xf numFmtId="0" fontId="1" fillId="0" borderId="7" xfId="0" applyFont="1" applyBorder="1" applyAlignment="1">
      <alignment horizontal="left" vertical="center" wrapText="1"/>
    </xf>
    <xf numFmtId="2" fontId="0" fillId="0" borderId="82" xfId="0" applyNumberFormat="1" applyBorder="1" applyAlignment="1">
      <alignment horizontal="center" vertical="center"/>
    </xf>
    <xf numFmtId="0" fontId="8" fillId="4" borderId="2" xfId="0" applyFont="1" applyFill="1" applyBorder="1" applyAlignment="1">
      <alignment horizontal="center"/>
    </xf>
    <xf numFmtId="0" fontId="8" fillId="4" borderId="5" xfId="0" applyFont="1" applyFill="1" applyBorder="1" applyAlignment="1">
      <alignment horizontal="center"/>
    </xf>
    <xf numFmtId="0" fontId="8" fillId="4" borderId="20" xfId="0" applyFont="1" applyFill="1" applyBorder="1" applyAlignment="1">
      <alignment horizontal="center"/>
    </xf>
    <xf numFmtId="0" fontId="1" fillId="0" borderId="5" xfId="0" applyFont="1" applyBorder="1" applyAlignment="1">
      <alignment horizontal="left" vertical="center"/>
    </xf>
    <xf numFmtId="0" fontId="1" fillId="0" borderId="8" xfId="0" applyFont="1" applyBorder="1" applyAlignment="1">
      <alignment horizontal="left" vertical="center" wrapText="1"/>
    </xf>
    <xf numFmtId="0" fontId="1" fillId="0" borderId="9" xfId="0" applyFont="1" applyBorder="1" applyAlignment="1">
      <alignment horizontal="left" vertical="center" wrapText="1"/>
    </xf>
    <xf numFmtId="0" fontId="1" fillId="0" borderId="10" xfId="0" applyFont="1" applyBorder="1" applyAlignment="1">
      <alignment horizontal="left" vertical="center" wrapText="1"/>
    </xf>
    <xf numFmtId="2" fontId="1" fillId="0" borderId="9" xfId="0" applyNumberFormat="1" applyFont="1" applyBorder="1" applyAlignment="1">
      <alignment horizontal="left" vertical="center" wrapText="1"/>
    </xf>
    <xf numFmtId="2" fontId="37" fillId="0" borderId="20" xfId="0" applyNumberFormat="1" applyFont="1" applyBorder="1" applyAlignment="1">
      <alignment horizontal="center" vertical="center"/>
    </xf>
    <xf numFmtId="1" fontId="20" fillId="0" borderId="1" xfId="0" quotePrefix="1" applyNumberFormat="1" applyFont="1" applyBorder="1" applyAlignment="1">
      <alignment horizontal="left" vertical="center" wrapText="1"/>
    </xf>
    <xf numFmtId="0" fontId="1" fillId="0" borderId="0" xfId="0" applyFont="1" applyAlignment="1">
      <alignment horizontal="left"/>
    </xf>
    <xf numFmtId="2" fontId="0" fillId="12" borderId="2" xfId="0" applyNumberFormat="1" applyFill="1" applyBorder="1" applyAlignment="1">
      <alignment horizontal="center" vertical="center"/>
    </xf>
    <xf numFmtId="1" fontId="1" fillId="12" borderId="0" xfId="0" applyNumberFormat="1" applyFont="1" applyFill="1" applyAlignment="1">
      <alignment horizontal="center" vertical="center"/>
    </xf>
    <xf numFmtId="2" fontId="1" fillId="12" borderId="2" xfId="0" applyNumberFormat="1" applyFont="1" applyFill="1" applyBorder="1" applyAlignment="1">
      <alignment horizontal="center" vertical="center" wrapText="1"/>
    </xf>
    <xf numFmtId="2" fontId="16" fillId="0" borderId="2" xfId="2" applyNumberFormat="1" applyFill="1" applyBorder="1" applyAlignment="1">
      <alignment horizontal="center"/>
    </xf>
    <xf numFmtId="2" fontId="16" fillId="0" borderId="2" xfId="2" applyNumberFormat="1" applyFill="1" applyBorder="1" applyAlignment="1">
      <alignment horizontal="center" vertical="center"/>
    </xf>
    <xf numFmtId="2" fontId="13" fillId="2" borderId="38" xfId="0" applyNumberFormat="1" applyFont="1" applyFill="1" applyBorder="1" applyAlignment="1" applyProtection="1">
      <alignment horizontal="center" vertical="center"/>
      <protection locked="0"/>
    </xf>
    <xf numFmtId="2" fontId="33" fillId="12" borderId="2" xfId="0" applyNumberFormat="1" applyFont="1" applyFill="1" applyBorder="1" applyAlignment="1">
      <alignment horizontal="center" vertical="center"/>
    </xf>
    <xf numFmtId="0" fontId="0" fillId="12" borderId="0" xfId="0" applyFill="1" applyAlignment="1">
      <alignment vertical="center"/>
    </xf>
    <xf numFmtId="0" fontId="0" fillId="0" borderId="0" xfId="0" applyAlignment="1">
      <alignment vertical="center"/>
    </xf>
    <xf numFmtId="2" fontId="33" fillId="15" borderId="2" xfId="0" applyNumberFormat="1" applyFont="1" applyFill="1" applyBorder="1" applyAlignment="1">
      <alignment horizontal="center" vertical="center"/>
    </xf>
    <xf numFmtId="1" fontId="3" fillId="12" borderId="2" xfId="0" applyNumberFormat="1" applyFont="1" applyFill="1" applyBorder="1" applyAlignment="1">
      <alignment horizontal="center" vertical="center"/>
    </xf>
    <xf numFmtId="0" fontId="1" fillId="0" borderId="0" xfId="0" applyFont="1" applyAlignment="1">
      <alignment horizontal="center"/>
    </xf>
    <xf numFmtId="1" fontId="3" fillId="12" borderId="0" xfId="0" applyNumberFormat="1" applyFont="1" applyFill="1" applyAlignment="1">
      <alignment horizontal="center" vertical="center"/>
    </xf>
    <xf numFmtId="2" fontId="1" fillId="12" borderId="0" xfId="0" applyNumberFormat="1" applyFont="1" applyFill="1" applyAlignment="1">
      <alignment horizontal="center" vertical="center" wrapText="1"/>
    </xf>
    <xf numFmtId="2" fontId="33" fillId="12" borderId="0" xfId="0" applyNumberFormat="1" applyFont="1" applyFill="1" applyAlignment="1">
      <alignment horizontal="center" vertical="center"/>
    </xf>
    <xf numFmtId="2" fontId="3" fillId="12" borderId="0" xfId="0" applyNumberFormat="1" applyFont="1" applyFill="1" applyAlignment="1">
      <alignment horizontal="center" vertical="center"/>
    </xf>
    <xf numFmtId="165" fontId="33" fillId="12" borderId="0" xfId="0" applyNumberFormat="1" applyFont="1" applyFill="1" applyAlignment="1">
      <alignment horizontal="center" vertical="center"/>
    </xf>
    <xf numFmtId="0" fontId="3" fillId="9" borderId="30" xfId="0" applyFont="1" applyFill="1" applyBorder="1" applyAlignment="1">
      <alignment vertical="center"/>
    </xf>
    <xf numFmtId="2" fontId="3" fillId="9" borderId="12" xfId="0" applyNumberFormat="1" applyFont="1" applyFill="1" applyBorder="1" applyAlignment="1">
      <alignment horizontal="center" vertical="center"/>
    </xf>
    <xf numFmtId="0" fontId="38" fillId="9" borderId="28" xfId="0" applyFont="1" applyFill="1" applyBorder="1" applyAlignment="1">
      <alignment vertical="center"/>
    </xf>
    <xf numFmtId="0" fontId="38" fillId="9" borderId="12" xfId="0" applyFont="1" applyFill="1" applyBorder="1" applyAlignment="1">
      <alignment vertical="center"/>
    </xf>
    <xf numFmtId="2" fontId="0" fillId="16" borderId="2" xfId="0" applyNumberFormat="1" applyFill="1" applyBorder="1" applyAlignment="1">
      <alignment horizontal="center" vertical="center"/>
    </xf>
    <xf numFmtId="2" fontId="0" fillId="3" borderId="2" xfId="0" applyNumberFormat="1" applyFill="1" applyBorder="1" applyAlignment="1">
      <alignment horizontal="center"/>
    </xf>
    <xf numFmtId="0" fontId="1" fillId="12" borderId="0" xfId="0" quotePrefix="1" applyFont="1" applyFill="1" applyAlignment="1">
      <alignment horizontal="left"/>
    </xf>
    <xf numFmtId="0" fontId="1" fillId="12" borderId="83" xfId="0" applyFont="1" applyFill="1" applyBorder="1" applyAlignment="1">
      <alignment horizontal="center" vertical="center"/>
    </xf>
    <xf numFmtId="0" fontId="1" fillId="12" borderId="24" xfId="0" applyFont="1" applyFill="1" applyBorder="1" applyAlignment="1">
      <alignment horizontal="center" vertical="center"/>
    </xf>
    <xf numFmtId="0" fontId="1" fillId="12" borderId="85" xfId="0" applyFont="1" applyFill="1" applyBorder="1" applyAlignment="1">
      <alignment horizontal="center" vertical="center"/>
    </xf>
    <xf numFmtId="0" fontId="40" fillId="12" borderId="0" xfId="0" applyFont="1" applyFill="1"/>
    <xf numFmtId="0" fontId="1" fillId="15" borderId="2" xfId="0" applyFont="1" applyFill="1" applyBorder="1" applyAlignment="1">
      <alignment horizontal="center" vertical="center"/>
    </xf>
    <xf numFmtId="0" fontId="1" fillId="12" borderId="0" xfId="0" applyFont="1" applyFill="1" applyAlignment="1">
      <alignment vertical="center"/>
    </xf>
    <xf numFmtId="0" fontId="1" fillId="12" borderId="21" xfId="0" applyFont="1" applyFill="1" applyBorder="1"/>
    <xf numFmtId="0" fontId="1" fillId="12" borderId="58" xfId="0" applyFont="1" applyFill="1" applyBorder="1"/>
    <xf numFmtId="165" fontId="3" fillId="15" borderId="2" xfId="0" applyNumberFormat="1" applyFont="1" applyFill="1" applyBorder="1" applyAlignment="1">
      <alignment horizontal="center"/>
    </xf>
    <xf numFmtId="164" fontId="0" fillId="3" borderId="2" xfId="0" applyNumberFormat="1" applyFill="1" applyBorder="1" applyAlignment="1">
      <alignment horizontal="center"/>
    </xf>
    <xf numFmtId="165" fontId="0" fillId="16" borderId="2" xfId="0" applyNumberFormat="1" applyFill="1" applyBorder="1" applyAlignment="1">
      <alignment horizontal="center" vertical="center"/>
    </xf>
    <xf numFmtId="0" fontId="41" fillId="4" borderId="80" xfId="0" applyFont="1" applyFill="1" applyBorder="1" applyAlignment="1">
      <alignment horizontal="center" vertical="center"/>
    </xf>
    <xf numFmtId="0" fontId="42" fillId="4" borderId="80" xfId="0" applyFont="1" applyFill="1" applyBorder="1" applyAlignment="1">
      <alignment horizontal="center" vertical="center"/>
    </xf>
    <xf numFmtId="0" fontId="39" fillId="17" borderId="5" xfId="0" applyFont="1" applyFill="1" applyBorder="1" applyAlignment="1">
      <alignment horizontal="left" vertical="center" wrapText="1"/>
    </xf>
    <xf numFmtId="2" fontId="39" fillId="17" borderId="2" xfId="0" applyNumberFormat="1" applyFont="1" applyFill="1" applyBorder="1" applyAlignment="1">
      <alignment horizontal="center" vertical="center"/>
    </xf>
    <xf numFmtId="0" fontId="37" fillId="0" borderId="2" xfId="0" applyFont="1" applyBorder="1" applyAlignment="1">
      <alignment horizontal="left"/>
    </xf>
    <xf numFmtId="2" fontId="0" fillId="3" borderId="20" xfId="0" applyNumberFormat="1" applyFill="1" applyBorder="1" applyAlignment="1">
      <alignment horizontal="center"/>
    </xf>
    <xf numFmtId="0" fontId="24" fillId="0" borderId="0" xfId="0" applyFont="1"/>
    <xf numFmtId="0" fontId="14" fillId="0" borderId="0" xfId="0" applyFont="1"/>
    <xf numFmtId="165" fontId="0" fillId="0" borderId="0" xfId="0" applyNumberFormat="1" applyAlignment="1">
      <alignment horizontal="center"/>
    </xf>
    <xf numFmtId="165" fontId="0" fillId="0" borderId="0" xfId="0" applyNumberFormat="1"/>
    <xf numFmtId="167" fontId="0" fillId="16" borderId="2" xfId="0" applyNumberFormat="1" applyFill="1" applyBorder="1" applyAlignment="1">
      <alignment horizontal="center"/>
    </xf>
    <xf numFmtId="167" fontId="0" fillId="0" borderId="0" xfId="0" applyNumberFormat="1" applyAlignment="1">
      <alignment horizontal="center"/>
    </xf>
    <xf numFmtId="2" fontId="1" fillId="0" borderId="0" xfId="0" applyNumberFormat="1" applyFont="1" applyAlignment="1">
      <alignment horizontal="center"/>
    </xf>
    <xf numFmtId="2" fontId="0" fillId="0" borderId="0" xfId="0" applyNumberFormat="1" applyAlignment="1">
      <alignment horizontal="right"/>
    </xf>
    <xf numFmtId="165" fontId="1" fillId="0" borderId="0" xfId="0" applyNumberFormat="1" applyFont="1" applyAlignment="1">
      <alignment horizontal="center"/>
    </xf>
    <xf numFmtId="2" fontId="1" fillId="0" borderId="0" xfId="0" applyNumberFormat="1" applyFont="1"/>
    <xf numFmtId="0" fontId="38" fillId="2" borderId="2" xfId="0" applyFont="1" applyFill="1" applyBorder="1" applyAlignment="1">
      <alignment horizontal="center" vertical="center" wrapText="1"/>
    </xf>
    <xf numFmtId="2" fontId="3" fillId="0" borderId="0" xfId="0" applyNumberFormat="1" applyFont="1" applyAlignment="1">
      <alignment horizontal="right"/>
    </xf>
    <xf numFmtId="2" fontId="3" fillId="0" borderId="0" xfId="0" applyNumberFormat="1" applyFont="1"/>
    <xf numFmtId="0" fontId="0" fillId="0" borderId="0" xfId="0" applyAlignment="1">
      <alignment horizontal="center" vertical="center"/>
    </xf>
    <xf numFmtId="0" fontId="1" fillId="0" borderId="0" xfId="0" applyFont="1" applyAlignment="1">
      <alignment vertical="center"/>
    </xf>
    <xf numFmtId="0" fontId="33" fillId="0" borderId="3" xfId="0" applyFont="1" applyBorder="1" applyAlignment="1">
      <alignment vertical="center"/>
    </xf>
    <xf numFmtId="0" fontId="43" fillId="0" borderId="99" xfId="0" applyFont="1" applyBorder="1" applyAlignment="1">
      <alignment horizontal="center" vertical="center"/>
    </xf>
    <xf numFmtId="0" fontId="43" fillId="0" borderId="11" xfId="0" applyFont="1" applyBorder="1" applyAlignment="1">
      <alignment horizontal="center" vertical="center"/>
    </xf>
    <xf numFmtId="0" fontId="43" fillId="0" borderId="52" xfId="0" applyFont="1" applyBorder="1" applyAlignment="1">
      <alignment horizontal="center" vertical="center"/>
    </xf>
    <xf numFmtId="0" fontId="45" fillId="0" borderId="30" xfId="0" applyFont="1" applyBorder="1" applyAlignment="1">
      <alignment horizontal="center" vertical="center"/>
    </xf>
    <xf numFmtId="0" fontId="45" fillId="0" borderId="2" xfId="0" applyFont="1" applyBorder="1" applyAlignment="1">
      <alignment horizontal="center" vertical="center"/>
    </xf>
    <xf numFmtId="14" fontId="45" fillId="0" borderId="2" xfId="0" applyNumberFormat="1" applyFont="1" applyBorder="1" applyAlignment="1">
      <alignment horizontal="center" vertical="center"/>
    </xf>
    <xf numFmtId="0" fontId="45" fillId="0" borderId="20" xfId="0" applyFont="1" applyBorder="1" applyAlignment="1">
      <alignment horizontal="center" vertical="center"/>
    </xf>
    <xf numFmtId="0" fontId="1" fillId="0" borderId="30" xfId="0" applyFont="1" applyBorder="1" applyAlignment="1">
      <alignment horizontal="center" vertical="center"/>
    </xf>
    <xf numFmtId="0" fontId="43" fillId="0" borderId="73" xfId="0" applyFont="1" applyBorder="1" applyAlignment="1">
      <alignment horizontal="center" vertical="center"/>
    </xf>
    <xf numFmtId="0" fontId="1" fillId="0" borderId="43" xfId="0" applyFont="1" applyBorder="1" applyAlignment="1">
      <alignment horizontal="center" vertical="center"/>
    </xf>
    <xf numFmtId="0" fontId="1" fillId="0" borderId="7" xfId="0" applyFont="1" applyBorder="1" applyAlignment="1">
      <alignment horizontal="center" vertical="center"/>
    </xf>
    <xf numFmtId="0" fontId="1" fillId="0" borderId="82" xfId="0" applyFont="1" applyBorder="1" applyAlignment="1">
      <alignment horizontal="center" vertical="center"/>
    </xf>
    <xf numFmtId="0" fontId="43" fillId="0" borderId="4" xfId="0" applyFont="1" applyBorder="1" applyAlignment="1">
      <alignment vertical="center"/>
    </xf>
    <xf numFmtId="0" fontId="43" fillId="0" borderId="2" xfId="0" applyFont="1" applyBorder="1" applyAlignment="1">
      <alignment vertical="center"/>
    </xf>
    <xf numFmtId="0" fontId="43" fillId="0" borderId="7" xfId="0" applyFont="1" applyBorder="1" applyAlignment="1">
      <alignment vertical="center"/>
    </xf>
    <xf numFmtId="0" fontId="46" fillId="0" borderId="5" xfId="0" applyFont="1" applyBorder="1" applyAlignment="1">
      <alignment horizontal="center" vertical="center"/>
    </xf>
    <xf numFmtId="0" fontId="46" fillId="0" borderId="6" xfId="0" applyFont="1" applyBorder="1" applyAlignment="1">
      <alignment horizontal="center" vertical="center"/>
    </xf>
    <xf numFmtId="0" fontId="46" fillId="0" borderId="2" xfId="0" applyFont="1" applyBorder="1" applyAlignment="1">
      <alignment horizontal="center" vertical="center"/>
    </xf>
    <xf numFmtId="0" fontId="46" fillId="0" borderId="7" xfId="0" applyFont="1" applyBorder="1" applyAlignment="1">
      <alignment horizontal="center" vertical="center"/>
    </xf>
    <xf numFmtId="0" fontId="1" fillId="0" borderId="15" xfId="0" applyFont="1" applyBorder="1" applyAlignment="1">
      <alignment horizontal="left"/>
    </xf>
    <xf numFmtId="2" fontId="3" fillId="0" borderId="0" xfId="0" applyNumberFormat="1" applyFont="1" applyAlignment="1">
      <alignment horizontal="center"/>
    </xf>
    <xf numFmtId="2" fontId="11" fillId="5" borderId="0" xfId="0" applyNumberFormat="1" applyFont="1" applyFill="1" applyAlignment="1">
      <alignment horizontal="right" vertical="top"/>
    </xf>
    <xf numFmtId="0" fontId="47" fillId="0" borderId="4" xfId="0" applyFont="1" applyBorder="1" applyAlignment="1">
      <alignment vertical="center"/>
    </xf>
    <xf numFmtId="0" fontId="47" fillId="0" borderId="2" xfId="0" applyFont="1" applyBorder="1" applyAlignment="1">
      <alignment vertical="center"/>
    </xf>
    <xf numFmtId="0" fontId="47" fillId="0" borderId="7" xfId="0" applyFont="1" applyBorder="1" applyAlignment="1">
      <alignment vertical="center"/>
    </xf>
    <xf numFmtId="0" fontId="46" fillId="13" borderId="85" xfId="0" applyFont="1" applyFill="1" applyBorder="1" applyAlignment="1">
      <alignment horizontal="center" vertical="center"/>
    </xf>
    <xf numFmtId="0" fontId="46" fillId="13" borderId="100" xfId="0" applyFont="1" applyFill="1" applyBorder="1" applyAlignment="1">
      <alignment horizontal="center" vertical="center"/>
    </xf>
    <xf numFmtId="0" fontId="46" fillId="13" borderId="101" xfId="0" applyFont="1" applyFill="1" applyBorder="1" applyAlignment="1">
      <alignment horizontal="center" vertical="center"/>
    </xf>
    <xf numFmtId="0" fontId="43" fillId="0" borderId="21" xfId="0" applyFont="1" applyBorder="1" applyAlignment="1">
      <alignment vertical="center"/>
    </xf>
    <xf numFmtId="0" fontId="43" fillId="0" borderId="79" xfId="0" applyFont="1" applyBorder="1" applyAlignment="1">
      <alignment vertical="center"/>
    </xf>
    <xf numFmtId="0" fontId="43" fillId="0" borderId="5" xfId="0" applyFont="1" applyBorder="1" applyAlignment="1">
      <alignment vertical="center"/>
    </xf>
    <xf numFmtId="0" fontId="43" fillId="0" borderId="37" xfId="0" applyFont="1" applyBorder="1" applyAlignment="1">
      <alignment vertical="center"/>
    </xf>
    <xf numFmtId="0" fontId="43" fillId="0" borderId="101" xfId="0" applyFont="1" applyBorder="1" applyAlignment="1">
      <alignment horizontal="center" vertical="center"/>
    </xf>
    <xf numFmtId="0" fontId="48" fillId="0" borderId="2" xfId="0" applyFont="1" applyBorder="1" applyAlignment="1">
      <alignment horizontal="left" vertical="center" wrapText="1"/>
    </xf>
    <xf numFmtId="0" fontId="33" fillId="0" borderId="0" xfId="0" applyFont="1" applyAlignment="1">
      <alignment horizontal="left" vertical="center" wrapText="1"/>
    </xf>
    <xf numFmtId="9" fontId="0" fillId="5" borderId="2" xfId="0" applyNumberFormat="1" applyFill="1" applyBorder="1" applyAlignment="1">
      <alignment horizontal="center" vertical="center"/>
    </xf>
    <xf numFmtId="9" fontId="1" fillId="0" borderId="4" xfId="0" applyNumberFormat="1" applyFont="1" applyBorder="1" applyAlignment="1">
      <alignment horizontal="center" vertical="center" wrapText="1"/>
    </xf>
    <xf numFmtId="9" fontId="0" fillId="0" borderId="0" xfId="0" applyNumberFormat="1" applyAlignment="1">
      <alignment horizontal="center" vertical="center"/>
    </xf>
    <xf numFmtId="168" fontId="13" fillId="2" borderId="75" xfId="0" applyNumberFormat="1" applyFont="1" applyFill="1" applyBorder="1" applyAlignment="1">
      <alignment horizontal="center" vertical="center"/>
    </xf>
    <xf numFmtId="165" fontId="1" fillId="12" borderId="0" xfId="0" applyNumberFormat="1" applyFont="1" applyFill="1"/>
    <xf numFmtId="165" fontId="3" fillId="12" borderId="2" xfId="0" applyNumberFormat="1" applyFont="1" applyFill="1" applyBorder="1" applyAlignment="1">
      <alignment horizontal="center" vertical="center"/>
    </xf>
    <xf numFmtId="165" fontId="20" fillId="12" borderId="16" xfId="0" quotePrefix="1" applyNumberFormat="1" applyFont="1" applyFill="1" applyBorder="1" applyAlignment="1">
      <alignment horizontal="center" vertical="center" wrapText="1"/>
    </xf>
    <xf numFmtId="0" fontId="1" fillId="15" borderId="21" xfId="0" applyFont="1" applyFill="1" applyBorder="1" applyAlignment="1">
      <alignment horizontal="center" vertical="center"/>
    </xf>
    <xf numFmtId="165" fontId="3" fillId="15" borderId="100" xfId="0" applyNumberFormat="1" applyFont="1" applyFill="1" applyBorder="1" applyAlignment="1">
      <alignment horizontal="center"/>
    </xf>
    <xf numFmtId="0" fontId="3" fillId="15" borderId="100" xfId="0" applyFont="1" applyFill="1" applyBorder="1"/>
    <xf numFmtId="0" fontId="1" fillId="12" borderId="24" xfId="0" applyFont="1" applyFill="1" applyBorder="1"/>
    <xf numFmtId="0" fontId="1" fillId="12" borderId="100" xfId="0" applyFont="1" applyFill="1" applyBorder="1"/>
    <xf numFmtId="165" fontId="20" fillId="12" borderId="46" xfId="0" quotePrefix="1" applyNumberFormat="1" applyFont="1" applyFill="1" applyBorder="1" applyAlignment="1">
      <alignment horizontal="center" vertical="center" wrapText="1"/>
    </xf>
    <xf numFmtId="165" fontId="20" fillId="12" borderId="84" xfId="0" quotePrefix="1" applyNumberFormat="1" applyFont="1" applyFill="1" applyBorder="1" applyAlignment="1">
      <alignment horizontal="center" vertical="center" wrapText="1"/>
    </xf>
    <xf numFmtId="165" fontId="20" fillId="12" borderId="1" xfId="0" quotePrefix="1" applyNumberFormat="1" applyFont="1" applyFill="1" applyBorder="1" applyAlignment="1">
      <alignment horizontal="center" vertical="center" wrapText="1"/>
    </xf>
    <xf numFmtId="165" fontId="49" fillId="12" borderId="46" xfId="0" quotePrefix="1" applyNumberFormat="1" applyFont="1" applyFill="1" applyBorder="1" applyAlignment="1">
      <alignment horizontal="center" vertical="center" wrapText="1"/>
    </xf>
    <xf numFmtId="0" fontId="51" fillId="0" borderId="0" xfId="0" applyFont="1"/>
    <xf numFmtId="165" fontId="49" fillId="12" borderId="84" xfId="0" quotePrefix="1" applyNumberFormat="1" applyFont="1" applyFill="1" applyBorder="1" applyAlignment="1">
      <alignment horizontal="center" vertical="center" wrapText="1"/>
    </xf>
    <xf numFmtId="0" fontId="1" fillId="5" borderId="2" xfId="0" applyFont="1" applyFill="1" applyBorder="1" applyAlignment="1">
      <alignment horizontal="center" vertical="center"/>
    </xf>
    <xf numFmtId="0" fontId="1" fillId="5" borderId="12" xfId="0" applyFont="1" applyFill="1" applyBorder="1" applyAlignment="1">
      <alignment horizontal="center" vertical="center"/>
    </xf>
    <xf numFmtId="2" fontId="3" fillId="0" borderId="17" xfId="0" applyNumberFormat="1" applyFont="1" applyBorder="1"/>
    <xf numFmtId="0" fontId="3" fillId="0" borderId="16" xfId="0" applyFont="1" applyBorder="1"/>
    <xf numFmtId="0" fontId="3" fillId="0" borderId="17" xfId="0" quotePrefix="1" applyFont="1" applyBorder="1" applyAlignment="1">
      <alignment horizontal="left"/>
    </xf>
    <xf numFmtId="0" fontId="3" fillId="0" borderId="17" xfId="0" applyFont="1" applyBorder="1"/>
    <xf numFmtId="1" fontId="10" fillId="5" borderId="47" xfId="0" applyNumberFormat="1" applyFont="1" applyFill="1" applyBorder="1" applyAlignment="1">
      <alignment horizontal="center" vertical="center" wrapText="1"/>
    </xf>
    <xf numFmtId="1" fontId="10" fillId="5" borderId="47" xfId="0" applyNumberFormat="1" applyFont="1" applyFill="1" applyBorder="1" applyAlignment="1">
      <alignment horizontal="left" vertical="center" wrapText="1"/>
    </xf>
    <xf numFmtId="165" fontId="3" fillId="14" borderId="1" xfId="0" applyNumberFormat="1" applyFont="1" applyFill="1" applyBorder="1" applyAlignment="1">
      <alignment horizontal="center" vertical="center"/>
    </xf>
    <xf numFmtId="0" fontId="1" fillId="12" borderId="2" xfId="0" applyFont="1" applyFill="1" applyBorder="1" applyAlignment="1">
      <alignment vertical="center"/>
    </xf>
    <xf numFmtId="167" fontId="3" fillId="12" borderId="2" xfId="0" applyNumberFormat="1" applyFont="1" applyFill="1" applyBorder="1" applyAlignment="1">
      <alignment horizontal="center" vertical="center"/>
    </xf>
    <xf numFmtId="0" fontId="7" fillId="13" borderId="26" xfId="1" applyFont="1" applyFill="1" applyBorder="1" applyAlignment="1">
      <alignment vertical="center" wrapText="1"/>
    </xf>
    <xf numFmtId="0" fontId="7" fillId="13" borderId="53" xfId="1" applyFont="1" applyFill="1" applyBorder="1" applyAlignment="1">
      <alignment horizontal="center" vertical="center" wrapText="1"/>
    </xf>
    <xf numFmtId="0" fontId="7" fillId="13" borderId="27" xfId="1" applyFont="1" applyFill="1" applyBorder="1" applyAlignment="1">
      <alignment vertical="center" wrapText="1"/>
    </xf>
    <xf numFmtId="2" fontId="1" fillId="2" borderId="2" xfId="0" applyNumberFormat="1" applyFont="1" applyFill="1" applyBorder="1" applyAlignment="1">
      <alignment horizontal="center" vertical="center"/>
    </xf>
    <xf numFmtId="0" fontId="0" fillId="0" borderId="0" xfId="0" quotePrefix="1"/>
    <xf numFmtId="9" fontId="33" fillId="0" borderId="2" xfId="3" applyFont="1" applyBorder="1" applyAlignment="1">
      <alignment horizontal="center" vertical="center"/>
    </xf>
    <xf numFmtId="0" fontId="1" fillId="3" borderId="53" xfId="0" applyFont="1" applyFill="1" applyBorder="1" applyAlignment="1">
      <alignment horizontal="right"/>
    </xf>
    <xf numFmtId="0" fontId="53" fillId="0" borderId="0" xfId="0" applyFont="1" applyAlignment="1">
      <alignment vertical="center" wrapText="1"/>
    </xf>
    <xf numFmtId="14" fontId="1" fillId="0" borderId="59" xfId="0" applyNumberFormat="1" applyFont="1" applyBorder="1" applyAlignment="1">
      <alignment horizontal="center" vertical="center"/>
    </xf>
    <xf numFmtId="14" fontId="0" fillId="0" borderId="15" xfId="0" applyNumberFormat="1" applyBorder="1" applyAlignment="1">
      <alignment horizontal="center" vertical="center"/>
    </xf>
    <xf numFmtId="0" fontId="33" fillId="0" borderId="2" xfId="0" applyFont="1" applyBorder="1" applyAlignment="1">
      <alignment horizontal="center" vertical="center"/>
    </xf>
    <xf numFmtId="14" fontId="0" fillId="0" borderId="60" xfId="0" applyNumberFormat="1" applyBorder="1" applyAlignment="1">
      <alignment horizontal="center" vertical="center"/>
    </xf>
    <xf numFmtId="0" fontId="28" fillId="0" borderId="0" xfId="2" applyFont="1" applyFill="1" applyBorder="1" applyAlignment="1">
      <alignment horizontal="center"/>
    </xf>
    <xf numFmtId="0" fontId="11" fillId="0" borderId="5" xfId="0" applyFont="1" applyBorder="1" applyAlignment="1">
      <alignment horizontal="left" vertical="center" wrapText="1"/>
    </xf>
    <xf numFmtId="0" fontId="11" fillId="0" borderId="2" xfId="0" applyFont="1" applyBorder="1" applyAlignment="1">
      <alignment horizontal="left" vertical="center" wrapText="1"/>
    </xf>
    <xf numFmtId="0" fontId="11" fillId="0" borderId="6" xfId="0" applyFont="1" applyBorder="1" applyAlignment="1">
      <alignment horizontal="left" vertical="center"/>
    </xf>
    <xf numFmtId="0" fontId="11" fillId="0" borderId="7" xfId="0" applyFont="1" applyBorder="1" applyAlignment="1">
      <alignment horizontal="left" vertical="center"/>
    </xf>
    <xf numFmtId="0" fontId="11" fillId="0" borderId="11" xfId="0" applyFont="1" applyBorder="1" applyAlignment="1">
      <alignment horizontal="left" vertical="center"/>
    </xf>
    <xf numFmtId="0" fontId="11" fillId="0" borderId="12" xfId="0" applyFont="1" applyBorder="1" applyAlignment="1">
      <alignment horizontal="left" vertical="center"/>
    </xf>
    <xf numFmtId="0" fontId="11" fillId="0" borderId="30" xfId="0" applyFont="1" applyBorder="1" applyAlignment="1">
      <alignment horizontal="left" vertical="center"/>
    </xf>
    <xf numFmtId="0" fontId="11" fillId="0" borderId="37" xfId="0" applyFont="1" applyBorder="1" applyAlignment="1">
      <alignment horizontal="left" vertical="center"/>
    </xf>
    <xf numFmtId="0" fontId="11" fillId="0" borderId="21" xfId="0" applyFont="1" applyBorder="1" applyAlignment="1">
      <alignment horizontal="left" vertical="center"/>
    </xf>
    <xf numFmtId="0" fontId="11" fillId="0" borderId="5" xfId="0" applyFont="1" applyBorder="1" applyAlignment="1">
      <alignment horizontal="left" vertical="center"/>
    </xf>
    <xf numFmtId="0" fontId="11" fillId="0" borderId="2" xfId="0" applyFont="1" applyBorder="1" applyAlignment="1">
      <alignment horizontal="left" vertical="center"/>
    </xf>
    <xf numFmtId="0" fontId="11" fillId="0" borderId="74" xfId="0" applyFont="1" applyBorder="1" applyAlignment="1">
      <alignment horizontal="left" vertical="center"/>
    </xf>
    <xf numFmtId="0" fontId="11" fillId="0" borderId="22" xfId="0" applyFont="1" applyBorder="1" applyAlignment="1">
      <alignment horizontal="left" vertical="center"/>
    </xf>
    <xf numFmtId="0" fontId="11" fillId="0" borderId="45" xfId="0" applyFont="1" applyBorder="1" applyAlignment="1">
      <alignment horizontal="left" vertical="center"/>
    </xf>
    <xf numFmtId="1" fontId="11" fillId="0" borderId="11" xfId="0" quotePrefix="1" applyNumberFormat="1" applyFont="1" applyBorder="1" applyAlignment="1">
      <alignment horizontal="left" vertical="center" wrapText="1"/>
    </xf>
    <xf numFmtId="1" fontId="11" fillId="0" borderId="12" xfId="0" quotePrefix="1" applyNumberFormat="1" applyFont="1" applyBorder="1" applyAlignment="1">
      <alignment horizontal="left" vertical="center" wrapText="1"/>
    </xf>
    <xf numFmtId="1" fontId="11" fillId="0" borderId="30" xfId="0" quotePrefix="1" applyNumberFormat="1" applyFont="1" applyBorder="1" applyAlignment="1">
      <alignment horizontal="left" vertical="center" wrapText="1"/>
    </xf>
    <xf numFmtId="1" fontId="11" fillId="0" borderId="5" xfId="0" quotePrefix="1" applyNumberFormat="1" applyFont="1" applyBorder="1" applyAlignment="1">
      <alignment horizontal="left" vertical="center" wrapText="1"/>
    </xf>
    <xf numFmtId="1" fontId="11" fillId="0" borderId="2" xfId="0" quotePrefix="1" applyNumberFormat="1" applyFont="1" applyBorder="1" applyAlignment="1">
      <alignment horizontal="left" vertical="center" wrapText="1"/>
    </xf>
    <xf numFmtId="0" fontId="7" fillId="8" borderId="8" xfId="1" applyFont="1" applyFill="1" applyBorder="1" applyAlignment="1">
      <alignment horizontal="center" vertical="center" wrapText="1"/>
    </xf>
    <xf numFmtId="0" fontId="7" fillId="8" borderId="9" xfId="1" applyFont="1" applyFill="1" applyBorder="1" applyAlignment="1">
      <alignment horizontal="center" vertical="center" wrapText="1"/>
    </xf>
    <xf numFmtId="0" fontId="7" fillId="8" borderId="10" xfId="1" applyFont="1" applyFill="1" applyBorder="1" applyAlignment="1">
      <alignment horizontal="center" vertical="center" wrapText="1"/>
    </xf>
    <xf numFmtId="0" fontId="1" fillId="0" borderId="37" xfId="0" applyFont="1" applyBorder="1" applyAlignment="1">
      <alignment horizontal="left" vertical="center"/>
    </xf>
    <xf numFmtId="0" fontId="0" fillId="0" borderId="21" xfId="0" applyBorder="1" applyAlignment="1">
      <alignment horizontal="left" vertical="center"/>
    </xf>
    <xf numFmtId="1" fontId="11" fillId="7" borderId="77" xfId="0" quotePrefix="1" applyNumberFormat="1" applyFont="1" applyFill="1" applyBorder="1" applyAlignment="1">
      <alignment horizontal="center" vertical="center" wrapText="1"/>
    </xf>
    <xf numFmtId="1" fontId="11" fillId="7" borderId="24" xfId="0" quotePrefix="1" applyNumberFormat="1" applyFont="1" applyFill="1" applyBorder="1" applyAlignment="1">
      <alignment horizontal="center" vertical="center" wrapText="1"/>
    </xf>
    <xf numFmtId="1" fontId="11" fillId="7" borderId="78" xfId="0" quotePrefix="1" applyNumberFormat="1" applyFont="1" applyFill="1" applyBorder="1" applyAlignment="1">
      <alignment horizontal="center" vertical="center" wrapText="1"/>
    </xf>
    <xf numFmtId="0" fontId="7" fillId="6" borderId="8" xfId="0" applyFont="1" applyFill="1" applyBorder="1" applyAlignment="1">
      <alignment horizontal="center"/>
    </xf>
    <xf numFmtId="0" fontId="9" fillId="0" borderId="9" xfId="0" applyFont="1" applyBorder="1"/>
    <xf numFmtId="0" fontId="9" fillId="0" borderId="10" xfId="0" applyFont="1" applyBorder="1"/>
    <xf numFmtId="0" fontId="1" fillId="0" borderId="5" xfId="0" applyFont="1" applyBorder="1" applyAlignment="1">
      <alignment horizontal="left" vertical="center"/>
    </xf>
    <xf numFmtId="0" fontId="0" fillId="0" borderId="2" xfId="0" applyBorder="1" applyAlignment="1">
      <alignment horizontal="left" vertical="center"/>
    </xf>
    <xf numFmtId="0" fontId="0" fillId="0" borderId="20" xfId="0" applyBorder="1" applyAlignment="1">
      <alignment horizontal="left" vertical="center"/>
    </xf>
    <xf numFmtId="0" fontId="16" fillId="0" borderId="0" xfId="2" applyFill="1" applyBorder="1" applyAlignment="1">
      <alignment horizontal="center"/>
    </xf>
    <xf numFmtId="1" fontId="11" fillId="0" borderId="76" xfId="0" quotePrefix="1" applyNumberFormat="1" applyFont="1" applyBorder="1" applyAlignment="1">
      <alignment horizontal="left" vertical="center" wrapText="1"/>
    </xf>
    <xf numFmtId="1" fontId="11" fillId="0" borderId="25" xfId="0" quotePrefix="1" applyNumberFormat="1" applyFont="1" applyBorder="1" applyAlignment="1">
      <alignment horizontal="left" vertical="center" wrapText="1"/>
    </xf>
    <xf numFmtId="1" fontId="11" fillId="0" borderId="43" xfId="0" quotePrefix="1" applyNumberFormat="1" applyFont="1" applyBorder="1" applyAlignment="1">
      <alignment horizontal="left" vertical="center" wrapText="1"/>
    </xf>
    <xf numFmtId="0" fontId="26" fillId="0" borderId="0" xfId="0" applyFont="1"/>
    <xf numFmtId="0" fontId="21" fillId="6" borderId="8" xfId="0" applyFont="1" applyFill="1" applyBorder="1" applyAlignment="1">
      <alignment horizontal="center" vertical="center"/>
    </xf>
    <xf numFmtId="0" fontId="21" fillId="6" borderId="9" xfId="0" applyFont="1" applyFill="1" applyBorder="1" applyAlignment="1">
      <alignment horizontal="center" vertical="center"/>
    </xf>
    <xf numFmtId="0" fontId="21" fillId="6" borderId="10" xfId="0" applyFont="1" applyFill="1" applyBorder="1" applyAlignment="1">
      <alignment horizontal="center" vertical="center"/>
    </xf>
    <xf numFmtId="0" fontId="8" fillId="4" borderId="14" xfId="0" applyFont="1" applyFill="1" applyBorder="1" applyAlignment="1">
      <alignment horizontal="center" vertical="center"/>
    </xf>
    <xf numFmtId="0" fontId="8" fillId="4" borderId="0" xfId="0" applyFont="1" applyFill="1" applyAlignment="1">
      <alignment horizontal="center" vertical="center"/>
    </xf>
    <xf numFmtId="0" fontId="8" fillId="4" borderId="15" xfId="0" applyFont="1" applyFill="1" applyBorder="1" applyAlignment="1">
      <alignment horizontal="center" vertical="center"/>
    </xf>
    <xf numFmtId="0" fontId="1" fillId="15" borderId="2" xfId="0" applyFont="1" applyFill="1" applyBorder="1" applyAlignment="1">
      <alignment horizontal="center"/>
    </xf>
    <xf numFmtId="0" fontId="1" fillId="15" borderId="2" xfId="0" applyFont="1" applyFill="1" applyBorder="1" applyAlignment="1">
      <alignment horizontal="center" vertical="center"/>
    </xf>
    <xf numFmtId="1" fontId="10" fillId="10" borderId="8" xfId="0" applyNumberFormat="1" applyFont="1" applyFill="1" applyBorder="1" applyAlignment="1">
      <alignment horizontal="center" vertical="top" wrapText="1"/>
    </xf>
    <xf numFmtId="1" fontId="10" fillId="10" borderId="9" xfId="0" applyNumberFormat="1" applyFont="1" applyFill="1" applyBorder="1" applyAlignment="1">
      <alignment horizontal="center" vertical="top" wrapText="1"/>
    </xf>
    <xf numFmtId="1" fontId="10" fillId="10" borderId="50" xfId="0" applyNumberFormat="1" applyFont="1" applyFill="1" applyBorder="1" applyAlignment="1">
      <alignment horizontal="center" vertical="top" wrapText="1"/>
    </xf>
    <xf numFmtId="0" fontId="1" fillId="15" borderId="28" xfId="0" applyFont="1" applyFill="1" applyBorder="1" applyAlignment="1">
      <alignment horizontal="center"/>
    </xf>
    <xf numFmtId="0" fontId="1" fillId="15" borderId="12" xfId="0" applyFont="1" applyFill="1" applyBorder="1" applyAlignment="1">
      <alignment horizontal="center"/>
    </xf>
    <xf numFmtId="0" fontId="1" fillId="15" borderId="30" xfId="0" applyFont="1" applyFill="1" applyBorder="1" applyAlignment="1">
      <alignment horizontal="center"/>
    </xf>
    <xf numFmtId="0" fontId="21" fillId="4" borderId="8" xfId="0" applyFont="1" applyFill="1" applyBorder="1" applyAlignment="1">
      <alignment horizontal="center"/>
    </xf>
    <xf numFmtId="0" fontId="21" fillId="4" borderId="9" xfId="0" applyFont="1" applyFill="1" applyBorder="1" applyAlignment="1">
      <alignment horizontal="center"/>
    </xf>
    <xf numFmtId="0" fontId="21" fillId="4" borderId="10" xfId="0" applyFont="1" applyFill="1" applyBorder="1" applyAlignment="1">
      <alignment horizontal="center"/>
    </xf>
    <xf numFmtId="0" fontId="3" fillId="15" borderId="28" xfId="0" applyFont="1" applyFill="1" applyBorder="1" applyAlignment="1">
      <alignment horizontal="center"/>
    </xf>
    <xf numFmtId="0" fontId="3" fillId="15" borderId="12" xfId="0" applyFont="1" applyFill="1" applyBorder="1" applyAlignment="1">
      <alignment horizontal="center"/>
    </xf>
    <xf numFmtId="0" fontId="3" fillId="15" borderId="30" xfId="0" applyFont="1" applyFill="1" applyBorder="1" applyAlignment="1">
      <alignment horizontal="center"/>
    </xf>
    <xf numFmtId="0" fontId="1" fillId="15" borderId="21" xfId="0" applyFont="1" applyFill="1" applyBorder="1" applyAlignment="1">
      <alignment horizontal="center" vertical="center" wrapText="1"/>
    </xf>
    <xf numFmtId="0" fontId="1" fillId="15" borderId="58" xfId="0" applyFont="1" applyFill="1" applyBorder="1" applyAlignment="1">
      <alignment horizontal="center" vertical="center" wrapText="1"/>
    </xf>
    <xf numFmtId="0" fontId="1" fillId="15" borderId="100" xfId="0" applyFont="1" applyFill="1" applyBorder="1" applyAlignment="1">
      <alignment horizontal="center" vertical="center" wrapText="1"/>
    </xf>
    <xf numFmtId="1" fontId="3" fillId="12" borderId="84" xfId="0" applyNumberFormat="1" applyFont="1" applyFill="1" applyBorder="1" applyAlignment="1">
      <alignment horizontal="center" vertical="center"/>
    </xf>
    <xf numFmtId="1" fontId="3" fillId="12" borderId="24" xfId="0" applyNumberFormat="1" applyFont="1" applyFill="1" applyBorder="1" applyAlignment="1">
      <alignment horizontal="center" vertical="center"/>
    </xf>
    <xf numFmtId="0" fontId="1" fillId="12" borderId="0" xfId="0" applyFont="1" applyFill="1" applyAlignment="1">
      <alignment horizontal="center" vertical="center"/>
    </xf>
    <xf numFmtId="0" fontId="7" fillId="6" borderId="26" xfId="0" applyFont="1" applyFill="1" applyBorder="1" applyAlignment="1">
      <alignment horizontal="center"/>
    </xf>
    <xf numFmtId="0" fontId="7" fillId="6" borderId="53" xfId="0" applyFont="1" applyFill="1" applyBorder="1" applyAlignment="1">
      <alignment horizontal="center"/>
    </xf>
    <xf numFmtId="0" fontId="7" fillId="6" borderId="27" xfId="0" applyFont="1" applyFill="1" applyBorder="1" applyAlignment="1">
      <alignment horizontal="center"/>
    </xf>
    <xf numFmtId="0" fontId="7" fillId="6" borderId="16" xfId="0" applyFont="1" applyFill="1" applyBorder="1" applyAlignment="1">
      <alignment horizontal="center"/>
    </xf>
    <xf numFmtId="0" fontId="7" fillId="6" borderId="17" xfId="0" applyFont="1" applyFill="1" applyBorder="1" applyAlignment="1">
      <alignment horizontal="center"/>
    </xf>
    <xf numFmtId="0" fontId="7" fillId="6" borderId="18" xfId="0" applyFont="1" applyFill="1" applyBorder="1" applyAlignment="1">
      <alignment horizontal="center"/>
    </xf>
    <xf numFmtId="0" fontId="0" fillId="0" borderId="0" xfId="0"/>
    <xf numFmtId="0" fontId="38" fillId="9" borderId="28" xfId="0" applyFont="1" applyFill="1" applyBorder="1" applyAlignment="1">
      <alignment horizontal="left" vertical="center"/>
    </xf>
    <xf numFmtId="0" fontId="38" fillId="9" borderId="12" xfId="0" applyFont="1" applyFill="1" applyBorder="1" applyAlignment="1">
      <alignment horizontal="left" vertical="center"/>
    </xf>
    <xf numFmtId="0" fontId="7" fillId="13" borderId="8" xfId="1" applyFont="1" applyFill="1" applyBorder="1" applyAlignment="1">
      <alignment horizontal="center" vertical="center" wrapText="1"/>
    </xf>
    <xf numFmtId="0" fontId="7" fillId="13" borderId="9" xfId="1" applyFont="1" applyFill="1" applyBorder="1" applyAlignment="1">
      <alignment horizontal="center" vertical="center" wrapText="1"/>
    </xf>
    <xf numFmtId="0" fontId="7" fillId="13" borderId="10" xfId="1" applyFont="1" applyFill="1" applyBorder="1" applyAlignment="1">
      <alignment horizontal="center" vertical="center" wrapText="1"/>
    </xf>
    <xf numFmtId="0" fontId="7" fillId="8" borderId="26" xfId="1" applyFont="1" applyFill="1" applyBorder="1" applyAlignment="1">
      <alignment horizontal="center" vertical="center" wrapText="1"/>
    </xf>
    <xf numFmtId="0" fontId="7" fillId="8" borderId="53" xfId="1" applyFont="1" applyFill="1" applyBorder="1" applyAlignment="1">
      <alignment horizontal="center" vertical="center" wrapText="1"/>
    </xf>
    <xf numFmtId="0" fontId="7" fillId="8" borderId="15" xfId="1" applyFont="1" applyFill="1" applyBorder="1" applyAlignment="1">
      <alignment horizontal="center" vertical="center" wrapText="1"/>
    </xf>
    <xf numFmtId="0" fontId="7" fillId="8" borderId="16" xfId="1" applyFont="1" applyFill="1" applyBorder="1" applyAlignment="1">
      <alignment horizontal="center" vertical="center" wrapText="1"/>
    </xf>
    <xf numFmtId="0" fontId="7" fillId="8" borderId="17" xfId="1" applyFont="1" applyFill="1" applyBorder="1" applyAlignment="1">
      <alignment horizontal="center" vertical="center" wrapText="1"/>
    </xf>
    <xf numFmtId="0" fontId="7" fillId="8" borderId="18" xfId="1" applyFont="1" applyFill="1" applyBorder="1" applyAlignment="1">
      <alignment horizontal="center" vertical="center" wrapText="1"/>
    </xf>
    <xf numFmtId="1" fontId="36" fillId="7" borderId="16" xfId="0" quotePrefix="1" applyNumberFormat="1" applyFont="1" applyFill="1" applyBorder="1" applyAlignment="1">
      <alignment horizontal="center" vertical="center" wrapText="1"/>
    </xf>
    <xf numFmtId="1" fontId="36" fillId="7" borderId="17" xfId="0" quotePrefix="1" applyNumberFormat="1" applyFont="1" applyFill="1" applyBorder="1" applyAlignment="1">
      <alignment horizontal="center" vertical="center" wrapText="1"/>
    </xf>
    <xf numFmtId="1" fontId="36" fillId="7" borderId="51" xfId="0" quotePrefix="1" applyNumberFormat="1" applyFont="1" applyFill="1" applyBorder="1" applyAlignment="1">
      <alignment horizontal="center" vertical="center" wrapText="1"/>
    </xf>
    <xf numFmtId="0" fontId="1" fillId="0" borderId="86" xfId="0" applyFont="1" applyBorder="1" applyAlignment="1">
      <alignment horizontal="center" vertical="center"/>
    </xf>
    <xf numFmtId="0" fontId="1" fillId="0" borderId="87" xfId="0" applyFont="1" applyBorder="1" applyAlignment="1">
      <alignment horizontal="center" vertical="center"/>
    </xf>
    <xf numFmtId="0" fontId="1" fillId="0" borderId="88" xfId="0" applyFont="1" applyBorder="1" applyAlignment="1">
      <alignment horizontal="center" vertical="center"/>
    </xf>
    <xf numFmtId="0" fontId="1" fillId="0" borderId="91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96" xfId="0" applyFont="1" applyBorder="1" applyAlignment="1">
      <alignment horizontal="center" vertical="center"/>
    </xf>
    <xf numFmtId="0" fontId="1" fillId="0" borderId="17" xfId="0" applyFont="1" applyBorder="1" applyAlignment="1">
      <alignment horizontal="center" vertical="center"/>
    </xf>
    <xf numFmtId="0" fontId="44" fillId="13" borderId="89" xfId="0" applyFont="1" applyFill="1" applyBorder="1" applyAlignment="1">
      <alignment horizontal="center" vertical="center"/>
    </xf>
    <xf numFmtId="0" fontId="44" fillId="13" borderId="87" xfId="0" applyFont="1" applyFill="1" applyBorder="1" applyAlignment="1">
      <alignment horizontal="center" vertical="center"/>
    </xf>
    <xf numFmtId="0" fontId="44" fillId="13" borderId="90" xfId="0" applyFont="1" applyFill="1" applyBorder="1" applyAlignment="1">
      <alignment horizontal="center" vertical="center"/>
    </xf>
    <xf numFmtId="0" fontId="33" fillId="0" borderId="54" xfId="0" applyFont="1" applyBorder="1" applyAlignment="1">
      <alignment horizontal="center" vertical="center"/>
    </xf>
    <xf numFmtId="0" fontId="33" fillId="0" borderId="92" xfId="0" applyFont="1" applyBorder="1" applyAlignment="1">
      <alignment horizontal="center" vertical="center"/>
    </xf>
    <xf numFmtId="0" fontId="33" fillId="0" borderId="93" xfId="0" applyFont="1" applyBorder="1" applyAlignment="1">
      <alignment horizontal="center" vertical="center"/>
    </xf>
    <xf numFmtId="0" fontId="43" fillId="0" borderId="2" xfId="0" applyFont="1" applyBorder="1" applyAlignment="1">
      <alignment horizontal="center" vertical="center"/>
    </xf>
    <xf numFmtId="15" fontId="43" fillId="0" borderId="2" xfId="0" applyNumberFormat="1" applyFont="1" applyBorder="1" applyAlignment="1">
      <alignment horizontal="center" vertical="center"/>
    </xf>
    <xf numFmtId="0" fontId="43" fillId="0" borderId="94" xfId="0" applyFont="1" applyBorder="1" applyAlignment="1">
      <alignment horizontal="center" vertical="center"/>
    </xf>
    <xf numFmtId="0" fontId="43" fillId="0" borderId="28" xfId="0" applyFont="1" applyBorder="1" applyAlignment="1">
      <alignment horizontal="left" vertical="center" wrapText="1"/>
    </xf>
    <xf numFmtId="0" fontId="43" fillId="0" borderId="12" xfId="0" applyFont="1" applyBorder="1" applyAlignment="1">
      <alignment horizontal="left" vertical="center" wrapText="1"/>
    </xf>
    <xf numFmtId="0" fontId="43" fillId="0" borderId="95" xfId="0" applyFont="1" applyBorder="1" applyAlignment="1">
      <alignment horizontal="left" vertical="center" wrapText="1"/>
    </xf>
    <xf numFmtId="0" fontId="43" fillId="0" borderId="97" xfId="0" applyFont="1" applyBorder="1" applyAlignment="1">
      <alignment horizontal="center" vertical="center"/>
    </xf>
    <xf numFmtId="0" fontId="43" fillId="0" borderId="43" xfId="0" applyFont="1" applyBorder="1" applyAlignment="1">
      <alignment horizontal="center" vertical="center"/>
    </xf>
    <xf numFmtId="14" fontId="43" fillId="0" borderId="7" xfId="0" applyNumberFormat="1" applyFont="1" applyBorder="1" applyAlignment="1">
      <alignment horizontal="center" vertical="center"/>
    </xf>
    <xf numFmtId="0" fontId="43" fillId="0" borderId="98" xfId="0" applyFont="1" applyBorder="1" applyAlignment="1">
      <alignment horizontal="center" vertical="center"/>
    </xf>
    <xf numFmtId="0" fontId="33" fillId="13" borderId="3" xfId="0" applyFont="1" applyFill="1" applyBorder="1" applyAlignment="1">
      <alignment horizontal="center" vertical="center" textRotation="90"/>
    </xf>
    <xf numFmtId="0" fontId="33" fillId="13" borderId="5" xfId="0" applyFont="1" applyFill="1" applyBorder="1" applyAlignment="1">
      <alignment horizontal="center" vertical="center" textRotation="90"/>
    </xf>
    <xf numFmtId="0" fontId="33" fillId="13" borderId="6" xfId="0" applyFont="1" applyFill="1" applyBorder="1" applyAlignment="1">
      <alignment horizontal="center" vertical="center" textRotation="90"/>
    </xf>
    <xf numFmtId="0" fontId="43" fillId="0" borderId="4" xfId="0" applyFont="1" applyBorder="1" applyAlignment="1">
      <alignment horizontal="center" vertical="center"/>
    </xf>
    <xf numFmtId="0" fontId="43" fillId="0" borderId="19" xfId="0" applyFont="1" applyBorder="1" applyAlignment="1">
      <alignment horizontal="center" vertical="center"/>
    </xf>
    <xf numFmtId="0" fontId="33" fillId="13" borderId="3" xfId="0" applyFont="1" applyFill="1" applyBorder="1" applyAlignment="1">
      <alignment horizontal="center" vertical="center" textRotation="90" wrapText="1"/>
    </xf>
    <xf numFmtId="0" fontId="33" fillId="13" borderId="5" xfId="0" applyFont="1" applyFill="1" applyBorder="1" applyAlignment="1">
      <alignment horizontal="center" vertical="center" textRotation="90" wrapText="1"/>
    </xf>
    <xf numFmtId="0" fontId="33" fillId="13" borderId="6" xfId="0" applyFont="1" applyFill="1" applyBorder="1" applyAlignment="1">
      <alignment horizontal="center" vertical="center" textRotation="90" wrapText="1"/>
    </xf>
    <xf numFmtId="2" fontId="43" fillId="0" borderId="4" xfId="0" applyNumberFormat="1" applyFont="1" applyBorder="1" applyAlignment="1">
      <alignment horizontal="center" vertical="center"/>
    </xf>
    <xf numFmtId="0" fontId="43" fillId="0" borderId="20" xfId="0" applyFont="1" applyBorder="1" applyAlignment="1">
      <alignment horizontal="center" vertical="center"/>
    </xf>
    <xf numFmtId="2" fontId="43" fillId="0" borderId="2" xfId="0" applyNumberFormat="1" applyFont="1" applyBorder="1" applyAlignment="1">
      <alignment horizontal="center" vertical="center"/>
    </xf>
    <xf numFmtId="0" fontId="43" fillId="0" borderId="7" xfId="0" applyFont="1" applyBorder="1" applyAlignment="1">
      <alignment horizontal="center" vertical="center"/>
    </xf>
    <xf numFmtId="0" fontId="43" fillId="0" borderId="82" xfId="0" applyFont="1" applyBorder="1" applyAlignment="1">
      <alignment horizontal="center" vertical="center"/>
    </xf>
    <xf numFmtId="9" fontId="43" fillId="0" borderId="7" xfId="0" applyNumberFormat="1" applyFont="1" applyBorder="1" applyAlignment="1">
      <alignment horizontal="center" vertical="center"/>
    </xf>
    <xf numFmtId="0" fontId="33" fillId="13" borderId="37" xfId="0" applyFont="1" applyFill="1" applyBorder="1" applyAlignment="1">
      <alignment horizontal="center" vertical="center" textRotation="90" wrapText="1"/>
    </xf>
    <xf numFmtId="0" fontId="43" fillId="0" borderId="4" xfId="0" applyFont="1" applyBorder="1" applyAlignment="1">
      <alignment horizontal="left" vertical="center"/>
    </xf>
    <xf numFmtId="0" fontId="43" fillId="0" borderId="19" xfId="0" applyFont="1" applyBorder="1" applyAlignment="1">
      <alignment horizontal="left" vertical="center"/>
    </xf>
    <xf numFmtId="0" fontId="43" fillId="0" borderId="2" xfId="0" applyFont="1" applyBorder="1" applyAlignment="1">
      <alignment horizontal="left" vertical="center"/>
    </xf>
    <xf numFmtId="0" fontId="43" fillId="0" borderId="20" xfId="0" applyFont="1" applyBorder="1" applyAlignment="1">
      <alignment horizontal="left" vertical="center"/>
    </xf>
    <xf numFmtId="0" fontId="43" fillId="0" borderId="21" xfId="0" applyFont="1" applyBorder="1" applyAlignment="1">
      <alignment horizontal="left" vertical="center"/>
    </xf>
    <xf numFmtId="0" fontId="43" fillId="0" borderId="38" xfId="0" applyFont="1" applyBorder="1" applyAlignment="1">
      <alignment horizontal="left" vertical="center"/>
    </xf>
    <xf numFmtId="0" fontId="43" fillId="0" borderId="7" xfId="0" applyFont="1" applyBorder="1" applyAlignment="1">
      <alignment horizontal="left" vertical="center"/>
    </xf>
    <xf numFmtId="0" fontId="43" fillId="0" borderId="82" xfId="0" applyFont="1" applyBorder="1" applyAlignment="1">
      <alignment horizontal="left" vertical="center"/>
    </xf>
    <xf numFmtId="0" fontId="45" fillId="0" borderId="85" xfId="0" applyFont="1" applyBorder="1" applyAlignment="1">
      <alignment horizontal="center" vertical="center" textRotation="90"/>
    </xf>
    <xf numFmtId="0" fontId="45" fillId="0" borderId="30" xfId="0" applyFont="1" applyBorder="1" applyAlignment="1">
      <alignment horizontal="center" vertical="center" textRotation="90"/>
    </xf>
    <xf numFmtId="0" fontId="45" fillId="0" borderId="43" xfId="0" applyFont="1" applyBorder="1" applyAlignment="1">
      <alignment horizontal="center" vertical="center" textRotation="90"/>
    </xf>
    <xf numFmtId="0" fontId="52" fillId="0" borderId="100" xfId="0" applyFont="1" applyBorder="1" applyAlignment="1">
      <alignment horizontal="center" vertical="center" wrapText="1"/>
    </xf>
    <xf numFmtId="0" fontId="52" fillId="0" borderId="100" xfId="0" applyFont="1" applyBorder="1" applyAlignment="1">
      <alignment horizontal="center" vertical="center"/>
    </xf>
    <xf numFmtId="0" fontId="52" fillId="0" borderId="101" xfId="0" applyFont="1" applyBorder="1" applyAlignment="1">
      <alignment horizontal="center" vertical="center"/>
    </xf>
    <xf numFmtId="0" fontId="52" fillId="0" borderId="2" xfId="0" applyFont="1" applyBorder="1" applyAlignment="1">
      <alignment horizontal="center" vertical="center"/>
    </xf>
    <xf numFmtId="0" fontId="52" fillId="0" borderId="20" xfId="0" applyFont="1" applyBorder="1" applyAlignment="1">
      <alignment horizontal="center" vertical="center"/>
    </xf>
    <xf numFmtId="0" fontId="52" fillId="0" borderId="7" xfId="0" applyFont="1" applyBorder="1" applyAlignment="1">
      <alignment horizontal="center" vertical="center"/>
    </xf>
    <xf numFmtId="0" fontId="52" fillId="0" borderId="82" xfId="0" applyFont="1" applyBorder="1" applyAlignment="1">
      <alignment horizontal="center" vertical="center"/>
    </xf>
    <xf numFmtId="0" fontId="43" fillId="0" borderId="12" xfId="0" applyFont="1" applyBorder="1" applyAlignment="1">
      <alignment horizontal="center" vertical="center"/>
    </xf>
    <xf numFmtId="0" fontId="43" fillId="0" borderId="13" xfId="0" applyFont="1" applyBorder="1" applyAlignment="1">
      <alignment horizontal="center" vertical="center"/>
    </xf>
    <xf numFmtId="0" fontId="43" fillId="0" borderId="28" xfId="0" applyFont="1" applyBorder="1" applyAlignment="1">
      <alignment horizontal="center" vertical="center"/>
    </xf>
    <xf numFmtId="0" fontId="43" fillId="0" borderId="30" xfId="0" applyFont="1" applyBorder="1" applyAlignment="1">
      <alignment horizontal="center" vertical="center"/>
    </xf>
    <xf numFmtId="2" fontId="43" fillId="0" borderId="30" xfId="0" applyNumberFormat="1" applyFont="1" applyBorder="1" applyAlignment="1">
      <alignment horizontal="center" vertical="center"/>
    </xf>
    <xf numFmtId="9" fontId="43" fillId="0" borderId="30" xfId="0" applyNumberFormat="1" applyFont="1" applyBorder="1" applyAlignment="1">
      <alignment horizontal="center" vertical="center"/>
    </xf>
    <xf numFmtId="0" fontId="33" fillId="13" borderId="72" xfId="0" applyFont="1" applyFill="1" applyBorder="1" applyAlignment="1">
      <alignment horizontal="center" vertical="center" textRotation="90" wrapText="1"/>
    </xf>
    <xf numFmtId="0" fontId="33" fillId="13" borderId="48" xfId="0" applyFont="1" applyFill="1" applyBorder="1" applyAlignment="1">
      <alignment horizontal="center" vertical="center" textRotation="90" wrapText="1"/>
    </xf>
    <xf numFmtId="0" fontId="33" fillId="13" borderId="35" xfId="0" applyFont="1" applyFill="1" applyBorder="1" applyAlignment="1">
      <alignment horizontal="center" vertical="center" textRotation="90" wrapText="1"/>
    </xf>
    <xf numFmtId="0" fontId="43" fillId="0" borderId="102" xfId="0" applyFont="1" applyBorder="1" applyAlignment="1">
      <alignment horizontal="left" vertical="center"/>
    </xf>
    <xf numFmtId="0" fontId="43" fillId="0" borderId="30" xfId="0" applyFont="1" applyBorder="1" applyAlignment="1">
      <alignment horizontal="left" vertical="center" wrapText="1"/>
    </xf>
    <xf numFmtId="0" fontId="43" fillId="0" borderId="20" xfId="0" applyFont="1" applyBorder="1" applyAlignment="1">
      <alignment horizontal="left" vertical="center" wrapText="1"/>
    </xf>
    <xf numFmtId="0" fontId="43" fillId="0" borderId="11" xfId="0" applyFont="1" applyBorder="1" applyAlignment="1">
      <alignment horizontal="center" vertical="center" wrapText="1"/>
    </xf>
    <xf numFmtId="0" fontId="43" fillId="0" borderId="12" xfId="0" applyFont="1" applyBorder="1" applyAlignment="1">
      <alignment horizontal="center" vertical="center" wrapText="1"/>
    </xf>
    <xf numFmtId="0" fontId="43" fillId="0" borderId="13" xfId="0" applyFont="1" applyBorder="1" applyAlignment="1">
      <alignment horizontal="center" vertical="center" wrapText="1"/>
    </xf>
    <xf numFmtId="0" fontId="43" fillId="0" borderId="76" xfId="0" applyFont="1" applyBorder="1" applyAlignment="1">
      <alignment horizontal="center" vertical="center" wrapText="1"/>
    </xf>
    <xf numFmtId="0" fontId="43" fillId="0" borderId="25" xfId="0" applyFont="1" applyBorder="1" applyAlignment="1">
      <alignment horizontal="center" vertical="center" wrapText="1"/>
    </xf>
    <xf numFmtId="0" fontId="43" fillId="0" borderId="75" xfId="0" applyFont="1" applyBorder="1" applyAlignment="1">
      <alignment horizontal="center" vertical="center" wrapText="1"/>
    </xf>
    <xf numFmtId="0" fontId="33" fillId="13" borderId="79" xfId="0" applyFont="1" applyFill="1" applyBorder="1" applyAlignment="1">
      <alignment horizontal="center" vertical="center" textRotation="90"/>
    </xf>
    <xf numFmtId="0" fontId="33" fillId="13" borderId="103" xfId="0" applyFont="1" applyFill="1" applyBorder="1" applyAlignment="1">
      <alignment horizontal="center" vertical="center" textRotation="90"/>
    </xf>
    <xf numFmtId="0" fontId="33" fillId="13" borderId="104" xfId="0" applyFont="1" applyFill="1" applyBorder="1" applyAlignment="1">
      <alignment horizontal="center" vertical="center" textRotation="90"/>
    </xf>
    <xf numFmtId="0" fontId="33" fillId="0" borderId="77" xfId="0" applyFont="1" applyBorder="1" applyAlignment="1">
      <alignment horizontal="center" vertical="center"/>
    </xf>
    <xf numFmtId="0" fontId="33" fillId="0" borderId="24" xfId="0" applyFont="1" applyBorder="1" applyAlignment="1">
      <alignment horizontal="center" vertical="center"/>
    </xf>
    <xf numFmtId="0" fontId="53" fillId="0" borderId="0" xfId="0" applyFont="1" applyAlignment="1">
      <alignment horizontal="center" vertical="center" wrapText="1"/>
    </xf>
    <xf numFmtId="0" fontId="1" fillId="3" borderId="26" xfId="0" applyFont="1" applyFill="1" applyBorder="1" applyAlignment="1">
      <alignment horizontal="right"/>
    </xf>
    <xf numFmtId="0" fontId="1" fillId="3" borderId="53" xfId="0" applyFont="1" applyFill="1" applyBorder="1" applyAlignment="1">
      <alignment horizontal="right"/>
    </xf>
    <xf numFmtId="0" fontId="1" fillId="3" borderId="62" xfId="0" applyFont="1" applyFill="1" applyBorder="1" applyAlignment="1">
      <alignment horizontal="left"/>
    </xf>
    <xf numFmtId="0" fontId="0" fillId="3" borderId="62" xfId="0" applyFill="1" applyBorder="1" applyAlignment="1">
      <alignment horizontal="left"/>
    </xf>
    <xf numFmtId="0" fontId="1" fillId="3" borderId="14" xfId="0" applyFont="1" applyFill="1" applyBorder="1" applyAlignment="1">
      <alignment horizontal="right"/>
    </xf>
    <xf numFmtId="0" fontId="1" fillId="3" borderId="0" xfId="0" applyFont="1" applyFill="1" applyAlignment="1">
      <alignment horizontal="right"/>
    </xf>
    <xf numFmtId="0" fontId="1" fillId="3" borderId="0" xfId="0" applyFont="1" applyFill="1" applyAlignment="1">
      <alignment horizontal="left"/>
    </xf>
    <xf numFmtId="0" fontId="0" fillId="3" borderId="0" xfId="0" applyFill="1" applyAlignment="1">
      <alignment horizontal="left"/>
    </xf>
    <xf numFmtId="0" fontId="1" fillId="3" borderId="16" xfId="0" applyFont="1" applyFill="1" applyBorder="1" applyAlignment="1">
      <alignment horizontal="right"/>
    </xf>
    <xf numFmtId="0" fontId="1" fillId="3" borderId="17" xfId="0" applyFont="1" applyFill="1" applyBorder="1" applyAlignment="1">
      <alignment horizontal="right"/>
    </xf>
    <xf numFmtId="0" fontId="1" fillId="3" borderId="63" xfId="0" applyFont="1" applyFill="1" applyBorder="1" applyAlignment="1">
      <alignment horizontal="left"/>
    </xf>
    <xf numFmtId="0" fontId="0" fillId="3" borderId="63" xfId="0" applyFill="1" applyBorder="1" applyAlignment="1">
      <alignment horizontal="left"/>
    </xf>
    <xf numFmtId="0" fontId="3" fillId="0" borderId="0" xfId="0" applyFont="1" applyAlignment="1">
      <alignment horizontal="center"/>
    </xf>
    <xf numFmtId="0" fontId="1" fillId="0" borderId="0" xfId="0" applyFont="1" applyAlignment="1">
      <alignment horizontal="left"/>
    </xf>
    <xf numFmtId="0" fontId="0" fillId="0" borderId="0" xfId="0" applyAlignment="1">
      <alignment horizontal="left"/>
    </xf>
    <xf numFmtId="14" fontId="1" fillId="0" borderId="56" xfId="0" applyNumberFormat="1" applyFont="1" applyBorder="1" applyAlignment="1">
      <alignment horizontal="left"/>
    </xf>
    <xf numFmtId="0" fontId="0" fillId="0" borderId="56" xfId="0" applyBorder="1" applyAlignment="1">
      <alignment horizontal="left"/>
    </xf>
    <xf numFmtId="0" fontId="1" fillId="0" borderId="57" xfId="0" applyFont="1" applyBorder="1" applyAlignment="1">
      <alignment horizontal="left"/>
    </xf>
    <xf numFmtId="0" fontId="0" fillId="0" borderId="57" xfId="0" applyBorder="1" applyAlignment="1">
      <alignment horizontal="left"/>
    </xf>
    <xf numFmtId="0" fontId="7" fillId="6" borderId="0" xfId="1" applyFont="1" applyFill="1" applyBorder="1" applyAlignment="1">
      <alignment horizontal="center" vertical="center"/>
    </xf>
    <xf numFmtId="0" fontId="7" fillId="8" borderId="0" xfId="1" applyFont="1" applyFill="1" applyBorder="1" applyAlignment="1">
      <alignment horizontal="center" vertical="center" wrapText="1"/>
    </xf>
    <xf numFmtId="0" fontId="8" fillId="7" borderId="21" xfId="0" applyFont="1" applyFill="1" applyBorder="1" applyAlignment="1">
      <alignment horizontal="center" vertical="center" wrapText="1"/>
    </xf>
    <xf numFmtId="0" fontId="8" fillId="7" borderId="2" xfId="0" applyFont="1" applyFill="1" applyBorder="1" applyAlignment="1">
      <alignment horizontal="center" vertical="center" wrapText="1"/>
    </xf>
    <xf numFmtId="0" fontId="8" fillId="7" borderId="8" xfId="0" applyFont="1" applyFill="1" applyBorder="1" applyAlignment="1">
      <alignment horizontal="center" vertical="center" wrapText="1"/>
    </xf>
    <xf numFmtId="0" fontId="8" fillId="7" borderId="9" xfId="0" applyFont="1" applyFill="1" applyBorder="1" applyAlignment="1">
      <alignment horizontal="center" vertical="center" wrapText="1"/>
    </xf>
    <xf numFmtId="0" fontId="8" fillId="7" borderId="10" xfId="0" applyFont="1" applyFill="1" applyBorder="1" applyAlignment="1">
      <alignment horizontal="center" vertical="center" wrapText="1"/>
    </xf>
    <xf numFmtId="0" fontId="17" fillId="11" borderId="8" xfId="2" applyFont="1" applyFill="1" applyBorder="1" applyAlignment="1">
      <alignment horizontal="center" vertical="center"/>
    </xf>
    <xf numFmtId="0" fontId="17" fillId="11" borderId="10" xfId="2" applyFont="1" applyFill="1" applyBorder="1" applyAlignment="1">
      <alignment horizontal="center" vertical="center"/>
    </xf>
    <xf numFmtId="0" fontId="18" fillId="11" borderId="8" xfId="2" applyFont="1" applyFill="1" applyBorder="1" applyAlignment="1">
      <alignment horizontal="center" vertical="center"/>
    </xf>
    <xf numFmtId="0" fontId="18" fillId="11" borderId="10" xfId="2" applyFont="1" applyFill="1" applyBorder="1" applyAlignment="1">
      <alignment horizontal="center" vertical="center"/>
    </xf>
    <xf numFmtId="0" fontId="8" fillId="7" borderId="49" xfId="0" applyFont="1" applyFill="1" applyBorder="1" applyAlignment="1">
      <alignment horizontal="center" vertical="center" wrapText="1"/>
    </xf>
    <xf numFmtId="0" fontId="8" fillId="7" borderId="17" xfId="0" applyFont="1" applyFill="1" applyBorder="1" applyAlignment="1">
      <alignment horizontal="center" vertical="center" wrapText="1"/>
    </xf>
    <xf numFmtId="0" fontId="8" fillId="4" borderId="8" xfId="0" applyFont="1" applyFill="1" applyBorder="1" applyAlignment="1">
      <alignment horizontal="center" vertical="center" wrapText="1"/>
    </xf>
    <xf numFmtId="0" fontId="8" fillId="4" borderId="9" xfId="0" applyFont="1" applyFill="1" applyBorder="1" applyAlignment="1">
      <alignment horizontal="center" vertical="center" wrapText="1"/>
    </xf>
    <xf numFmtId="0" fontId="1" fillId="0" borderId="66" xfId="0" applyFont="1" applyBorder="1" applyAlignment="1">
      <alignment horizontal="center"/>
    </xf>
    <xf numFmtId="0" fontId="0" fillId="0" borderId="65" xfId="0" applyBorder="1" applyAlignment="1">
      <alignment horizontal="center"/>
    </xf>
    <xf numFmtId="2" fontId="0" fillId="0" borderId="54" xfId="0" applyNumberFormat="1" applyBorder="1" applyAlignment="1">
      <alignment horizontal="center"/>
    </xf>
    <xf numFmtId="2" fontId="0" fillId="0" borderId="67" xfId="0" applyNumberFormat="1" applyBorder="1" applyAlignment="1">
      <alignment horizontal="center"/>
    </xf>
    <xf numFmtId="2" fontId="0" fillId="0" borderId="28" xfId="0" applyNumberFormat="1" applyBorder="1" applyAlignment="1">
      <alignment horizontal="center"/>
    </xf>
    <xf numFmtId="0" fontId="0" fillId="0" borderId="30" xfId="0" applyBorder="1" applyAlignment="1">
      <alignment horizontal="center"/>
    </xf>
    <xf numFmtId="14" fontId="0" fillId="0" borderId="56" xfId="0" applyNumberFormat="1" applyBorder="1" applyAlignment="1">
      <alignment horizontal="left"/>
    </xf>
    <xf numFmtId="0" fontId="37" fillId="3" borderId="63" xfId="0" applyFont="1" applyFill="1" applyBorder="1" applyAlignment="1">
      <alignment horizontal="left"/>
    </xf>
  </cellXfs>
  <cellStyles count="4">
    <cellStyle name="Hipervínculo" xfId="2" builtinId="8"/>
    <cellStyle name="Normal" xfId="0" builtinId="0"/>
    <cellStyle name="Porcentaje" xfId="3" builtinId="5"/>
    <cellStyle name="Título" xfId="1" builtinId="15"/>
  </cellStyles>
  <dxfs count="1"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colors>
    <mruColors>
      <color rgb="FFBCE292"/>
      <color rgb="FF009900"/>
      <color rgb="FF00CC00"/>
      <color rgb="FF4CBA4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Drop" dropStyle="combo" dx="16" fmlaLink="$A$20" fmlaRange="'VELOCIDADES RECOMENDADAS'!$C$5:$C$23" noThreeD="1" sel="6" val="0"/>
</file>

<file path=xl/ctrlProps/ctrlProp3.xml><?xml version="1.0" encoding="utf-8"?>
<formControlPr xmlns="http://schemas.microsoft.com/office/spreadsheetml/2009/9/main" objectType="Drop" dropStyle="combo" dx="16" fmlaLink="$A$21" fmlaRange="'VELOCIDADES RECOMENDADAS'!$N$27:$N$31" noThreeD="1" sel="1" val="0"/>
</file>

<file path=xl/ctrlProps/ctrlProp4.xml><?xml version="1.0" encoding="utf-8"?>
<formControlPr xmlns="http://schemas.microsoft.com/office/spreadsheetml/2009/9/main" objectType="Drop" dropStyle="combo" dx="16" fmlaLink="$B$20" fmlaRange="'VELOCIDADES RECOMENDADAS'!$L$5:$L$23" noThreeD="1" sel="6" val="0"/>
</file>

<file path=xl/ctrlProps/ctrlProp5.xml><?xml version="1.0" encoding="utf-8"?>
<formControlPr xmlns="http://schemas.microsoft.com/office/spreadsheetml/2009/9/main" objectType="Drop" dropStyle="combo" dx="16" fmlaLink="$B$21" fmlaRange="'VELOCIDADES RECOMENDADAS'!$N$27:$N$31" noThreeD="1" sel="1" val="0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Drop" dropStyle="combo" dx="16" fmlaLink="$A$32" fmlaRange="'VELOCIDADES RECOMENDADAS'!$Z$5:$Z$23" noThreeD="1" sel="9" val="8"/>
</file>

<file path=xl/ctrlProps/ctrlProp11.xml><?xml version="1.0" encoding="utf-8"?>
<formControlPr xmlns="http://schemas.microsoft.com/office/spreadsheetml/2009/9/main" objectType="Drop" dropStyle="combo" dx="16" fmlaLink="$A$33" fmlaRange="'VELOCIDADES RECOMENDADAS'!$U$27:$U$30" noThreeD="1" sel="3" val="0"/>
</file>

<file path=xl/ctrlProps/ctrlProp12.xml><?xml version="1.0" encoding="utf-8"?>
<formControlPr xmlns="http://schemas.microsoft.com/office/spreadsheetml/2009/9/main" objectType="Drop" dropStyle="combo" dx="16" fmlaLink="$A$34" fmlaRange="'VELOCIDADES RECOMENDADAS'!$AF$6:$AF$33" noThreeD="1" sel="15" val="10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Drop" dropStyle="combo" dx="16" fmlaLink="$K$5" fmlaRange="'VELOCIDADES RECOMENDADAS'!$U$5:$U$23" noThreeD="1" sel="9" val="4"/>
</file>

<file path=xl/ctrlProps/ctrlProp25.xml><?xml version="1.0" encoding="utf-8"?>
<formControlPr xmlns="http://schemas.microsoft.com/office/spreadsheetml/2009/9/main" objectType="Drop" dropStyle="combo" dx="16" fmlaLink="$K$6" fmlaRange="'VELOCIDADES RECOMENDADAS'!$U$5:$U$23" noThreeD="1" sel="5" val="4"/>
</file>

<file path=xl/ctrlProps/ctrlProp26.xml><?xml version="1.0" encoding="utf-8"?>
<formControlPr xmlns="http://schemas.microsoft.com/office/spreadsheetml/2009/9/main" objectType="Drop" dropStyle="combo" dx="16" fmlaLink="$K$7" fmlaRange="'VELOCIDADES RECOMENDADAS'!$U$5:$U$23" noThreeD="1" sel="9" val="8"/>
</file>

<file path=xl/ctrlProps/ctrlProp27.xml><?xml version="1.0" encoding="utf-8"?>
<formControlPr xmlns="http://schemas.microsoft.com/office/spreadsheetml/2009/9/main" objectType="Drop" dropStyle="combo" dx="16" fmlaLink="$K$8" fmlaRange="'VELOCIDADES RECOMENDADAS'!$U$5:$U$23" noThreeD="1" sel="8" val="5"/>
</file>

<file path=xl/ctrlProps/ctrlProp28.xml><?xml version="1.0" encoding="utf-8"?>
<formControlPr xmlns="http://schemas.microsoft.com/office/spreadsheetml/2009/9/main" objectType="Drop" dropStyle="combo" dx="16" fmlaLink="$K$9" fmlaRange="'VELOCIDADES RECOMENDADAS'!$U$5:$U$23" noThreeD="1" sel="5" val="4"/>
</file>

<file path=xl/ctrlProps/ctrlProp29.xml><?xml version="1.0" encoding="utf-8"?>
<formControlPr xmlns="http://schemas.microsoft.com/office/spreadsheetml/2009/9/main" objectType="Drop" dropStyle="combo" dx="16" fmlaLink="$K$10" fmlaRange="'VELOCIDADES RECOMENDADAS'!$U$5:$U$23" noThreeD="1" sel="5" val="0"/>
</file>

<file path=xl/ctrlProps/ctrlProp30.xml><?xml version="1.0" encoding="utf-8"?>
<formControlPr xmlns="http://schemas.microsoft.com/office/spreadsheetml/2009/9/main" objectType="Drop" dropStyle="combo" dx="16" fmlaLink="$K$11" fmlaRange="'VELOCIDADES RECOMENDADAS'!$U$5:$U$23" noThreeD="1" sel="11" val="4"/>
</file>

<file path=xl/ctrlProps/ctrlProp31.xml><?xml version="1.0" encoding="utf-8"?>
<formControlPr xmlns="http://schemas.microsoft.com/office/spreadsheetml/2009/9/main" objectType="Drop" dropStyle="combo" dx="16" fmlaLink="$K$12" fmlaRange="'VELOCIDADES RECOMENDADAS'!$U$5:$U$23" noThreeD="1" sel="11" val="3"/>
</file>

<file path=xl/ctrlProps/ctrlProp32.xml><?xml version="1.0" encoding="utf-8"?>
<formControlPr xmlns="http://schemas.microsoft.com/office/spreadsheetml/2009/9/main" objectType="Drop" dropStyle="combo" dx="16" fmlaLink="$K$16" fmlaRange="'VELOCIDADES RECOMENDADAS'!$U$5:$U$23" noThreeD="1" sel="5" val="2"/>
</file>

<file path=xl/ctrlProps/ctrlProp33.xml><?xml version="1.0" encoding="utf-8"?>
<formControlPr xmlns="http://schemas.microsoft.com/office/spreadsheetml/2009/9/main" objectType="Drop" dropStyle="combo" dx="16" fmlaLink="$K$17" fmlaRange="'VELOCIDADES RECOMENDADAS'!$U$5:$U$23" noThreeD="1" sel="11" val="10"/>
</file>

<file path=xl/ctrlProps/ctrlProp34.xml><?xml version="1.0" encoding="utf-8"?>
<formControlPr xmlns="http://schemas.microsoft.com/office/spreadsheetml/2009/9/main" objectType="Drop" dropStyle="combo" dx="16" fmlaLink="$K$18" fmlaRange="'VELOCIDADES RECOMENDADAS'!$U$5:$U$23" noThreeD="1" sel="1" val="0"/>
</file>

<file path=xl/ctrlProps/ctrlProp35.xml><?xml version="1.0" encoding="utf-8"?>
<formControlPr xmlns="http://schemas.microsoft.com/office/spreadsheetml/2009/9/main" objectType="Drop" dropStyle="combo" dx="16" fmlaLink="$K$19" fmlaRange="'VELOCIDADES RECOMENDADAS'!$U$5:$U$23" noThreeD="1" sel="1" val="0"/>
</file>

<file path=xl/ctrlProps/ctrlProp36.xml><?xml version="1.0" encoding="utf-8"?>
<formControlPr xmlns="http://schemas.microsoft.com/office/spreadsheetml/2009/9/main" objectType="Drop" dropStyle="combo" dx="16" fmlaLink="$K$20" fmlaRange="'VELOCIDADES RECOMENDADAS'!$U$5:$U$23" noThreeD="1" sel="11" val="0"/>
</file>

<file path=xl/ctrlProps/ctrlProp37.xml><?xml version="1.0" encoding="utf-8"?>
<formControlPr xmlns="http://schemas.microsoft.com/office/spreadsheetml/2009/9/main" objectType="Drop" dropStyle="combo" dx="16" fmlaLink="$K$21" fmlaRange="'VELOCIDADES RECOMENDADAS'!$U$5:$U$23" noThreeD="1" sel="15" val="0"/>
</file>

<file path=xl/ctrlProps/ctrlProp38.xml><?xml version="1.0" encoding="utf-8"?>
<formControlPr xmlns="http://schemas.microsoft.com/office/spreadsheetml/2009/9/main" objectType="Drop" dropStyle="combo" dx="16" fmlaLink="$K$22" fmlaRange="'VELOCIDADES RECOMENDADAS'!$U$5:$U$23" noThreeD="1" sel="15" val="9"/>
</file>

<file path=xl/ctrlProps/ctrlProp39.xml><?xml version="1.0" encoding="utf-8"?>
<formControlPr xmlns="http://schemas.microsoft.com/office/spreadsheetml/2009/9/main" objectType="Drop" dropStyle="combo" dx="16" fmlaLink="$K$23" fmlaRange="'VELOCIDADES RECOMENDADAS'!$U$5:$U$23" noThreeD="1" sel="15" val="0"/>
</file>

<file path=xl/ctrlProps/ctrlProp40.xml><?xml version="1.0" encoding="utf-8"?>
<formControlPr xmlns="http://schemas.microsoft.com/office/spreadsheetml/2009/9/main" objectType="Drop" dropStyle="combo" dx="16" fmlaLink="$K$24" fmlaRange="'VELOCIDADES RECOMENDADAS'!$U$5:$U$23" noThreeD="1" sel="15" val="10"/>
</file>

<file path=xl/ctrlProps/ctrlProp41.xml><?xml version="1.0" encoding="utf-8"?>
<formControlPr xmlns="http://schemas.microsoft.com/office/spreadsheetml/2009/9/main" objectType="Drop" dropStyle="combo" dx="16" fmlaLink="$K$25" fmlaRange="'VELOCIDADES RECOMENDADAS'!$U$5:$U$23" noThreeD="1" sel="11" val="0"/>
</file>

<file path=xl/ctrlProps/ctrlProp42.xml><?xml version="1.0" encoding="utf-8"?>
<formControlPr xmlns="http://schemas.microsoft.com/office/spreadsheetml/2009/9/main" objectType="Drop" dropStyle="combo" dx="16" fmlaLink="$K$26" fmlaRange="'VELOCIDADES RECOMENDADAS'!$U$5:$U$23" noThreeD="1" sel="11" val="10"/>
</file>

<file path=xl/ctrlProps/ctrlProp43.xml><?xml version="1.0" encoding="utf-8"?>
<formControlPr xmlns="http://schemas.microsoft.com/office/spreadsheetml/2009/9/main" objectType="Drop" dropStyle="combo" dx="16" fmlaLink="$K$27" fmlaRange="'VELOCIDADES RECOMENDADAS'!$U$5:$U$23" noThreeD="1" sel="11" val="0"/>
</file>

<file path=xl/ctrlProps/ctrlProp44.xml><?xml version="1.0" encoding="utf-8"?>
<formControlPr xmlns="http://schemas.microsoft.com/office/spreadsheetml/2009/9/main" objectType="Drop" dropStyle="combo" dx="16" fmlaLink="$K$28" fmlaRange="'VELOCIDADES RECOMENDADAS'!$U$5:$U$23" noThreeD="1" sel="12" val="8"/>
</file>

<file path=xl/ctrlProps/ctrlProp45.xml><?xml version="1.0" encoding="utf-8"?>
<formControlPr xmlns="http://schemas.microsoft.com/office/spreadsheetml/2009/9/main" objectType="Drop" dropStyle="combo" dx="16" fmlaLink="$K$29" fmlaRange="'VELOCIDADES RECOMENDADAS'!$U$5:$U$23" noThreeD="1" sel="5" val="0"/>
</file>

<file path=xl/ctrlProps/ctrlProp46.xml><?xml version="1.0" encoding="utf-8"?>
<formControlPr xmlns="http://schemas.microsoft.com/office/spreadsheetml/2009/9/main" objectType="Drop" dropStyle="combo" dx="16" fmlaLink="$K$30" fmlaRange="'VELOCIDADES RECOMENDADAS'!$U$5:$U$23" noThreeD="1" sel="5" val="3"/>
</file>

<file path=xl/ctrlProps/ctrlProp47.xml><?xml version="1.0" encoding="utf-8"?>
<formControlPr xmlns="http://schemas.microsoft.com/office/spreadsheetml/2009/9/main" objectType="Drop" dropStyle="combo" dx="16" fmlaLink="$K$31" fmlaRange="'VELOCIDADES RECOMENDADAS'!$U$5:$U$23" noThreeD="1" sel="5" val="2"/>
</file>

<file path=xl/ctrlProps/ctrlProp48.xml><?xml version="1.0" encoding="utf-8"?>
<formControlPr xmlns="http://schemas.microsoft.com/office/spreadsheetml/2009/9/main" objectType="Drop" dropStyle="combo" dx="16" fmlaLink="$K$32" fmlaRange="'VELOCIDADES RECOMENDADAS'!$U$5:$U$23" noThreeD="1" sel="5" val="0"/>
</file>

<file path=xl/ctrlProps/ctrlProp49.xml><?xml version="1.0" encoding="utf-8"?>
<formControlPr xmlns="http://schemas.microsoft.com/office/spreadsheetml/2009/9/main" objectType="Drop" dropStyle="combo" dx="16" fmlaLink="$K$33" fmlaRange="'VELOCIDADES RECOMENDADAS'!$U$5:$U$23" noThreeD="1" sel="5" val="3"/>
</file>

<file path=xl/ctrlProps/ctrlProp50.xml><?xml version="1.0" encoding="utf-8"?>
<formControlPr xmlns="http://schemas.microsoft.com/office/spreadsheetml/2009/9/main" objectType="Drop" dropStyle="combo" dx="16" fmlaLink="$K$34" fmlaRange="'VELOCIDADES RECOMENDADAS'!$U$5:$U$23" noThreeD="1" sel="15" val="11"/>
</file>

<file path=xl/ctrlProps/ctrlProp51.xml><?xml version="1.0" encoding="utf-8"?>
<formControlPr xmlns="http://schemas.microsoft.com/office/spreadsheetml/2009/9/main" objectType="Drop" dropStyle="combo" dx="16" fmlaLink="$K$35" fmlaRange="'VELOCIDADES RECOMENDADAS'!$U$5:$U$23" noThreeD="1" sel="11" val="3"/>
</file>

<file path=xl/ctrlProps/ctrlProp52.xml><?xml version="1.0" encoding="utf-8"?>
<formControlPr xmlns="http://schemas.microsoft.com/office/spreadsheetml/2009/9/main" objectType="Drop" dropStyle="combo" dx="16" fmlaLink="$K$36" fmlaRange="'VELOCIDADES RECOMENDADAS'!$U$5:$U$23" noThreeD="1" sel="11" val="3"/>
</file>

<file path=xl/ctrlProps/ctrlProp53.xml><?xml version="1.0" encoding="utf-8"?>
<formControlPr xmlns="http://schemas.microsoft.com/office/spreadsheetml/2009/9/main" objectType="Drop" dropStyle="combo" dx="16" fmlaLink="$K$3" fmlaRange="'VELOCIDADES RECOMENDADAS'!$U$5:$U$23" noThreeD="1" sel="11" val="3"/>
</file>

<file path=xl/ctrlProps/ctrlProp54.xml><?xml version="1.0" encoding="utf-8"?>
<formControlPr xmlns="http://schemas.microsoft.com/office/spreadsheetml/2009/9/main" objectType="Drop" dropStyle="combo" dx="16" fmlaLink="$K4" fmlaRange="'VELOCIDADES RECOMENDADAS'!$U$5:$U$23" noThreeD="1" sel="9" val="8"/>
</file>

<file path=xl/ctrlProps/ctrlProp55.xml><?xml version="1.0" encoding="utf-8"?>
<formControlPr xmlns="http://schemas.microsoft.com/office/spreadsheetml/2009/9/main" objectType="Drop" dropStyle="combo" dx="16" fmlaLink="$K$14" fmlaRange="'VELOCIDADES RECOMENDADAS'!$U$5:$U$23" noThreeD="1" sel="5" val="2"/>
</file>

<file path=xl/ctrlProps/ctrlProp56.xml><?xml version="1.0" encoding="utf-8"?>
<formControlPr xmlns="http://schemas.microsoft.com/office/spreadsheetml/2009/9/main" objectType="Drop" dropStyle="combo" dx="16" fmlaLink="$K$13" fmlaRange="'VELOCIDADES RECOMENDADAS'!$U$5:$U$23" noThreeD="1" sel="8" val="4"/>
</file>

<file path=xl/ctrlProps/ctrlProp57.xml><?xml version="1.0" encoding="utf-8"?>
<formControlPr xmlns="http://schemas.microsoft.com/office/spreadsheetml/2009/9/main" objectType="Drop" dropStyle="combo" dx="16" fmlaLink="$K$15" fmlaRange="'VELOCIDADES RECOMENDADAS'!$U$5:$U$23" noThreeD="1" sel="5" val="4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Drop" dropStyle="combo" dx="16" fmlaLink="$K$2" fmlaRange="'VELOCIDADES RECOMENDADAS'!$U$5:$U$23" noThreeD="1" sel="13" val="11"/>
</file>

<file path=xl/ctrlProps/ctrlProp66.xml><?xml version="1.0" encoding="utf-8"?>
<formControlPr xmlns="http://schemas.microsoft.com/office/spreadsheetml/2009/9/main" objectType="Drop" dropStyle="combo" dx="16" fmlaLink="$K$3" fmlaRange="'VELOCIDADES RECOMENDADAS'!$U$5:$U$23" noThreeD="1" sel="6" val="5"/>
</file>

<file path=xl/ctrlProps/ctrlProp67.xml><?xml version="1.0" encoding="utf-8"?>
<formControlPr xmlns="http://schemas.microsoft.com/office/spreadsheetml/2009/9/main" objectType="Drop" dropStyle="combo" dx="16" fmlaLink="$K$4" fmlaRange="'VELOCIDADES RECOMENDADAS'!$U$5:$U$23" noThreeD="1" sel="10" val="3"/>
</file>

<file path=xl/ctrlProps/ctrlProp68.xml><?xml version="1.0" encoding="utf-8"?>
<formControlPr xmlns="http://schemas.microsoft.com/office/spreadsheetml/2009/9/main" objectType="Drop" dropStyle="combo" dx="16" fmlaLink="$K$5" fmlaRange="'VELOCIDADES RECOMENDADAS'!$U$5:$U$23" noThreeD="1" sel="6" val="4"/>
</file>

<file path=xl/ctrlProps/ctrlProp69.xml><?xml version="1.0" encoding="utf-8"?>
<formControlPr xmlns="http://schemas.microsoft.com/office/spreadsheetml/2009/9/main" objectType="Drop" dropStyle="combo" dx="16" fmlaLink="$K$6" fmlaRange="'VELOCIDADES RECOMENDADAS'!$U$5:$U$23" noThreeD="1" sel="1" val="0"/>
</file>

<file path=xl/ctrlProps/ctrlProp70.xml><?xml version="1.0" encoding="utf-8"?>
<formControlPr xmlns="http://schemas.microsoft.com/office/spreadsheetml/2009/9/main" objectType="Drop" dropStyle="combo" dx="16" fmlaLink="$K$7" fmlaRange="'VELOCIDADES RECOMENDADAS'!$U$5:$U$23" noThreeD="1" sel="2" val="0"/>
</file>

<file path=xl/ctrlProps/ctrlProp71.xml><?xml version="1.0" encoding="utf-8"?>
<formControlPr xmlns="http://schemas.microsoft.com/office/spreadsheetml/2009/9/main" objectType="Drop" dropStyle="combo" dx="16" fmlaLink="$K$8" fmlaRange="'VELOCIDADES RECOMENDADAS'!$U$5:$U$23" noThreeD="1" sel="1" val="0"/>
</file>

<file path=xl/ctrlProps/ctrlProp72.xml><?xml version="1.0" encoding="utf-8"?>
<formControlPr xmlns="http://schemas.microsoft.com/office/spreadsheetml/2009/9/main" objectType="Drop" dropStyle="combo" dx="16" fmlaLink="$K$9" fmlaRange="'VELOCIDADES RECOMENDADAS'!$U$5:$U$23" noThreeD="1" sel="5" val="0"/>
</file>

<file path=xl/ctrlProps/ctrlProp73.xml><?xml version="1.0" encoding="utf-8"?>
<formControlPr xmlns="http://schemas.microsoft.com/office/spreadsheetml/2009/9/main" objectType="Drop" dropStyle="combo" dx="16" fmlaLink="$K$10" fmlaRange="'VELOCIDADES RECOMENDADAS'!$U$5:$U$23" noThreeD="1" sel="6" val="0"/>
</file>

<file path=xl/ctrlProps/ctrlProp74.xml><?xml version="1.0" encoding="utf-8"?>
<formControlPr xmlns="http://schemas.microsoft.com/office/spreadsheetml/2009/9/main" objectType="Drop" dropStyle="combo" dx="16" fmlaLink="$K$11" fmlaRange="'VELOCIDADES RECOMENDADAS'!$U$5:$U$23" noThreeD="1" sel="14" val="10"/>
</file>

<file path=xl/ctrlProps/ctrlProp75.xml><?xml version="1.0" encoding="utf-8"?>
<formControlPr xmlns="http://schemas.microsoft.com/office/spreadsheetml/2009/9/main" objectType="Drop" dropStyle="combo" dx="16" fmlaLink="$K$12" fmlaRange="'VELOCIDADES RECOMENDADAS'!$U$5:$U$23" noThreeD="1" sel="10" val="5"/>
</file>

<file path=xl/ctrlProps/ctrlProp76.xml><?xml version="1.0" encoding="utf-8"?>
<formControlPr xmlns="http://schemas.microsoft.com/office/spreadsheetml/2009/9/main" objectType="Drop" dropStyle="combo" dx="16" fmlaLink="$K$13" fmlaRange="'VELOCIDADES RECOMENDADAS'!$U$5:$U$23" noThreeD="1" sel="17" val="10"/>
</file>

<file path=xl/ctrlProps/ctrlProp77.xml><?xml version="1.0" encoding="utf-8"?>
<formControlPr xmlns="http://schemas.microsoft.com/office/spreadsheetml/2009/9/main" objectType="Drop" dropStyle="combo" dx="16" fmlaLink="$K$14" fmlaRange="'VELOCIDADES RECOMENDADAS'!$U$5:$U$23" noThreeD="1" sel="1" val="0"/>
</file>

<file path=xl/ctrlProps/ctrlProp78.xml><?xml version="1.0" encoding="utf-8"?>
<formControlPr xmlns="http://schemas.microsoft.com/office/spreadsheetml/2009/9/main" objectType="Drop" dropStyle="combo" dx="16" fmlaLink="$K$15" fmlaRange="'VELOCIDADES RECOMENDADAS'!$U$5:$U$23" noThreeD="1" sel="11" val="0"/>
</file>

<file path=xl/ctrlProps/ctrlProp79.xml><?xml version="1.0" encoding="utf-8"?>
<formControlPr xmlns="http://schemas.microsoft.com/office/spreadsheetml/2009/9/main" objectType="Drop" dropStyle="combo" dx="16" fmlaLink="$K$16" fmlaRange="'VELOCIDADES RECOMENDADAS'!$U$5:$U$23" noThreeD="1" sel="12" val="5"/>
</file>

<file path=xl/ctrlProps/ctrlProp80.xml><?xml version="1.0" encoding="utf-8"?>
<formControlPr xmlns="http://schemas.microsoft.com/office/spreadsheetml/2009/9/main" objectType="Drop" dropStyle="combo" dx="16" fmlaLink="$K$17" fmlaRange="'VELOCIDADES RECOMENDADAS'!$U$5:$U$23" noThreeD="1" sel="1" val="0"/>
</file>

<file path=xl/ctrlProps/ctrlProp81.xml><?xml version="1.0" encoding="utf-8"?>
<formControlPr xmlns="http://schemas.microsoft.com/office/spreadsheetml/2009/9/main" objectType="Drop" dropStyle="combo" dx="16" fmlaLink="$K$18" fmlaRange="'VELOCIDADES RECOMENDADAS'!$U$5:$U$23" noThreeD="1" sel="1" val="0"/>
</file>

<file path=xl/ctrlProps/ctrlProp82.xml><?xml version="1.0" encoding="utf-8"?>
<formControlPr xmlns="http://schemas.microsoft.com/office/spreadsheetml/2009/9/main" objectType="Drop" dropStyle="combo" dx="16" fmlaLink="$K$19" fmlaRange="'VELOCIDADES RECOMENDADAS'!$U$5:$U$23" noThreeD="1" sel="11" val="0"/>
</file>

<file path=xl/ctrlProps/ctrlProp83.xml><?xml version="1.0" encoding="utf-8"?>
<formControlPr xmlns="http://schemas.microsoft.com/office/spreadsheetml/2009/9/main" objectType="Drop" dropStyle="combo" dx="16" fmlaLink="$K$20" fmlaRange="'VELOCIDADES RECOMENDADAS'!$U$5:$U$23" noThreeD="1" sel="15" val="0"/>
</file>

<file path=xl/ctrlProps/ctrlProp84.xml><?xml version="1.0" encoding="utf-8"?>
<formControlPr xmlns="http://schemas.microsoft.com/office/spreadsheetml/2009/9/main" objectType="Drop" dropStyle="combo" dx="16" fmlaLink="$K$21" fmlaRange="'VELOCIDADES RECOMENDADAS'!$U$5:$U$23" noThreeD="1" sel="1" val="0"/>
</file>

<file path=xl/ctrlProps/ctrlProp85.xml><?xml version="1.0" encoding="utf-8"?>
<formControlPr xmlns="http://schemas.microsoft.com/office/spreadsheetml/2009/9/main" objectType="Drop" dropStyle="combo" dx="16" fmlaLink="$K$22" fmlaRange="'VELOCIDADES RECOMENDADAS'!$U$5:$U$23" noThreeD="1" sel="15" val="0"/>
</file>

<file path=xl/ctrlProps/ctrlProp86.xml><?xml version="1.0" encoding="utf-8"?>
<formControlPr xmlns="http://schemas.microsoft.com/office/spreadsheetml/2009/9/main" objectType="Drop" dropStyle="combo" dx="16" fmlaLink="$K$23" fmlaRange="'VELOCIDADES RECOMENDADAS'!$U$5:$U$23" noThreeD="1" sel="11" val="0"/>
</file>

<file path=xl/ctrlProps/ctrlProp87.xml><?xml version="1.0" encoding="utf-8"?>
<formControlPr xmlns="http://schemas.microsoft.com/office/spreadsheetml/2009/9/main" objectType="Drop" dropStyle="combo" dx="16" fmlaLink="$K$24" fmlaRange="'VELOCIDADES RECOMENDADAS'!$U$5:$U$23" noThreeD="1" sel="11" val="0"/>
</file>

<file path=xl/ctrlProps/ctrlProp88.xml><?xml version="1.0" encoding="utf-8"?>
<formControlPr xmlns="http://schemas.microsoft.com/office/spreadsheetml/2009/9/main" objectType="Drop" dropStyle="combo" dx="16" fmlaLink="$K$25" fmlaRange="'VELOCIDADES RECOMENDADAS'!$U$5:$U$23" noThreeD="1" sel="11" val="10"/>
</file>

<file path=xl/ctrlProps/ctrlProp89.xml><?xml version="1.0" encoding="utf-8"?>
<formControlPr xmlns="http://schemas.microsoft.com/office/spreadsheetml/2009/9/main" objectType="Drop" dropStyle="combo" dx="16" fmlaLink="$K$26" fmlaRange="'VELOCIDADES RECOMENDADAS'!$U$5:$U$23" noThreeD="1" sel="11" val="0"/>
</file>

<file path=xl/ctrlProps/ctrlProp90.xml><?xml version="1.0" encoding="utf-8"?>
<formControlPr xmlns="http://schemas.microsoft.com/office/spreadsheetml/2009/9/main" objectType="Drop" dropStyle="combo" dx="16" fmlaLink="$K$27" fmlaRange="'VELOCIDADES RECOMENDADAS'!$U$5:$U$23" noThreeD="1" sel="11" val="8"/>
</file>

<file path=xl/ctrlProps/ctrlProp91.xml><?xml version="1.0" encoding="utf-8"?>
<formControlPr xmlns="http://schemas.microsoft.com/office/spreadsheetml/2009/9/main" objectType="Drop" dropStyle="combo" dx="16" fmlaLink="$K$28" fmlaRange="'VELOCIDADES RECOMENDADAS'!$U$5:$U$23" noThreeD="1" sel="1" val="0"/>
</file>

<file path=xl/ctrlProps/ctrlProp92.xml><?xml version="1.0" encoding="utf-8"?>
<formControlPr xmlns="http://schemas.microsoft.com/office/spreadsheetml/2009/9/main" objectType="Drop" dropStyle="combo" dx="16" fmlaLink="$K$29" fmlaRange="'VELOCIDADES RECOMENDADAS'!$U$5:$U$23" noThreeD="1" sel="11" val="0"/>
</file>

<file path=xl/ctrlProps/ctrlProp93.xml><?xml version="1.0" encoding="utf-8"?>
<formControlPr xmlns="http://schemas.microsoft.com/office/spreadsheetml/2009/9/main" objectType="Drop" dropStyle="combo" dx="16" fmlaLink="$K$30" fmlaRange="'VELOCIDADES RECOMENDADAS'!$U$5:$U$23" noThreeD="1" sel="11" val="8"/>
</file>

<file path=xl/ctrlProps/ctrlProp94.xml><?xml version="1.0" encoding="utf-8"?>
<formControlPr xmlns="http://schemas.microsoft.com/office/spreadsheetml/2009/9/main" objectType="Drop" dropStyle="combo" dx="16" fmlaLink="$K$31" fmlaRange="'VELOCIDADES RECOMENDADAS'!$U$5:$U$23" noThreeD="1" sel="6" val="0"/>
</file>

<file path=xl/ctrlProps/ctrlProp95.xml><?xml version="1.0" encoding="utf-8"?>
<formControlPr xmlns="http://schemas.microsoft.com/office/spreadsheetml/2009/9/main" objectType="Drop" dropStyle="combo" dx="16" fmlaLink="$K$32" fmlaRange="'VELOCIDADES RECOMENDADAS'!$U$5:$U$23" noThreeD="1" sel="15" val="10"/>
</file>

<file path=xl/ctrlProps/ctrlProp96.xml><?xml version="1.0" encoding="utf-8"?>
<formControlPr xmlns="http://schemas.microsoft.com/office/spreadsheetml/2009/9/main" objectType="Drop" dropStyle="combo" dx="16" fmlaLink="$K$33" fmlaRange="'VELOCIDADES RECOMENDADAS'!$U$5:$U$23" noThreeD="1" sel="1" val="0"/>
</file>

<file path=xl/ctrlProps/ctrlProp97.xml><?xml version="1.0" encoding="utf-8"?>
<formControlPr xmlns="http://schemas.microsoft.com/office/spreadsheetml/2009/9/main" objectType="Drop" dropStyle="combo" dx="16" fmlaLink="$K$34" fmlaRange="'VELOCIDADES RECOMENDADAS'!$U$5:$U$23" noThreeD="1" sel="18" val="11"/>
</file>

<file path=xl/ctrlProps/ctrlProp98.xml><?xml version="1.0" encoding="utf-8"?>
<formControlPr xmlns="http://schemas.microsoft.com/office/spreadsheetml/2009/9/main" objectType="Drop" dropStyle="combo" dx="16" fmlaLink="$K$35" fmlaRange="'VELOCIDADES RECOMENDADAS'!$U$5:$U$23" noThreeD="1" sel="18" val="1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microsoft.com/office/2007/relationships/hdphoto" Target="../media/hdphoto2.wdp"/><Relationship Id="rId1" Type="http://schemas.openxmlformats.org/officeDocument/2006/relationships/image" Target="../media/image5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</xdr:row>
          <xdr:rowOff>133350</xdr:rowOff>
        </xdr:from>
        <xdr:to>
          <xdr:col>5</xdr:col>
          <xdr:colOff>314325</xdr:colOff>
          <xdr:row>4</xdr:row>
          <xdr:rowOff>19050</xdr:rowOff>
        </xdr:to>
        <xdr:sp macro="" textlink="">
          <xdr:nvSpPr>
            <xdr:cNvPr id="27653" name="Button 5" descr="Caida Preion de Tuberia" hidden="1">
              <a:extLst>
                <a:ext uri="{63B3BB69-23CF-44E3-9099-C40C66FF867C}">
                  <a14:compatExt spid="_x0000_s27653"/>
                </a:ext>
                <a:ext uri="{FF2B5EF4-FFF2-40B4-BE49-F238E27FC236}">
                  <a16:creationId xmlns:a16="http://schemas.microsoft.com/office/drawing/2014/main" id="{00000000-0008-0000-0000-00000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1" i="0" u="none" strike="noStrike" baseline="0">
                  <a:solidFill>
                    <a:srgbClr val="000080"/>
                  </a:solidFill>
                  <a:latin typeface="Arial"/>
                  <a:cs typeface="Arial"/>
                </a:rPr>
                <a:t>INICIO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9525</xdr:colOff>
      <xdr:row>0</xdr:row>
      <xdr:rowOff>9525</xdr:rowOff>
    </xdr:from>
    <xdr:to>
      <xdr:col>3</xdr:col>
      <xdr:colOff>317047</xdr:colOff>
      <xdr:row>5</xdr:row>
      <xdr:rowOff>129721</xdr:rowOff>
    </xdr:to>
    <xdr:sp macro="" textlink="">
      <xdr:nvSpPr>
        <xdr:cNvPr id="10" name="CuadroTexto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 txBox="1"/>
      </xdr:nvSpPr>
      <xdr:spPr>
        <a:xfrm>
          <a:off x="9525" y="9525"/>
          <a:ext cx="2984047" cy="929821"/>
        </a:xfrm>
        <a:prstGeom prst="rect">
          <a:avLst/>
        </a:prstGeom>
        <a:solidFill>
          <a:schemeClr val="lt1"/>
        </a:solidFill>
        <a:ln w="38100" cap="rnd" cmpd="sng">
          <a:solidFill>
            <a:schemeClr val="accent1">
              <a:lumMod val="75000"/>
              <a:alpha val="46000"/>
            </a:schemeClr>
          </a:solidFill>
          <a:beve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MX" sz="11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haroni" panose="02010803020104030203" pitchFamily="2" charset="-79"/>
              <a:cs typeface="Aharoni" panose="02010803020104030203" pitchFamily="2" charset="-79"/>
            </a:rPr>
            <a:t>CALCULO DE LA BOMBA CENTRIFUGA DE</a:t>
          </a:r>
          <a:r>
            <a:rPr lang="es-MX" sz="11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haroni" panose="02010803020104030203" pitchFamily="2" charset="-79"/>
              <a:cs typeface="Aharoni" panose="02010803020104030203" pitchFamily="2" charset="-79"/>
            </a:rPr>
            <a:t> UNA ETAPA</a:t>
          </a:r>
          <a:endParaRPr lang="es-MX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Aharoni" panose="02010803020104030203" pitchFamily="2" charset="-79"/>
            <a:cs typeface="Aharoni" panose="02010803020104030203" pitchFamily="2" charset="-79"/>
          </a:endParaRPr>
        </a:p>
        <a:p>
          <a:pPr algn="l"/>
          <a:endParaRPr lang="es-MX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Aharoni" panose="02010803020104030203" pitchFamily="2" charset="-79"/>
            <a:cs typeface="Aharoni" panose="02010803020104030203" pitchFamily="2" charset="-79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</xdr:row>
          <xdr:rowOff>238125</xdr:rowOff>
        </xdr:from>
        <xdr:to>
          <xdr:col>6</xdr:col>
          <xdr:colOff>828675</xdr:colOff>
          <xdr:row>4</xdr:row>
          <xdr:rowOff>0</xdr:rowOff>
        </xdr:to>
        <xdr:sp macro="" textlink="">
          <xdr:nvSpPr>
            <xdr:cNvPr id="4097" name="Drop Dow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1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11</xdr:row>
          <xdr:rowOff>180975</xdr:rowOff>
        </xdr:from>
        <xdr:to>
          <xdr:col>6</xdr:col>
          <xdr:colOff>828675</xdr:colOff>
          <xdr:row>12</xdr:row>
          <xdr:rowOff>171450</xdr:rowOff>
        </xdr:to>
        <xdr:sp macro="" textlink="">
          <xdr:nvSpPr>
            <xdr:cNvPr id="4098" name="Drop Dow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1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0</xdr:colOff>
          <xdr:row>2</xdr:row>
          <xdr:rowOff>238125</xdr:rowOff>
        </xdr:from>
        <xdr:to>
          <xdr:col>21</xdr:col>
          <xdr:colOff>828675</xdr:colOff>
          <xdr:row>4</xdr:row>
          <xdr:rowOff>0</xdr:rowOff>
        </xdr:to>
        <xdr:sp macro="" textlink="">
          <xdr:nvSpPr>
            <xdr:cNvPr id="4101" name="Drop Down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1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0</xdr:colOff>
          <xdr:row>11</xdr:row>
          <xdr:rowOff>180975</xdr:rowOff>
        </xdr:from>
        <xdr:to>
          <xdr:col>21</xdr:col>
          <xdr:colOff>828675</xdr:colOff>
          <xdr:row>12</xdr:row>
          <xdr:rowOff>171450</xdr:rowOff>
        </xdr:to>
        <xdr:sp macro="" textlink="">
          <xdr:nvSpPr>
            <xdr:cNvPr id="4102" name="Drop Dow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1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xdr:twoCellAnchor editAs="oneCell">
    <xdr:from>
      <xdr:col>7</xdr:col>
      <xdr:colOff>260804</xdr:colOff>
      <xdr:row>8</xdr:row>
      <xdr:rowOff>124734</xdr:rowOff>
    </xdr:from>
    <xdr:to>
      <xdr:col>15</xdr:col>
      <xdr:colOff>98080</xdr:colOff>
      <xdr:row>18</xdr:row>
      <xdr:rowOff>158753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artisticPhotocopy/>
                  </a14:imgEffect>
                </a14:imgLayer>
              </a14:imgProps>
            </a:ext>
          </a:extLst>
        </a:blip>
        <a:srcRect l="1387" t="9530" r="5851" b="4835"/>
        <a:stretch/>
      </xdr:blipFill>
      <xdr:spPr>
        <a:xfrm>
          <a:off x="5885090" y="1939020"/>
          <a:ext cx="3318436" cy="2551340"/>
        </a:xfrm>
        <a:prstGeom prst="rect">
          <a:avLst/>
        </a:prstGeom>
        <a:effectLst>
          <a:glow rad="127000">
            <a:schemeClr val="accent1"/>
          </a:glow>
          <a:softEdge rad="63500"/>
        </a:effectLst>
      </xdr:spPr>
    </xdr:pic>
    <xdr:clientData/>
  </xdr:twoCellAnchor>
  <xdr:twoCellAnchor>
    <xdr:from>
      <xdr:col>7</xdr:col>
      <xdr:colOff>136071</xdr:colOff>
      <xdr:row>1</xdr:row>
      <xdr:rowOff>11340</xdr:rowOff>
    </xdr:from>
    <xdr:to>
      <xdr:col>15</xdr:col>
      <xdr:colOff>226785</xdr:colOff>
      <xdr:row>5</xdr:row>
      <xdr:rowOff>34018</xdr:rowOff>
    </xdr:to>
    <xdr:sp macro="" textlink="">
      <xdr:nvSpPr>
        <xdr:cNvPr id="6" name="CuadroTexto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 txBox="1"/>
      </xdr:nvSpPr>
      <xdr:spPr>
        <a:xfrm>
          <a:off x="5760357" y="181429"/>
          <a:ext cx="3571874" cy="929821"/>
        </a:xfrm>
        <a:prstGeom prst="rect">
          <a:avLst/>
        </a:prstGeom>
        <a:solidFill>
          <a:schemeClr val="lt1"/>
        </a:solidFill>
        <a:ln w="38100" cap="rnd" cmpd="sng">
          <a:solidFill>
            <a:schemeClr val="accent1">
              <a:lumMod val="75000"/>
              <a:alpha val="46000"/>
            </a:schemeClr>
          </a:solidFill>
          <a:beve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s-MX" sz="11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haroni" panose="02010803020104030203" pitchFamily="2" charset="-79"/>
              <a:cs typeface="Aharoni" panose="02010803020104030203" pitchFamily="2" charset="-79"/>
            </a:rPr>
            <a:t>CALCULO PARA ENCONTRAR LA CAIDA DE PRESION         DE LA TUBERIA POR FRICCIÓN </a:t>
          </a:r>
        </a:p>
        <a:p>
          <a:pPr algn="l"/>
          <a:endParaRPr lang="es-MX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Aharoni" panose="02010803020104030203" pitchFamily="2" charset="-79"/>
            <a:cs typeface="Aharoni" panose="02010803020104030203" pitchFamily="2" charset="-79"/>
          </a:endParaRPr>
        </a:p>
        <a:p>
          <a:pPr algn="l"/>
          <a:r>
            <a:rPr lang="es-MX" sz="11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haroni" panose="02010803020104030203" pitchFamily="2" charset="-79"/>
              <a:cs typeface="Aharoni" panose="02010803020104030203" pitchFamily="2" charset="-79"/>
            </a:rPr>
            <a:t>DATOS DE ENTRADA:</a:t>
          </a:r>
        </a:p>
        <a:p>
          <a:pPr algn="l"/>
          <a:r>
            <a:rPr lang="es-MX" sz="11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haroni" panose="02010803020104030203" pitchFamily="2" charset="-79"/>
              <a:cs typeface="Aharoni" panose="02010803020104030203" pitchFamily="2" charset="-79"/>
            </a:rPr>
            <a:t>                               FLUJO</a:t>
          </a:r>
          <a:r>
            <a:rPr lang="es-MX" sz="11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haroni" panose="02010803020104030203" pitchFamily="2" charset="-79"/>
              <a:cs typeface="Aharoni" panose="02010803020104030203" pitchFamily="2" charset="-79"/>
            </a:rPr>
            <a:t> VOLUMETRICOS </a:t>
          </a:r>
        </a:p>
        <a:p>
          <a:pPr algn="l"/>
          <a:r>
            <a:rPr lang="es-MX" sz="11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haroni" panose="02010803020104030203" pitchFamily="2" charset="-79"/>
              <a:cs typeface="Aharoni" panose="02010803020104030203" pitchFamily="2" charset="-79"/>
            </a:rPr>
            <a:t>                               TIPO DE FLUIDO</a:t>
          </a:r>
          <a:endParaRPr lang="es-MX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Aharoni" panose="02010803020104030203" pitchFamily="2" charset="-79"/>
            <a:cs typeface="Aharoni" panose="02010803020104030203" pitchFamily="2" charset="-79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19</xdr:row>
          <xdr:rowOff>180975</xdr:rowOff>
        </xdr:from>
        <xdr:to>
          <xdr:col>11</xdr:col>
          <xdr:colOff>114300</xdr:colOff>
          <xdr:row>21</xdr:row>
          <xdr:rowOff>28575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1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s-MX" sz="1000" b="1" i="0" u="none" strike="noStrike" baseline="0">
                  <a:solidFill>
                    <a:srgbClr val="000080"/>
                  </a:solidFill>
                  <a:latin typeface="Arial"/>
                  <a:cs typeface="Arial"/>
                </a:rPr>
                <a:t>Pagina Principal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428625</xdr:colOff>
          <xdr:row>6</xdr:row>
          <xdr:rowOff>19050</xdr:rowOff>
        </xdr:from>
        <xdr:to>
          <xdr:col>14</xdr:col>
          <xdr:colOff>123825</xdr:colOff>
          <xdr:row>7</xdr:row>
          <xdr:rowOff>47625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1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1" i="0" u="none" strike="noStrike" baseline="0">
                  <a:solidFill>
                    <a:srgbClr val="000080"/>
                  </a:solidFill>
                  <a:latin typeface="Arial"/>
                  <a:cs typeface="Arial"/>
                </a:rPr>
                <a:t>Especificacion de Tuberias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295275</xdr:colOff>
          <xdr:row>6</xdr:row>
          <xdr:rowOff>19050</xdr:rowOff>
        </xdr:from>
        <xdr:to>
          <xdr:col>11</xdr:col>
          <xdr:colOff>9525</xdr:colOff>
          <xdr:row>7</xdr:row>
          <xdr:rowOff>38100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1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1" i="0" u="none" strike="noStrike" baseline="0">
                  <a:solidFill>
                    <a:srgbClr val="000080"/>
                  </a:solidFill>
                  <a:latin typeface="Arial"/>
                  <a:cs typeface="Arial"/>
                </a:rPr>
                <a:t>Tabla de Accesorios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523875</xdr:colOff>
          <xdr:row>19</xdr:row>
          <xdr:rowOff>161925</xdr:rowOff>
        </xdr:from>
        <xdr:to>
          <xdr:col>14</xdr:col>
          <xdr:colOff>219075</xdr:colOff>
          <xdr:row>21</xdr:row>
          <xdr:rowOff>0</xdr:rowOff>
        </xdr:to>
        <xdr:sp macro="" textlink="">
          <xdr:nvSpPr>
            <xdr:cNvPr id="4108" name="Button 12" hidden="1">
              <a:extLst>
                <a:ext uri="{63B3BB69-23CF-44E3-9099-C40C66FF867C}">
                  <a14:compatExt spid="_x0000_s4108"/>
                </a:ext>
                <a:ext uri="{FF2B5EF4-FFF2-40B4-BE49-F238E27FC236}">
                  <a16:creationId xmlns:a16="http://schemas.microsoft.com/office/drawing/2014/main" id="{00000000-0008-0000-0100-00000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1" i="0" u="none" strike="noStrike" baseline="0">
                  <a:solidFill>
                    <a:srgbClr val="000080"/>
                  </a:solidFill>
                  <a:latin typeface="Arial"/>
                  <a:cs typeface="Arial"/>
                </a:rPr>
                <a:t>CONTINUAR</a:t>
              </a:r>
            </a:p>
          </xdr:txBody>
        </xdr:sp>
        <xdr:clientData fLocksWithSheet="0"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5</xdr:row>
      <xdr:rowOff>161925</xdr:rowOff>
    </xdr:from>
    <xdr:to>
      <xdr:col>2</xdr:col>
      <xdr:colOff>0</xdr:colOff>
      <xdr:row>6</xdr:row>
      <xdr:rowOff>152400</xdr:rowOff>
    </xdr:to>
    <xdr:sp macro="" textlink="">
      <xdr:nvSpPr>
        <xdr:cNvPr id="6" name="Line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>
          <a:spLocks noChangeShapeType="1"/>
        </xdr:cNvSpPr>
      </xdr:nvSpPr>
      <xdr:spPr bwMode="auto">
        <a:xfrm>
          <a:off x="3571875" y="1771650"/>
          <a:ext cx="0" cy="1619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0</xdr:colOff>
      <xdr:row>14</xdr:row>
      <xdr:rowOff>9525</xdr:rowOff>
    </xdr:from>
    <xdr:to>
      <xdr:col>3</xdr:col>
      <xdr:colOff>0</xdr:colOff>
      <xdr:row>15</xdr:row>
      <xdr:rowOff>0</xdr:rowOff>
    </xdr:to>
    <xdr:sp macro="" textlink="">
      <xdr:nvSpPr>
        <xdr:cNvPr id="7" name="Line 9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>
          <a:spLocks noChangeShapeType="1"/>
        </xdr:cNvSpPr>
      </xdr:nvSpPr>
      <xdr:spPr bwMode="auto">
        <a:xfrm>
          <a:off x="5619750" y="3409950"/>
          <a:ext cx="0" cy="2000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oneCellAnchor>
    <xdr:from>
      <xdr:col>1</xdr:col>
      <xdr:colOff>0</xdr:colOff>
      <xdr:row>41</xdr:row>
      <xdr:rowOff>123825</xdr:rowOff>
    </xdr:from>
    <xdr:ext cx="18531" cy="162737"/>
    <xdr:sp macro="" textlink="">
      <xdr:nvSpPr>
        <xdr:cNvPr id="13" name="Text Box 31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 txBox="1">
          <a:spLocks noChangeArrowheads="1"/>
        </xdr:cNvSpPr>
      </xdr:nvSpPr>
      <xdr:spPr bwMode="auto">
        <a:xfrm>
          <a:off x="7162800" y="11477625"/>
          <a:ext cx="18531" cy="162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endParaRPr lang="es-MX"/>
        </a:p>
      </xdr:txBody>
    </xdr:sp>
    <xdr:clientData/>
  </xdr:oneCellAnchor>
  <xdr:oneCellAnchor>
    <xdr:from>
      <xdr:col>1</xdr:col>
      <xdr:colOff>0</xdr:colOff>
      <xdr:row>47</xdr:row>
      <xdr:rowOff>9525</xdr:rowOff>
    </xdr:from>
    <xdr:ext cx="161070" cy="173253"/>
    <xdr:sp macro="" textlink="">
      <xdr:nvSpPr>
        <xdr:cNvPr id="15" name="Text Box 26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SpPr txBox="1">
          <a:spLocks noChangeArrowheads="1"/>
        </xdr:cNvSpPr>
      </xdr:nvSpPr>
      <xdr:spPr bwMode="auto">
        <a:xfrm>
          <a:off x="16849725" y="12363450"/>
          <a:ext cx="161070" cy="1732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r>
            <a:rPr lang="es-MX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    </a:t>
          </a:r>
          <a:endParaRPr lang="es-MX" baseline="30000"/>
        </a:p>
      </xdr:txBody>
    </xdr:sp>
    <xdr:clientData/>
  </xdr:oneCellAnchor>
  <xdr:oneCellAnchor>
    <xdr:from>
      <xdr:col>1</xdr:col>
      <xdr:colOff>0</xdr:colOff>
      <xdr:row>51</xdr:row>
      <xdr:rowOff>123825</xdr:rowOff>
    </xdr:from>
    <xdr:ext cx="18531" cy="162737"/>
    <xdr:sp macro="" textlink="">
      <xdr:nvSpPr>
        <xdr:cNvPr id="16" name="Text Box 31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SpPr txBox="1">
          <a:spLocks noChangeArrowheads="1"/>
        </xdr:cNvSpPr>
      </xdr:nvSpPr>
      <xdr:spPr bwMode="auto">
        <a:xfrm>
          <a:off x="16849725" y="13125450"/>
          <a:ext cx="18531" cy="162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endParaRPr lang="es-MX"/>
        </a:p>
      </xdr:txBody>
    </xdr:sp>
    <xdr:clientData/>
  </xdr:oneCellAnchor>
  <xdr:oneCellAnchor>
    <xdr:from>
      <xdr:col>1</xdr:col>
      <xdr:colOff>0</xdr:colOff>
      <xdr:row>47</xdr:row>
      <xdr:rowOff>9525</xdr:rowOff>
    </xdr:from>
    <xdr:ext cx="18531" cy="162737"/>
    <xdr:sp macro="" textlink="">
      <xdr:nvSpPr>
        <xdr:cNvPr id="17" name="Text Box 2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SpPr txBox="1">
          <a:spLocks noChangeArrowheads="1"/>
        </xdr:cNvSpPr>
      </xdr:nvSpPr>
      <xdr:spPr bwMode="auto">
        <a:xfrm>
          <a:off x="16849725" y="12363450"/>
          <a:ext cx="18531" cy="162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endParaRPr lang="es-MX" baseline="30000"/>
        </a:p>
      </xdr:txBody>
    </xdr:sp>
    <xdr:clientData/>
  </xdr:oneCellAnchor>
  <xdr:oneCellAnchor>
    <xdr:from>
      <xdr:col>1</xdr:col>
      <xdr:colOff>0</xdr:colOff>
      <xdr:row>51</xdr:row>
      <xdr:rowOff>123825</xdr:rowOff>
    </xdr:from>
    <xdr:ext cx="18531" cy="162737"/>
    <xdr:sp macro="" textlink="">
      <xdr:nvSpPr>
        <xdr:cNvPr id="18" name="Text Box 31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SpPr txBox="1">
          <a:spLocks noChangeArrowheads="1"/>
        </xdr:cNvSpPr>
      </xdr:nvSpPr>
      <xdr:spPr bwMode="auto">
        <a:xfrm>
          <a:off x="16849725" y="13125450"/>
          <a:ext cx="18531" cy="162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endParaRPr lang="es-MX"/>
        </a:p>
      </xdr:txBody>
    </xdr:sp>
    <xdr:clientData/>
  </xdr:oneCellAnchor>
  <xdr:oneCellAnchor>
    <xdr:from>
      <xdr:col>1</xdr:col>
      <xdr:colOff>0</xdr:colOff>
      <xdr:row>51</xdr:row>
      <xdr:rowOff>123825</xdr:rowOff>
    </xdr:from>
    <xdr:ext cx="18531" cy="162737"/>
    <xdr:sp macro="" textlink="">
      <xdr:nvSpPr>
        <xdr:cNvPr id="19" name="Text Box 31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SpPr txBox="1">
          <a:spLocks noChangeArrowheads="1"/>
        </xdr:cNvSpPr>
      </xdr:nvSpPr>
      <xdr:spPr bwMode="auto">
        <a:xfrm>
          <a:off x="16849725" y="13125450"/>
          <a:ext cx="18531" cy="162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endParaRPr lang="es-MX"/>
        </a:p>
      </xdr:txBody>
    </xdr:sp>
    <xdr:clientData/>
  </xdr:oneCellAnchor>
  <xdr:oneCellAnchor>
    <xdr:from>
      <xdr:col>1</xdr:col>
      <xdr:colOff>0</xdr:colOff>
      <xdr:row>47</xdr:row>
      <xdr:rowOff>9525</xdr:rowOff>
    </xdr:from>
    <xdr:ext cx="18531" cy="162737"/>
    <xdr:sp macro="" textlink="">
      <xdr:nvSpPr>
        <xdr:cNvPr id="20" name="Text Box 26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SpPr txBox="1">
          <a:spLocks noChangeArrowheads="1"/>
        </xdr:cNvSpPr>
      </xdr:nvSpPr>
      <xdr:spPr bwMode="auto">
        <a:xfrm>
          <a:off x="16849725" y="12363450"/>
          <a:ext cx="18531" cy="162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endParaRPr lang="es-MX" baseline="30000"/>
        </a:p>
      </xdr:txBody>
    </xdr:sp>
    <xdr:clientData/>
  </xdr:oneCellAnchor>
  <xdr:oneCellAnchor>
    <xdr:from>
      <xdr:col>1</xdr:col>
      <xdr:colOff>0</xdr:colOff>
      <xdr:row>51</xdr:row>
      <xdr:rowOff>123825</xdr:rowOff>
    </xdr:from>
    <xdr:ext cx="18531" cy="162737"/>
    <xdr:sp macro="" textlink="">
      <xdr:nvSpPr>
        <xdr:cNvPr id="21" name="Text Box 31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SpPr txBox="1">
          <a:spLocks noChangeArrowheads="1"/>
        </xdr:cNvSpPr>
      </xdr:nvSpPr>
      <xdr:spPr bwMode="auto">
        <a:xfrm>
          <a:off x="16849725" y="13125450"/>
          <a:ext cx="18531" cy="162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endParaRPr lang="es-MX"/>
        </a:p>
      </xdr:txBody>
    </xdr:sp>
    <xdr:clientData/>
  </xdr:oneCellAnchor>
  <xdr:oneCellAnchor>
    <xdr:from>
      <xdr:col>1</xdr:col>
      <xdr:colOff>0</xdr:colOff>
      <xdr:row>51</xdr:row>
      <xdr:rowOff>123825</xdr:rowOff>
    </xdr:from>
    <xdr:ext cx="18531" cy="162737"/>
    <xdr:sp macro="" textlink="">
      <xdr:nvSpPr>
        <xdr:cNvPr id="22" name="Text Box 31">
          <a:extLst>
            <a:ext uri="{FF2B5EF4-FFF2-40B4-BE49-F238E27FC236}">
              <a16:creationId xmlns:a16="http://schemas.microsoft.com/office/drawing/2014/main" id="{00000000-0008-0000-0200-000016000000}"/>
            </a:ext>
          </a:extLst>
        </xdr:cNvPr>
        <xdr:cNvSpPr txBox="1">
          <a:spLocks noChangeArrowheads="1"/>
        </xdr:cNvSpPr>
      </xdr:nvSpPr>
      <xdr:spPr bwMode="auto">
        <a:xfrm>
          <a:off x="16849725" y="13125450"/>
          <a:ext cx="18531" cy="162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endParaRPr lang="es-MX"/>
        </a:p>
      </xdr:txBody>
    </xdr:sp>
    <xdr:clientData/>
  </xdr:oneCellAnchor>
  <xdr:oneCellAnchor>
    <xdr:from>
      <xdr:col>1</xdr:col>
      <xdr:colOff>0</xdr:colOff>
      <xdr:row>47</xdr:row>
      <xdr:rowOff>9525</xdr:rowOff>
    </xdr:from>
    <xdr:ext cx="18531" cy="162737"/>
    <xdr:sp macro="" textlink="">
      <xdr:nvSpPr>
        <xdr:cNvPr id="23" name="Text Box 26">
          <a:extLst>
            <a:ext uri="{FF2B5EF4-FFF2-40B4-BE49-F238E27FC236}">
              <a16:creationId xmlns:a16="http://schemas.microsoft.com/office/drawing/2014/main" id="{00000000-0008-0000-0200-000017000000}"/>
            </a:ext>
          </a:extLst>
        </xdr:cNvPr>
        <xdr:cNvSpPr txBox="1">
          <a:spLocks noChangeArrowheads="1"/>
        </xdr:cNvSpPr>
      </xdr:nvSpPr>
      <xdr:spPr bwMode="auto">
        <a:xfrm>
          <a:off x="16849725" y="12363450"/>
          <a:ext cx="18531" cy="162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endParaRPr lang="es-MX" baseline="30000"/>
        </a:p>
      </xdr:txBody>
    </xdr:sp>
    <xdr:clientData/>
  </xdr:oneCellAnchor>
  <xdr:oneCellAnchor>
    <xdr:from>
      <xdr:col>1</xdr:col>
      <xdr:colOff>0</xdr:colOff>
      <xdr:row>51</xdr:row>
      <xdr:rowOff>123825</xdr:rowOff>
    </xdr:from>
    <xdr:ext cx="18531" cy="162737"/>
    <xdr:sp macro="" textlink="">
      <xdr:nvSpPr>
        <xdr:cNvPr id="24" name="Text Box 31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SpPr txBox="1">
          <a:spLocks noChangeArrowheads="1"/>
        </xdr:cNvSpPr>
      </xdr:nvSpPr>
      <xdr:spPr bwMode="auto">
        <a:xfrm>
          <a:off x="16849725" y="13125450"/>
          <a:ext cx="18531" cy="162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endParaRPr lang="es-MX"/>
        </a:p>
      </xdr:txBody>
    </xdr:sp>
    <xdr:clientData/>
  </xdr:oneCellAnchor>
  <xdr:oneCellAnchor>
    <xdr:from>
      <xdr:col>1</xdr:col>
      <xdr:colOff>0</xdr:colOff>
      <xdr:row>51</xdr:row>
      <xdr:rowOff>123825</xdr:rowOff>
    </xdr:from>
    <xdr:ext cx="18531" cy="162737"/>
    <xdr:sp macro="" textlink="">
      <xdr:nvSpPr>
        <xdr:cNvPr id="25" name="Text Box 31"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SpPr txBox="1">
          <a:spLocks noChangeArrowheads="1"/>
        </xdr:cNvSpPr>
      </xdr:nvSpPr>
      <xdr:spPr bwMode="auto">
        <a:xfrm>
          <a:off x="16849725" y="13125450"/>
          <a:ext cx="18531" cy="162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endParaRPr lang="es-MX"/>
        </a:p>
      </xdr:txBody>
    </xdr:sp>
    <xdr:clientData/>
  </xdr:oneCellAnchor>
  <xdr:oneCellAnchor>
    <xdr:from>
      <xdr:col>1</xdr:col>
      <xdr:colOff>0</xdr:colOff>
      <xdr:row>47</xdr:row>
      <xdr:rowOff>9525</xdr:rowOff>
    </xdr:from>
    <xdr:ext cx="18531" cy="162737"/>
    <xdr:sp macro="" textlink="">
      <xdr:nvSpPr>
        <xdr:cNvPr id="26" name="Text Box 26">
          <a:extLst>
            <a:ext uri="{FF2B5EF4-FFF2-40B4-BE49-F238E27FC236}">
              <a16:creationId xmlns:a16="http://schemas.microsoft.com/office/drawing/2014/main" id="{00000000-0008-0000-0200-00001A000000}"/>
            </a:ext>
          </a:extLst>
        </xdr:cNvPr>
        <xdr:cNvSpPr txBox="1">
          <a:spLocks noChangeArrowheads="1"/>
        </xdr:cNvSpPr>
      </xdr:nvSpPr>
      <xdr:spPr bwMode="auto">
        <a:xfrm>
          <a:off x="16849725" y="12363450"/>
          <a:ext cx="18531" cy="162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endParaRPr lang="es-MX" baseline="30000"/>
        </a:p>
      </xdr:txBody>
    </xdr:sp>
    <xdr:clientData/>
  </xdr:oneCellAnchor>
  <xdr:oneCellAnchor>
    <xdr:from>
      <xdr:col>1</xdr:col>
      <xdr:colOff>0</xdr:colOff>
      <xdr:row>51</xdr:row>
      <xdr:rowOff>123825</xdr:rowOff>
    </xdr:from>
    <xdr:ext cx="18531" cy="162737"/>
    <xdr:sp macro="" textlink="">
      <xdr:nvSpPr>
        <xdr:cNvPr id="27" name="Text Box 31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SpPr txBox="1">
          <a:spLocks noChangeArrowheads="1"/>
        </xdr:cNvSpPr>
      </xdr:nvSpPr>
      <xdr:spPr bwMode="auto">
        <a:xfrm>
          <a:off x="16849725" y="13125450"/>
          <a:ext cx="18531" cy="162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endParaRPr lang="es-MX"/>
        </a:p>
      </xdr:txBody>
    </xdr:sp>
    <xdr:clientData/>
  </xdr:oneCellAnchor>
  <xdr:oneCellAnchor>
    <xdr:from>
      <xdr:col>3</xdr:col>
      <xdr:colOff>1543050</xdr:colOff>
      <xdr:row>54</xdr:row>
      <xdr:rowOff>0</xdr:rowOff>
    </xdr:from>
    <xdr:ext cx="18531" cy="162737"/>
    <xdr:sp macro="" textlink="">
      <xdr:nvSpPr>
        <xdr:cNvPr id="36" name="Text Box 31">
          <a:extLst>
            <a:ext uri="{FF2B5EF4-FFF2-40B4-BE49-F238E27FC236}">
              <a16:creationId xmlns:a16="http://schemas.microsoft.com/office/drawing/2014/main" id="{00000000-0008-0000-0200-000024000000}"/>
            </a:ext>
          </a:extLst>
        </xdr:cNvPr>
        <xdr:cNvSpPr txBox="1">
          <a:spLocks noChangeArrowheads="1"/>
        </xdr:cNvSpPr>
      </xdr:nvSpPr>
      <xdr:spPr bwMode="auto">
        <a:xfrm>
          <a:off x="7162800" y="23164800"/>
          <a:ext cx="18531" cy="162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endParaRPr lang="es-MX"/>
        </a:p>
      </xdr:txBody>
    </xdr:sp>
    <xdr:clientData/>
  </xdr:oneCellAnchor>
  <xdr:oneCellAnchor>
    <xdr:from>
      <xdr:col>3</xdr:col>
      <xdr:colOff>1543050</xdr:colOff>
      <xdr:row>54</xdr:row>
      <xdr:rowOff>0</xdr:rowOff>
    </xdr:from>
    <xdr:ext cx="18531" cy="162737"/>
    <xdr:sp macro="" textlink="">
      <xdr:nvSpPr>
        <xdr:cNvPr id="83" name="Text Box 31">
          <a:extLst>
            <a:ext uri="{FF2B5EF4-FFF2-40B4-BE49-F238E27FC236}">
              <a16:creationId xmlns:a16="http://schemas.microsoft.com/office/drawing/2014/main" id="{00000000-0008-0000-0200-000053000000}"/>
            </a:ext>
          </a:extLst>
        </xdr:cNvPr>
        <xdr:cNvSpPr txBox="1">
          <a:spLocks noChangeArrowheads="1"/>
        </xdr:cNvSpPr>
      </xdr:nvSpPr>
      <xdr:spPr bwMode="auto">
        <a:xfrm>
          <a:off x="7162800" y="34651950"/>
          <a:ext cx="18531" cy="162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endParaRPr lang="es-MX"/>
        </a:p>
      </xdr:txBody>
    </xdr:sp>
    <xdr:clientData/>
  </xdr:oneCellAnchor>
  <xdr:oneCellAnchor>
    <xdr:from>
      <xdr:col>3</xdr:col>
      <xdr:colOff>1543050</xdr:colOff>
      <xdr:row>54</xdr:row>
      <xdr:rowOff>0</xdr:rowOff>
    </xdr:from>
    <xdr:ext cx="18531" cy="162737"/>
    <xdr:sp macro="" textlink="">
      <xdr:nvSpPr>
        <xdr:cNvPr id="108" name="Text Box 31">
          <a:extLst>
            <a:ext uri="{FF2B5EF4-FFF2-40B4-BE49-F238E27FC236}">
              <a16:creationId xmlns:a16="http://schemas.microsoft.com/office/drawing/2014/main" id="{00000000-0008-0000-0200-00006C000000}"/>
            </a:ext>
          </a:extLst>
        </xdr:cNvPr>
        <xdr:cNvSpPr txBox="1">
          <a:spLocks noChangeArrowheads="1"/>
        </xdr:cNvSpPr>
      </xdr:nvSpPr>
      <xdr:spPr bwMode="auto">
        <a:xfrm>
          <a:off x="7162800" y="45824775"/>
          <a:ext cx="18531" cy="162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endParaRPr lang="es-MX"/>
        </a:p>
      </xdr:txBody>
    </xdr:sp>
    <xdr:clientData/>
  </xdr:oneCellAnchor>
  <xdr:oneCellAnchor>
    <xdr:from>
      <xdr:col>3</xdr:col>
      <xdr:colOff>1543050</xdr:colOff>
      <xdr:row>54</xdr:row>
      <xdr:rowOff>0</xdr:rowOff>
    </xdr:from>
    <xdr:ext cx="18531" cy="162737"/>
    <xdr:sp macro="" textlink="">
      <xdr:nvSpPr>
        <xdr:cNvPr id="133" name="Text Box 31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SpPr txBox="1">
          <a:spLocks noChangeArrowheads="1"/>
        </xdr:cNvSpPr>
      </xdr:nvSpPr>
      <xdr:spPr bwMode="auto">
        <a:xfrm>
          <a:off x="7162800" y="56997600"/>
          <a:ext cx="18531" cy="162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endParaRPr lang="es-MX"/>
        </a:p>
      </xdr:txBody>
    </xdr:sp>
    <xdr:clientData/>
  </xdr:oneCellAnchor>
  <xdr:twoCellAnchor editAs="oneCell">
    <xdr:from>
      <xdr:col>10</xdr:col>
      <xdr:colOff>13170</xdr:colOff>
      <xdr:row>0</xdr:row>
      <xdr:rowOff>139391</xdr:rowOff>
    </xdr:from>
    <xdr:to>
      <xdr:col>15</xdr:col>
      <xdr:colOff>94854</xdr:colOff>
      <xdr:row>14</xdr:row>
      <xdr:rowOff>59367</xdr:rowOff>
    </xdr:to>
    <xdr:pic>
      <xdr:nvPicPr>
        <xdr:cNvPr id="34" name="Imagen 33">
          <a:extLst>
            <a:ext uri="{FF2B5EF4-FFF2-40B4-BE49-F238E27FC236}">
              <a16:creationId xmlns:a16="http://schemas.microsoft.com/office/drawing/2014/main" id="{00000000-0008-0000-02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artisticPhotocopy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23616" y="139391"/>
          <a:ext cx="3880345" cy="2493812"/>
        </a:xfrm>
        <a:prstGeom prst="rect">
          <a:avLst/>
        </a:prstGeom>
        <a:effectLst>
          <a:glow rad="127000">
            <a:schemeClr val="accent1"/>
          </a:glow>
          <a:softEdge rad="63500"/>
        </a:effectLst>
      </xdr:spPr>
    </xdr:pic>
    <xdr:clientData/>
  </xdr:twoCellAnchor>
  <xdr:twoCellAnchor editAs="oneCell">
    <xdr:from>
      <xdr:col>10</xdr:col>
      <xdr:colOff>13309</xdr:colOff>
      <xdr:row>16</xdr:row>
      <xdr:rowOff>25444</xdr:rowOff>
    </xdr:from>
    <xdr:to>
      <xdr:col>15</xdr:col>
      <xdr:colOff>106237</xdr:colOff>
      <xdr:row>29</xdr:row>
      <xdr:rowOff>97935</xdr:rowOff>
    </xdr:to>
    <xdr:pic>
      <xdr:nvPicPr>
        <xdr:cNvPr id="35" name="Imagen 34">
          <a:extLst>
            <a:ext uri="{FF2B5EF4-FFF2-40B4-BE49-F238E27FC236}">
              <a16:creationId xmlns:a16="http://schemas.microsoft.com/office/drawing/2014/main" id="{00000000-0008-0000-02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23755" y="2792230"/>
          <a:ext cx="3891589" cy="2506536"/>
        </a:xfrm>
        <a:prstGeom prst="rect">
          <a:avLst/>
        </a:prstGeom>
        <a:solidFill>
          <a:schemeClr val="bg1">
            <a:lumMod val="95000"/>
          </a:schemeClr>
        </a:solidFill>
        <a:effectLst>
          <a:glow rad="127000">
            <a:schemeClr val="accent1"/>
          </a:glow>
          <a:softEdge rad="63500"/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4</xdr:row>
          <xdr:rowOff>0</xdr:rowOff>
        </xdr:from>
        <xdr:to>
          <xdr:col>2</xdr:col>
          <xdr:colOff>1733550</xdr:colOff>
          <xdr:row>5</xdr:row>
          <xdr:rowOff>0</xdr:rowOff>
        </xdr:to>
        <xdr:sp macro="" textlink="">
          <xdr:nvSpPr>
            <xdr:cNvPr id="5121" name="Drop Dow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2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11</xdr:row>
          <xdr:rowOff>9525</xdr:rowOff>
        </xdr:from>
        <xdr:to>
          <xdr:col>5</xdr:col>
          <xdr:colOff>9525</xdr:colOff>
          <xdr:row>12</xdr:row>
          <xdr:rowOff>0</xdr:rowOff>
        </xdr:to>
        <xdr:sp macro="" textlink="">
          <xdr:nvSpPr>
            <xdr:cNvPr id="5122" name="Drop Dow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2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6</xdr:col>
      <xdr:colOff>79374</xdr:colOff>
      <xdr:row>0</xdr:row>
      <xdr:rowOff>113393</xdr:rowOff>
    </xdr:from>
    <xdr:to>
      <xdr:col>8</xdr:col>
      <xdr:colOff>328839</xdr:colOff>
      <xdr:row>5</xdr:row>
      <xdr:rowOff>22678</xdr:rowOff>
    </xdr:to>
    <xdr:sp macro="" textlink="">
      <xdr:nvSpPr>
        <xdr:cNvPr id="61" name="CuadroTexto 60">
          <a:extLst>
            <a:ext uri="{FF2B5EF4-FFF2-40B4-BE49-F238E27FC236}">
              <a16:creationId xmlns:a16="http://schemas.microsoft.com/office/drawing/2014/main" id="{00000000-0008-0000-0200-00003D000000}"/>
            </a:ext>
          </a:extLst>
        </xdr:cNvPr>
        <xdr:cNvSpPr txBox="1"/>
      </xdr:nvSpPr>
      <xdr:spPr>
        <a:xfrm>
          <a:off x="7869463" y="113393"/>
          <a:ext cx="2993572" cy="929821"/>
        </a:xfrm>
        <a:prstGeom prst="rect">
          <a:avLst/>
        </a:prstGeom>
        <a:solidFill>
          <a:schemeClr val="lt1"/>
        </a:solidFill>
        <a:ln w="38100" cap="rnd" cmpd="sng">
          <a:solidFill>
            <a:schemeClr val="accent1">
              <a:lumMod val="75000"/>
              <a:alpha val="46000"/>
            </a:schemeClr>
          </a:solidFill>
          <a:beve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MX" sz="11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haroni" panose="02010803020104030203" pitchFamily="2" charset="-79"/>
              <a:cs typeface="Aharoni" panose="02010803020104030203" pitchFamily="2" charset="-79"/>
            </a:rPr>
            <a:t>CALCULO DE LA BOMBA CENTRIFUGA REQUERIDA</a:t>
          </a:r>
        </a:p>
        <a:p>
          <a:pPr algn="l"/>
          <a:endParaRPr lang="es-MX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Aharoni" panose="02010803020104030203" pitchFamily="2" charset="-79"/>
            <a:cs typeface="Aharoni" panose="02010803020104030203" pitchFamily="2" charset="-79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2076450</xdr:colOff>
          <xdr:row>26</xdr:row>
          <xdr:rowOff>161925</xdr:rowOff>
        </xdr:from>
        <xdr:to>
          <xdr:col>5</xdr:col>
          <xdr:colOff>0</xdr:colOff>
          <xdr:row>28</xdr:row>
          <xdr:rowOff>0</xdr:rowOff>
        </xdr:to>
        <xdr:sp macro="" textlink="">
          <xdr:nvSpPr>
            <xdr:cNvPr id="5123" name="Drop Dow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2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142875</xdr:colOff>
          <xdr:row>11</xdr:row>
          <xdr:rowOff>76200</xdr:rowOff>
        </xdr:from>
        <xdr:to>
          <xdr:col>6</xdr:col>
          <xdr:colOff>1295400</xdr:colOff>
          <xdr:row>14</xdr:row>
          <xdr:rowOff>104775</xdr:rowOff>
        </xdr:to>
        <xdr:sp macro="" textlink="">
          <xdr:nvSpPr>
            <xdr:cNvPr id="5125" name="Button 5" descr="Caida Preion de Tuberia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2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1" i="0" u="none" strike="noStrike" baseline="0">
                  <a:solidFill>
                    <a:srgbClr val="000080"/>
                  </a:solidFill>
                  <a:latin typeface="Arial"/>
                  <a:cs typeface="Arial"/>
                </a:rPr>
                <a:t>Caida Presion de Tuberia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161925</xdr:colOff>
          <xdr:row>5</xdr:row>
          <xdr:rowOff>133350</xdr:rowOff>
        </xdr:from>
        <xdr:to>
          <xdr:col>6</xdr:col>
          <xdr:colOff>1323975</xdr:colOff>
          <xdr:row>7</xdr:row>
          <xdr:rowOff>152400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2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1" i="0" u="none" strike="noStrike" baseline="0">
                  <a:solidFill>
                    <a:srgbClr val="000080"/>
                  </a:solidFill>
                  <a:latin typeface="Arial"/>
                  <a:cs typeface="Arial"/>
                </a:rPr>
                <a:t>Pagina Principal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152400</xdr:colOff>
          <xdr:row>8</xdr:row>
          <xdr:rowOff>104775</xdr:rowOff>
        </xdr:from>
        <xdr:to>
          <xdr:col>6</xdr:col>
          <xdr:colOff>1295400</xdr:colOff>
          <xdr:row>10</xdr:row>
          <xdr:rowOff>133350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2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1" i="0" u="none" strike="noStrike" baseline="0">
                  <a:solidFill>
                    <a:srgbClr val="000080"/>
                  </a:solidFill>
                  <a:latin typeface="Arial"/>
                  <a:cs typeface="Arial"/>
                </a:rPr>
                <a:t>Especificacion de Tuberias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171450</xdr:colOff>
          <xdr:row>15</xdr:row>
          <xdr:rowOff>142875</xdr:rowOff>
        </xdr:from>
        <xdr:to>
          <xdr:col>6</xdr:col>
          <xdr:colOff>1333500</xdr:colOff>
          <xdr:row>18</xdr:row>
          <xdr:rowOff>161925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2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1" i="0" u="none" strike="noStrike" baseline="0">
                  <a:solidFill>
                    <a:srgbClr val="000080"/>
                  </a:solidFill>
                  <a:latin typeface="Arial"/>
                  <a:cs typeface="Arial"/>
                </a:rPr>
                <a:t>Generar Registro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1638300</xdr:colOff>
          <xdr:row>15</xdr:row>
          <xdr:rowOff>142875</xdr:rowOff>
        </xdr:from>
        <xdr:to>
          <xdr:col>8</xdr:col>
          <xdr:colOff>66675</xdr:colOff>
          <xdr:row>18</xdr:row>
          <xdr:rowOff>152400</xdr:rowOff>
        </xdr:to>
        <xdr:sp macro="" textlink="">
          <xdr:nvSpPr>
            <xdr:cNvPr id="5130" name="Button 10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2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1" i="0" u="none" strike="noStrike" baseline="0">
                  <a:solidFill>
                    <a:srgbClr val="000080"/>
                  </a:solidFill>
                  <a:latin typeface="Arial"/>
                  <a:cs typeface="Arial"/>
                </a:rPr>
                <a:t>Nuevo Registro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171450</xdr:colOff>
          <xdr:row>19</xdr:row>
          <xdr:rowOff>133350</xdr:rowOff>
        </xdr:from>
        <xdr:to>
          <xdr:col>6</xdr:col>
          <xdr:colOff>1314450</xdr:colOff>
          <xdr:row>21</xdr:row>
          <xdr:rowOff>66675</xdr:rowOff>
        </xdr:to>
        <xdr:sp macro="" textlink="">
          <xdr:nvSpPr>
            <xdr:cNvPr id="5139" name="Button 19" hidden="1">
              <a:extLst>
                <a:ext uri="{63B3BB69-23CF-44E3-9099-C40C66FF867C}">
                  <a14:compatExt spid="_x0000_s5139"/>
                </a:ext>
                <a:ext uri="{FF2B5EF4-FFF2-40B4-BE49-F238E27FC236}">
                  <a16:creationId xmlns:a16="http://schemas.microsoft.com/office/drawing/2014/main" id="{00000000-0008-0000-0200-00001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1" i="0" u="none" strike="noStrike" baseline="0">
                  <a:solidFill>
                    <a:srgbClr val="000080"/>
                  </a:solidFill>
                  <a:latin typeface="Arial"/>
                  <a:cs typeface="Arial"/>
                </a:rPr>
                <a:t>Generar Ramal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1666875</xdr:colOff>
          <xdr:row>19</xdr:row>
          <xdr:rowOff>123825</xdr:rowOff>
        </xdr:from>
        <xdr:to>
          <xdr:col>8</xdr:col>
          <xdr:colOff>66675</xdr:colOff>
          <xdr:row>21</xdr:row>
          <xdr:rowOff>47625</xdr:rowOff>
        </xdr:to>
        <xdr:sp macro="" textlink="">
          <xdr:nvSpPr>
            <xdr:cNvPr id="5140" name="Button 20" hidden="1">
              <a:extLst>
                <a:ext uri="{63B3BB69-23CF-44E3-9099-C40C66FF867C}">
                  <a14:compatExt spid="_x0000_s5140"/>
                </a:ext>
                <a:ext uri="{FF2B5EF4-FFF2-40B4-BE49-F238E27FC236}">
                  <a16:creationId xmlns:a16="http://schemas.microsoft.com/office/drawing/2014/main" id="{00000000-0008-0000-0200-00001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1" i="0" u="none" strike="noStrike" baseline="0">
                  <a:solidFill>
                    <a:srgbClr val="000080"/>
                  </a:solidFill>
                  <a:latin typeface="Arial"/>
                  <a:cs typeface="Arial"/>
                </a:rPr>
                <a:t>Generar Reporte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1971675</xdr:colOff>
          <xdr:row>5</xdr:row>
          <xdr:rowOff>152400</xdr:rowOff>
        </xdr:from>
        <xdr:to>
          <xdr:col>7</xdr:col>
          <xdr:colOff>495300</xdr:colOff>
          <xdr:row>7</xdr:row>
          <xdr:rowOff>152400</xdr:rowOff>
        </xdr:to>
        <xdr:sp macro="" textlink="">
          <xdr:nvSpPr>
            <xdr:cNvPr id="5141" name="Button 21" hidden="1">
              <a:extLst>
                <a:ext uri="{63B3BB69-23CF-44E3-9099-C40C66FF867C}">
                  <a14:compatExt spid="_x0000_s5141"/>
                </a:ext>
                <a:ext uri="{FF2B5EF4-FFF2-40B4-BE49-F238E27FC236}">
                  <a16:creationId xmlns:a16="http://schemas.microsoft.com/office/drawing/2014/main" id="{00000000-0008-0000-0200-00001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1" i="0" u="none" strike="noStrike" baseline="0">
                  <a:solidFill>
                    <a:srgbClr val="000080"/>
                  </a:solidFill>
                  <a:latin typeface="Arial"/>
                  <a:cs typeface="Arial"/>
                </a:rPr>
                <a:t>Imprimir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0</xdr:colOff>
      <xdr:row>5</xdr:row>
      <xdr:rowOff>171450</xdr:rowOff>
    </xdr:from>
    <xdr:to>
      <xdr:col>5</xdr:col>
      <xdr:colOff>19050</xdr:colOff>
      <xdr:row>6</xdr:row>
      <xdr:rowOff>180975</xdr:rowOff>
    </xdr:to>
    <xdr:sp macro="" textlink="">
      <xdr:nvSpPr>
        <xdr:cNvPr id="47105" name="Drop Down 1" hidden="1">
          <a:extLst>
            <a:ext uri="{63B3BB69-23CF-44E3-9099-C40C66FF867C}">
              <a14:compatExt xmlns:a14="http://schemas.microsoft.com/office/drawing/2010/main" spid="_x0000_s47105"/>
            </a:ext>
            <a:ext uri="{FF2B5EF4-FFF2-40B4-BE49-F238E27FC236}">
              <a16:creationId xmlns:a16="http://schemas.microsoft.com/office/drawing/2014/main" id="{00000000-0008-0000-0300-000001B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0</xdr:colOff>
      <xdr:row>7</xdr:row>
      <xdr:rowOff>9525</xdr:rowOff>
    </xdr:from>
    <xdr:to>
      <xdr:col>5</xdr:col>
      <xdr:colOff>19050</xdr:colOff>
      <xdr:row>7</xdr:row>
      <xdr:rowOff>161925</xdr:rowOff>
    </xdr:to>
    <xdr:sp macro="" textlink="">
      <xdr:nvSpPr>
        <xdr:cNvPr id="47106" name="Drop Down 2" hidden="1">
          <a:extLst>
            <a:ext uri="{63B3BB69-23CF-44E3-9099-C40C66FF867C}">
              <a14:compatExt xmlns:a14="http://schemas.microsoft.com/office/drawing/2010/main" spid="_x0000_s47106"/>
            </a:ext>
            <a:ext uri="{FF2B5EF4-FFF2-40B4-BE49-F238E27FC236}">
              <a16:creationId xmlns:a16="http://schemas.microsoft.com/office/drawing/2014/main" id="{00000000-0008-0000-0300-000002B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9525</xdr:rowOff>
        </xdr:from>
        <xdr:to>
          <xdr:col>5</xdr:col>
          <xdr:colOff>28575</xdr:colOff>
          <xdr:row>8</xdr:row>
          <xdr:rowOff>161925</xdr:rowOff>
        </xdr:to>
        <xdr:sp macro="" textlink="">
          <xdr:nvSpPr>
            <xdr:cNvPr id="47107" name="Drop Down 3" hidden="1">
              <a:extLst>
                <a:ext uri="{63B3BB69-23CF-44E3-9099-C40C66FF867C}">
                  <a14:compatExt spid="_x0000_s47107"/>
                </a:ext>
                <a:ext uri="{FF2B5EF4-FFF2-40B4-BE49-F238E27FC236}">
                  <a16:creationId xmlns:a16="http://schemas.microsoft.com/office/drawing/2014/main" id="{00000000-0008-0000-0300-00000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9</xdr:row>
          <xdr:rowOff>9525</xdr:rowOff>
        </xdr:from>
        <xdr:to>
          <xdr:col>5</xdr:col>
          <xdr:colOff>19050</xdr:colOff>
          <xdr:row>9</xdr:row>
          <xdr:rowOff>161925</xdr:rowOff>
        </xdr:to>
        <xdr:sp macro="" textlink="">
          <xdr:nvSpPr>
            <xdr:cNvPr id="47108" name="Drop Down 4" hidden="1">
              <a:extLst>
                <a:ext uri="{63B3BB69-23CF-44E3-9099-C40C66FF867C}">
                  <a14:compatExt spid="_x0000_s47108"/>
                </a:ext>
                <a:ext uri="{FF2B5EF4-FFF2-40B4-BE49-F238E27FC236}">
                  <a16:creationId xmlns:a16="http://schemas.microsoft.com/office/drawing/2014/main" id="{00000000-0008-0000-0300-00000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10</xdr:row>
          <xdr:rowOff>9525</xdr:rowOff>
        </xdr:from>
        <xdr:to>
          <xdr:col>5</xdr:col>
          <xdr:colOff>28575</xdr:colOff>
          <xdr:row>10</xdr:row>
          <xdr:rowOff>161925</xdr:rowOff>
        </xdr:to>
        <xdr:sp macro="" textlink="">
          <xdr:nvSpPr>
            <xdr:cNvPr id="47109" name="Drop Down 5" hidden="1">
              <a:extLst>
                <a:ext uri="{63B3BB69-23CF-44E3-9099-C40C66FF867C}">
                  <a14:compatExt spid="_x0000_s47109"/>
                </a:ext>
                <a:ext uri="{FF2B5EF4-FFF2-40B4-BE49-F238E27FC236}">
                  <a16:creationId xmlns:a16="http://schemas.microsoft.com/office/drawing/2014/main" id="{00000000-0008-0000-0300-00000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11</xdr:row>
          <xdr:rowOff>9525</xdr:rowOff>
        </xdr:from>
        <xdr:to>
          <xdr:col>5</xdr:col>
          <xdr:colOff>38100</xdr:colOff>
          <xdr:row>11</xdr:row>
          <xdr:rowOff>152400</xdr:rowOff>
        </xdr:to>
        <xdr:sp macro="" textlink="">
          <xdr:nvSpPr>
            <xdr:cNvPr id="47110" name="Drop Down 6" hidden="1">
              <a:extLst>
                <a:ext uri="{63B3BB69-23CF-44E3-9099-C40C66FF867C}">
                  <a14:compatExt spid="_x0000_s47110"/>
                </a:ext>
                <a:ext uri="{FF2B5EF4-FFF2-40B4-BE49-F238E27FC236}">
                  <a16:creationId xmlns:a16="http://schemas.microsoft.com/office/drawing/2014/main" id="{00000000-0008-0000-0300-00000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12</xdr:row>
          <xdr:rowOff>9525</xdr:rowOff>
        </xdr:from>
        <xdr:to>
          <xdr:col>5</xdr:col>
          <xdr:colOff>19050</xdr:colOff>
          <xdr:row>12</xdr:row>
          <xdr:rowOff>247650</xdr:rowOff>
        </xdr:to>
        <xdr:sp macro="" textlink="">
          <xdr:nvSpPr>
            <xdr:cNvPr id="47111" name="Drop Down 7" hidden="1">
              <a:extLst>
                <a:ext uri="{63B3BB69-23CF-44E3-9099-C40C66FF867C}">
                  <a14:compatExt spid="_x0000_s47111"/>
                </a:ext>
                <a:ext uri="{FF2B5EF4-FFF2-40B4-BE49-F238E27FC236}">
                  <a16:creationId xmlns:a16="http://schemas.microsoft.com/office/drawing/2014/main" id="{00000000-0008-0000-0300-00000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13</xdr:row>
          <xdr:rowOff>9525</xdr:rowOff>
        </xdr:from>
        <xdr:to>
          <xdr:col>5</xdr:col>
          <xdr:colOff>19050</xdr:colOff>
          <xdr:row>13</xdr:row>
          <xdr:rowOff>161925</xdr:rowOff>
        </xdr:to>
        <xdr:sp macro="" textlink="">
          <xdr:nvSpPr>
            <xdr:cNvPr id="47112" name="Drop Down 8" hidden="1">
              <a:extLst>
                <a:ext uri="{63B3BB69-23CF-44E3-9099-C40C66FF867C}">
                  <a14:compatExt spid="_x0000_s47112"/>
                </a:ext>
                <a:ext uri="{FF2B5EF4-FFF2-40B4-BE49-F238E27FC236}">
                  <a16:creationId xmlns:a16="http://schemas.microsoft.com/office/drawing/2014/main" id="{00000000-0008-0000-0300-00000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14</xdr:row>
          <xdr:rowOff>9525</xdr:rowOff>
        </xdr:from>
        <xdr:to>
          <xdr:col>5</xdr:col>
          <xdr:colOff>19050</xdr:colOff>
          <xdr:row>14</xdr:row>
          <xdr:rowOff>161925</xdr:rowOff>
        </xdr:to>
        <xdr:sp macro="" textlink="">
          <xdr:nvSpPr>
            <xdr:cNvPr id="47113" name="Drop Down 9" hidden="1">
              <a:extLst>
                <a:ext uri="{63B3BB69-23CF-44E3-9099-C40C66FF867C}">
                  <a14:compatExt spid="_x0000_s47113"/>
                </a:ext>
                <a:ext uri="{FF2B5EF4-FFF2-40B4-BE49-F238E27FC236}">
                  <a16:creationId xmlns:a16="http://schemas.microsoft.com/office/drawing/2014/main" id="{00000000-0008-0000-0300-00000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15</xdr:row>
          <xdr:rowOff>9525</xdr:rowOff>
        </xdr:from>
        <xdr:to>
          <xdr:col>5</xdr:col>
          <xdr:colOff>9525</xdr:colOff>
          <xdr:row>15</xdr:row>
          <xdr:rowOff>161925</xdr:rowOff>
        </xdr:to>
        <xdr:sp macro="" textlink="">
          <xdr:nvSpPr>
            <xdr:cNvPr id="47114" name="Drop Down 10" hidden="1">
              <a:extLst>
                <a:ext uri="{63B3BB69-23CF-44E3-9099-C40C66FF867C}">
                  <a14:compatExt spid="_x0000_s47114"/>
                </a:ext>
                <a:ext uri="{FF2B5EF4-FFF2-40B4-BE49-F238E27FC236}">
                  <a16:creationId xmlns:a16="http://schemas.microsoft.com/office/drawing/2014/main" id="{00000000-0008-0000-0300-00000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16</xdr:row>
          <xdr:rowOff>9525</xdr:rowOff>
        </xdr:from>
        <xdr:to>
          <xdr:col>5</xdr:col>
          <xdr:colOff>19050</xdr:colOff>
          <xdr:row>16</xdr:row>
          <xdr:rowOff>161925</xdr:rowOff>
        </xdr:to>
        <xdr:sp macro="" textlink="">
          <xdr:nvSpPr>
            <xdr:cNvPr id="47115" name="Drop Down 11" hidden="1">
              <a:extLst>
                <a:ext uri="{63B3BB69-23CF-44E3-9099-C40C66FF867C}">
                  <a14:compatExt spid="_x0000_s47115"/>
                </a:ext>
                <a:ext uri="{FF2B5EF4-FFF2-40B4-BE49-F238E27FC236}">
                  <a16:creationId xmlns:a16="http://schemas.microsoft.com/office/drawing/2014/main" id="{00000000-0008-0000-0300-00000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17</xdr:row>
          <xdr:rowOff>9525</xdr:rowOff>
        </xdr:from>
        <xdr:to>
          <xdr:col>5</xdr:col>
          <xdr:colOff>19050</xdr:colOff>
          <xdr:row>17</xdr:row>
          <xdr:rowOff>161925</xdr:rowOff>
        </xdr:to>
        <xdr:sp macro="" textlink="">
          <xdr:nvSpPr>
            <xdr:cNvPr id="47116" name="Drop Down 12" hidden="1">
              <a:extLst>
                <a:ext uri="{63B3BB69-23CF-44E3-9099-C40C66FF867C}">
                  <a14:compatExt spid="_x0000_s47116"/>
                </a:ext>
                <a:ext uri="{FF2B5EF4-FFF2-40B4-BE49-F238E27FC236}">
                  <a16:creationId xmlns:a16="http://schemas.microsoft.com/office/drawing/2014/main" id="{00000000-0008-0000-0300-00000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4</xdr:col>
      <xdr:colOff>9525</xdr:colOff>
      <xdr:row>18</xdr:row>
      <xdr:rowOff>9525</xdr:rowOff>
    </xdr:from>
    <xdr:to>
      <xdr:col>5</xdr:col>
      <xdr:colOff>19050</xdr:colOff>
      <xdr:row>18</xdr:row>
      <xdr:rowOff>161925</xdr:rowOff>
    </xdr:to>
    <xdr:sp macro="" textlink="">
      <xdr:nvSpPr>
        <xdr:cNvPr id="47117" name="Drop Down 13" hidden="1">
          <a:extLst>
            <a:ext uri="{63B3BB69-23CF-44E3-9099-C40C66FF867C}">
              <a14:compatExt xmlns:a14="http://schemas.microsoft.com/office/drawing/2010/main" spid="_x0000_s47117"/>
            </a:ext>
            <a:ext uri="{FF2B5EF4-FFF2-40B4-BE49-F238E27FC236}">
              <a16:creationId xmlns:a16="http://schemas.microsoft.com/office/drawing/2014/main" id="{00000000-0008-0000-0300-00000DB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19</xdr:row>
          <xdr:rowOff>9525</xdr:rowOff>
        </xdr:from>
        <xdr:to>
          <xdr:col>5</xdr:col>
          <xdr:colOff>19050</xdr:colOff>
          <xdr:row>19</xdr:row>
          <xdr:rowOff>161925</xdr:rowOff>
        </xdr:to>
        <xdr:sp macro="" textlink="">
          <xdr:nvSpPr>
            <xdr:cNvPr id="47118" name="Drop Down 14" hidden="1">
              <a:extLst>
                <a:ext uri="{63B3BB69-23CF-44E3-9099-C40C66FF867C}">
                  <a14:compatExt spid="_x0000_s47118"/>
                </a:ext>
                <a:ext uri="{FF2B5EF4-FFF2-40B4-BE49-F238E27FC236}">
                  <a16:creationId xmlns:a16="http://schemas.microsoft.com/office/drawing/2014/main" id="{00000000-0008-0000-0300-00000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20</xdr:row>
          <xdr:rowOff>9525</xdr:rowOff>
        </xdr:from>
        <xdr:to>
          <xdr:col>5</xdr:col>
          <xdr:colOff>9525</xdr:colOff>
          <xdr:row>20</xdr:row>
          <xdr:rowOff>161925</xdr:rowOff>
        </xdr:to>
        <xdr:sp macro="" textlink="">
          <xdr:nvSpPr>
            <xdr:cNvPr id="47119" name="Drop Down 15" hidden="1">
              <a:extLst>
                <a:ext uri="{63B3BB69-23CF-44E3-9099-C40C66FF867C}">
                  <a14:compatExt spid="_x0000_s47119"/>
                </a:ext>
                <a:ext uri="{FF2B5EF4-FFF2-40B4-BE49-F238E27FC236}">
                  <a16:creationId xmlns:a16="http://schemas.microsoft.com/office/drawing/2014/main" id="{00000000-0008-0000-0300-00000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21</xdr:row>
          <xdr:rowOff>9525</xdr:rowOff>
        </xdr:from>
        <xdr:to>
          <xdr:col>5</xdr:col>
          <xdr:colOff>19050</xdr:colOff>
          <xdr:row>21</xdr:row>
          <xdr:rowOff>161925</xdr:rowOff>
        </xdr:to>
        <xdr:sp macro="" textlink="">
          <xdr:nvSpPr>
            <xdr:cNvPr id="47120" name="Drop Down 16" hidden="1">
              <a:extLst>
                <a:ext uri="{63B3BB69-23CF-44E3-9099-C40C66FF867C}">
                  <a14:compatExt spid="_x0000_s47120"/>
                </a:ext>
                <a:ext uri="{FF2B5EF4-FFF2-40B4-BE49-F238E27FC236}">
                  <a16:creationId xmlns:a16="http://schemas.microsoft.com/office/drawing/2014/main" id="{00000000-0008-0000-0300-00001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22</xdr:row>
          <xdr:rowOff>9525</xdr:rowOff>
        </xdr:from>
        <xdr:to>
          <xdr:col>5</xdr:col>
          <xdr:colOff>28575</xdr:colOff>
          <xdr:row>22</xdr:row>
          <xdr:rowOff>161925</xdr:rowOff>
        </xdr:to>
        <xdr:sp macro="" textlink="">
          <xdr:nvSpPr>
            <xdr:cNvPr id="47121" name="Drop Down 17" hidden="1">
              <a:extLst>
                <a:ext uri="{63B3BB69-23CF-44E3-9099-C40C66FF867C}">
                  <a14:compatExt spid="_x0000_s47121"/>
                </a:ext>
                <a:ext uri="{FF2B5EF4-FFF2-40B4-BE49-F238E27FC236}">
                  <a16:creationId xmlns:a16="http://schemas.microsoft.com/office/drawing/2014/main" id="{00000000-0008-0000-0300-00001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23</xdr:row>
          <xdr:rowOff>9525</xdr:rowOff>
        </xdr:from>
        <xdr:to>
          <xdr:col>5</xdr:col>
          <xdr:colOff>38100</xdr:colOff>
          <xdr:row>23</xdr:row>
          <xdr:rowOff>161925</xdr:rowOff>
        </xdr:to>
        <xdr:sp macro="" textlink="">
          <xdr:nvSpPr>
            <xdr:cNvPr id="47122" name="Drop Down 18" hidden="1">
              <a:extLst>
                <a:ext uri="{63B3BB69-23CF-44E3-9099-C40C66FF867C}">
                  <a14:compatExt spid="_x0000_s47122"/>
                </a:ext>
                <a:ext uri="{FF2B5EF4-FFF2-40B4-BE49-F238E27FC236}">
                  <a16:creationId xmlns:a16="http://schemas.microsoft.com/office/drawing/2014/main" id="{00000000-0008-0000-0300-00001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24</xdr:row>
          <xdr:rowOff>9525</xdr:rowOff>
        </xdr:from>
        <xdr:to>
          <xdr:col>5</xdr:col>
          <xdr:colOff>28575</xdr:colOff>
          <xdr:row>24</xdr:row>
          <xdr:rowOff>161925</xdr:rowOff>
        </xdr:to>
        <xdr:sp macro="" textlink="">
          <xdr:nvSpPr>
            <xdr:cNvPr id="47123" name="Drop Down 19" hidden="1">
              <a:extLst>
                <a:ext uri="{63B3BB69-23CF-44E3-9099-C40C66FF867C}">
                  <a14:compatExt spid="_x0000_s47123"/>
                </a:ext>
                <a:ext uri="{FF2B5EF4-FFF2-40B4-BE49-F238E27FC236}">
                  <a16:creationId xmlns:a16="http://schemas.microsoft.com/office/drawing/2014/main" id="{00000000-0008-0000-0300-00001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25</xdr:row>
          <xdr:rowOff>9525</xdr:rowOff>
        </xdr:from>
        <xdr:to>
          <xdr:col>5</xdr:col>
          <xdr:colOff>38100</xdr:colOff>
          <xdr:row>25</xdr:row>
          <xdr:rowOff>161925</xdr:rowOff>
        </xdr:to>
        <xdr:sp macro="" textlink="">
          <xdr:nvSpPr>
            <xdr:cNvPr id="47124" name="Drop Down 20" hidden="1">
              <a:extLst>
                <a:ext uri="{63B3BB69-23CF-44E3-9099-C40C66FF867C}">
                  <a14:compatExt spid="_x0000_s47124"/>
                </a:ext>
                <a:ext uri="{FF2B5EF4-FFF2-40B4-BE49-F238E27FC236}">
                  <a16:creationId xmlns:a16="http://schemas.microsoft.com/office/drawing/2014/main" id="{00000000-0008-0000-0300-00001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26</xdr:row>
          <xdr:rowOff>9525</xdr:rowOff>
        </xdr:from>
        <xdr:to>
          <xdr:col>5</xdr:col>
          <xdr:colOff>38100</xdr:colOff>
          <xdr:row>26</xdr:row>
          <xdr:rowOff>161925</xdr:rowOff>
        </xdr:to>
        <xdr:sp macro="" textlink="">
          <xdr:nvSpPr>
            <xdr:cNvPr id="47125" name="Drop Down 21" hidden="1">
              <a:extLst>
                <a:ext uri="{63B3BB69-23CF-44E3-9099-C40C66FF867C}">
                  <a14:compatExt spid="_x0000_s47125"/>
                </a:ext>
                <a:ext uri="{FF2B5EF4-FFF2-40B4-BE49-F238E27FC236}">
                  <a16:creationId xmlns:a16="http://schemas.microsoft.com/office/drawing/2014/main" id="{00000000-0008-0000-0300-00001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27</xdr:row>
          <xdr:rowOff>9525</xdr:rowOff>
        </xdr:from>
        <xdr:to>
          <xdr:col>5</xdr:col>
          <xdr:colOff>38100</xdr:colOff>
          <xdr:row>27</xdr:row>
          <xdr:rowOff>161925</xdr:rowOff>
        </xdr:to>
        <xdr:sp macro="" textlink="">
          <xdr:nvSpPr>
            <xdr:cNvPr id="47126" name="Drop Down 22" hidden="1">
              <a:extLst>
                <a:ext uri="{63B3BB69-23CF-44E3-9099-C40C66FF867C}">
                  <a14:compatExt spid="_x0000_s47126"/>
                </a:ext>
                <a:ext uri="{FF2B5EF4-FFF2-40B4-BE49-F238E27FC236}">
                  <a16:creationId xmlns:a16="http://schemas.microsoft.com/office/drawing/2014/main" id="{00000000-0008-0000-0300-00001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28</xdr:row>
          <xdr:rowOff>0</xdr:rowOff>
        </xdr:from>
        <xdr:to>
          <xdr:col>5</xdr:col>
          <xdr:colOff>38100</xdr:colOff>
          <xdr:row>28</xdr:row>
          <xdr:rowOff>152400</xdr:rowOff>
        </xdr:to>
        <xdr:sp macro="" textlink="">
          <xdr:nvSpPr>
            <xdr:cNvPr id="47127" name="Drop Down 23" hidden="1">
              <a:extLst>
                <a:ext uri="{63B3BB69-23CF-44E3-9099-C40C66FF867C}">
                  <a14:compatExt spid="_x0000_s47127"/>
                </a:ext>
                <a:ext uri="{FF2B5EF4-FFF2-40B4-BE49-F238E27FC236}">
                  <a16:creationId xmlns:a16="http://schemas.microsoft.com/office/drawing/2014/main" id="{00000000-0008-0000-0300-00001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29</xdr:row>
          <xdr:rowOff>9525</xdr:rowOff>
        </xdr:from>
        <xdr:to>
          <xdr:col>5</xdr:col>
          <xdr:colOff>38100</xdr:colOff>
          <xdr:row>29</xdr:row>
          <xdr:rowOff>161925</xdr:rowOff>
        </xdr:to>
        <xdr:sp macro="" textlink="">
          <xdr:nvSpPr>
            <xdr:cNvPr id="47128" name="Drop Down 24" hidden="1">
              <a:extLst>
                <a:ext uri="{63B3BB69-23CF-44E3-9099-C40C66FF867C}">
                  <a14:compatExt spid="_x0000_s47128"/>
                </a:ext>
                <a:ext uri="{FF2B5EF4-FFF2-40B4-BE49-F238E27FC236}">
                  <a16:creationId xmlns:a16="http://schemas.microsoft.com/office/drawing/2014/main" id="{00000000-0008-0000-0300-00001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30</xdr:row>
          <xdr:rowOff>9525</xdr:rowOff>
        </xdr:from>
        <xdr:to>
          <xdr:col>5</xdr:col>
          <xdr:colOff>28575</xdr:colOff>
          <xdr:row>30</xdr:row>
          <xdr:rowOff>161925</xdr:rowOff>
        </xdr:to>
        <xdr:sp macro="" textlink="">
          <xdr:nvSpPr>
            <xdr:cNvPr id="47129" name="Drop Down 25" hidden="1">
              <a:extLst>
                <a:ext uri="{63B3BB69-23CF-44E3-9099-C40C66FF867C}">
                  <a14:compatExt spid="_x0000_s47129"/>
                </a:ext>
                <a:ext uri="{FF2B5EF4-FFF2-40B4-BE49-F238E27FC236}">
                  <a16:creationId xmlns:a16="http://schemas.microsoft.com/office/drawing/2014/main" id="{00000000-0008-0000-0300-00001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31</xdr:row>
          <xdr:rowOff>9525</xdr:rowOff>
        </xdr:from>
        <xdr:to>
          <xdr:col>5</xdr:col>
          <xdr:colOff>38100</xdr:colOff>
          <xdr:row>31</xdr:row>
          <xdr:rowOff>161925</xdr:rowOff>
        </xdr:to>
        <xdr:sp macro="" textlink="">
          <xdr:nvSpPr>
            <xdr:cNvPr id="47130" name="Drop Down 26" hidden="1">
              <a:extLst>
                <a:ext uri="{63B3BB69-23CF-44E3-9099-C40C66FF867C}">
                  <a14:compatExt spid="_x0000_s47130"/>
                </a:ext>
                <a:ext uri="{FF2B5EF4-FFF2-40B4-BE49-F238E27FC236}">
                  <a16:creationId xmlns:a16="http://schemas.microsoft.com/office/drawing/2014/main" id="{00000000-0008-0000-0300-00001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32</xdr:row>
          <xdr:rowOff>66675</xdr:rowOff>
        </xdr:from>
        <xdr:to>
          <xdr:col>5</xdr:col>
          <xdr:colOff>38100</xdr:colOff>
          <xdr:row>32</xdr:row>
          <xdr:rowOff>323850</xdr:rowOff>
        </xdr:to>
        <xdr:sp macro="" textlink="">
          <xdr:nvSpPr>
            <xdr:cNvPr id="47131" name="Drop Down 27" hidden="1">
              <a:extLst>
                <a:ext uri="{63B3BB69-23CF-44E3-9099-C40C66FF867C}">
                  <a14:compatExt spid="_x0000_s47131"/>
                </a:ext>
                <a:ext uri="{FF2B5EF4-FFF2-40B4-BE49-F238E27FC236}">
                  <a16:creationId xmlns:a16="http://schemas.microsoft.com/office/drawing/2014/main" id="{00000000-0008-0000-0300-00001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33</xdr:row>
          <xdr:rowOff>9525</xdr:rowOff>
        </xdr:from>
        <xdr:to>
          <xdr:col>5</xdr:col>
          <xdr:colOff>28575</xdr:colOff>
          <xdr:row>33</xdr:row>
          <xdr:rowOff>161925</xdr:rowOff>
        </xdr:to>
        <xdr:sp macro="" textlink="">
          <xdr:nvSpPr>
            <xdr:cNvPr id="47132" name="Drop Down 28" hidden="1">
              <a:extLst>
                <a:ext uri="{63B3BB69-23CF-44E3-9099-C40C66FF867C}">
                  <a14:compatExt spid="_x0000_s47132"/>
                </a:ext>
                <a:ext uri="{FF2B5EF4-FFF2-40B4-BE49-F238E27FC236}">
                  <a16:creationId xmlns:a16="http://schemas.microsoft.com/office/drawing/2014/main" id="{00000000-0008-0000-0300-00001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34</xdr:row>
          <xdr:rowOff>9525</xdr:rowOff>
        </xdr:from>
        <xdr:to>
          <xdr:col>5</xdr:col>
          <xdr:colOff>28575</xdr:colOff>
          <xdr:row>34</xdr:row>
          <xdr:rowOff>161925</xdr:rowOff>
        </xdr:to>
        <xdr:sp macro="" textlink="">
          <xdr:nvSpPr>
            <xdr:cNvPr id="47133" name="Drop Down 29" hidden="1">
              <a:extLst>
                <a:ext uri="{63B3BB69-23CF-44E3-9099-C40C66FF867C}">
                  <a14:compatExt spid="_x0000_s47133"/>
                </a:ext>
                <a:ext uri="{FF2B5EF4-FFF2-40B4-BE49-F238E27FC236}">
                  <a16:creationId xmlns:a16="http://schemas.microsoft.com/office/drawing/2014/main" id="{00000000-0008-0000-0300-00001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35</xdr:row>
          <xdr:rowOff>9525</xdr:rowOff>
        </xdr:from>
        <xdr:to>
          <xdr:col>5</xdr:col>
          <xdr:colOff>38100</xdr:colOff>
          <xdr:row>35</xdr:row>
          <xdr:rowOff>152400</xdr:rowOff>
        </xdr:to>
        <xdr:sp macro="" textlink="">
          <xdr:nvSpPr>
            <xdr:cNvPr id="47134" name="Drop Down 30" hidden="1">
              <a:extLst>
                <a:ext uri="{63B3BB69-23CF-44E3-9099-C40C66FF867C}">
                  <a14:compatExt spid="_x0000_s47134"/>
                </a:ext>
                <a:ext uri="{FF2B5EF4-FFF2-40B4-BE49-F238E27FC236}">
                  <a16:creationId xmlns:a16="http://schemas.microsoft.com/office/drawing/2014/main" id="{00000000-0008-0000-0300-00001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1047750</xdr:colOff>
          <xdr:row>36</xdr:row>
          <xdr:rowOff>0</xdr:rowOff>
        </xdr:from>
        <xdr:to>
          <xdr:col>5</xdr:col>
          <xdr:colOff>28575</xdr:colOff>
          <xdr:row>36</xdr:row>
          <xdr:rowOff>152400</xdr:rowOff>
        </xdr:to>
        <xdr:sp macro="" textlink="">
          <xdr:nvSpPr>
            <xdr:cNvPr id="47135" name="Drop Down 31" hidden="1">
              <a:extLst>
                <a:ext uri="{63B3BB69-23CF-44E3-9099-C40C66FF867C}">
                  <a14:compatExt spid="_x0000_s47135"/>
                </a:ext>
                <a:ext uri="{FF2B5EF4-FFF2-40B4-BE49-F238E27FC236}">
                  <a16:creationId xmlns:a16="http://schemas.microsoft.com/office/drawing/2014/main" id="{00000000-0008-0000-0300-00001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37</xdr:row>
          <xdr:rowOff>9525</xdr:rowOff>
        </xdr:from>
        <xdr:to>
          <xdr:col>5</xdr:col>
          <xdr:colOff>28575</xdr:colOff>
          <xdr:row>37</xdr:row>
          <xdr:rowOff>161925</xdr:rowOff>
        </xdr:to>
        <xdr:sp macro="" textlink="">
          <xdr:nvSpPr>
            <xdr:cNvPr id="47136" name="Drop Down 32" hidden="1">
              <a:extLst>
                <a:ext uri="{63B3BB69-23CF-44E3-9099-C40C66FF867C}">
                  <a14:compatExt spid="_x0000_s47136"/>
                </a:ext>
                <a:ext uri="{FF2B5EF4-FFF2-40B4-BE49-F238E27FC236}">
                  <a16:creationId xmlns:a16="http://schemas.microsoft.com/office/drawing/2014/main" id="{00000000-0008-0000-0300-00002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38</xdr:row>
          <xdr:rowOff>9525</xdr:rowOff>
        </xdr:from>
        <xdr:to>
          <xdr:col>5</xdr:col>
          <xdr:colOff>28575</xdr:colOff>
          <xdr:row>38</xdr:row>
          <xdr:rowOff>161925</xdr:rowOff>
        </xdr:to>
        <xdr:sp macro="" textlink="">
          <xdr:nvSpPr>
            <xdr:cNvPr id="47137" name="Drop Down 33" hidden="1">
              <a:extLst>
                <a:ext uri="{63B3BB69-23CF-44E3-9099-C40C66FF867C}">
                  <a14:compatExt spid="_x0000_s47137"/>
                </a:ext>
                <a:ext uri="{FF2B5EF4-FFF2-40B4-BE49-F238E27FC236}">
                  <a16:creationId xmlns:a16="http://schemas.microsoft.com/office/drawing/2014/main" id="{00000000-0008-0000-0300-00002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39</xdr:row>
          <xdr:rowOff>9525</xdr:rowOff>
        </xdr:from>
        <xdr:to>
          <xdr:col>5</xdr:col>
          <xdr:colOff>28575</xdr:colOff>
          <xdr:row>39</xdr:row>
          <xdr:rowOff>161925</xdr:rowOff>
        </xdr:to>
        <xdr:sp macro="" textlink="">
          <xdr:nvSpPr>
            <xdr:cNvPr id="47138" name="Drop Down 34" hidden="1">
              <a:extLst>
                <a:ext uri="{63B3BB69-23CF-44E3-9099-C40C66FF867C}">
                  <a14:compatExt spid="_x0000_s47138"/>
                </a:ext>
                <a:ext uri="{FF2B5EF4-FFF2-40B4-BE49-F238E27FC236}">
                  <a16:creationId xmlns:a16="http://schemas.microsoft.com/office/drawing/2014/main" id="{00000000-0008-0000-0300-00002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85725</xdr:colOff>
          <xdr:row>45</xdr:row>
          <xdr:rowOff>104775</xdr:rowOff>
        </xdr:from>
        <xdr:to>
          <xdr:col>13</xdr:col>
          <xdr:colOff>161925</xdr:colOff>
          <xdr:row>48</xdr:row>
          <xdr:rowOff>104775</xdr:rowOff>
        </xdr:to>
        <xdr:sp macro="" textlink="">
          <xdr:nvSpPr>
            <xdr:cNvPr id="47173" name="Button 69" hidden="1">
              <a:extLst>
                <a:ext uri="{63B3BB69-23CF-44E3-9099-C40C66FF867C}">
                  <a14:compatExt spid="_x0000_s47173"/>
                </a:ext>
                <a:ext uri="{FF2B5EF4-FFF2-40B4-BE49-F238E27FC236}">
                  <a16:creationId xmlns:a16="http://schemas.microsoft.com/office/drawing/2014/main" id="{00000000-0008-0000-0300-00004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s-MX" sz="1200" b="1" i="0" u="none" strike="noStrike" baseline="0">
                  <a:solidFill>
                    <a:srgbClr val="000080"/>
                  </a:solidFill>
                  <a:latin typeface="Arial"/>
                  <a:cs typeface="Arial"/>
                </a:rPr>
                <a:t>Pagina Principal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95250</xdr:colOff>
          <xdr:row>49</xdr:row>
          <xdr:rowOff>133350</xdr:rowOff>
        </xdr:from>
        <xdr:to>
          <xdr:col>6</xdr:col>
          <xdr:colOff>133350</xdr:colOff>
          <xdr:row>52</xdr:row>
          <xdr:rowOff>76200</xdr:rowOff>
        </xdr:to>
        <xdr:sp macro="" textlink="">
          <xdr:nvSpPr>
            <xdr:cNvPr id="47174" name="Button 70" descr="Caida Preion de Tuberia" hidden="1">
              <a:extLst>
                <a:ext uri="{63B3BB69-23CF-44E3-9099-C40C66FF867C}">
                  <a14:compatExt spid="_x0000_s47174"/>
                </a:ext>
                <a:ext uri="{FF2B5EF4-FFF2-40B4-BE49-F238E27FC236}">
                  <a16:creationId xmlns:a16="http://schemas.microsoft.com/office/drawing/2014/main" id="{00000000-0008-0000-0300-00004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MX" sz="1200" b="1" i="0" u="none" strike="noStrike" baseline="0">
                  <a:solidFill>
                    <a:srgbClr val="000080"/>
                  </a:solidFill>
                  <a:latin typeface="Arial"/>
                  <a:cs typeface="Arial"/>
                </a:rPr>
                <a:t>Caida Presion de Tuberia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85725</xdr:colOff>
          <xdr:row>53</xdr:row>
          <xdr:rowOff>95250</xdr:rowOff>
        </xdr:from>
        <xdr:to>
          <xdr:col>6</xdr:col>
          <xdr:colOff>133350</xdr:colOff>
          <xdr:row>56</xdr:row>
          <xdr:rowOff>38100</xdr:rowOff>
        </xdr:to>
        <xdr:sp macro="" textlink="">
          <xdr:nvSpPr>
            <xdr:cNvPr id="47175" name="Button 71" hidden="1">
              <a:extLst>
                <a:ext uri="{63B3BB69-23CF-44E3-9099-C40C66FF867C}">
                  <a14:compatExt spid="_x0000_s47175"/>
                </a:ext>
                <a:ext uri="{FF2B5EF4-FFF2-40B4-BE49-F238E27FC236}">
                  <a16:creationId xmlns:a16="http://schemas.microsoft.com/office/drawing/2014/main" id="{00000000-0008-0000-0300-00004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1" i="0" u="none" strike="noStrike" baseline="0">
                  <a:solidFill>
                    <a:srgbClr val="000080"/>
                  </a:solidFill>
                  <a:latin typeface="Arial"/>
                  <a:cs typeface="Arial"/>
                </a:rPr>
                <a:t>Calculo de Bomba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6</xdr:row>
          <xdr:rowOff>9525</xdr:rowOff>
        </xdr:from>
        <xdr:to>
          <xdr:col>4</xdr:col>
          <xdr:colOff>952500</xdr:colOff>
          <xdr:row>6</xdr:row>
          <xdr:rowOff>171450</xdr:rowOff>
        </xdr:to>
        <xdr:sp macro="" textlink="">
          <xdr:nvSpPr>
            <xdr:cNvPr id="47431" name="Drop Down 327" hidden="1">
              <a:extLst>
                <a:ext uri="{63B3BB69-23CF-44E3-9099-C40C66FF867C}">
                  <a14:compatExt spid="_x0000_s47431"/>
                </a:ext>
                <a:ext uri="{FF2B5EF4-FFF2-40B4-BE49-F238E27FC236}">
                  <a16:creationId xmlns:a16="http://schemas.microsoft.com/office/drawing/2014/main" id="{00000000-0008-0000-0300-000047B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6</xdr:row>
          <xdr:rowOff>180975</xdr:rowOff>
        </xdr:from>
        <xdr:to>
          <xdr:col>5</xdr:col>
          <xdr:colOff>9525</xdr:colOff>
          <xdr:row>7</xdr:row>
          <xdr:rowOff>161925</xdr:rowOff>
        </xdr:to>
        <xdr:sp macro="" textlink="">
          <xdr:nvSpPr>
            <xdr:cNvPr id="47432" name="Drop Down 328" hidden="1">
              <a:extLst>
                <a:ext uri="{63B3BB69-23CF-44E3-9099-C40C66FF867C}">
                  <a14:compatExt spid="_x0000_s47432"/>
                </a:ext>
                <a:ext uri="{FF2B5EF4-FFF2-40B4-BE49-F238E27FC236}">
                  <a16:creationId xmlns:a16="http://schemas.microsoft.com/office/drawing/2014/main" id="{00000000-0008-0000-0300-000048B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18</xdr:row>
          <xdr:rowOff>28575</xdr:rowOff>
        </xdr:from>
        <xdr:to>
          <xdr:col>4</xdr:col>
          <xdr:colOff>990600</xdr:colOff>
          <xdr:row>18</xdr:row>
          <xdr:rowOff>266700</xdr:rowOff>
        </xdr:to>
        <xdr:sp macro="" textlink="">
          <xdr:nvSpPr>
            <xdr:cNvPr id="47631" name="Drop Down 527" hidden="1">
              <a:extLst>
                <a:ext uri="{63B3BB69-23CF-44E3-9099-C40C66FF867C}">
                  <a14:compatExt spid="_x0000_s47631"/>
                </a:ext>
                <a:ext uri="{FF2B5EF4-FFF2-40B4-BE49-F238E27FC236}">
                  <a16:creationId xmlns:a16="http://schemas.microsoft.com/office/drawing/2014/main" id="{00000000-0008-0000-0300-00000FB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57150</xdr:colOff>
          <xdr:row>40</xdr:row>
          <xdr:rowOff>47625</xdr:rowOff>
        </xdr:from>
        <xdr:to>
          <xdr:col>13</xdr:col>
          <xdr:colOff>38100</xdr:colOff>
          <xdr:row>43</xdr:row>
          <xdr:rowOff>47625</xdr:rowOff>
        </xdr:to>
        <xdr:sp macro="" textlink="">
          <xdr:nvSpPr>
            <xdr:cNvPr id="47633" name="Button 529" hidden="1">
              <a:extLst>
                <a:ext uri="{63B3BB69-23CF-44E3-9099-C40C66FF867C}">
                  <a14:compatExt spid="_x0000_s47633"/>
                </a:ext>
                <a:ext uri="{FF2B5EF4-FFF2-40B4-BE49-F238E27FC236}">
                  <a16:creationId xmlns:a16="http://schemas.microsoft.com/office/drawing/2014/main" id="{00000000-0008-0000-0300-000011B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s-MX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IMPRIMIR DATOS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104775</xdr:colOff>
          <xdr:row>40</xdr:row>
          <xdr:rowOff>76200</xdr:rowOff>
        </xdr:from>
        <xdr:to>
          <xdr:col>17</xdr:col>
          <xdr:colOff>266700</xdr:colOff>
          <xdr:row>43</xdr:row>
          <xdr:rowOff>76200</xdr:rowOff>
        </xdr:to>
        <xdr:sp macro="" textlink="">
          <xdr:nvSpPr>
            <xdr:cNvPr id="47635" name="Button 531" hidden="1">
              <a:extLst>
                <a:ext uri="{63B3BB69-23CF-44E3-9099-C40C66FF867C}">
                  <a14:compatExt spid="_x0000_s47635"/>
                </a:ext>
                <a:ext uri="{FF2B5EF4-FFF2-40B4-BE49-F238E27FC236}">
                  <a16:creationId xmlns:a16="http://schemas.microsoft.com/office/drawing/2014/main" id="{00000000-0008-0000-0300-000013B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s-MX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IMPRIMIR DATOS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57150</xdr:colOff>
          <xdr:row>40</xdr:row>
          <xdr:rowOff>47625</xdr:rowOff>
        </xdr:from>
        <xdr:to>
          <xdr:col>23</xdr:col>
          <xdr:colOff>228600</xdr:colOff>
          <xdr:row>43</xdr:row>
          <xdr:rowOff>47625</xdr:rowOff>
        </xdr:to>
        <xdr:sp macro="" textlink="">
          <xdr:nvSpPr>
            <xdr:cNvPr id="47637" name="Button 533" hidden="1">
              <a:extLst>
                <a:ext uri="{63B3BB69-23CF-44E3-9099-C40C66FF867C}">
                  <a14:compatExt spid="_x0000_s47637"/>
                </a:ext>
                <a:ext uri="{FF2B5EF4-FFF2-40B4-BE49-F238E27FC236}">
                  <a16:creationId xmlns:a16="http://schemas.microsoft.com/office/drawing/2014/main" id="{00000000-0008-0000-0300-000015B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s-MX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IMPRIMIR DATOS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57150</xdr:colOff>
          <xdr:row>40</xdr:row>
          <xdr:rowOff>47625</xdr:rowOff>
        </xdr:from>
        <xdr:to>
          <xdr:col>27</xdr:col>
          <xdr:colOff>200025</xdr:colOff>
          <xdr:row>43</xdr:row>
          <xdr:rowOff>47625</xdr:rowOff>
        </xdr:to>
        <xdr:sp macro="" textlink="">
          <xdr:nvSpPr>
            <xdr:cNvPr id="47638" name="Button 534" hidden="1">
              <a:extLst>
                <a:ext uri="{63B3BB69-23CF-44E3-9099-C40C66FF867C}">
                  <a14:compatExt spid="_x0000_s47638"/>
                </a:ext>
                <a:ext uri="{FF2B5EF4-FFF2-40B4-BE49-F238E27FC236}">
                  <a16:creationId xmlns:a16="http://schemas.microsoft.com/office/drawing/2014/main" id="{00000000-0008-0000-0300-000016B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s-MX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IMPRIMIR DATOS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57150</xdr:colOff>
          <xdr:row>40</xdr:row>
          <xdr:rowOff>47625</xdr:rowOff>
        </xdr:from>
        <xdr:to>
          <xdr:col>31</xdr:col>
          <xdr:colOff>180975</xdr:colOff>
          <xdr:row>43</xdr:row>
          <xdr:rowOff>47625</xdr:rowOff>
        </xdr:to>
        <xdr:sp macro="" textlink="">
          <xdr:nvSpPr>
            <xdr:cNvPr id="47639" name="Button 535" hidden="1">
              <a:extLst>
                <a:ext uri="{63B3BB69-23CF-44E3-9099-C40C66FF867C}">
                  <a14:compatExt spid="_x0000_s47639"/>
                </a:ext>
                <a:ext uri="{FF2B5EF4-FFF2-40B4-BE49-F238E27FC236}">
                  <a16:creationId xmlns:a16="http://schemas.microsoft.com/office/drawing/2014/main" id="{00000000-0008-0000-0300-000017B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s-MX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IMPRIMIR DATOS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19</xdr:row>
          <xdr:rowOff>19050</xdr:rowOff>
        </xdr:from>
        <xdr:to>
          <xdr:col>0</xdr:col>
          <xdr:colOff>752475</xdr:colOff>
          <xdr:row>21</xdr:row>
          <xdr:rowOff>57150</xdr:rowOff>
        </xdr:to>
        <xdr:sp macro="" textlink="">
          <xdr:nvSpPr>
            <xdr:cNvPr id="33827" name="Button 35" hidden="1">
              <a:extLst>
                <a:ext uri="{63B3BB69-23CF-44E3-9099-C40C66FF867C}">
                  <a14:compatExt spid="_x0000_s33827"/>
                </a:ext>
                <a:ext uri="{FF2B5EF4-FFF2-40B4-BE49-F238E27FC236}">
                  <a16:creationId xmlns:a16="http://schemas.microsoft.com/office/drawing/2014/main" id="{00000000-0008-0000-0400-000023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1" i="0" u="none" strike="noStrike" baseline="0">
                  <a:solidFill>
                    <a:srgbClr val="000080"/>
                  </a:solidFill>
                  <a:latin typeface="Arial"/>
                  <a:cs typeface="Arial"/>
                </a:rPr>
                <a:t>Imprimir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22</xdr:row>
          <xdr:rowOff>0</xdr:rowOff>
        </xdr:from>
        <xdr:to>
          <xdr:col>0</xdr:col>
          <xdr:colOff>762000</xdr:colOff>
          <xdr:row>24</xdr:row>
          <xdr:rowOff>38100</xdr:rowOff>
        </xdr:to>
        <xdr:sp macro="" textlink="">
          <xdr:nvSpPr>
            <xdr:cNvPr id="33828" name="Button 36" hidden="1">
              <a:extLst>
                <a:ext uri="{63B3BB69-23CF-44E3-9099-C40C66FF867C}">
                  <a14:compatExt spid="_x0000_s33828"/>
                </a:ext>
                <a:ext uri="{FF2B5EF4-FFF2-40B4-BE49-F238E27FC236}">
                  <a16:creationId xmlns:a16="http://schemas.microsoft.com/office/drawing/2014/main" id="{00000000-0008-0000-0400-000024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1" i="0" u="none" strike="noStrike" baseline="0">
                  <a:solidFill>
                    <a:srgbClr val="000080"/>
                  </a:solidFill>
                  <a:latin typeface="Arial"/>
                  <a:cs typeface="Arial"/>
                </a:rPr>
                <a:t>Calculo de Bomba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</xdr:row>
          <xdr:rowOff>171450</xdr:rowOff>
        </xdr:from>
        <xdr:to>
          <xdr:col>4</xdr:col>
          <xdr:colOff>1038225</xdr:colOff>
          <xdr:row>5</xdr:row>
          <xdr:rowOff>171450</xdr:rowOff>
        </xdr:to>
        <xdr:sp macro="" textlink="">
          <xdr:nvSpPr>
            <xdr:cNvPr id="25601" name="Drop Down 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5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6</xdr:row>
          <xdr:rowOff>9525</xdr:rowOff>
        </xdr:from>
        <xdr:to>
          <xdr:col>4</xdr:col>
          <xdr:colOff>1038225</xdr:colOff>
          <xdr:row>7</xdr:row>
          <xdr:rowOff>0</xdr:rowOff>
        </xdr:to>
        <xdr:sp macro="" textlink="">
          <xdr:nvSpPr>
            <xdr:cNvPr id="25602" name="Drop Down 2" hidden="1">
              <a:extLst>
                <a:ext uri="{63B3BB69-23CF-44E3-9099-C40C66FF867C}">
                  <a14:compatExt spid="_x0000_s25602"/>
                </a:ext>
                <a:ext uri="{FF2B5EF4-FFF2-40B4-BE49-F238E27FC236}">
                  <a16:creationId xmlns:a16="http://schemas.microsoft.com/office/drawing/2014/main" id="{00000000-0008-0000-0500-00000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9525</xdr:rowOff>
        </xdr:from>
        <xdr:to>
          <xdr:col>5</xdr:col>
          <xdr:colOff>0</xdr:colOff>
          <xdr:row>8</xdr:row>
          <xdr:rowOff>0</xdr:rowOff>
        </xdr:to>
        <xdr:sp macro="" textlink="">
          <xdr:nvSpPr>
            <xdr:cNvPr id="25603" name="Drop Down 3" hidden="1">
              <a:extLst>
                <a:ext uri="{63B3BB69-23CF-44E3-9099-C40C66FF867C}">
                  <a14:compatExt spid="_x0000_s25603"/>
                </a:ext>
                <a:ext uri="{FF2B5EF4-FFF2-40B4-BE49-F238E27FC236}">
                  <a16:creationId xmlns:a16="http://schemas.microsoft.com/office/drawing/2014/main" id="{00000000-0008-0000-0500-00000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9525</xdr:rowOff>
        </xdr:from>
        <xdr:to>
          <xdr:col>4</xdr:col>
          <xdr:colOff>1038225</xdr:colOff>
          <xdr:row>9</xdr:row>
          <xdr:rowOff>0</xdr:rowOff>
        </xdr:to>
        <xdr:sp macro="" textlink="">
          <xdr:nvSpPr>
            <xdr:cNvPr id="25604" name="Drop Down 4" hidden="1">
              <a:extLst>
                <a:ext uri="{63B3BB69-23CF-44E3-9099-C40C66FF867C}">
                  <a14:compatExt spid="_x0000_s25604"/>
                </a:ext>
                <a:ext uri="{FF2B5EF4-FFF2-40B4-BE49-F238E27FC236}">
                  <a16:creationId xmlns:a16="http://schemas.microsoft.com/office/drawing/2014/main" id="{00000000-0008-0000-0500-00000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9</xdr:row>
          <xdr:rowOff>9525</xdr:rowOff>
        </xdr:from>
        <xdr:to>
          <xdr:col>5</xdr:col>
          <xdr:colOff>0</xdr:colOff>
          <xdr:row>10</xdr:row>
          <xdr:rowOff>0</xdr:rowOff>
        </xdr:to>
        <xdr:sp macro="" textlink="">
          <xdr:nvSpPr>
            <xdr:cNvPr id="25605" name="Drop Down 5" hidden="1">
              <a:extLst>
                <a:ext uri="{63B3BB69-23CF-44E3-9099-C40C66FF867C}">
                  <a14:compatExt spid="_x0000_s25605"/>
                </a:ext>
                <a:ext uri="{FF2B5EF4-FFF2-40B4-BE49-F238E27FC236}">
                  <a16:creationId xmlns:a16="http://schemas.microsoft.com/office/drawing/2014/main" id="{00000000-0008-0000-0500-00000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10</xdr:row>
          <xdr:rowOff>9525</xdr:rowOff>
        </xdr:from>
        <xdr:to>
          <xdr:col>5</xdr:col>
          <xdr:colOff>0</xdr:colOff>
          <xdr:row>10</xdr:row>
          <xdr:rowOff>161925</xdr:rowOff>
        </xdr:to>
        <xdr:sp macro="" textlink="">
          <xdr:nvSpPr>
            <xdr:cNvPr id="25606" name="Drop Down 6" hidden="1">
              <a:extLst>
                <a:ext uri="{63B3BB69-23CF-44E3-9099-C40C66FF867C}">
                  <a14:compatExt spid="_x0000_s25606"/>
                </a:ext>
                <a:ext uri="{FF2B5EF4-FFF2-40B4-BE49-F238E27FC236}">
                  <a16:creationId xmlns:a16="http://schemas.microsoft.com/office/drawing/2014/main" id="{00000000-0008-0000-0500-00000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11</xdr:row>
          <xdr:rowOff>9525</xdr:rowOff>
        </xdr:from>
        <xdr:to>
          <xdr:col>5</xdr:col>
          <xdr:colOff>0</xdr:colOff>
          <xdr:row>11</xdr:row>
          <xdr:rowOff>161925</xdr:rowOff>
        </xdr:to>
        <xdr:sp macro="" textlink="">
          <xdr:nvSpPr>
            <xdr:cNvPr id="25607" name="Drop Down 7" hidden="1">
              <a:extLst>
                <a:ext uri="{63B3BB69-23CF-44E3-9099-C40C66FF867C}">
                  <a14:compatExt spid="_x0000_s25607"/>
                </a:ext>
                <a:ext uri="{FF2B5EF4-FFF2-40B4-BE49-F238E27FC236}">
                  <a16:creationId xmlns:a16="http://schemas.microsoft.com/office/drawing/2014/main" id="{00000000-0008-0000-0500-00000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12</xdr:row>
          <xdr:rowOff>9525</xdr:rowOff>
        </xdr:from>
        <xdr:to>
          <xdr:col>4</xdr:col>
          <xdr:colOff>1038225</xdr:colOff>
          <xdr:row>12</xdr:row>
          <xdr:rowOff>161925</xdr:rowOff>
        </xdr:to>
        <xdr:sp macro="" textlink="">
          <xdr:nvSpPr>
            <xdr:cNvPr id="25608" name="Drop Down 8" hidden="1">
              <a:extLst>
                <a:ext uri="{63B3BB69-23CF-44E3-9099-C40C66FF867C}">
                  <a14:compatExt spid="_x0000_s25608"/>
                </a:ext>
                <a:ext uri="{FF2B5EF4-FFF2-40B4-BE49-F238E27FC236}">
                  <a16:creationId xmlns:a16="http://schemas.microsoft.com/office/drawing/2014/main" id="{00000000-0008-0000-0500-00000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13</xdr:row>
          <xdr:rowOff>9525</xdr:rowOff>
        </xdr:from>
        <xdr:to>
          <xdr:col>4</xdr:col>
          <xdr:colOff>1038225</xdr:colOff>
          <xdr:row>13</xdr:row>
          <xdr:rowOff>161925</xdr:rowOff>
        </xdr:to>
        <xdr:sp macro="" textlink="">
          <xdr:nvSpPr>
            <xdr:cNvPr id="25609" name="Drop Down 9" hidden="1">
              <a:extLst>
                <a:ext uri="{63B3BB69-23CF-44E3-9099-C40C66FF867C}">
                  <a14:compatExt spid="_x0000_s25609"/>
                </a:ext>
                <a:ext uri="{FF2B5EF4-FFF2-40B4-BE49-F238E27FC236}">
                  <a16:creationId xmlns:a16="http://schemas.microsoft.com/office/drawing/2014/main" id="{00000000-0008-0000-0500-00000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14</xdr:row>
          <xdr:rowOff>9525</xdr:rowOff>
        </xdr:from>
        <xdr:to>
          <xdr:col>4</xdr:col>
          <xdr:colOff>1019175</xdr:colOff>
          <xdr:row>14</xdr:row>
          <xdr:rowOff>161925</xdr:rowOff>
        </xdr:to>
        <xdr:sp macro="" textlink="">
          <xdr:nvSpPr>
            <xdr:cNvPr id="25610" name="Drop Down 10" hidden="1">
              <a:extLst>
                <a:ext uri="{63B3BB69-23CF-44E3-9099-C40C66FF867C}">
                  <a14:compatExt spid="_x0000_s25610"/>
                </a:ext>
                <a:ext uri="{FF2B5EF4-FFF2-40B4-BE49-F238E27FC236}">
                  <a16:creationId xmlns:a16="http://schemas.microsoft.com/office/drawing/2014/main" id="{00000000-0008-0000-0500-00000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15</xdr:row>
          <xdr:rowOff>9525</xdr:rowOff>
        </xdr:from>
        <xdr:to>
          <xdr:col>4</xdr:col>
          <xdr:colOff>1038225</xdr:colOff>
          <xdr:row>15</xdr:row>
          <xdr:rowOff>161925</xdr:rowOff>
        </xdr:to>
        <xdr:sp macro="" textlink="">
          <xdr:nvSpPr>
            <xdr:cNvPr id="25611" name="Drop Down 11" hidden="1">
              <a:extLst>
                <a:ext uri="{63B3BB69-23CF-44E3-9099-C40C66FF867C}">
                  <a14:compatExt spid="_x0000_s25611"/>
                </a:ext>
                <a:ext uri="{FF2B5EF4-FFF2-40B4-BE49-F238E27FC236}">
                  <a16:creationId xmlns:a16="http://schemas.microsoft.com/office/drawing/2014/main" id="{00000000-0008-0000-0500-00000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16</xdr:row>
          <xdr:rowOff>9525</xdr:rowOff>
        </xdr:from>
        <xdr:to>
          <xdr:col>4</xdr:col>
          <xdr:colOff>1038225</xdr:colOff>
          <xdr:row>16</xdr:row>
          <xdr:rowOff>161925</xdr:rowOff>
        </xdr:to>
        <xdr:sp macro="" textlink="">
          <xdr:nvSpPr>
            <xdr:cNvPr id="25612" name="Drop Down 12" hidden="1">
              <a:extLst>
                <a:ext uri="{63B3BB69-23CF-44E3-9099-C40C66FF867C}">
                  <a14:compatExt spid="_x0000_s25612"/>
                </a:ext>
                <a:ext uri="{FF2B5EF4-FFF2-40B4-BE49-F238E27FC236}">
                  <a16:creationId xmlns:a16="http://schemas.microsoft.com/office/drawing/2014/main" id="{00000000-0008-0000-0500-00000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17</xdr:row>
          <xdr:rowOff>9525</xdr:rowOff>
        </xdr:from>
        <xdr:to>
          <xdr:col>4</xdr:col>
          <xdr:colOff>1038225</xdr:colOff>
          <xdr:row>17</xdr:row>
          <xdr:rowOff>161925</xdr:rowOff>
        </xdr:to>
        <xdr:sp macro="" textlink="">
          <xdr:nvSpPr>
            <xdr:cNvPr id="25613" name="Drop Down 13" hidden="1">
              <a:extLst>
                <a:ext uri="{63B3BB69-23CF-44E3-9099-C40C66FF867C}">
                  <a14:compatExt spid="_x0000_s25613"/>
                </a:ext>
                <a:ext uri="{FF2B5EF4-FFF2-40B4-BE49-F238E27FC236}">
                  <a16:creationId xmlns:a16="http://schemas.microsoft.com/office/drawing/2014/main" id="{00000000-0008-0000-0500-00000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18</xdr:row>
          <xdr:rowOff>9525</xdr:rowOff>
        </xdr:from>
        <xdr:to>
          <xdr:col>4</xdr:col>
          <xdr:colOff>1038225</xdr:colOff>
          <xdr:row>18</xdr:row>
          <xdr:rowOff>161925</xdr:rowOff>
        </xdr:to>
        <xdr:sp macro="" textlink="">
          <xdr:nvSpPr>
            <xdr:cNvPr id="25614" name="Drop Down 14" hidden="1">
              <a:extLst>
                <a:ext uri="{63B3BB69-23CF-44E3-9099-C40C66FF867C}">
                  <a14:compatExt spid="_x0000_s25614"/>
                </a:ext>
                <a:ext uri="{FF2B5EF4-FFF2-40B4-BE49-F238E27FC236}">
                  <a16:creationId xmlns:a16="http://schemas.microsoft.com/office/drawing/2014/main" id="{00000000-0008-0000-0500-00000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19</xdr:row>
          <xdr:rowOff>9525</xdr:rowOff>
        </xdr:from>
        <xdr:to>
          <xdr:col>4</xdr:col>
          <xdr:colOff>1019175</xdr:colOff>
          <xdr:row>19</xdr:row>
          <xdr:rowOff>161925</xdr:rowOff>
        </xdr:to>
        <xdr:sp macro="" textlink="">
          <xdr:nvSpPr>
            <xdr:cNvPr id="25615" name="Drop Down 15" hidden="1">
              <a:extLst>
                <a:ext uri="{63B3BB69-23CF-44E3-9099-C40C66FF867C}">
                  <a14:compatExt spid="_x0000_s25615"/>
                </a:ext>
                <a:ext uri="{FF2B5EF4-FFF2-40B4-BE49-F238E27FC236}">
                  <a16:creationId xmlns:a16="http://schemas.microsoft.com/office/drawing/2014/main" id="{00000000-0008-0000-0500-00000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20</xdr:row>
          <xdr:rowOff>9525</xdr:rowOff>
        </xdr:from>
        <xdr:to>
          <xdr:col>4</xdr:col>
          <xdr:colOff>1038225</xdr:colOff>
          <xdr:row>20</xdr:row>
          <xdr:rowOff>161925</xdr:rowOff>
        </xdr:to>
        <xdr:sp macro="" textlink="">
          <xdr:nvSpPr>
            <xdr:cNvPr id="25616" name="Drop Down 16" hidden="1">
              <a:extLst>
                <a:ext uri="{63B3BB69-23CF-44E3-9099-C40C66FF867C}">
                  <a14:compatExt spid="_x0000_s25616"/>
                </a:ext>
                <a:ext uri="{FF2B5EF4-FFF2-40B4-BE49-F238E27FC236}">
                  <a16:creationId xmlns:a16="http://schemas.microsoft.com/office/drawing/2014/main" id="{00000000-0008-0000-0500-00001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21</xdr:row>
          <xdr:rowOff>9525</xdr:rowOff>
        </xdr:from>
        <xdr:to>
          <xdr:col>5</xdr:col>
          <xdr:colOff>0</xdr:colOff>
          <xdr:row>21</xdr:row>
          <xdr:rowOff>161925</xdr:rowOff>
        </xdr:to>
        <xdr:sp macro="" textlink="">
          <xdr:nvSpPr>
            <xdr:cNvPr id="25617" name="Drop Down 17" hidden="1">
              <a:extLst>
                <a:ext uri="{63B3BB69-23CF-44E3-9099-C40C66FF867C}">
                  <a14:compatExt spid="_x0000_s25617"/>
                </a:ext>
                <a:ext uri="{FF2B5EF4-FFF2-40B4-BE49-F238E27FC236}">
                  <a16:creationId xmlns:a16="http://schemas.microsoft.com/office/drawing/2014/main" id="{00000000-0008-0000-0500-00001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22</xdr:row>
          <xdr:rowOff>9525</xdr:rowOff>
        </xdr:from>
        <xdr:to>
          <xdr:col>5</xdr:col>
          <xdr:colOff>9525</xdr:colOff>
          <xdr:row>22</xdr:row>
          <xdr:rowOff>161925</xdr:rowOff>
        </xdr:to>
        <xdr:sp macro="" textlink="">
          <xdr:nvSpPr>
            <xdr:cNvPr id="25618" name="Drop Down 18" hidden="1">
              <a:extLst>
                <a:ext uri="{63B3BB69-23CF-44E3-9099-C40C66FF867C}">
                  <a14:compatExt spid="_x0000_s25618"/>
                </a:ext>
                <a:ext uri="{FF2B5EF4-FFF2-40B4-BE49-F238E27FC236}">
                  <a16:creationId xmlns:a16="http://schemas.microsoft.com/office/drawing/2014/main" id="{00000000-0008-0000-0500-00001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23</xdr:row>
          <xdr:rowOff>9525</xdr:rowOff>
        </xdr:from>
        <xdr:to>
          <xdr:col>5</xdr:col>
          <xdr:colOff>0</xdr:colOff>
          <xdr:row>23</xdr:row>
          <xdr:rowOff>161925</xdr:rowOff>
        </xdr:to>
        <xdr:sp macro="" textlink="">
          <xdr:nvSpPr>
            <xdr:cNvPr id="25619" name="Drop Down 19" hidden="1">
              <a:extLst>
                <a:ext uri="{63B3BB69-23CF-44E3-9099-C40C66FF867C}">
                  <a14:compatExt spid="_x0000_s25619"/>
                </a:ext>
                <a:ext uri="{FF2B5EF4-FFF2-40B4-BE49-F238E27FC236}">
                  <a16:creationId xmlns:a16="http://schemas.microsoft.com/office/drawing/2014/main" id="{00000000-0008-0000-0500-00001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24</xdr:row>
          <xdr:rowOff>9525</xdr:rowOff>
        </xdr:from>
        <xdr:to>
          <xdr:col>5</xdr:col>
          <xdr:colOff>9525</xdr:colOff>
          <xdr:row>24</xdr:row>
          <xdr:rowOff>161925</xdr:rowOff>
        </xdr:to>
        <xdr:sp macro="" textlink="">
          <xdr:nvSpPr>
            <xdr:cNvPr id="25620" name="Drop Down 20" hidden="1">
              <a:extLst>
                <a:ext uri="{63B3BB69-23CF-44E3-9099-C40C66FF867C}">
                  <a14:compatExt spid="_x0000_s25620"/>
                </a:ext>
                <a:ext uri="{FF2B5EF4-FFF2-40B4-BE49-F238E27FC236}">
                  <a16:creationId xmlns:a16="http://schemas.microsoft.com/office/drawing/2014/main" id="{00000000-0008-0000-0500-00001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25</xdr:row>
          <xdr:rowOff>9525</xdr:rowOff>
        </xdr:from>
        <xdr:to>
          <xdr:col>5</xdr:col>
          <xdr:colOff>9525</xdr:colOff>
          <xdr:row>25</xdr:row>
          <xdr:rowOff>161925</xdr:rowOff>
        </xdr:to>
        <xdr:sp macro="" textlink="">
          <xdr:nvSpPr>
            <xdr:cNvPr id="25621" name="Drop Down 21" hidden="1">
              <a:extLst>
                <a:ext uri="{63B3BB69-23CF-44E3-9099-C40C66FF867C}">
                  <a14:compatExt spid="_x0000_s25621"/>
                </a:ext>
                <a:ext uri="{FF2B5EF4-FFF2-40B4-BE49-F238E27FC236}">
                  <a16:creationId xmlns:a16="http://schemas.microsoft.com/office/drawing/2014/main" id="{00000000-0008-0000-0500-00001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26</xdr:row>
          <xdr:rowOff>9525</xdr:rowOff>
        </xdr:from>
        <xdr:to>
          <xdr:col>5</xdr:col>
          <xdr:colOff>9525</xdr:colOff>
          <xdr:row>26</xdr:row>
          <xdr:rowOff>161925</xdr:rowOff>
        </xdr:to>
        <xdr:sp macro="" textlink="">
          <xdr:nvSpPr>
            <xdr:cNvPr id="25622" name="Drop Down 22" hidden="1">
              <a:extLst>
                <a:ext uri="{63B3BB69-23CF-44E3-9099-C40C66FF867C}">
                  <a14:compatExt spid="_x0000_s25622"/>
                </a:ext>
                <a:ext uri="{FF2B5EF4-FFF2-40B4-BE49-F238E27FC236}">
                  <a16:creationId xmlns:a16="http://schemas.microsoft.com/office/drawing/2014/main" id="{00000000-0008-0000-0500-00001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27</xdr:row>
          <xdr:rowOff>0</xdr:rowOff>
        </xdr:from>
        <xdr:to>
          <xdr:col>5</xdr:col>
          <xdr:colOff>9525</xdr:colOff>
          <xdr:row>27</xdr:row>
          <xdr:rowOff>152400</xdr:rowOff>
        </xdr:to>
        <xdr:sp macro="" textlink="">
          <xdr:nvSpPr>
            <xdr:cNvPr id="25623" name="Drop Down 23" hidden="1">
              <a:extLst>
                <a:ext uri="{63B3BB69-23CF-44E3-9099-C40C66FF867C}">
                  <a14:compatExt spid="_x0000_s25623"/>
                </a:ext>
                <a:ext uri="{FF2B5EF4-FFF2-40B4-BE49-F238E27FC236}">
                  <a16:creationId xmlns:a16="http://schemas.microsoft.com/office/drawing/2014/main" id="{00000000-0008-0000-0500-00001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28</xdr:row>
          <xdr:rowOff>9525</xdr:rowOff>
        </xdr:from>
        <xdr:to>
          <xdr:col>5</xdr:col>
          <xdr:colOff>9525</xdr:colOff>
          <xdr:row>28</xdr:row>
          <xdr:rowOff>161925</xdr:rowOff>
        </xdr:to>
        <xdr:sp macro="" textlink="">
          <xdr:nvSpPr>
            <xdr:cNvPr id="25624" name="Drop Down 24" hidden="1">
              <a:extLst>
                <a:ext uri="{63B3BB69-23CF-44E3-9099-C40C66FF867C}">
                  <a14:compatExt spid="_x0000_s25624"/>
                </a:ext>
                <a:ext uri="{FF2B5EF4-FFF2-40B4-BE49-F238E27FC236}">
                  <a16:creationId xmlns:a16="http://schemas.microsoft.com/office/drawing/2014/main" id="{00000000-0008-0000-0500-00001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29</xdr:row>
          <xdr:rowOff>9525</xdr:rowOff>
        </xdr:from>
        <xdr:to>
          <xdr:col>5</xdr:col>
          <xdr:colOff>0</xdr:colOff>
          <xdr:row>29</xdr:row>
          <xdr:rowOff>161925</xdr:rowOff>
        </xdr:to>
        <xdr:sp macro="" textlink="">
          <xdr:nvSpPr>
            <xdr:cNvPr id="25625" name="Drop Down 25" hidden="1">
              <a:extLst>
                <a:ext uri="{63B3BB69-23CF-44E3-9099-C40C66FF867C}">
                  <a14:compatExt spid="_x0000_s25625"/>
                </a:ext>
                <a:ext uri="{FF2B5EF4-FFF2-40B4-BE49-F238E27FC236}">
                  <a16:creationId xmlns:a16="http://schemas.microsoft.com/office/drawing/2014/main" id="{00000000-0008-0000-0500-00001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30</xdr:row>
          <xdr:rowOff>9525</xdr:rowOff>
        </xdr:from>
        <xdr:to>
          <xdr:col>5</xdr:col>
          <xdr:colOff>9525</xdr:colOff>
          <xdr:row>30</xdr:row>
          <xdr:rowOff>161925</xdr:rowOff>
        </xdr:to>
        <xdr:sp macro="" textlink="">
          <xdr:nvSpPr>
            <xdr:cNvPr id="25626" name="Drop Down 26" hidden="1">
              <a:extLst>
                <a:ext uri="{63B3BB69-23CF-44E3-9099-C40C66FF867C}">
                  <a14:compatExt spid="_x0000_s25626"/>
                </a:ext>
                <a:ext uri="{FF2B5EF4-FFF2-40B4-BE49-F238E27FC236}">
                  <a16:creationId xmlns:a16="http://schemas.microsoft.com/office/drawing/2014/main" id="{00000000-0008-0000-0500-00001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31</xdr:row>
          <xdr:rowOff>9525</xdr:rowOff>
        </xdr:from>
        <xdr:to>
          <xdr:col>5</xdr:col>
          <xdr:colOff>9525</xdr:colOff>
          <xdr:row>31</xdr:row>
          <xdr:rowOff>161925</xdr:rowOff>
        </xdr:to>
        <xdr:sp macro="" textlink="">
          <xdr:nvSpPr>
            <xdr:cNvPr id="25627" name="Drop Down 27" hidden="1">
              <a:extLst>
                <a:ext uri="{63B3BB69-23CF-44E3-9099-C40C66FF867C}">
                  <a14:compatExt spid="_x0000_s25627"/>
                </a:ext>
                <a:ext uri="{FF2B5EF4-FFF2-40B4-BE49-F238E27FC236}">
                  <a16:creationId xmlns:a16="http://schemas.microsoft.com/office/drawing/2014/main" id="{00000000-0008-0000-0500-00001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32</xdr:row>
          <xdr:rowOff>9525</xdr:rowOff>
        </xdr:from>
        <xdr:to>
          <xdr:col>5</xdr:col>
          <xdr:colOff>0</xdr:colOff>
          <xdr:row>32</xdr:row>
          <xdr:rowOff>161925</xdr:rowOff>
        </xdr:to>
        <xdr:sp macro="" textlink="">
          <xdr:nvSpPr>
            <xdr:cNvPr id="25628" name="Drop Down 28" hidden="1">
              <a:extLst>
                <a:ext uri="{63B3BB69-23CF-44E3-9099-C40C66FF867C}">
                  <a14:compatExt spid="_x0000_s25628"/>
                </a:ext>
                <a:ext uri="{FF2B5EF4-FFF2-40B4-BE49-F238E27FC236}">
                  <a16:creationId xmlns:a16="http://schemas.microsoft.com/office/drawing/2014/main" id="{00000000-0008-0000-0500-00001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33</xdr:row>
          <xdr:rowOff>9525</xdr:rowOff>
        </xdr:from>
        <xdr:to>
          <xdr:col>5</xdr:col>
          <xdr:colOff>0</xdr:colOff>
          <xdr:row>33</xdr:row>
          <xdr:rowOff>161925</xdr:rowOff>
        </xdr:to>
        <xdr:sp macro="" textlink="">
          <xdr:nvSpPr>
            <xdr:cNvPr id="25629" name="Drop Down 29" hidden="1">
              <a:extLst>
                <a:ext uri="{63B3BB69-23CF-44E3-9099-C40C66FF867C}">
                  <a14:compatExt spid="_x0000_s25629"/>
                </a:ext>
                <a:ext uri="{FF2B5EF4-FFF2-40B4-BE49-F238E27FC236}">
                  <a16:creationId xmlns:a16="http://schemas.microsoft.com/office/drawing/2014/main" id="{00000000-0008-0000-0500-00001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34</xdr:row>
          <xdr:rowOff>9525</xdr:rowOff>
        </xdr:from>
        <xdr:to>
          <xdr:col>5</xdr:col>
          <xdr:colOff>9525</xdr:colOff>
          <xdr:row>34</xdr:row>
          <xdr:rowOff>161925</xdr:rowOff>
        </xdr:to>
        <xdr:sp macro="" textlink="">
          <xdr:nvSpPr>
            <xdr:cNvPr id="25630" name="Drop Down 30" hidden="1">
              <a:extLst>
                <a:ext uri="{63B3BB69-23CF-44E3-9099-C40C66FF867C}">
                  <a14:compatExt spid="_x0000_s25630"/>
                </a:ext>
                <a:ext uri="{FF2B5EF4-FFF2-40B4-BE49-F238E27FC236}">
                  <a16:creationId xmlns:a16="http://schemas.microsoft.com/office/drawing/2014/main" id="{00000000-0008-0000-0500-00001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1047750</xdr:colOff>
          <xdr:row>35</xdr:row>
          <xdr:rowOff>0</xdr:rowOff>
        </xdr:from>
        <xdr:to>
          <xdr:col>5</xdr:col>
          <xdr:colOff>0</xdr:colOff>
          <xdr:row>35</xdr:row>
          <xdr:rowOff>152400</xdr:rowOff>
        </xdr:to>
        <xdr:sp macro="" textlink="">
          <xdr:nvSpPr>
            <xdr:cNvPr id="25631" name="Drop Down 31" hidden="1">
              <a:extLst>
                <a:ext uri="{63B3BB69-23CF-44E3-9099-C40C66FF867C}">
                  <a14:compatExt spid="_x0000_s25631"/>
                </a:ext>
                <a:ext uri="{FF2B5EF4-FFF2-40B4-BE49-F238E27FC236}">
                  <a16:creationId xmlns:a16="http://schemas.microsoft.com/office/drawing/2014/main" id="{00000000-0008-0000-0500-00001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36</xdr:row>
          <xdr:rowOff>9525</xdr:rowOff>
        </xdr:from>
        <xdr:to>
          <xdr:col>5</xdr:col>
          <xdr:colOff>0</xdr:colOff>
          <xdr:row>36</xdr:row>
          <xdr:rowOff>161925</xdr:rowOff>
        </xdr:to>
        <xdr:sp macro="" textlink="">
          <xdr:nvSpPr>
            <xdr:cNvPr id="25632" name="Drop Down 32" hidden="1">
              <a:extLst>
                <a:ext uri="{63B3BB69-23CF-44E3-9099-C40C66FF867C}">
                  <a14:compatExt spid="_x0000_s25632"/>
                </a:ext>
                <a:ext uri="{FF2B5EF4-FFF2-40B4-BE49-F238E27FC236}">
                  <a16:creationId xmlns:a16="http://schemas.microsoft.com/office/drawing/2014/main" id="{00000000-0008-0000-0500-00002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37</xdr:row>
          <xdr:rowOff>9525</xdr:rowOff>
        </xdr:from>
        <xdr:to>
          <xdr:col>5</xdr:col>
          <xdr:colOff>0</xdr:colOff>
          <xdr:row>37</xdr:row>
          <xdr:rowOff>161925</xdr:rowOff>
        </xdr:to>
        <xdr:sp macro="" textlink="">
          <xdr:nvSpPr>
            <xdr:cNvPr id="25633" name="Drop Down 33" hidden="1">
              <a:extLst>
                <a:ext uri="{63B3BB69-23CF-44E3-9099-C40C66FF867C}">
                  <a14:compatExt spid="_x0000_s25633"/>
                </a:ext>
                <a:ext uri="{FF2B5EF4-FFF2-40B4-BE49-F238E27FC236}">
                  <a16:creationId xmlns:a16="http://schemas.microsoft.com/office/drawing/2014/main" id="{00000000-0008-0000-0500-00002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38</xdr:row>
          <xdr:rowOff>9525</xdr:rowOff>
        </xdr:from>
        <xdr:to>
          <xdr:col>5</xdr:col>
          <xdr:colOff>0</xdr:colOff>
          <xdr:row>38</xdr:row>
          <xdr:rowOff>161925</xdr:rowOff>
        </xdr:to>
        <xdr:sp macro="" textlink="">
          <xdr:nvSpPr>
            <xdr:cNvPr id="25634" name="Drop Down 34" hidden="1">
              <a:extLst>
                <a:ext uri="{63B3BB69-23CF-44E3-9099-C40C66FF867C}">
                  <a14:compatExt spid="_x0000_s25634"/>
                </a:ext>
                <a:ext uri="{FF2B5EF4-FFF2-40B4-BE49-F238E27FC236}">
                  <a16:creationId xmlns:a16="http://schemas.microsoft.com/office/drawing/2014/main" id="{00000000-0008-0000-0500-00002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104775</xdr:colOff>
          <xdr:row>3</xdr:row>
          <xdr:rowOff>28575</xdr:rowOff>
        </xdr:from>
        <xdr:to>
          <xdr:col>15</xdr:col>
          <xdr:colOff>704850</xdr:colOff>
          <xdr:row>5</xdr:row>
          <xdr:rowOff>171450</xdr:rowOff>
        </xdr:to>
        <xdr:sp macro="" textlink="">
          <xdr:nvSpPr>
            <xdr:cNvPr id="25737" name="Button 137" hidden="1">
              <a:extLst>
                <a:ext uri="{63B3BB69-23CF-44E3-9099-C40C66FF867C}">
                  <a14:compatExt spid="_x0000_s25737"/>
                </a:ext>
                <a:ext uri="{FF2B5EF4-FFF2-40B4-BE49-F238E27FC236}">
                  <a16:creationId xmlns:a16="http://schemas.microsoft.com/office/drawing/2014/main" id="{00000000-0008-0000-0500-00008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s-MX" sz="1200" b="1" i="0" u="none" strike="noStrike" baseline="0">
                  <a:solidFill>
                    <a:srgbClr val="000080"/>
                  </a:solidFill>
                  <a:latin typeface="Arial"/>
                  <a:cs typeface="Arial"/>
                </a:rPr>
                <a:t>Pagina Principal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114300</xdr:colOff>
          <xdr:row>7</xdr:row>
          <xdr:rowOff>38100</xdr:rowOff>
        </xdr:from>
        <xdr:to>
          <xdr:col>15</xdr:col>
          <xdr:colOff>676275</xdr:colOff>
          <xdr:row>10</xdr:row>
          <xdr:rowOff>47625</xdr:rowOff>
        </xdr:to>
        <xdr:sp macro="" textlink="">
          <xdr:nvSpPr>
            <xdr:cNvPr id="25738" name="Button 138" descr="Caida Preion de Tuberia" hidden="1">
              <a:extLst>
                <a:ext uri="{63B3BB69-23CF-44E3-9099-C40C66FF867C}">
                  <a14:compatExt spid="_x0000_s25738"/>
                </a:ext>
                <a:ext uri="{FF2B5EF4-FFF2-40B4-BE49-F238E27FC236}">
                  <a16:creationId xmlns:a16="http://schemas.microsoft.com/office/drawing/2014/main" id="{00000000-0008-0000-0500-00008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MX" sz="1200" b="1" i="0" u="none" strike="noStrike" baseline="0">
                  <a:solidFill>
                    <a:srgbClr val="000080"/>
                  </a:solidFill>
                  <a:latin typeface="Arial"/>
                  <a:cs typeface="Arial"/>
                </a:rPr>
                <a:t>Caida Presion de Tuberia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104775</xdr:colOff>
          <xdr:row>11</xdr:row>
          <xdr:rowOff>95250</xdr:rowOff>
        </xdr:from>
        <xdr:to>
          <xdr:col>15</xdr:col>
          <xdr:colOff>676275</xdr:colOff>
          <xdr:row>13</xdr:row>
          <xdr:rowOff>152400</xdr:rowOff>
        </xdr:to>
        <xdr:sp macro="" textlink="">
          <xdr:nvSpPr>
            <xdr:cNvPr id="25739" name="Button 139" hidden="1">
              <a:extLst>
                <a:ext uri="{63B3BB69-23CF-44E3-9099-C40C66FF867C}">
                  <a14:compatExt spid="_x0000_s25739"/>
                </a:ext>
                <a:ext uri="{FF2B5EF4-FFF2-40B4-BE49-F238E27FC236}">
                  <a16:creationId xmlns:a16="http://schemas.microsoft.com/office/drawing/2014/main" id="{00000000-0008-0000-0500-00008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1" i="0" u="none" strike="noStrike" baseline="0">
                  <a:solidFill>
                    <a:srgbClr val="000080"/>
                  </a:solidFill>
                  <a:latin typeface="Arial"/>
                  <a:cs typeface="Arial"/>
                </a:rPr>
                <a:t>Calculo de Bomba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274320</xdr:colOff>
      <xdr:row>0</xdr:row>
      <xdr:rowOff>129540</xdr:rowOff>
    </xdr:from>
    <xdr:to>
      <xdr:col>2</xdr:col>
      <xdr:colOff>868221</xdr:colOff>
      <xdr:row>4</xdr:row>
      <xdr:rowOff>83820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t="8896" r="46532" b="17208"/>
        <a:stretch/>
      </xdr:blipFill>
      <xdr:spPr>
        <a:xfrm>
          <a:off x="502920" y="129540"/>
          <a:ext cx="1028241" cy="96012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376519</xdr:colOff>
      <xdr:row>63</xdr:row>
      <xdr:rowOff>71716</xdr:rowOff>
    </xdr:from>
    <xdr:to>
      <xdr:col>4</xdr:col>
      <xdr:colOff>1506785</xdr:colOff>
      <xdr:row>95</xdr:row>
      <xdr:rowOff>116541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76519" y="11932022"/>
          <a:ext cx="7611748" cy="5656731"/>
        </a:xfrm>
        <a:prstGeom prst="rect">
          <a:avLst/>
        </a:prstGeom>
      </xdr:spPr>
    </xdr:pic>
    <xdr:clientData/>
  </xdr:twoCellAnchor>
  <xdr:twoCellAnchor>
    <xdr:from>
      <xdr:col>2</xdr:col>
      <xdr:colOff>884798</xdr:colOff>
      <xdr:row>81</xdr:row>
      <xdr:rowOff>150291</xdr:rowOff>
    </xdr:from>
    <xdr:to>
      <xdr:col>2</xdr:col>
      <xdr:colOff>885825</xdr:colOff>
      <xdr:row>92</xdr:row>
      <xdr:rowOff>38100</xdr:rowOff>
    </xdr:to>
    <xdr:cxnSp macro="">
      <xdr:nvCxnSpPr>
        <xdr:cNvPr id="12" name="Conector recto 11">
          <a:extLst>
            <a:ext uri="{FF2B5EF4-FFF2-40B4-BE49-F238E27FC236}">
              <a16:creationId xmlns:a16="http://schemas.microsoft.com/office/drawing/2014/main" id="{00000000-0008-0000-0700-00000C000000}"/>
            </a:ext>
          </a:extLst>
        </xdr:cNvPr>
        <xdr:cNvCxnSpPr>
          <a:cxnSpLocks/>
        </xdr:cNvCxnSpPr>
      </xdr:nvCxnSpPr>
      <xdr:spPr>
        <a:xfrm>
          <a:off x="3913748" y="14485416"/>
          <a:ext cx="1027" cy="1668984"/>
        </a:xfrm>
        <a:prstGeom prst="line">
          <a:avLst/>
        </a:prstGeom>
      </xdr:spPr>
      <xdr:style>
        <a:lnRef idx="2">
          <a:schemeClr val="accent2"/>
        </a:lnRef>
        <a:fillRef idx="0">
          <a:schemeClr val="accent2"/>
        </a:fillRef>
        <a:effectRef idx="1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0</xdr:col>
      <xdr:colOff>1066800</xdr:colOff>
      <xdr:row>81</xdr:row>
      <xdr:rowOff>156485</xdr:rowOff>
    </xdr:from>
    <xdr:to>
      <xdr:col>2</xdr:col>
      <xdr:colOff>871554</xdr:colOff>
      <xdr:row>82</xdr:row>
      <xdr:rowOff>10082</xdr:rowOff>
    </xdr:to>
    <xdr:cxnSp macro="">
      <xdr:nvCxnSpPr>
        <xdr:cNvPr id="15" name="Conector recto 14">
          <a:extLst>
            <a:ext uri="{FF2B5EF4-FFF2-40B4-BE49-F238E27FC236}">
              <a16:creationId xmlns:a16="http://schemas.microsoft.com/office/drawing/2014/main" id="{00000000-0008-0000-0700-00000F000000}"/>
            </a:ext>
          </a:extLst>
        </xdr:cNvPr>
        <xdr:cNvCxnSpPr/>
      </xdr:nvCxnSpPr>
      <xdr:spPr>
        <a:xfrm flipV="1">
          <a:off x="1066800" y="14491610"/>
          <a:ext cx="2833704" cy="15522"/>
        </a:xfrm>
        <a:prstGeom prst="line">
          <a:avLst/>
        </a:prstGeom>
      </xdr:spPr>
      <xdr:style>
        <a:lnRef idx="2">
          <a:schemeClr val="accent2"/>
        </a:lnRef>
        <a:fillRef idx="0">
          <a:schemeClr val="accent2"/>
        </a:fillRef>
        <a:effectRef idx="1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2</xdr:col>
      <xdr:colOff>769746</xdr:colOff>
      <xdr:row>80</xdr:row>
      <xdr:rowOff>48600</xdr:rowOff>
    </xdr:from>
    <xdr:to>
      <xdr:col>2</xdr:col>
      <xdr:colOff>1184872</xdr:colOff>
      <xdr:row>82</xdr:row>
      <xdr:rowOff>41075</xdr:rowOff>
    </xdr:to>
    <xdr:sp macro="" textlink="">
      <xdr:nvSpPr>
        <xdr:cNvPr id="9" name="Triángulo isósceles 8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SpPr/>
      </xdr:nvSpPr>
      <xdr:spPr>
        <a:xfrm rot="13075147">
          <a:off x="3798696" y="14221800"/>
          <a:ext cx="415126" cy="316325"/>
        </a:xfrm>
        <a:prstGeom prst="triangle">
          <a:avLst/>
        </a:prstGeom>
        <a:solidFill>
          <a:srgbClr val="002060"/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  <xdr:oneCellAnchor>
    <xdr:from>
      <xdr:col>2</xdr:col>
      <xdr:colOff>1470220</xdr:colOff>
      <xdr:row>81</xdr:row>
      <xdr:rowOff>70832</xdr:rowOff>
    </xdr:from>
    <xdr:ext cx="2031325" cy="245901"/>
    <xdr:sp macro="" textlink="">
      <xdr:nvSpPr>
        <xdr:cNvPr id="10" name="CuadroTexto 9">
          <a:extLst>
            <a:ext uri="{FF2B5EF4-FFF2-40B4-BE49-F238E27FC236}">
              <a16:creationId xmlns:a16="http://schemas.microsoft.com/office/drawing/2014/main" id="{91BC5A8C-AD5F-ACFF-98DD-004FD754DE7E}"/>
            </a:ext>
          </a:extLst>
        </xdr:cNvPr>
        <xdr:cNvSpPr txBox="1"/>
      </xdr:nvSpPr>
      <xdr:spPr>
        <a:xfrm>
          <a:off x="4499170" y="14405957"/>
          <a:ext cx="2031325" cy="245901"/>
        </a:xfrm>
        <a:prstGeom prst="rect">
          <a:avLst/>
        </a:prstGeom>
        <a:ln>
          <a:solidFill>
            <a:schemeClr val="bg1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s-MX" sz="1100" b="1"/>
            <a:t>770.50 GPM @ 195.55 TDH</a:t>
          </a:r>
          <a:r>
            <a:rPr lang="es-MX" sz="1100" b="1" baseline="0"/>
            <a:t> (ft)</a:t>
          </a:r>
          <a:endParaRPr lang="es-MX" sz="1100" b="1"/>
        </a:p>
      </xdr:txBody>
    </xdr:sp>
    <xdr:clientData/>
  </xdr:one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66675</xdr:colOff>
          <xdr:row>0</xdr:row>
          <xdr:rowOff>9525</xdr:rowOff>
        </xdr:from>
        <xdr:to>
          <xdr:col>10</xdr:col>
          <xdr:colOff>704850</xdr:colOff>
          <xdr:row>0</xdr:row>
          <xdr:rowOff>381000</xdr:rowOff>
        </xdr:to>
        <xdr:sp macro="" textlink="">
          <xdr:nvSpPr>
            <xdr:cNvPr id="28673" name="Button 1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08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s-MX" sz="1000" b="1" i="0" u="none" strike="noStrike" baseline="0">
                  <a:solidFill>
                    <a:srgbClr val="000080"/>
                  </a:solidFill>
                  <a:latin typeface="Arial"/>
                  <a:cs typeface="Arial"/>
                </a:rPr>
                <a:t>Pagina Prncipal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733425</xdr:colOff>
          <xdr:row>0</xdr:row>
          <xdr:rowOff>0</xdr:rowOff>
        </xdr:from>
        <xdr:to>
          <xdr:col>11</xdr:col>
          <xdr:colOff>685800</xdr:colOff>
          <xdr:row>0</xdr:row>
          <xdr:rowOff>361950</xdr:rowOff>
        </xdr:to>
        <xdr:sp macro="" textlink="">
          <xdr:nvSpPr>
            <xdr:cNvPr id="28676" name="Button 4" hidden="1">
              <a:extLst>
                <a:ext uri="{63B3BB69-23CF-44E3-9099-C40C66FF867C}">
                  <a14:compatExt spid="_x0000_s28676"/>
                </a:ext>
                <a:ext uri="{FF2B5EF4-FFF2-40B4-BE49-F238E27FC236}">
                  <a16:creationId xmlns:a16="http://schemas.microsoft.com/office/drawing/2014/main" id="{00000000-0008-0000-0800-000004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1" i="0" u="none" strike="noStrike" baseline="0">
                  <a:solidFill>
                    <a:srgbClr val="000080"/>
                  </a:solidFill>
                  <a:latin typeface="Arial"/>
                  <a:cs typeface="Arial"/>
                </a:rPr>
                <a:t>Calculo de Bomba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723900</xdr:colOff>
          <xdr:row>0</xdr:row>
          <xdr:rowOff>0</xdr:rowOff>
        </xdr:from>
        <xdr:to>
          <xdr:col>12</xdr:col>
          <xdr:colOff>600075</xdr:colOff>
          <xdr:row>0</xdr:row>
          <xdr:rowOff>361950</xdr:rowOff>
        </xdr:to>
        <xdr:sp macro="" textlink="">
          <xdr:nvSpPr>
            <xdr:cNvPr id="28677" name="Button 5" hidden="1">
              <a:extLst>
                <a:ext uri="{63B3BB69-23CF-44E3-9099-C40C66FF867C}">
                  <a14:compatExt spid="_x0000_s28677"/>
                </a:ext>
                <a:ext uri="{FF2B5EF4-FFF2-40B4-BE49-F238E27FC236}">
                  <a16:creationId xmlns:a16="http://schemas.microsoft.com/office/drawing/2014/main" id="{00000000-0008-0000-0800-000005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1" i="0" u="none" strike="noStrike" baseline="0">
                  <a:solidFill>
                    <a:srgbClr val="000080"/>
                  </a:solidFill>
                  <a:latin typeface="Arial"/>
                  <a:cs typeface="Arial"/>
                </a:rPr>
                <a:t>Imprimir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638175</xdr:colOff>
          <xdr:row>0</xdr:row>
          <xdr:rowOff>9525</xdr:rowOff>
        </xdr:from>
        <xdr:to>
          <xdr:col>13</xdr:col>
          <xdr:colOff>581025</xdr:colOff>
          <xdr:row>0</xdr:row>
          <xdr:rowOff>361950</xdr:rowOff>
        </xdr:to>
        <xdr:sp macro="" textlink="">
          <xdr:nvSpPr>
            <xdr:cNvPr id="28678" name="Button 6" hidden="1">
              <a:extLst>
                <a:ext uri="{63B3BB69-23CF-44E3-9099-C40C66FF867C}">
                  <a14:compatExt spid="_x0000_s28678"/>
                </a:ext>
                <a:ext uri="{FF2B5EF4-FFF2-40B4-BE49-F238E27FC236}">
                  <a16:creationId xmlns:a16="http://schemas.microsoft.com/office/drawing/2014/main" id="{00000000-0008-0000-0800-000006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1" i="0" u="none" strike="noStrike" baseline="0">
                  <a:solidFill>
                    <a:srgbClr val="000080"/>
                  </a:solidFill>
                  <a:latin typeface="Arial"/>
                  <a:cs typeface="Arial"/>
                </a:rPr>
                <a:t>Nuevo Registro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600075</xdr:colOff>
          <xdr:row>0</xdr:row>
          <xdr:rowOff>0</xdr:rowOff>
        </xdr:from>
        <xdr:to>
          <xdr:col>14</xdr:col>
          <xdr:colOff>590550</xdr:colOff>
          <xdr:row>0</xdr:row>
          <xdr:rowOff>361950</xdr:rowOff>
        </xdr:to>
        <xdr:sp macro="" textlink="">
          <xdr:nvSpPr>
            <xdr:cNvPr id="28679" name="Button 7" hidden="1">
              <a:extLst>
                <a:ext uri="{63B3BB69-23CF-44E3-9099-C40C66FF867C}">
                  <a14:compatExt spid="_x0000_s28679"/>
                </a:ext>
                <a:ext uri="{FF2B5EF4-FFF2-40B4-BE49-F238E27FC236}">
                  <a16:creationId xmlns:a16="http://schemas.microsoft.com/office/drawing/2014/main" id="{00000000-0008-0000-0800-000007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800" b="1" i="0" u="none" strike="noStrike" baseline="0">
                  <a:solidFill>
                    <a:srgbClr val="000080"/>
                  </a:solidFill>
                  <a:latin typeface="Arial"/>
                  <a:cs typeface="Arial"/>
                </a:rPr>
                <a:t>Eliminar Ultimo Reg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700691</xdr:colOff>
      <xdr:row>7</xdr:row>
      <xdr:rowOff>65689</xdr:rowOff>
    </xdr:from>
    <xdr:to>
      <xdr:col>12</xdr:col>
      <xdr:colOff>239112</xdr:colOff>
      <xdr:row>9</xdr:row>
      <xdr:rowOff>44778</xdr:rowOff>
    </xdr:to>
    <xdr:sp macro="" textlink="">
      <xdr:nvSpPr>
        <xdr:cNvPr id="1064" name="AutoShape 40" descr="data:image/jpeg;base64,/9j/4AAQSkZJRgABAQAAAQABAAD/2wCEAAkGBg4GEBAIBxMUEhASERcQFBcXFBIXFxcRFRYVGBUVFxUYHiYqHyUjGhYTIzMhJTMpLDIuHSAxNTAsNiYrLSkBCQoKBQUFDQUFDSkYEhgpKSkpKSkpKSkpKSkpKSkpKSkpKSkpKSkpKSkpKSkpKSkpKSkpKSkpKSkpKSkpKSkpKf/AABEIANwA5QMBIgACEQEDEQH/xAAcAAEAAwEBAQEBAAAAAAAAAAAABgcIBQQDAgH/xABGEAACAQICBAcMCQIFBQAAAAAAAQIDBAURBgcSIRMxQVFhcYEIFBUYIjJUYoKRk9EWI1JlcpKipONCoSRDsbPwMzRTY3P/xAAUAQEAAAAAAAAAAAAAAAAAAAAA/8QAFBEBAAAAAAAAAAAAAAAAAAAAAP/aAAwDAQACEQMRAD8AvEAAAAAAAAAAAAAAAAAAAAAAAAAAAAAAAAAAAAAAAAAAAAAAAAAAAAAAAAAAcLTfSZaIWFxjGypuko7MW8lKcpxhFZ9cinvGUuvQ6PxKnyO93R+Md72dphceOtWdV/goxyyfXKpF+yVhq01bS1iTuIKtwEKEYty4PhM5Tb2Y5bUeSMnn0ATHxlLr0Oj8Sp8h4yl16HR+JU+R7fFm+8P2v8w8Wb7w/a/zAeLxlLr0Oj8Sp8h4yl16HR+JU+R7fFm+8P2v8w8Wb7w/a/zAeLxlLr0Oj8Sp8h4yl16HR+JU+R7fFm+8P2v8w8Wb7w/a/wAwHi8ZS69Do/EqfIeMpdeh0fiVPke3xZvvD9r/ADDxZvvD9r/MB4vGUuvQ6PxKnyHjKXXodH4lT5Ht8Wb7w/a/zDxZvvD9r/MBZWrrS6em1jHFrinGlJ1Jw2YtteQ8s82ScjmgOiH0Hs44TwvDZTnPb2Njz3nls7UuLrJGAAAAAAAAAAAAAAAAAAAAA/M5qmnKe5JZt8y5WBmfX7jPhLFpWkfNtqMKPHu25LhJP9cV7JZXc94P3hhcr6a8q5rymn/66f1cV+ZVPeZ+0hxV47eXOJS/zq86qXMpSbiuxZI1zohg/gCwtMNaydKhCEv/AKbKc32ycmB2AAAAAAAAAAAAAAAAAAAAAAAAcXS3Sy20MtpYnib8leTCK86pUabUIrneT6kmzPWNayNIdOZzlhffFOim8qdrGr5K3bpVKa2pPizzeW/ckWniGhdbWHitS70khOnh1k+Bt6T3cPN5OpUeT81vLess0ordlIsa1tKdjCNvaQjTpxWUYwioxS5lFbkBj6vjeL4NU2biveUKq35SqV4SXY2mWLq6163NpVhh+lk+FoSeyqzSVSm3lk5tedHnb8pcebyyLt0k0YtNK6ErDF6anBp5PJbUJfahL+l/8ea3GRdJ8CnoxeXGE3DzlRqOGeWW1HjjLLpi4vtA2cmpb48R/SIapL+piWC2Fe6ecuDlTz9WlUnTh+mESXgAAAIprSxnwHhF9crzpUXQjv37VZqmmurab7CVlN90jjHA21nhUeOrVlXl+GlHZjn1uo/ygVHq7wbw/illYtZxdeM5p/8Ajp/WTXbGDRsAzz3OWD99X1zic1mqFBU10VK0tzXs06i7TQwAAAAAAAAAAAAAAAAAAAAAAAAAAN5cYAy7rCsKmmOkd1Y4OtupUrQoLmUqVKnCo5PkUXCeb5MmWvrH1zWmjVOdngc4V71pxWy1KnSf2pyW5tfYXLx5csd1GY5gts3TlOccVuN1SdfL6xylnsUZ5tb3stp5Sk+fJZBbmj2C09HbW3wq23wo0o008snJpb5PpbzfadEAAAABmHXxjPhTF6lvDzbalCgubaydSX96mXsmm61WNCMqtV5RinJt8iW9v3GLsaxKWOXVfEJryq9adXLpnJyy/vkBobufcH8H4U72S8q5rzqJ8uxDKnFfmjUfaWccrRXB/o/ZWuGbs6NCFOWXLNRW2+2W0+06oAAAAAAAAAAAAAAAAAAAAAAAAAjWlugVvpluxCtdQjsbDjSryhTa373TacW9/HlzcxJQBQelPc6VrWMrjRmvw2W/gqqjGbXNGovJb6GorpKeurWrh1SVvdRlTqwlsyjJOMoyXI0+I26Uf3ReikFGhpJbRSltd712l5yabpSfStmUc+bZXIBKNSWndTS60nZ4lJzubVxjKT46lKWexN87WUot9Cb3ssgzj3OVRxxSvBPc7Kba6VVo5f6s0cAAAEQ1s4z4Ewe9rJ+VUp97x66z2Hl1RlJ9hnLVrg/h3FrG0azjw6qyXJsUs6kk+tQa7S0+6Txjg6NlhEH59SdxJdFNbEPe6k/ccTucMH75vLrFJLdRoKkvx1pZ5r2acl7QGhAAAAAAAAAAAAAAAAAAAAAAAAAAABRGJd0bcW11Up2tpTlbQm4pSnNVJKLazclmo55Z5ZPLnZYOiut/CdKIpcNG3rctKtKMHn6s35Mux59CAmxXOvy4hRwapCr5069KMPxKTk8vZjMleJabYXhEHcX13QjFLP8A6kJSeXJGEW3J9CTKWxu5vtfF9C0weEqOH27f1k09lZ5Z1J5cc2slGC4lzeUwOj3N2AyTvMcqJqOzG1pvneanU92VL3svM52j+BUNGralheHR2aVKOyuLNvjlKT5W3m2+dnRAAHzubiNpCdes8oQi5yfNGKzb9yYGYdeeM+FsYrUoPONtThbLrSc5/rnJdha+oDBvB2Eq7mvKua06vTsRypxXvhN+0Z0xS+njVzWvqm+detOq161STll72bE0bwlYFZ2uGx/yaEKTy5ZRilJ9rzfaB0gAAAAAAAAAAAAAAAAAAAAAAAAABXWlmo7DNJqs8QpSqW1ao3KfB7LhKb45OElxt8eTWe/leZHIdzVbprbvajWe/KjBbuvaZdATz4gK0wfuf8Hw57d7w1y+ac9mP5aai/e2WJZWNLDoRtrGEKdOKyjGEVGKXRFH3AAAACGa38Z8C4PeTTylVgraPS6r2Zfo4R9hMyku6TxjZhY4RB+dKdzNfhWxTf6qvuArLVhhHhzF7G1aziqyrS5tiinUafXsZdproz93N+DcPdXeLTW6jRVGP46ss211Rpv8xoEAAAAAAAAAAAAAAAAAAAAAAAAARPTHWdhuhadO+qbdfLNUaeUqnRtckV+LLozK01t6x8Ztb2po1hsXbx3KEqW1KrWhNeS4zyzWfFlBZpprNnP0O1BXmM5XmlE5W1OXlbCylXln9rPNQ7c3zpAcLTTXNiWlm1b0Jd62z3cHTk9qS5qlXc3y7lkuhlg6hNYPhGl9GMSl9bRjnbtvzqK46fXDk9X8JTWmOitbQ28q4Veb9h5wllkqlJ+ZNda9zTXIc3DMRq4RWp39jJwq0pqpCS5JJ5rr6uUDbQI/oNpdS01sqWKW+Sk1sVYJ+ZWjltx6t6a6GiQAAAAMs67sZ8MYxcRg8428YW0euCzmviTqLsNQXt3Cwp1Lqu8oU4SqSfNGKbb9yZi2+u6mMV6l1U31K9WVR5cs6knJ/wB2BpHUJg/g3CIXMvOua063TspqnFe6m37RY5z9H8LWCWlthsOKjRhS63CKTfa02dAAAAAAAAAAAAAAAAAAAAAAAAADzSw6hOqr+VODrqHBqpsx21DNvZU8s0s29x6QAIFrd1frTW0dazj/AIy3TnR55x45Un15bvWy4k2ZalFwbjLc1uNxGe9fGr3wVV+kuGR+pryyrpLdCvL+vqny+t+JARjVNp69CL1d8t96V8qddfZ3+TVS9Vt5+q5cuRqmE1USnBpprNNb00+JpmHjQeoTT/wnR+jWIy+uoRzoNvz6C46fXDk9X8LAuAAAQjXNjPgbBrpxeU6yjbR6eFeU18NVDP8Aqswfw5i9jbtZxjWVeW7ds0U6m/rcUu0sbuk8Z/7HB4P7dzNfopv/AHjx9zbg/C3F5i0uKnSjQj11JbUsupU4/mAv0AAAAAAAAAAAAAAAAAAAAAAAAAAAAAPLimGUcZo1LC/ip0qsHCcXyp/6PlT5Hkz1ADHmnOiFXQm9q4Xc5uK8ulP7dGTezLr3NPpTOVhWKVsFr0sQsJOFWlNTg1yNc/OnxNcqbRqPWroFHTizcaCXfdHOpQe7e/6qTfNJJdTUXyMynVpyoydOqnGUW4tNNNNbmmnxAbD0J0to6aWVLFbXc35NSGebp1opbcH701zpp8p3jK+qLT76FXihdv8Awlw1Treo8/Iq+zm8/Vb42kafv8Qhh9Crf1X9XTpyrSfqQi5N+5AZe10Yz4Yxm62XnChs20ejg15a+I6hcuofB/BmD068l5VzVnXfVnwcf7U0+0zXXrVMWryrSzlVrVXJ5cbqVJZ/3bNl4FhkcFtbfDqfFRowo9exFRz7cswPcAAAAAAAAAAAAAAAAAAAAAAAAAAAAAAAAUJr81fd5z+lOGRyp1Go3KS82o90avtbk/Wye9yZfZ8L6yp4lTqWd5FTp1IuE4vilGSyafYBiMs7D9akp6P3ejl7J98RjChQlv8AKtpySnBv1IKS6nHmZF9YWhdTQe9qYfUzlSf1lCb/AK6Te7PpXE+lZ8TRGQJhqlwfw1jFlSks406nfEuqinNZ9coxXaazKE7m3B+ErXuLTXmU4W8eupLbn7lTh+YvsAAAAAAAAAAAAAAAAAAAAAAAAAAAAAAAAAAAIjrM0Ghp1ZStYpK5p51LeT5KmW+DfNJbn2P+ky9U0Xv6TdOdrcJptNcDV41xriNngCAakMBlgWE0++YyhUr1alecZJqS37EU0/VpxfaT8AAAAAAAAAAAAAAAAAAAAAAAAAAAAAAAAAAAAAAAAAAAAAAAAAAAAAAAAAAAAAAAAAD/2Q==">
          <a:extLst>
            <a:ext uri="{FF2B5EF4-FFF2-40B4-BE49-F238E27FC236}">
              <a16:creationId xmlns:a16="http://schemas.microsoft.com/office/drawing/2014/main" id="{00000000-0008-0000-0900-000028040000}"/>
            </a:ext>
          </a:extLst>
        </xdr:cNvPr>
        <xdr:cNvSpPr>
          <a:spLocks noChangeAspect="1" noChangeArrowheads="1"/>
        </xdr:cNvSpPr>
      </xdr:nvSpPr>
      <xdr:spPr bwMode="auto">
        <a:xfrm>
          <a:off x="8714829" y="1379482"/>
          <a:ext cx="304800" cy="307537"/>
        </a:xfrm>
        <a:prstGeom prst="rect">
          <a:avLst/>
        </a:prstGeom>
        <a:noFill/>
      </xdr:spPr>
    </xdr:sp>
    <xdr:clientData/>
  </xdr:twoCellAnchor>
  <xdr:twoCellAnchor editAs="oneCell">
    <xdr:from>
      <xdr:col>1</xdr:col>
      <xdr:colOff>9525</xdr:colOff>
      <xdr:row>0</xdr:row>
      <xdr:rowOff>228600</xdr:rowOff>
    </xdr:from>
    <xdr:to>
      <xdr:col>11</xdr:col>
      <xdr:colOff>186121</xdr:colOff>
      <xdr:row>29</xdr:row>
      <xdr:rowOff>112830</xdr:rowOff>
    </xdr:to>
    <xdr:pic>
      <xdr:nvPicPr>
        <xdr:cNvPr id="8" name="Imagen 7" descr="Resultado de imagen para pipe data">
          <a:extLst>
            <a:ext uri="{FF2B5EF4-FFF2-40B4-BE49-F238E27FC236}">
              <a16:creationId xmlns:a16="http://schemas.microsoft.com/office/drawing/2014/main" id="{00000000-0008-0000-09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9870" y="228600"/>
          <a:ext cx="7840389" cy="472336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647700</xdr:colOff>
          <xdr:row>1</xdr:row>
          <xdr:rowOff>9525</xdr:rowOff>
        </xdr:from>
        <xdr:to>
          <xdr:col>13</xdr:col>
          <xdr:colOff>276225</xdr:colOff>
          <xdr:row>3</xdr:row>
          <xdr:rowOff>66675</xdr:rowOff>
        </xdr:to>
        <xdr:sp macro="" textlink="">
          <xdr:nvSpPr>
            <xdr:cNvPr id="26626" name="Button 2" hidden="1">
              <a:extLst>
                <a:ext uri="{63B3BB69-23CF-44E3-9099-C40C66FF867C}">
                  <a14:compatExt spid="_x0000_s26626"/>
                </a:ext>
                <a:ext uri="{FF2B5EF4-FFF2-40B4-BE49-F238E27FC236}">
                  <a16:creationId xmlns:a16="http://schemas.microsoft.com/office/drawing/2014/main" id="{00000000-0008-0000-0900-00000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s-MX" sz="1000" b="1" i="0" u="none" strike="noStrike" baseline="0">
                  <a:solidFill>
                    <a:srgbClr val="000080"/>
                  </a:solidFill>
                  <a:latin typeface="Arial"/>
                  <a:cs typeface="Arial"/>
                </a:rPr>
                <a:t>Pagina Principal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638175</xdr:colOff>
          <xdr:row>4</xdr:row>
          <xdr:rowOff>104775</xdr:rowOff>
        </xdr:from>
        <xdr:to>
          <xdr:col>13</xdr:col>
          <xdr:colOff>266700</xdr:colOff>
          <xdr:row>6</xdr:row>
          <xdr:rowOff>152400</xdr:rowOff>
        </xdr:to>
        <xdr:sp macro="" textlink="">
          <xdr:nvSpPr>
            <xdr:cNvPr id="26627" name="Button 3" descr="Caida Preion de Tuberia" hidden="1">
              <a:extLst>
                <a:ext uri="{63B3BB69-23CF-44E3-9099-C40C66FF867C}">
                  <a14:compatExt spid="_x0000_s26627"/>
                </a:ext>
                <a:ext uri="{FF2B5EF4-FFF2-40B4-BE49-F238E27FC236}">
                  <a16:creationId xmlns:a16="http://schemas.microsoft.com/office/drawing/2014/main" id="{00000000-0008-0000-0900-00000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1" i="0" u="none" strike="noStrike" baseline="0">
                  <a:solidFill>
                    <a:srgbClr val="000080"/>
                  </a:solidFill>
                  <a:latin typeface="Arial"/>
                  <a:cs typeface="Arial"/>
                </a:rPr>
                <a:t>Caida Presion de Tuberia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190500</xdr:colOff>
          <xdr:row>0</xdr:row>
          <xdr:rowOff>123825</xdr:rowOff>
        </xdr:from>
        <xdr:to>
          <xdr:col>13</xdr:col>
          <xdr:colOff>123825</xdr:colOff>
          <xdr:row>3</xdr:row>
          <xdr:rowOff>9525</xdr:rowOff>
        </xdr:to>
        <xdr:sp macro="" textlink="">
          <xdr:nvSpPr>
            <xdr:cNvPr id="35849" name="Button 9" hidden="1">
              <a:extLst>
                <a:ext uri="{63B3BB69-23CF-44E3-9099-C40C66FF867C}">
                  <a14:compatExt spid="_x0000_s35849"/>
                </a:ext>
                <a:ext uri="{FF2B5EF4-FFF2-40B4-BE49-F238E27FC236}">
                  <a16:creationId xmlns:a16="http://schemas.microsoft.com/office/drawing/2014/main" id="{00000000-0008-0000-0B00-00000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s-MX" sz="1000" b="1" i="0" u="none" strike="noStrike" baseline="0">
                  <a:solidFill>
                    <a:srgbClr val="000080"/>
                  </a:solidFill>
                  <a:latin typeface="Arial"/>
                  <a:cs typeface="Arial"/>
                </a:rPr>
                <a:t>Pagina Prncipal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180975</xdr:colOff>
          <xdr:row>3</xdr:row>
          <xdr:rowOff>123825</xdr:rowOff>
        </xdr:from>
        <xdr:to>
          <xdr:col>13</xdr:col>
          <xdr:colOff>133350</xdr:colOff>
          <xdr:row>6</xdr:row>
          <xdr:rowOff>0</xdr:rowOff>
        </xdr:to>
        <xdr:sp macro="" textlink="">
          <xdr:nvSpPr>
            <xdr:cNvPr id="35850" name="Button 10" hidden="1">
              <a:extLst>
                <a:ext uri="{63B3BB69-23CF-44E3-9099-C40C66FF867C}">
                  <a14:compatExt spid="_x0000_s35850"/>
                </a:ext>
                <a:ext uri="{FF2B5EF4-FFF2-40B4-BE49-F238E27FC236}">
                  <a16:creationId xmlns:a16="http://schemas.microsoft.com/office/drawing/2014/main" id="{00000000-0008-0000-0B00-00000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1" i="0" u="none" strike="noStrike" baseline="0">
                  <a:solidFill>
                    <a:srgbClr val="000080"/>
                  </a:solidFill>
                  <a:latin typeface="Arial"/>
                  <a:cs typeface="Arial"/>
                </a:rPr>
                <a:t>Calculo de Bomba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171450</xdr:colOff>
          <xdr:row>6</xdr:row>
          <xdr:rowOff>95250</xdr:rowOff>
        </xdr:from>
        <xdr:to>
          <xdr:col>13</xdr:col>
          <xdr:colOff>123825</xdr:colOff>
          <xdr:row>8</xdr:row>
          <xdr:rowOff>133350</xdr:rowOff>
        </xdr:to>
        <xdr:sp macro="" textlink="">
          <xdr:nvSpPr>
            <xdr:cNvPr id="35851" name="Button 11" hidden="1">
              <a:extLst>
                <a:ext uri="{63B3BB69-23CF-44E3-9099-C40C66FF867C}">
                  <a14:compatExt spid="_x0000_s35851"/>
                </a:ext>
                <a:ext uri="{FF2B5EF4-FFF2-40B4-BE49-F238E27FC236}">
                  <a16:creationId xmlns:a16="http://schemas.microsoft.com/office/drawing/2014/main" id="{00000000-0008-0000-0B00-00000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1" i="0" u="none" strike="noStrike" baseline="0">
                  <a:solidFill>
                    <a:srgbClr val="000080"/>
                  </a:solidFill>
                  <a:latin typeface="Arial"/>
                  <a:cs typeface="Arial"/>
                </a:rPr>
                <a:t>Imprimir</a:t>
              </a:r>
            </a:p>
          </xdr:txBody>
        </xdr:sp>
        <xdr:clientData fPrintsWithSheet="0"/>
      </xdr:twoCellAnchor>
    </mc:Choice>
    <mc:Fallback/>
  </mc:AlternateContent>
</xdr:wsDr>
</file>

<file path=xl/theme/_rels/theme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Intermedio">
  <a:themeElements>
    <a:clrScheme name="Intermedio">
      <a:dk1>
        <a:sysClr val="windowText" lastClr="000000"/>
      </a:dk1>
      <a:lt1>
        <a:sysClr val="window" lastClr="FFFFFF"/>
      </a:lt1>
      <a:dk2>
        <a:srgbClr val="775F55"/>
      </a:dk2>
      <a:lt2>
        <a:srgbClr val="EBDDC3"/>
      </a:lt2>
      <a:accent1>
        <a:srgbClr val="94B6D2"/>
      </a:accent1>
      <a:accent2>
        <a:srgbClr val="DD8047"/>
      </a:accent2>
      <a:accent3>
        <a:srgbClr val="A5AB81"/>
      </a:accent3>
      <a:accent4>
        <a:srgbClr val="D8B25C"/>
      </a:accent4>
      <a:accent5>
        <a:srgbClr val="7BA79D"/>
      </a:accent5>
      <a:accent6>
        <a:srgbClr val="968C8C"/>
      </a:accent6>
      <a:hlink>
        <a:srgbClr val="F7B615"/>
      </a:hlink>
      <a:folHlink>
        <a:srgbClr val="704404"/>
      </a:folHlink>
    </a:clrScheme>
    <a:fontScheme name="Intermedio">
      <a:majorFont>
        <a:latin typeface="Tw Cen MT"/>
        <a:ea typeface=""/>
        <a:cs typeface=""/>
        <a:font script="Grek" typeface="Calibri"/>
        <a:font script="Cyrl" typeface="Calibri"/>
        <a:font script="Jpan" typeface="HGPｺﾞｼｯｸE"/>
        <a:font script="Hang" typeface="HY얕은샘물M"/>
        <a:font script="Hans" typeface="华文仿宋"/>
        <a:font script="Hant" typeface="微軟正黑體"/>
        <a:font script="Arab" typeface="Arial"/>
        <a:font script="Hebr" typeface="Levenim MT"/>
        <a:font script="Thai" typeface="Frees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</a:majorFont>
      <a:minorFont>
        <a:latin typeface="Tw Cen MT"/>
        <a:ea typeface=""/>
        <a:cs typeface=""/>
        <a:font script="Grek" typeface="Calibri"/>
        <a:font script="Cyrl" typeface="Calibri"/>
        <a:font script="Jpan" typeface="HGPｺﾞｼｯｸE"/>
        <a:font script="Hang" typeface="HY얕은샘물M"/>
        <a:font script="Hans" typeface="华文仿宋"/>
        <a:font script="Hant" typeface="微軟正黑體"/>
        <a:font script="Arab" typeface="Arial"/>
        <a:font script="Hebr" typeface="Levenim MT"/>
        <a:font script="Thai" typeface="Frees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</a:minorFont>
    </a:fontScheme>
    <a:fmtScheme name="Vaso de leche">
      <a:fillStyleLst>
        <a:solidFill>
          <a:schemeClr val="phClr"/>
        </a:solidFill>
        <a:gradFill rotWithShape="1">
          <a:gsLst>
            <a:gs pos="0">
              <a:schemeClr val="phClr">
                <a:tint val="15000"/>
                <a:satMod val="250000"/>
              </a:schemeClr>
            </a:gs>
            <a:gs pos="49000">
              <a:schemeClr val="phClr">
                <a:tint val="50000"/>
                <a:satMod val="200000"/>
              </a:schemeClr>
            </a:gs>
            <a:gs pos="49100">
              <a:schemeClr val="phClr">
                <a:tint val="64000"/>
                <a:satMod val="160000"/>
              </a:schemeClr>
            </a:gs>
            <a:gs pos="92000">
              <a:schemeClr val="phClr">
                <a:tint val="50000"/>
                <a:satMod val="200000"/>
              </a:schemeClr>
            </a:gs>
            <a:gs pos="100000">
              <a:schemeClr val="phClr">
                <a:tint val="43000"/>
                <a:satMod val="190000"/>
              </a:schemeClr>
            </a:gs>
          </a:gsLst>
          <a:lin ang="5400000" scaled="1"/>
        </a:gradFill>
        <a:gradFill rotWithShape="1">
          <a:gsLst>
            <a:gs pos="0">
              <a:schemeClr val="phClr">
                <a:tint val="74000"/>
              </a:schemeClr>
            </a:gs>
            <a:gs pos="49000">
              <a:schemeClr val="phClr">
                <a:tint val="96000"/>
                <a:shade val="84000"/>
                <a:satMod val="110000"/>
              </a:schemeClr>
            </a:gs>
            <a:gs pos="49100">
              <a:schemeClr val="phClr">
                <a:shade val="55000"/>
                <a:satMod val="150000"/>
              </a:schemeClr>
            </a:gs>
            <a:gs pos="92000">
              <a:schemeClr val="phClr">
                <a:tint val="98000"/>
                <a:shade val="90000"/>
                <a:satMod val="128000"/>
              </a:schemeClr>
            </a:gs>
            <a:gs pos="100000">
              <a:schemeClr val="phClr">
                <a:tint val="90000"/>
                <a:shade val="97000"/>
                <a:satMod val="128000"/>
              </a:schemeClr>
            </a:gs>
          </a:gsLst>
          <a:lin ang="5400000" scaled="1"/>
        </a:gradFill>
      </a:fillStyleLst>
      <a:lnStyleLst>
        <a:ln w="11430" cap="flat" cmpd="sng" algn="ctr">
          <a:solidFill>
            <a:schemeClr val="phClr"/>
          </a:solidFill>
          <a:prstDash val="solid"/>
        </a:ln>
        <a:ln w="40000" cap="flat" cmpd="sng" algn="ctr">
          <a:solidFill>
            <a:schemeClr val="phClr"/>
          </a:solidFill>
          <a:prstDash val="solid"/>
        </a:ln>
        <a:ln w="318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dist="25000" dir="5400000" rotWithShape="0">
              <a:schemeClr val="phClr">
                <a:shade val="30000"/>
                <a:satMod val="150000"/>
                <a:alpha val="38000"/>
              </a:schemeClr>
            </a:outerShdw>
          </a:effectLst>
        </a:effectStyle>
        <a:effectStyle>
          <a:effectLst>
            <a:outerShdw blurRad="39000" dist="25400" dir="5400000" rotWithShape="0">
              <a:schemeClr val="phClr">
                <a:shade val="33000"/>
                <a:alpha val="83000"/>
              </a:schemeClr>
            </a:outerShdw>
          </a:effectLst>
        </a:effectStyle>
        <a:effectStyle>
          <a:effectLst>
            <a:outerShdw blurRad="39000" dist="25400" dir="5400000" rotWithShape="0">
              <a:schemeClr val="phClr">
                <a:shade val="33000"/>
                <a:alpha val="83000"/>
              </a:schemeClr>
            </a:outerShdw>
          </a:effectLst>
          <a:scene3d>
            <a:camera prst="orthographicFront" fov="0">
              <a:rot lat="0" lon="0" rev="0"/>
            </a:camera>
            <a:lightRig rig="contrasting" dir="t">
              <a:rot lat="0" lon="0" rev="1500000"/>
            </a:lightRig>
          </a:scene3d>
          <a:sp3d extrusionH="127000" prstMaterial="powder">
            <a:bevelT w="50800" h="63500"/>
          </a:sp3d>
        </a:effectStyle>
      </a:effectStyleLst>
      <a:bgFillStyleLst>
        <a:solidFill>
          <a:schemeClr val="phClr"/>
        </a:solidFill>
        <a:blipFill>
          <a:blip xmlns:r="http://schemas.openxmlformats.org/officeDocument/2006/relationships" r:embed="rId1">
            <a:duotone>
              <a:schemeClr val="phClr">
                <a:shade val="90000"/>
                <a:satMod val="140000"/>
              </a:schemeClr>
              <a:schemeClr val="phClr">
                <a:satMod val="120000"/>
              </a:schemeClr>
            </a:duotone>
          </a:blip>
          <a:tile tx="0" ty="0" sx="100000" sy="100000" flip="none" algn="tl"/>
        </a:blipFill>
        <a:blipFill>
          <a:blip xmlns:r="http://schemas.openxmlformats.org/officeDocument/2006/relationships" r:embed="rId2">
            <a:duotone>
              <a:schemeClr val="phClr">
                <a:shade val="90000"/>
                <a:satMod val="140000"/>
              </a:schemeClr>
              <a:schemeClr val="phClr">
                <a:satMod val="120000"/>
              </a:schemeClr>
            </a:duotone>
          </a:blip>
          <a:tile tx="0" ty="0" sx="100000" sy="10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1.xml"/><Relationship Id="rId4" Type="http://schemas.openxmlformats.org/officeDocument/2006/relationships/image" Target="../media/image3.jpeg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5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.xml"/><Relationship Id="rId13" Type="http://schemas.openxmlformats.org/officeDocument/2006/relationships/ctrlProp" Target="../ctrlProps/ctrlProp19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3.xml"/><Relationship Id="rId12" Type="http://schemas.openxmlformats.org/officeDocument/2006/relationships/ctrlProp" Target="../ctrlProps/ctrlProp18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2.xml"/><Relationship Id="rId11" Type="http://schemas.openxmlformats.org/officeDocument/2006/relationships/ctrlProp" Target="../ctrlProps/ctrlProp17.xml"/><Relationship Id="rId5" Type="http://schemas.openxmlformats.org/officeDocument/2006/relationships/ctrlProp" Target="../ctrlProps/ctrlProp11.xml"/><Relationship Id="rId10" Type="http://schemas.openxmlformats.org/officeDocument/2006/relationships/ctrlProp" Target="../ctrlProps/ctrlProp16.xml"/><Relationship Id="rId4" Type="http://schemas.openxmlformats.org/officeDocument/2006/relationships/ctrlProp" Target="../ctrlProps/ctrlProp10.xml"/><Relationship Id="rId9" Type="http://schemas.openxmlformats.org/officeDocument/2006/relationships/ctrlProp" Target="../ctrlProps/ctrlProp15.xml"/><Relationship Id="rId14" Type="http://schemas.openxmlformats.org/officeDocument/2006/relationships/ctrlProp" Target="../ctrlProps/ctrlProp20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5.xml"/><Relationship Id="rId13" Type="http://schemas.openxmlformats.org/officeDocument/2006/relationships/ctrlProp" Target="../ctrlProps/ctrlProp30.xml"/><Relationship Id="rId18" Type="http://schemas.openxmlformats.org/officeDocument/2006/relationships/ctrlProp" Target="../ctrlProps/ctrlProp35.xml"/><Relationship Id="rId26" Type="http://schemas.openxmlformats.org/officeDocument/2006/relationships/ctrlProp" Target="../ctrlProps/ctrlProp43.xml"/><Relationship Id="rId39" Type="http://schemas.openxmlformats.org/officeDocument/2006/relationships/ctrlProp" Target="../ctrlProps/ctrlProp56.xml"/><Relationship Id="rId3" Type="http://schemas.openxmlformats.org/officeDocument/2006/relationships/vmlDrawing" Target="../drawings/vmlDrawing4.vml"/><Relationship Id="rId21" Type="http://schemas.openxmlformats.org/officeDocument/2006/relationships/ctrlProp" Target="../ctrlProps/ctrlProp38.xml"/><Relationship Id="rId34" Type="http://schemas.openxmlformats.org/officeDocument/2006/relationships/ctrlProp" Target="../ctrlProps/ctrlProp51.xml"/><Relationship Id="rId42" Type="http://schemas.openxmlformats.org/officeDocument/2006/relationships/ctrlProp" Target="../ctrlProps/ctrlProp59.xml"/><Relationship Id="rId7" Type="http://schemas.openxmlformats.org/officeDocument/2006/relationships/ctrlProp" Target="../ctrlProps/ctrlProp24.xml"/><Relationship Id="rId12" Type="http://schemas.openxmlformats.org/officeDocument/2006/relationships/ctrlProp" Target="../ctrlProps/ctrlProp29.xml"/><Relationship Id="rId17" Type="http://schemas.openxmlformats.org/officeDocument/2006/relationships/ctrlProp" Target="../ctrlProps/ctrlProp34.xml"/><Relationship Id="rId25" Type="http://schemas.openxmlformats.org/officeDocument/2006/relationships/ctrlProp" Target="../ctrlProps/ctrlProp42.xml"/><Relationship Id="rId33" Type="http://schemas.openxmlformats.org/officeDocument/2006/relationships/ctrlProp" Target="../ctrlProps/ctrlProp50.xml"/><Relationship Id="rId38" Type="http://schemas.openxmlformats.org/officeDocument/2006/relationships/ctrlProp" Target="../ctrlProps/ctrlProp55.xml"/><Relationship Id="rId46" Type="http://schemas.openxmlformats.org/officeDocument/2006/relationships/comments" Target="../comments1.xml"/><Relationship Id="rId2" Type="http://schemas.openxmlformats.org/officeDocument/2006/relationships/drawing" Target="../drawings/drawing4.xml"/><Relationship Id="rId16" Type="http://schemas.openxmlformats.org/officeDocument/2006/relationships/ctrlProp" Target="../ctrlProps/ctrlProp33.xml"/><Relationship Id="rId20" Type="http://schemas.openxmlformats.org/officeDocument/2006/relationships/ctrlProp" Target="../ctrlProps/ctrlProp37.xml"/><Relationship Id="rId29" Type="http://schemas.openxmlformats.org/officeDocument/2006/relationships/ctrlProp" Target="../ctrlProps/ctrlProp46.xml"/><Relationship Id="rId41" Type="http://schemas.openxmlformats.org/officeDocument/2006/relationships/ctrlProp" Target="../ctrlProps/ctrlProp58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3.xml"/><Relationship Id="rId11" Type="http://schemas.openxmlformats.org/officeDocument/2006/relationships/ctrlProp" Target="../ctrlProps/ctrlProp28.xml"/><Relationship Id="rId24" Type="http://schemas.openxmlformats.org/officeDocument/2006/relationships/ctrlProp" Target="../ctrlProps/ctrlProp41.xml"/><Relationship Id="rId32" Type="http://schemas.openxmlformats.org/officeDocument/2006/relationships/ctrlProp" Target="../ctrlProps/ctrlProp49.xml"/><Relationship Id="rId37" Type="http://schemas.openxmlformats.org/officeDocument/2006/relationships/ctrlProp" Target="../ctrlProps/ctrlProp54.xml"/><Relationship Id="rId40" Type="http://schemas.openxmlformats.org/officeDocument/2006/relationships/ctrlProp" Target="../ctrlProps/ctrlProp57.xml"/><Relationship Id="rId45" Type="http://schemas.openxmlformats.org/officeDocument/2006/relationships/ctrlProp" Target="../ctrlProps/ctrlProp62.xml"/><Relationship Id="rId5" Type="http://schemas.openxmlformats.org/officeDocument/2006/relationships/ctrlProp" Target="../ctrlProps/ctrlProp22.xml"/><Relationship Id="rId15" Type="http://schemas.openxmlformats.org/officeDocument/2006/relationships/ctrlProp" Target="../ctrlProps/ctrlProp32.xml"/><Relationship Id="rId23" Type="http://schemas.openxmlformats.org/officeDocument/2006/relationships/ctrlProp" Target="../ctrlProps/ctrlProp40.xml"/><Relationship Id="rId28" Type="http://schemas.openxmlformats.org/officeDocument/2006/relationships/ctrlProp" Target="../ctrlProps/ctrlProp45.xml"/><Relationship Id="rId36" Type="http://schemas.openxmlformats.org/officeDocument/2006/relationships/ctrlProp" Target="../ctrlProps/ctrlProp53.xml"/><Relationship Id="rId10" Type="http://schemas.openxmlformats.org/officeDocument/2006/relationships/ctrlProp" Target="../ctrlProps/ctrlProp27.xml"/><Relationship Id="rId19" Type="http://schemas.openxmlformats.org/officeDocument/2006/relationships/ctrlProp" Target="../ctrlProps/ctrlProp36.xml"/><Relationship Id="rId31" Type="http://schemas.openxmlformats.org/officeDocument/2006/relationships/ctrlProp" Target="../ctrlProps/ctrlProp48.xml"/><Relationship Id="rId44" Type="http://schemas.openxmlformats.org/officeDocument/2006/relationships/ctrlProp" Target="../ctrlProps/ctrlProp61.xml"/><Relationship Id="rId4" Type="http://schemas.openxmlformats.org/officeDocument/2006/relationships/ctrlProp" Target="../ctrlProps/ctrlProp21.xml"/><Relationship Id="rId9" Type="http://schemas.openxmlformats.org/officeDocument/2006/relationships/ctrlProp" Target="../ctrlProps/ctrlProp26.xml"/><Relationship Id="rId14" Type="http://schemas.openxmlformats.org/officeDocument/2006/relationships/ctrlProp" Target="../ctrlProps/ctrlProp31.xml"/><Relationship Id="rId22" Type="http://schemas.openxmlformats.org/officeDocument/2006/relationships/ctrlProp" Target="../ctrlProps/ctrlProp39.xml"/><Relationship Id="rId27" Type="http://schemas.openxmlformats.org/officeDocument/2006/relationships/ctrlProp" Target="../ctrlProps/ctrlProp44.xml"/><Relationship Id="rId30" Type="http://schemas.openxmlformats.org/officeDocument/2006/relationships/ctrlProp" Target="../ctrlProps/ctrlProp47.xml"/><Relationship Id="rId35" Type="http://schemas.openxmlformats.org/officeDocument/2006/relationships/ctrlProp" Target="../ctrlProps/ctrlProp52.xml"/><Relationship Id="rId43" Type="http://schemas.openxmlformats.org/officeDocument/2006/relationships/ctrlProp" Target="../ctrlProps/ctrlProp60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64.xml"/><Relationship Id="rId4" Type="http://schemas.openxmlformats.org/officeDocument/2006/relationships/ctrlProp" Target="../ctrlProps/ctrlProp6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9.xml"/><Relationship Id="rId13" Type="http://schemas.openxmlformats.org/officeDocument/2006/relationships/ctrlProp" Target="../ctrlProps/ctrlProp74.xml"/><Relationship Id="rId18" Type="http://schemas.openxmlformats.org/officeDocument/2006/relationships/ctrlProp" Target="../ctrlProps/ctrlProp79.xml"/><Relationship Id="rId26" Type="http://schemas.openxmlformats.org/officeDocument/2006/relationships/ctrlProp" Target="../ctrlProps/ctrlProp87.xml"/><Relationship Id="rId39" Type="http://schemas.openxmlformats.org/officeDocument/2006/relationships/ctrlProp" Target="../ctrlProps/ctrlProp100.xml"/><Relationship Id="rId3" Type="http://schemas.openxmlformats.org/officeDocument/2006/relationships/vmlDrawing" Target="../drawings/vmlDrawing6.vml"/><Relationship Id="rId21" Type="http://schemas.openxmlformats.org/officeDocument/2006/relationships/ctrlProp" Target="../ctrlProps/ctrlProp82.xml"/><Relationship Id="rId34" Type="http://schemas.openxmlformats.org/officeDocument/2006/relationships/ctrlProp" Target="../ctrlProps/ctrlProp95.xml"/><Relationship Id="rId7" Type="http://schemas.openxmlformats.org/officeDocument/2006/relationships/ctrlProp" Target="../ctrlProps/ctrlProp68.xml"/><Relationship Id="rId12" Type="http://schemas.openxmlformats.org/officeDocument/2006/relationships/ctrlProp" Target="../ctrlProps/ctrlProp73.xml"/><Relationship Id="rId17" Type="http://schemas.openxmlformats.org/officeDocument/2006/relationships/ctrlProp" Target="../ctrlProps/ctrlProp78.xml"/><Relationship Id="rId25" Type="http://schemas.openxmlformats.org/officeDocument/2006/relationships/ctrlProp" Target="../ctrlProps/ctrlProp86.xml"/><Relationship Id="rId33" Type="http://schemas.openxmlformats.org/officeDocument/2006/relationships/ctrlProp" Target="../ctrlProps/ctrlProp94.xml"/><Relationship Id="rId38" Type="http://schemas.openxmlformats.org/officeDocument/2006/relationships/ctrlProp" Target="../ctrlProps/ctrlProp99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77.xml"/><Relationship Id="rId20" Type="http://schemas.openxmlformats.org/officeDocument/2006/relationships/ctrlProp" Target="../ctrlProps/ctrlProp81.xml"/><Relationship Id="rId29" Type="http://schemas.openxmlformats.org/officeDocument/2006/relationships/ctrlProp" Target="../ctrlProps/ctrlProp90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67.xml"/><Relationship Id="rId11" Type="http://schemas.openxmlformats.org/officeDocument/2006/relationships/ctrlProp" Target="../ctrlProps/ctrlProp72.xml"/><Relationship Id="rId24" Type="http://schemas.openxmlformats.org/officeDocument/2006/relationships/ctrlProp" Target="../ctrlProps/ctrlProp85.xml"/><Relationship Id="rId32" Type="http://schemas.openxmlformats.org/officeDocument/2006/relationships/ctrlProp" Target="../ctrlProps/ctrlProp93.xml"/><Relationship Id="rId37" Type="http://schemas.openxmlformats.org/officeDocument/2006/relationships/ctrlProp" Target="../ctrlProps/ctrlProp98.xml"/><Relationship Id="rId40" Type="http://schemas.openxmlformats.org/officeDocument/2006/relationships/ctrlProp" Target="../ctrlProps/ctrlProp101.xml"/><Relationship Id="rId5" Type="http://schemas.openxmlformats.org/officeDocument/2006/relationships/ctrlProp" Target="../ctrlProps/ctrlProp66.xml"/><Relationship Id="rId15" Type="http://schemas.openxmlformats.org/officeDocument/2006/relationships/ctrlProp" Target="../ctrlProps/ctrlProp76.xml"/><Relationship Id="rId23" Type="http://schemas.openxmlformats.org/officeDocument/2006/relationships/ctrlProp" Target="../ctrlProps/ctrlProp84.xml"/><Relationship Id="rId28" Type="http://schemas.openxmlformats.org/officeDocument/2006/relationships/ctrlProp" Target="../ctrlProps/ctrlProp89.xml"/><Relationship Id="rId36" Type="http://schemas.openxmlformats.org/officeDocument/2006/relationships/ctrlProp" Target="../ctrlProps/ctrlProp97.xml"/><Relationship Id="rId10" Type="http://schemas.openxmlformats.org/officeDocument/2006/relationships/ctrlProp" Target="../ctrlProps/ctrlProp71.xml"/><Relationship Id="rId19" Type="http://schemas.openxmlformats.org/officeDocument/2006/relationships/ctrlProp" Target="../ctrlProps/ctrlProp80.xml"/><Relationship Id="rId31" Type="http://schemas.openxmlformats.org/officeDocument/2006/relationships/ctrlProp" Target="../ctrlProps/ctrlProp92.xml"/><Relationship Id="rId4" Type="http://schemas.openxmlformats.org/officeDocument/2006/relationships/ctrlProp" Target="../ctrlProps/ctrlProp65.xml"/><Relationship Id="rId9" Type="http://schemas.openxmlformats.org/officeDocument/2006/relationships/ctrlProp" Target="../ctrlProps/ctrlProp70.xml"/><Relationship Id="rId14" Type="http://schemas.openxmlformats.org/officeDocument/2006/relationships/ctrlProp" Target="../ctrlProps/ctrlProp75.xml"/><Relationship Id="rId22" Type="http://schemas.openxmlformats.org/officeDocument/2006/relationships/ctrlProp" Target="../ctrlProps/ctrlProp83.xml"/><Relationship Id="rId27" Type="http://schemas.openxmlformats.org/officeDocument/2006/relationships/ctrlProp" Target="../ctrlProps/ctrlProp88.xml"/><Relationship Id="rId30" Type="http://schemas.openxmlformats.org/officeDocument/2006/relationships/ctrlProp" Target="../ctrlProps/ctrlProp91.xml"/><Relationship Id="rId35" Type="http://schemas.openxmlformats.org/officeDocument/2006/relationships/ctrlProp" Target="../ctrlProps/ctrlProp96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6.xml"/><Relationship Id="rId3" Type="http://schemas.openxmlformats.org/officeDocument/2006/relationships/vmlDrawing" Target="../drawings/vmlDrawing7.vml"/><Relationship Id="rId7" Type="http://schemas.openxmlformats.org/officeDocument/2006/relationships/ctrlProp" Target="../ctrlProps/ctrlProp105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104.xml"/><Relationship Id="rId5" Type="http://schemas.openxmlformats.org/officeDocument/2006/relationships/ctrlProp" Target="../ctrlProps/ctrlProp103.xml"/><Relationship Id="rId4" Type="http://schemas.openxmlformats.org/officeDocument/2006/relationships/ctrlProp" Target="../ctrlProps/ctrlProp10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5" Type="http://schemas.openxmlformats.org/officeDocument/2006/relationships/ctrlProp" Target="../ctrlProps/ctrlProp108.xml"/><Relationship Id="rId4" Type="http://schemas.openxmlformats.org/officeDocument/2006/relationships/ctrlProp" Target="../ctrlProps/ctrlProp107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111.xml"/><Relationship Id="rId5" Type="http://schemas.openxmlformats.org/officeDocument/2006/relationships/ctrlProp" Target="../ctrlProps/ctrlProp110.xml"/><Relationship Id="rId4" Type="http://schemas.openxmlformats.org/officeDocument/2006/relationships/ctrlProp" Target="../ctrlProps/ctrlProp10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1"/>
  <dimension ref="B3:L11"/>
  <sheetViews>
    <sheetView workbookViewId="0"/>
  </sheetViews>
  <sheetFormatPr baseColWidth="10" defaultRowHeight="12.75" x14ac:dyDescent="0.2"/>
  <cols>
    <col min="3" max="3" width="17.28515625" customWidth="1"/>
    <col min="4" max="4" width="9.140625" customWidth="1"/>
    <col min="5" max="5" width="12.140625" customWidth="1"/>
    <col min="6" max="6" width="12.5703125" customWidth="1"/>
    <col min="7" max="7" width="7.28515625" customWidth="1"/>
    <col min="8" max="8" width="12.140625" customWidth="1"/>
    <col min="9" max="10" width="12.5703125" customWidth="1"/>
    <col min="11" max="11" width="12.140625" customWidth="1"/>
    <col min="12" max="12" width="12.5703125" customWidth="1"/>
  </cols>
  <sheetData>
    <row r="3" spans="2:12" x14ac:dyDescent="0.2">
      <c r="D3" s="79"/>
      <c r="G3" s="79"/>
      <c r="J3" s="79"/>
      <c r="K3" s="137"/>
      <c r="L3" s="137"/>
    </row>
    <row r="4" spans="2:12" ht="12.75" customHeight="1" x14ac:dyDescent="0.2">
      <c r="B4" s="138"/>
      <c r="C4" s="139"/>
      <c r="D4" s="139"/>
    </row>
    <row r="5" spans="2:12" ht="12.75" customHeight="1" x14ac:dyDescent="0.2">
      <c r="B5" s="139"/>
      <c r="C5" s="139"/>
      <c r="D5" s="139"/>
    </row>
    <row r="6" spans="2:12" ht="12.75" customHeight="1" x14ac:dyDescent="0.2">
      <c r="B6" s="139"/>
      <c r="C6" s="139"/>
      <c r="D6" s="139"/>
    </row>
    <row r="7" spans="2:12" ht="12.75" customHeight="1" x14ac:dyDescent="0.2">
      <c r="B7" s="139"/>
      <c r="C7" s="139"/>
      <c r="D7" s="139"/>
    </row>
    <row r="8" spans="2:12" ht="12.75" customHeight="1" x14ac:dyDescent="0.2">
      <c r="B8" s="139"/>
      <c r="C8" s="139"/>
      <c r="D8" s="139"/>
    </row>
    <row r="9" spans="2:12" ht="12.75" customHeight="1" x14ac:dyDescent="0.2">
      <c r="B9" s="139"/>
      <c r="C9" s="139"/>
      <c r="D9" s="139"/>
    </row>
    <row r="10" spans="2:12" ht="12.75" customHeight="1" x14ac:dyDescent="0.2">
      <c r="B10" s="139"/>
      <c r="C10" s="139"/>
      <c r="D10" s="139"/>
    </row>
    <row r="11" spans="2:12" ht="12.75" customHeight="1" x14ac:dyDescent="0.2">
      <c r="B11" s="139"/>
      <c r="C11" s="139"/>
      <c r="D11" s="139"/>
    </row>
  </sheetData>
  <pageMargins left="0.7" right="0.7" top="0.75" bottom="0.75" header="0.3" footer="0.3"/>
  <pageSetup orientation="portrait" r:id="rId1"/>
  <drawing r:id="rId2"/>
  <legacyDrawing r:id="rId3"/>
  <picture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53" r:id="rId5" name="Button 5">
              <controlPr defaultSize="0" print="0" autoFill="0" autoPict="0" macro="[0]!presiontub" altText="Caida Preion de Tuberia">
                <anchor moveWithCells="1" sizeWithCells="1">
                  <from>
                    <xdr:col>4</xdr:col>
                    <xdr:colOff>0</xdr:colOff>
                    <xdr:row>1</xdr:row>
                    <xdr:rowOff>133350</xdr:rowOff>
                  </from>
                  <to>
                    <xdr:col>5</xdr:col>
                    <xdr:colOff>314325</xdr:colOff>
                    <xdr:row>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1">
    <pageSetUpPr fitToPage="1"/>
  </sheetPr>
  <dimension ref="A1:X36"/>
  <sheetViews>
    <sheetView zoomScale="85" zoomScaleNormal="85" workbookViewId="0">
      <selection activeCell="G22" sqref="G22"/>
    </sheetView>
  </sheetViews>
  <sheetFormatPr baseColWidth="10" defaultRowHeight="12.75" x14ac:dyDescent="0.2"/>
  <cols>
    <col min="1" max="1" width="2.140625" customWidth="1"/>
    <col min="4" max="5" width="17.28515625" customWidth="1"/>
    <col min="6" max="6" width="12.140625" customWidth="1"/>
    <col min="7" max="7" width="12.5703125" customWidth="1"/>
    <col min="8" max="10" width="4.5703125" customWidth="1"/>
    <col min="11" max="11" width="12.140625" customWidth="1"/>
    <col min="12" max="12" width="12.5703125" customWidth="1"/>
    <col min="13" max="16" width="4.5703125" customWidth="1"/>
    <col min="17" max="17" width="12.140625" customWidth="1"/>
    <col min="18" max="18" width="12.5703125" customWidth="1"/>
    <col min="19" max="19" width="15.85546875" customWidth="1"/>
    <col min="20" max="20" width="17.28515625" customWidth="1"/>
    <col min="21" max="21" width="12.140625" customWidth="1"/>
    <col min="22" max="22" width="12.5703125" customWidth="1"/>
  </cols>
  <sheetData>
    <row r="1" spans="1:24" ht="13.5" thickBot="1" x14ac:dyDescent="0.25">
      <c r="B1" s="77"/>
      <c r="C1" s="77"/>
      <c r="D1" s="77"/>
      <c r="E1" s="77"/>
      <c r="F1" s="77"/>
      <c r="G1" s="77"/>
      <c r="H1" s="77"/>
      <c r="I1" s="77"/>
      <c r="J1" s="77"/>
      <c r="K1" s="77"/>
      <c r="L1" s="77"/>
      <c r="M1" s="77"/>
      <c r="N1" s="77"/>
      <c r="O1" s="77"/>
      <c r="P1" s="77"/>
      <c r="Q1" s="77"/>
      <c r="R1" s="77"/>
      <c r="S1" s="77"/>
      <c r="T1" s="77"/>
      <c r="U1" s="77"/>
      <c r="V1" s="77"/>
    </row>
    <row r="2" spans="1:24" ht="21" customHeight="1" thickBot="1" x14ac:dyDescent="0.35">
      <c r="A2" s="77"/>
      <c r="B2" s="480" t="s">
        <v>88</v>
      </c>
      <c r="C2" s="481"/>
      <c r="D2" s="481"/>
      <c r="E2" s="481"/>
      <c r="F2" s="481"/>
      <c r="G2" s="482"/>
      <c r="H2" s="7"/>
      <c r="I2" s="7"/>
      <c r="J2" s="7"/>
      <c r="K2" s="7"/>
      <c r="L2" s="7"/>
      <c r="M2" s="7"/>
      <c r="N2" s="7"/>
      <c r="O2" s="7"/>
      <c r="P2" s="7"/>
      <c r="Q2" s="472" t="s">
        <v>278</v>
      </c>
      <c r="R2" s="473"/>
      <c r="S2" s="473"/>
      <c r="T2" s="473"/>
      <c r="U2" s="473"/>
      <c r="V2" s="474"/>
      <c r="W2" s="7"/>
      <c r="X2" s="7"/>
    </row>
    <row r="3" spans="1:24" ht="18.75" x14ac:dyDescent="0.3">
      <c r="A3" s="77"/>
      <c r="B3" s="280"/>
      <c r="C3" s="281"/>
      <c r="D3" s="281"/>
      <c r="E3" s="281"/>
      <c r="F3" s="281"/>
      <c r="G3" s="282"/>
      <c r="H3" s="7"/>
      <c r="I3" s="7"/>
      <c r="J3" s="7"/>
      <c r="K3" s="7"/>
      <c r="L3" s="7"/>
      <c r="M3" s="7"/>
      <c r="N3" s="7"/>
      <c r="O3" s="7"/>
      <c r="P3" s="7"/>
      <c r="Q3" s="477"/>
      <c r="R3" s="478"/>
      <c r="S3" s="478"/>
      <c r="T3" s="478"/>
      <c r="U3" s="478"/>
      <c r="V3" s="479"/>
      <c r="W3" s="7"/>
      <c r="X3" s="7"/>
    </row>
    <row r="4" spans="1:24" ht="16.5" customHeight="1" x14ac:dyDescent="0.2">
      <c r="A4" s="77"/>
      <c r="B4" s="483"/>
      <c r="C4" s="484"/>
      <c r="D4" s="484"/>
      <c r="E4" s="483" t="s">
        <v>60</v>
      </c>
      <c r="F4" s="484"/>
      <c r="G4" s="485"/>
      <c r="H4" s="7"/>
      <c r="I4" s="7"/>
      <c r="J4" s="7"/>
      <c r="K4" s="7"/>
      <c r="L4" s="7"/>
      <c r="M4" s="7"/>
      <c r="N4" s="7"/>
      <c r="O4" s="7"/>
      <c r="P4" s="7"/>
      <c r="Q4" s="475"/>
      <c r="R4" s="476"/>
      <c r="S4" s="476"/>
      <c r="T4" s="483" t="s">
        <v>60</v>
      </c>
      <c r="U4" s="484"/>
      <c r="V4" s="485"/>
      <c r="W4" s="7"/>
      <c r="X4" s="7"/>
    </row>
    <row r="5" spans="1:24" ht="15" customHeight="1" x14ac:dyDescent="0.2">
      <c r="A5" s="77"/>
      <c r="B5" s="462" t="s">
        <v>1</v>
      </c>
      <c r="C5" s="463"/>
      <c r="D5" s="463"/>
      <c r="E5" s="274" t="s">
        <v>2</v>
      </c>
      <c r="F5" s="157" t="s">
        <v>0</v>
      </c>
      <c r="G5" s="283">
        <v>770.5</v>
      </c>
      <c r="H5" s="7"/>
      <c r="I5" s="7"/>
      <c r="J5" s="7"/>
      <c r="K5" s="7"/>
      <c r="L5" s="7"/>
      <c r="M5" s="7"/>
      <c r="N5" s="7"/>
      <c r="O5" s="7"/>
      <c r="P5" s="7"/>
      <c r="Q5" s="467" t="s">
        <v>1</v>
      </c>
      <c r="R5" s="468"/>
      <c r="S5" s="469"/>
      <c r="T5" s="172" t="s">
        <v>2</v>
      </c>
      <c r="U5" s="172" t="s">
        <v>0</v>
      </c>
      <c r="V5" s="283">
        <f>G5</f>
        <v>770.5</v>
      </c>
      <c r="W5" s="7"/>
      <c r="X5" s="7"/>
    </row>
    <row r="6" spans="1:24" ht="15" customHeight="1" x14ac:dyDescent="0.2">
      <c r="A6" s="77"/>
      <c r="B6" s="460" t="s">
        <v>61</v>
      </c>
      <c r="C6" s="461"/>
      <c r="D6" s="461"/>
      <c r="E6" s="277" t="s">
        <v>7</v>
      </c>
      <c r="F6" s="159" t="s">
        <v>3</v>
      </c>
      <c r="G6" s="324">
        <v>8.6</v>
      </c>
      <c r="H6" s="7"/>
      <c r="I6" s="7"/>
      <c r="J6" s="7"/>
      <c r="K6" s="7"/>
      <c r="L6" s="7"/>
      <c r="M6" s="7"/>
      <c r="N6" s="7"/>
      <c r="O6" s="7"/>
      <c r="P6" s="7"/>
      <c r="Q6" s="467" t="s">
        <v>61</v>
      </c>
      <c r="R6" s="468"/>
      <c r="S6" s="469"/>
      <c r="T6" s="172" t="s">
        <v>7</v>
      </c>
      <c r="U6" s="172" t="s">
        <v>3</v>
      </c>
      <c r="V6" s="291">
        <v>3.12</v>
      </c>
      <c r="W6" s="7"/>
      <c r="X6" s="7"/>
    </row>
    <row r="7" spans="1:24" ht="27.75" customHeight="1" x14ac:dyDescent="0.2">
      <c r="A7" s="77"/>
      <c r="B7" s="453" t="s">
        <v>6</v>
      </c>
      <c r="C7" s="454"/>
      <c r="D7" s="454"/>
      <c r="E7" s="274" t="s">
        <v>59</v>
      </c>
      <c r="F7" s="157" t="s">
        <v>50</v>
      </c>
      <c r="G7" s="284">
        <v>0.63900000000000001</v>
      </c>
      <c r="H7" s="7"/>
      <c r="I7" s="7"/>
      <c r="J7" s="7"/>
      <c r="K7" s="7"/>
      <c r="L7" s="7"/>
      <c r="M7" s="7"/>
      <c r="N7" s="7"/>
      <c r="O7" s="7"/>
      <c r="P7" s="7"/>
      <c r="Q7" s="467" t="s">
        <v>6</v>
      </c>
      <c r="R7" s="468"/>
      <c r="S7" s="469"/>
      <c r="T7" s="172" t="s">
        <v>59</v>
      </c>
      <c r="U7" s="172" t="s">
        <v>50</v>
      </c>
      <c r="V7" s="292">
        <v>0.63900000000000001</v>
      </c>
      <c r="W7" s="7"/>
      <c r="X7" s="7"/>
    </row>
    <row r="8" spans="1:24" ht="15" customHeight="1" x14ac:dyDescent="0.2">
      <c r="A8" s="77"/>
      <c r="B8" s="457" t="s">
        <v>4</v>
      </c>
      <c r="C8" s="458"/>
      <c r="D8" s="459"/>
      <c r="E8" s="274" t="s">
        <v>5</v>
      </c>
      <c r="F8" s="160" t="s">
        <v>12</v>
      </c>
      <c r="G8" s="285">
        <f>G7*(G5/G6)^0.5</f>
        <v>6.0483644771820106</v>
      </c>
      <c r="H8" s="7"/>
      <c r="I8" s="7"/>
      <c r="J8" s="7"/>
      <c r="K8" s="7"/>
      <c r="L8" s="7"/>
      <c r="M8" s="7"/>
      <c r="N8" s="7"/>
      <c r="O8" s="7"/>
      <c r="P8" s="7"/>
      <c r="Q8" s="467" t="s">
        <v>4</v>
      </c>
      <c r="R8" s="468"/>
      <c r="S8" s="469"/>
      <c r="T8" s="172" t="s">
        <v>5</v>
      </c>
      <c r="U8" s="172" t="s">
        <v>12</v>
      </c>
      <c r="V8" s="293">
        <f>V7*(V5/V6)^0.5</f>
        <v>10.041761045944389</v>
      </c>
      <c r="W8" s="7"/>
      <c r="X8" s="7"/>
    </row>
    <row r="9" spans="1:24" ht="15" customHeight="1" x14ac:dyDescent="0.2">
      <c r="A9" s="77"/>
      <c r="B9" s="457" t="s">
        <v>8</v>
      </c>
      <c r="C9" s="458"/>
      <c r="D9" s="459"/>
      <c r="E9" s="274" t="s">
        <v>162</v>
      </c>
      <c r="F9" s="157" t="s">
        <v>10</v>
      </c>
      <c r="G9" s="161">
        <f>VLOOKUP(A20,OUTPIPES,6,FALSE)</f>
        <v>62</v>
      </c>
      <c r="H9" s="7"/>
      <c r="I9" s="7"/>
      <c r="J9" s="7"/>
      <c r="K9" s="7"/>
      <c r="L9" s="7"/>
      <c r="M9" s="7"/>
      <c r="N9" s="7"/>
      <c r="O9" s="7"/>
      <c r="P9" s="7"/>
      <c r="Q9" s="467" t="s">
        <v>8</v>
      </c>
      <c r="R9" s="468"/>
      <c r="S9" s="469"/>
      <c r="T9" s="172" t="s">
        <v>9</v>
      </c>
      <c r="U9" s="172" t="s">
        <v>10</v>
      </c>
      <c r="V9" s="173">
        <f>VLOOKUP(B20,INPIPE,6,FALSE)</f>
        <v>62</v>
      </c>
      <c r="W9" s="7"/>
      <c r="X9" s="7"/>
    </row>
    <row r="10" spans="1:24" ht="19.5" customHeight="1" x14ac:dyDescent="0.2">
      <c r="A10" s="77"/>
      <c r="B10" s="460" t="s">
        <v>51</v>
      </c>
      <c r="C10" s="461"/>
      <c r="D10" s="461"/>
      <c r="E10" s="162" t="s">
        <v>52</v>
      </c>
      <c r="F10" s="163" t="s">
        <v>13</v>
      </c>
      <c r="G10" s="286">
        <f>VLOOKUP(A20,OUTPIPES,7,FALSE)</f>
        <v>0.52</v>
      </c>
      <c r="H10" s="7"/>
      <c r="I10" s="7"/>
      <c r="J10" s="7"/>
      <c r="K10" s="7"/>
      <c r="L10" s="7"/>
      <c r="M10" s="7"/>
      <c r="N10" s="7"/>
      <c r="O10" s="7"/>
      <c r="P10" s="7"/>
      <c r="Q10" s="467" t="s">
        <v>51</v>
      </c>
      <c r="R10" s="468"/>
      <c r="S10" s="469"/>
      <c r="T10" s="172" t="s">
        <v>52</v>
      </c>
      <c r="U10" s="172" t="s">
        <v>13</v>
      </c>
      <c r="V10" s="294">
        <f>VLOOKUP(B20,INPIPE,7,FALSE)</f>
        <v>0.52</v>
      </c>
      <c r="W10" s="7"/>
      <c r="X10" s="7"/>
    </row>
    <row r="11" spans="1:24" ht="21" customHeight="1" x14ac:dyDescent="0.2">
      <c r="A11" s="77"/>
      <c r="B11" s="462" t="s">
        <v>14</v>
      </c>
      <c r="C11" s="463"/>
      <c r="D11" s="463"/>
      <c r="E11" s="274"/>
      <c r="F11" s="164" t="s">
        <v>62</v>
      </c>
      <c r="G11" s="287">
        <f>50.6*G5*G9/(G8*G10)</f>
        <v>768552.52139112854</v>
      </c>
      <c r="H11" s="7"/>
      <c r="I11" s="7"/>
      <c r="J11" s="7"/>
      <c r="K11" s="7"/>
      <c r="L11" s="7"/>
      <c r="M11" s="7"/>
      <c r="N11" s="7"/>
      <c r="O11" s="7"/>
      <c r="P11" s="7"/>
      <c r="Q11" s="467" t="s">
        <v>14</v>
      </c>
      <c r="R11" s="468"/>
      <c r="S11" s="469"/>
      <c r="T11" s="172"/>
      <c r="U11" s="172" t="s">
        <v>62</v>
      </c>
      <c r="V11" s="295">
        <f>50.6*V5*V9/(V8*V10)</f>
        <v>462915.39382010826</v>
      </c>
      <c r="W11" s="7"/>
      <c r="X11" s="7"/>
    </row>
    <row r="12" spans="1:24" ht="15" customHeight="1" x14ac:dyDescent="0.2">
      <c r="A12" s="77"/>
      <c r="B12" s="275" t="s">
        <v>63</v>
      </c>
      <c r="C12" s="278"/>
      <c r="D12" s="288" t="s">
        <v>87</v>
      </c>
      <c r="E12" s="274" t="s">
        <v>11</v>
      </c>
      <c r="F12" s="157" t="s">
        <v>163</v>
      </c>
      <c r="G12" s="296">
        <v>6</v>
      </c>
      <c r="H12" s="7"/>
      <c r="I12" s="7"/>
      <c r="J12" s="7"/>
      <c r="K12" s="7"/>
      <c r="L12" s="7"/>
      <c r="M12" s="7"/>
      <c r="N12" s="7"/>
      <c r="O12" s="7"/>
      <c r="P12" s="7"/>
      <c r="Q12" s="467" t="s">
        <v>63</v>
      </c>
      <c r="R12" s="468"/>
      <c r="S12" s="469"/>
      <c r="T12" s="172" t="s">
        <v>11</v>
      </c>
      <c r="U12" s="172" t="s">
        <v>15</v>
      </c>
      <c r="V12" s="297">
        <v>10</v>
      </c>
      <c r="W12" s="7"/>
      <c r="X12" s="7"/>
    </row>
    <row r="13" spans="1:24" ht="15" customHeight="1" x14ac:dyDescent="0.2">
      <c r="A13" s="77"/>
      <c r="B13" s="275" t="s">
        <v>76</v>
      </c>
      <c r="C13" s="278"/>
      <c r="D13" s="165"/>
      <c r="E13" s="274" t="s">
        <v>77</v>
      </c>
      <c r="F13" s="166"/>
      <c r="G13" s="161"/>
      <c r="H13" s="7"/>
      <c r="I13" s="7"/>
      <c r="J13" s="7"/>
      <c r="K13" s="7"/>
      <c r="L13" s="7"/>
      <c r="M13" s="7"/>
      <c r="N13" s="7"/>
      <c r="O13" s="7"/>
      <c r="P13" s="7"/>
      <c r="Q13" s="467" t="s">
        <v>76</v>
      </c>
      <c r="R13" s="468"/>
      <c r="S13" s="469"/>
      <c r="T13" s="172" t="s">
        <v>77</v>
      </c>
      <c r="U13" s="172"/>
      <c r="V13" s="173"/>
      <c r="W13" s="7"/>
      <c r="X13" s="7"/>
    </row>
    <row r="14" spans="1:24" ht="25.5" customHeight="1" x14ac:dyDescent="0.2">
      <c r="A14" s="77"/>
      <c r="B14" s="275" t="s">
        <v>53</v>
      </c>
      <c r="C14" s="276"/>
      <c r="D14" s="165" t="s">
        <v>54</v>
      </c>
      <c r="E14" s="274" t="s">
        <v>18</v>
      </c>
      <c r="F14" s="167" t="s">
        <v>16</v>
      </c>
      <c r="G14" s="168">
        <f>VLOOKUP(A21,RUGOSIDAD,3)</f>
        <v>1.2E-4</v>
      </c>
      <c r="H14" s="7"/>
      <c r="I14" s="7"/>
      <c r="J14" s="7"/>
      <c r="K14" s="7"/>
      <c r="L14" s="7"/>
      <c r="M14" s="7"/>
      <c r="N14" s="7"/>
      <c r="O14" s="7"/>
      <c r="P14" s="7"/>
      <c r="Q14" s="470" t="s">
        <v>53</v>
      </c>
      <c r="R14" s="471"/>
      <c r="S14" s="471"/>
      <c r="T14" s="172" t="s">
        <v>18</v>
      </c>
      <c r="U14" s="172" t="s">
        <v>16</v>
      </c>
      <c r="V14" s="168">
        <f>VLOOKUP(B21,RUGOSIDAD,3)</f>
        <v>1.2E-4</v>
      </c>
      <c r="W14" s="7"/>
      <c r="X14" s="7"/>
    </row>
    <row r="15" spans="1:24" ht="15" customHeight="1" x14ac:dyDescent="0.2">
      <c r="A15" s="77"/>
      <c r="B15" s="457" t="s">
        <v>17</v>
      </c>
      <c r="C15" s="458"/>
      <c r="D15" s="459"/>
      <c r="E15" s="274" t="s">
        <v>59</v>
      </c>
      <c r="F15" s="164" t="s">
        <v>64</v>
      </c>
      <c r="G15" s="168">
        <f>G14/(G12/12)</f>
        <v>2.4000000000000001E-4</v>
      </c>
      <c r="H15" s="7"/>
      <c r="I15" s="7"/>
      <c r="J15" s="7"/>
      <c r="K15" s="7"/>
      <c r="L15" s="7"/>
      <c r="M15" s="7"/>
      <c r="N15" s="7"/>
      <c r="O15" s="7"/>
      <c r="P15" s="7"/>
      <c r="Q15" s="470" t="s">
        <v>17</v>
      </c>
      <c r="R15" s="471"/>
      <c r="S15" s="471"/>
      <c r="T15" s="172" t="s">
        <v>59</v>
      </c>
      <c r="U15" s="172" t="s">
        <v>64</v>
      </c>
      <c r="V15" s="168">
        <f>V14/(V12/12)</f>
        <v>1.44E-4</v>
      </c>
      <c r="W15" s="7"/>
      <c r="X15" s="7"/>
    </row>
    <row r="16" spans="1:24" ht="15.75" customHeight="1" x14ac:dyDescent="0.2">
      <c r="A16" s="77"/>
      <c r="B16" s="464" t="s">
        <v>65</v>
      </c>
      <c r="C16" s="465"/>
      <c r="D16" s="466"/>
      <c r="E16" s="277" t="s">
        <v>59</v>
      </c>
      <c r="F16" s="169" t="s">
        <v>19</v>
      </c>
      <c r="G16" s="289">
        <f>VLOOKUP(A20,OUTPIPES,8,FALSE)</f>
        <v>1.2999999999999999E-4</v>
      </c>
      <c r="H16" s="7"/>
      <c r="I16" s="7"/>
      <c r="J16" s="7"/>
      <c r="K16" s="7"/>
      <c r="L16" s="7"/>
      <c r="M16" s="7"/>
      <c r="N16" s="7"/>
      <c r="O16" s="7"/>
      <c r="P16" s="7"/>
      <c r="Q16" s="470" t="s">
        <v>65</v>
      </c>
      <c r="R16" s="471"/>
      <c r="S16" s="471"/>
      <c r="T16" s="172" t="s">
        <v>59</v>
      </c>
      <c r="U16" s="172" t="s">
        <v>19</v>
      </c>
      <c r="V16" s="168">
        <f xml:space="preserve"> 64/V11</f>
        <v>1.382542055295547E-4</v>
      </c>
      <c r="W16" s="7"/>
      <c r="X16" s="7"/>
    </row>
    <row r="17" spans="1:24" ht="28.5" customHeight="1" x14ac:dyDescent="0.2">
      <c r="A17" s="77"/>
      <c r="B17" s="453" t="s">
        <v>20</v>
      </c>
      <c r="C17" s="454"/>
      <c r="D17" s="454"/>
      <c r="E17" s="277" t="s">
        <v>59</v>
      </c>
      <c r="F17" s="157" t="s">
        <v>66</v>
      </c>
      <c r="G17" s="290">
        <v>2.7199999999999998E-2</v>
      </c>
      <c r="H17" s="7"/>
      <c r="I17" s="7"/>
      <c r="J17" s="7"/>
      <c r="K17" s="7"/>
      <c r="L17" s="7"/>
      <c r="M17" s="7"/>
      <c r="N17" s="7"/>
      <c r="O17" s="7"/>
      <c r="P17" s="7"/>
      <c r="Q17" s="470" t="s">
        <v>20</v>
      </c>
      <c r="R17" s="471"/>
      <c r="S17" s="471"/>
      <c r="T17" s="172" t="s">
        <v>59</v>
      </c>
      <c r="U17" s="172" t="s">
        <v>66</v>
      </c>
      <c r="V17" s="290">
        <v>2.7199999999999998E-2</v>
      </c>
      <c r="W17" s="7"/>
      <c r="X17" s="7"/>
    </row>
    <row r="18" spans="1:24" ht="26.25" customHeight="1" x14ac:dyDescent="0.2">
      <c r="A18" s="77"/>
      <c r="B18" s="453" t="s">
        <v>22</v>
      </c>
      <c r="C18" s="454"/>
      <c r="D18" s="454"/>
      <c r="E18" s="274" t="s">
        <v>59</v>
      </c>
      <c r="F18" s="157" t="s">
        <v>67</v>
      </c>
      <c r="G18" s="161">
        <v>1.2</v>
      </c>
      <c r="H18" s="7"/>
      <c r="I18" s="7"/>
      <c r="J18" s="7"/>
      <c r="K18" s="7"/>
      <c r="L18" s="7"/>
      <c r="M18" s="7"/>
      <c r="N18" s="7"/>
      <c r="O18" s="7"/>
      <c r="P18" s="7"/>
      <c r="Q18" s="467" t="s">
        <v>22</v>
      </c>
      <c r="R18" s="468"/>
      <c r="S18" s="469"/>
      <c r="T18" s="172" t="s">
        <v>59</v>
      </c>
      <c r="U18" s="172" t="s">
        <v>67</v>
      </c>
      <c r="V18" s="173">
        <v>1.2</v>
      </c>
      <c r="W18" s="7"/>
      <c r="X18" s="7"/>
    </row>
    <row r="19" spans="1:24" ht="16.5" customHeight="1" thickBot="1" x14ac:dyDescent="0.25">
      <c r="A19" s="77"/>
      <c r="B19" s="455" t="s">
        <v>21</v>
      </c>
      <c r="C19" s="456"/>
      <c r="D19" s="456"/>
      <c r="E19" s="170" t="s">
        <v>192</v>
      </c>
      <c r="F19" s="171" t="s">
        <v>193</v>
      </c>
      <c r="G19" s="414">
        <f>(((G17*G16*G9*(G5^2))/(G8^5))*2.3071)*G18</f>
        <v>4.451507678789271E-2</v>
      </c>
      <c r="H19" s="7"/>
      <c r="I19" s="7"/>
      <c r="J19" s="7"/>
      <c r="K19" s="7"/>
      <c r="L19" s="7"/>
      <c r="M19" s="7"/>
      <c r="N19" s="7"/>
      <c r="O19" s="7"/>
      <c r="P19" s="7"/>
      <c r="Q19" s="487" t="s">
        <v>21</v>
      </c>
      <c r="R19" s="488"/>
      <c r="S19" s="489"/>
      <c r="T19" s="170" t="s">
        <v>192</v>
      </c>
      <c r="U19" s="171" t="s">
        <v>193</v>
      </c>
      <c r="V19" s="414">
        <f>(((V17*V16*V9*(V5^2))/(V8^5))*2.3071)*V18</f>
        <v>3.7530338578161651E-3</v>
      </c>
      <c r="W19" s="7"/>
      <c r="X19" s="7"/>
    </row>
    <row r="20" spans="1:24" ht="26.25" customHeight="1" x14ac:dyDescent="0.2">
      <c r="A20" s="136">
        <v>6</v>
      </c>
      <c r="B20" s="136">
        <v>6</v>
      </c>
      <c r="C20" s="78"/>
      <c r="D20" s="78"/>
      <c r="E20" s="78"/>
      <c r="F20" s="78"/>
      <c r="G20" s="78"/>
      <c r="H20" s="78"/>
      <c r="I20" s="78"/>
      <c r="J20" s="78"/>
      <c r="K20" s="78"/>
      <c r="L20" s="78"/>
      <c r="M20" s="78"/>
      <c r="N20" s="78"/>
      <c r="O20" s="78"/>
      <c r="P20" s="78"/>
      <c r="Q20" s="78"/>
      <c r="R20" s="78"/>
      <c r="S20" s="78"/>
      <c r="T20" s="78"/>
      <c r="U20" s="78"/>
      <c r="V20" s="78"/>
      <c r="W20" s="7"/>
      <c r="X20" s="7"/>
    </row>
    <row r="21" spans="1:24" ht="15" x14ac:dyDescent="0.2">
      <c r="A21" s="136">
        <v>1</v>
      </c>
      <c r="B21" s="136">
        <v>1</v>
      </c>
      <c r="C21" s="452"/>
      <c r="D21" s="452"/>
      <c r="E21" s="78"/>
      <c r="F21" s="486"/>
      <c r="G21" s="486"/>
      <c r="H21" s="78"/>
      <c r="I21" s="78"/>
      <c r="J21" s="78"/>
      <c r="K21" s="486"/>
      <c r="L21" s="486"/>
      <c r="M21" s="78"/>
      <c r="N21" s="78"/>
      <c r="O21" s="78"/>
      <c r="P21" s="78"/>
      <c r="Q21" s="490" t="s">
        <v>90</v>
      </c>
      <c r="R21" s="490"/>
      <c r="S21" s="78"/>
      <c r="T21" s="78"/>
      <c r="U21" s="78"/>
      <c r="V21" s="78"/>
      <c r="X21" s="7"/>
    </row>
    <row r="22" spans="1:24" x14ac:dyDescent="0.2">
      <c r="A22" s="80"/>
      <c r="B22" s="80"/>
      <c r="C22" s="77"/>
      <c r="D22" s="77"/>
      <c r="E22" s="77"/>
      <c r="F22" s="77"/>
      <c r="G22" s="77"/>
      <c r="H22" s="77"/>
      <c r="I22" s="77"/>
      <c r="J22" s="77"/>
      <c r="K22" s="77"/>
      <c r="L22" s="77"/>
      <c r="M22" s="77"/>
      <c r="N22" s="77"/>
      <c r="O22" s="77"/>
      <c r="P22" s="77"/>
      <c r="Q22" s="77"/>
      <c r="R22" s="77"/>
      <c r="S22" s="77"/>
      <c r="T22" s="77"/>
      <c r="U22" s="77"/>
      <c r="V22" s="77"/>
      <c r="W22" s="77"/>
      <c r="X22" s="7"/>
    </row>
    <row r="23" spans="1:24" x14ac:dyDescent="0.2">
      <c r="B23" s="77"/>
      <c r="C23" s="77"/>
      <c r="D23" s="77"/>
      <c r="E23" s="77"/>
      <c r="F23" s="77"/>
      <c r="G23" s="77"/>
      <c r="H23" s="77"/>
      <c r="I23" s="77"/>
      <c r="J23" s="77"/>
      <c r="K23" s="77"/>
      <c r="L23" s="77"/>
      <c r="M23" s="77"/>
      <c r="N23" s="77"/>
      <c r="O23" s="77"/>
      <c r="P23" s="77"/>
      <c r="Q23" s="77"/>
      <c r="R23" s="77"/>
      <c r="S23" s="77"/>
      <c r="T23" s="77"/>
      <c r="U23" s="77"/>
      <c r="V23" s="77"/>
      <c r="W23" s="77"/>
      <c r="X23" s="7"/>
    </row>
    <row r="24" spans="1:24" x14ac:dyDescent="0.2">
      <c r="A24" s="77"/>
      <c r="B24" s="77"/>
      <c r="C24" s="77"/>
      <c r="D24" s="7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</row>
    <row r="25" spans="1:24" x14ac:dyDescent="0.2">
      <c r="A25" s="77"/>
      <c r="B25" s="77"/>
      <c r="C25" s="77"/>
      <c r="D25" s="7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</row>
    <row r="26" spans="1:24" x14ac:dyDescent="0.2">
      <c r="A26" s="77"/>
      <c r="B26" s="77"/>
      <c r="C26" s="77"/>
      <c r="D26" s="7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</row>
    <row r="27" spans="1:24" x14ac:dyDescent="0.2">
      <c r="A27" s="77"/>
      <c r="B27" s="77"/>
      <c r="C27" s="77"/>
      <c r="D27" s="7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</row>
    <row r="28" spans="1:24" x14ac:dyDescent="0.2">
      <c r="A28" s="77"/>
      <c r="B28" s="77"/>
      <c r="C28" s="77"/>
      <c r="D28" s="7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</row>
    <row r="29" spans="1:24" x14ac:dyDescent="0.2">
      <c r="A29" s="77"/>
      <c r="B29" s="77"/>
      <c r="C29" s="77"/>
      <c r="D29" s="7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</row>
    <row r="30" spans="1:24" x14ac:dyDescent="0.2">
      <c r="A30" s="77"/>
      <c r="B30" s="77"/>
      <c r="C30" s="77"/>
      <c r="D30" s="7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</row>
    <row r="31" spans="1:24" x14ac:dyDescent="0.2">
      <c r="A31" s="77"/>
      <c r="B31" s="77"/>
      <c r="C31" s="77"/>
      <c r="D31" s="7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</row>
    <row r="32" spans="1:24" x14ac:dyDescent="0.2">
      <c r="A32" s="77"/>
      <c r="B32" s="77"/>
      <c r="C32" s="77"/>
      <c r="D32" s="7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</row>
    <row r="33" spans="1:24" x14ac:dyDescent="0.2">
      <c r="A33" s="77"/>
      <c r="B33" s="77"/>
      <c r="C33" s="77"/>
      <c r="D33" s="7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</row>
    <row r="34" spans="1:24" x14ac:dyDescent="0.2">
      <c r="A34" s="77"/>
      <c r="B34" s="77"/>
      <c r="C34" s="77"/>
      <c r="D34" s="7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</row>
    <row r="35" spans="1:24" x14ac:dyDescent="0.2">
      <c r="A35" s="77"/>
      <c r="B35" s="77"/>
      <c r="C35" s="77"/>
      <c r="D35" s="7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</row>
    <row r="36" spans="1:24" x14ac:dyDescent="0.2">
      <c r="A36" s="77"/>
      <c r="B36" s="77"/>
      <c r="C36" s="77"/>
      <c r="D36" s="77"/>
    </row>
  </sheetData>
  <mergeCells count="38">
    <mergeCell ref="Q17:S17"/>
    <mergeCell ref="Q18:S18"/>
    <mergeCell ref="F21:G21"/>
    <mergeCell ref="Q19:S19"/>
    <mergeCell ref="K21:L21"/>
    <mergeCell ref="Q21:R21"/>
    <mergeCell ref="B8:D8"/>
    <mergeCell ref="Q2:V2"/>
    <mergeCell ref="Q4:S4"/>
    <mergeCell ref="Q5:S5"/>
    <mergeCell ref="Q6:S6"/>
    <mergeCell ref="Q7:S7"/>
    <mergeCell ref="Q8:S8"/>
    <mergeCell ref="Q3:V3"/>
    <mergeCell ref="B2:G2"/>
    <mergeCell ref="B4:D4"/>
    <mergeCell ref="B5:D5"/>
    <mergeCell ref="B6:D6"/>
    <mergeCell ref="B7:D7"/>
    <mergeCell ref="E4:G4"/>
    <mergeCell ref="T4:V4"/>
    <mergeCell ref="Q9:S9"/>
    <mergeCell ref="Q10:S10"/>
    <mergeCell ref="Q11:S11"/>
    <mergeCell ref="Q15:S15"/>
    <mergeCell ref="Q16:S16"/>
    <mergeCell ref="Q12:S12"/>
    <mergeCell ref="Q13:S13"/>
    <mergeCell ref="Q14:S14"/>
    <mergeCell ref="C21:D21"/>
    <mergeCell ref="B17:D17"/>
    <mergeCell ref="B18:D18"/>
    <mergeCell ref="B19:D19"/>
    <mergeCell ref="B9:D9"/>
    <mergeCell ref="B10:D10"/>
    <mergeCell ref="B11:D11"/>
    <mergeCell ref="B15:D15"/>
    <mergeCell ref="B16:D16"/>
  </mergeCells>
  <phoneticPr fontId="0" type="noConversion"/>
  <hyperlinks>
    <hyperlink ref="D12" location="'ESPECIFICACIÓN DE TUBERIA'!A1" display="TABLA I" xr:uid="{00000000-0004-0000-0100-000000000000}"/>
  </hyperlinks>
  <pageMargins left="0.25" right="0.25" top="0.75" bottom="0.75" header="0.3" footer="0.3"/>
  <pageSetup scale="54" orientation="landscape" horizontalDpi="4294967293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Drop Down 1">
              <controlPr locked="0" defaultSize="0" autoLine="0" autoPict="0">
                <anchor moveWithCells="1">
                  <from>
                    <xdr:col>5</xdr:col>
                    <xdr:colOff>0</xdr:colOff>
                    <xdr:row>2</xdr:row>
                    <xdr:rowOff>238125</xdr:rowOff>
                  </from>
                  <to>
                    <xdr:col>6</xdr:col>
                    <xdr:colOff>828675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Drop Down 2">
              <controlPr locked="0" defaultSize="0" autoLine="0" autoPict="0">
                <anchor moveWithCells="1">
                  <from>
                    <xdr:col>5</xdr:col>
                    <xdr:colOff>0</xdr:colOff>
                    <xdr:row>11</xdr:row>
                    <xdr:rowOff>180975</xdr:rowOff>
                  </from>
                  <to>
                    <xdr:col>6</xdr:col>
                    <xdr:colOff>828675</xdr:colOff>
                    <xdr:row>12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6" name="Drop Down 5">
              <controlPr locked="0" defaultSize="0" autoLine="0" autoPict="0">
                <anchor moveWithCells="1">
                  <from>
                    <xdr:col>20</xdr:col>
                    <xdr:colOff>0</xdr:colOff>
                    <xdr:row>2</xdr:row>
                    <xdr:rowOff>238125</xdr:rowOff>
                  </from>
                  <to>
                    <xdr:col>21</xdr:col>
                    <xdr:colOff>828675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7" name="Drop Down 6">
              <controlPr locked="0" defaultSize="0" autoLine="0" autoPict="0">
                <anchor moveWithCells="1">
                  <from>
                    <xdr:col>20</xdr:col>
                    <xdr:colOff>0</xdr:colOff>
                    <xdr:row>11</xdr:row>
                    <xdr:rowOff>180975</xdr:rowOff>
                  </from>
                  <to>
                    <xdr:col>21</xdr:col>
                    <xdr:colOff>828675</xdr:colOff>
                    <xdr:row>12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8" name="Button 7">
              <controlPr locked="0" defaultSize="0" print="0" autoFill="0" autoPict="0" macro="[0]!paginaprincipal">
                <anchor moveWithCells="1" sizeWithCells="1">
                  <from>
                    <xdr:col>9</xdr:col>
                    <xdr:colOff>66675</xdr:colOff>
                    <xdr:row>19</xdr:row>
                    <xdr:rowOff>180975</xdr:rowOff>
                  </from>
                  <to>
                    <xdr:col>11</xdr:col>
                    <xdr:colOff>114300</xdr:colOff>
                    <xdr:row>21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9" name="Button 8">
              <controlPr locked="0" defaultSize="0" print="0" autoFill="0" autoPict="0" macro="[0]!ESPECTUBERIAS">
                <anchor moveWithCells="1" sizeWithCells="1">
                  <from>
                    <xdr:col>11</xdr:col>
                    <xdr:colOff>428625</xdr:colOff>
                    <xdr:row>6</xdr:row>
                    <xdr:rowOff>19050</xdr:rowOff>
                  </from>
                  <to>
                    <xdr:col>14</xdr:col>
                    <xdr:colOff>123825</xdr:colOff>
                    <xdr:row>7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10" name="Button 9">
              <controlPr locked="0" defaultSize="0" print="0" autoFill="0" autoPict="0" macro="[0]!TABLACC">
                <anchor moveWithCells="1" sizeWithCells="1">
                  <from>
                    <xdr:col>8</xdr:col>
                    <xdr:colOff>295275</xdr:colOff>
                    <xdr:row>6</xdr:row>
                    <xdr:rowOff>19050</xdr:rowOff>
                  </from>
                  <to>
                    <xdr:col>11</xdr:col>
                    <xdr:colOff>9525</xdr:colOff>
                    <xdr:row>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" r:id="rId11" name="Button 12">
              <controlPr locked="0" defaultSize="0" print="0" autoFill="0" autoPict="0" macro="[0]!bomba">
                <anchor moveWithCells="1" sizeWithCells="1">
                  <from>
                    <xdr:col>11</xdr:col>
                    <xdr:colOff>523875</xdr:colOff>
                    <xdr:row>19</xdr:row>
                    <xdr:rowOff>161925</xdr:rowOff>
                  </from>
                  <to>
                    <xdr:col>14</xdr:col>
                    <xdr:colOff>219075</xdr:colOff>
                    <xdr:row>21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P47"/>
  <sheetViews>
    <sheetView topLeftCell="A13" zoomScaleNormal="100" workbookViewId="0">
      <selection activeCell="C14" sqref="C14"/>
    </sheetView>
  </sheetViews>
  <sheetFormatPr baseColWidth="10" defaultRowHeight="12.75" x14ac:dyDescent="0.2"/>
  <cols>
    <col min="1" max="1" width="3.5703125" customWidth="1"/>
    <col min="2" max="2" width="34.28515625" customWidth="1"/>
    <col min="3" max="3" width="28" customWidth="1"/>
    <col min="4" max="4" width="31.42578125" customWidth="1"/>
    <col min="5" max="5" width="19.7109375" customWidth="1"/>
    <col min="6" max="6" width="1.42578125" customWidth="1"/>
    <col min="7" max="7" width="30.42578125" customWidth="1"/>
    <col min="8" max="8" width="8.28515625" customWidth="1"/>
    <col min="9" max="9" width="4.85546875" customWidth="1"/>
    <col min="10" max="10" width="2.5703125" customWidth="1"/>
  </cols>
  <sheetData>
    <row r="1" spans="1:16" ht="15.75" thickBot="1" x14ac:dyDescent="0.25">
      <c r="A1" s="115"/>
      <c r="B1" s="131" t="s">
        <v>190</v>
      </c>
      <c r="C1" s="132" t="s">
        <v>382</v>
      </c>
      <c r="D1" s="115"/>
      <c r="E1" s="115"/>
      <c r="F1" s="115"/>
      <c r="G1" s="115"/>
      <c r="H1" s="115"/>
      <c r="I1" s="115"/>
      <c r="J1" s="115"/>
      <c r="K1" s="115"/>
      <c r="L1" s="115"/>
      <c r="M1" s="115"/>
      <c r="N1" s="115"/>
      <c r="O1" s="115"/>
      <c r="P1" s="115"/>
    </row>
    <row r="2" spans="1:16" ht="15.75" thickBot="1" x14ac:dyDescent="0.25">
      <c r="A2" s="115"/>
      <c r="B2" s="133" t="s">
        <v>191</v>
      </c>
      <c r="C2" s="132" t="s">
        <v>414</v>
      </c>
      <c r="D2" s="115"/>
      <c r="E2" s="115"/>
      <c r="F2" s="115"/>
      <c r="G2" s="115"/>
      <c r="H2" s="115"/>
      <c r="I2" s="115"/>
      <c r="J2" s="115"/>
      <c r="K2" s="115"/>
      <c r="L2" s="115"/>
      <c r="M2" s="115"/>
      <c r="N2" s="115"/>
      <c r="O2" s="115"/>
      <c r="P2" s="115"/>
    </row>
    <row r="3" spans="1:16" ht="19.5" thickBot="1" x14ac:dyDescent="0.25">
      <c r="A3" s="115"/>
      <c r="B3" s="491" t="s">
        <v>92</v>
      </c>
      <c r="C3" s="492"/>
      <c r="D3" s="492"/>
      <c r="E3" s="493"/>
      <c r="F3" s="120"/>
      <c r="G3" s="115"/>
      <c r="H3" s="115"/>
      <c r="I3" s="115"/>
      <c r="J3" s="115"/>
      <c r="K3" s="115"/>
      <c r="L3" s="115"/>
      <c r="M3" s="115"/>
      <c r="N3" s="115"/>
      <c r="O3" s="115"/>
      <c r="P3" s="115"/>
    </row>
    <row r="4" spans="1:16" ht="15" customHeight="1" x14ac:dyDescent="0.2">
      <c r="A4" s="115"/>
      <c r="B4" s="299" t="s">
        <v>39</v>
      </c>
      <c r="C4" s="355" t="str">
        <f>VLOOKUP('CAIDA PRESION DE TUBERIA'!A20,OUTPIPES,2,FALSE)</f>
        <v>Agua Blanca</v>
      </c>
      <c r="D4" s="354" t="s">
        <v>41</v>
      </c>
      <c r="E4" s="300">
        <f>'CAIDA PRESION DE TUBERIA'!G5</f>
        <v>770.5</v>
      </c>
      <c r="F4" s="120"/>
      <c r="G4" s="115"/>
      <c r="H4" s="115"/>
      <c r="I4" s="115"/>
      <c r="J4" s="115"/>
      <c r="K4" s="115"/>
      <c r="L4" s="115"/>
      <c r="M4" s="115"/>
      <c r="N4" s="115"/>
      <c r="O4" s="115"/>
      <c r="P4" s="115"/>
    </row>
    <row r="5" spans="1:16" ht="13.5" customHeight="1" x14ac:dyDescent="0.2">
      <c r="A5" s="115"/>
      <c r="B5" s="153" t="s">
        <v>42</v>
      </c>
      <c r="C5" s="205"/>
      <c r="D5" s="155" t="s">
        <v>143</v>
      </c>
      <c r="E5" s="301">
        <f>'CAIDA PRESION DE TUBERIA'!G9</f>
        <v>62</v>
      </c>
      <c r="F5" s="120"/>
      <c r="G5" s="115"/>
      <c r="H5" s="115"/>
      <c r="I5" s="115"/>
      <c r="J5" s="115"/>
      <c r="K5" s="115"/>
      <c r="L5" s="115"/>
      <c r="M5" s="115"/>
      <c r="N5" s="115"/>
      <c r="O5" s="115"/>
      <c r="P5" s="115"/>
    </row>
    <row r="6" spans="1:16" ht="13.5" customHeight="1" x14ac:dyDescent="0.2">
      <c r="A6" s="115"/>
      <c r="B6" s="153" t="s">
        <v>40</v>
      </c>
      <c r="C6" s="154">
        <v>1</v>
      </c>
      <c r="D6" s="155" t="s">
        <v>43</v>
      </c>
      <c r="E6" s="301">
        <f>'CAIDA PRESION DE TUBERIA'!G10</f>
        <v>0.52</v>
      </c>
      <c r="F6" s="120"/>
      <c r="G6" s="115"/>
      <c r="H6" s="115"/>
      <c r="I6" s="115"/>
      <c r="J6" s="115"/>
      <c r="K6" s="115"/>
      <c r="L6" s="115"/>
      <c r="M6" s="115"/>
      <c r="N6" s="115"/>
      <c r="O6" s="115"/>
      <c r="P6" s="115"/>
    </row>
    <row r="7" spans="1:16" ht="15" customHeight="1" x14ac:dyDescent="0.2">
      <c r="A7" s="115"/>
      <c r="B7" s="309" t="s">
        <v>44</v>
      </c>
      <c r="C7" s="308"/>
      <c r="D7" s="308" t="s">
        <v>55</v>
      </c>
      <c r="E7" s="310"/>
      <c r="F7" s="120"/>
      <c r="G7" s="115"/>
      <c r="H7" s="115"/>
      <c r="I7" s="115"/>
      <c r="J7" s="115"/>
      <c r="K7" s="115"/>
      <c r="L7" s="115"/>
      <c r="M7" s="115"/>
      <c r="N7" s="115"/>
      <c r="O7" s="115"/>
      <c r="P7" s="115"/>
    </row>
    <row r="8" spans="1:16" ht="13.5" customHeight="1" x14ac:dyDescent="0.2">
      <c r="A8" s="115"/>
      <c r="B8" s="110" t="s">
        <v>160</v>
      </c>
      <c r="C8" s="154">
        <f>14.7</f>
        <v>14.7</v>
      </c>
      <c r="D8" s="155" t="s">
        <v>145</v>
      </c>
      <c r="E8" s="302">
        <v>0</v>
      </c>
      <c r="F8" s="120"/>
      <c r="G8" s="115"/>
      <c r="H8" s="115"/>
      <c r="I8" s="115"/>
      <c r="J8" s="115"/>
      <c r="K8" s="115"/>
      <c r="L8" s="115"/>
      <c r="M8" s="115"/>
      <c r="N8" s="115"/>
      <c r="O8" s="115"/>
      <c r="P8" s="115"/>
    </row>
    <row r="9" spans="1:16" ht="13.5" customHeight="1" x14ac:dyDescent="0.2">
      <c r="A9" s="115"/>
      <c r="B9" s="153" t="s">
        <v>142</v>
      </c>
      <c r="C9" s="341">
        <f>500/304.8</f>
        <v>1.6404199475065617</v>
      </c>
      <c r="D9" s="111" t="s">
        <v>46</v>
      </c>
      <c r="E9" s="302">
        <f>VLOOKUP(A32,presionvapor,4,FALSE)</f>
        <v>1.8457383966244729</v>
      </c>
      <c r="F9" s="120"/>
      <c r="G9" s="115"/>
      <c r="H9" s="115"/>
      <c r="I9" s="117"/>
      <c r="J9" s="115"/>
      <c r="K9" s="115"/>
      <c r="L9" s="115"/>
      <c r="M9" s="115"/>
      <c r="N9" s="115"/>
      <c r="O9" s="115"/>
      <c r="P9" s="115"/>
    </row>
    <row r="10" spans="1:16" ht="13.5" customHeight="1" x14ac:dyDescent="0.2">
      <c r="A10" s="115"/>
      <c r="B10" s="153" t="s">
        <v>48</v>
      </c>
      <c r="C10" s="322" t="s">
        <v>93</v>
      </c>
      <c r="D10" s="155" t="s">
        <v>159</v>
      </c>
      <c r="E10" s="359">
        <v>1.64</v>
      </c>
      <c r="F10" s="120"/>
      <c r="G10" s="115"/>
      <c r="H10" s="115"/>
      <c r="I10" s="115"/>
      <c r="J10" s="115"/>
      <c r="K10" s="115"/>
      <c r="L10" s="115"/>
      <c r="M10" s="115"/>
      <c r="N10" s="115"/>
      <c r="O10" s="115"/>
      <c r="P10" s="115"/>
    </row>
    <row r="11" spans="1:16" ht="13.5" customHeight="1" x14ac:dyDescent="0.2">
      <c r="A11" s="115"/>
      <c r="B11" s="110" t="s">
        <v>161</v>
      </c>
      <c r="C11" s="364">
        <f>'TABLA DE ACCESORIOS SUCCION'!I40</f>
        <v>1.6824888888888889E-2</v>
      </c>
      <c r="D11" s="155" t="s">
        <v>338</v>
      </c>
      <c r="E11" s="302">
        <f>VLOOKUP(A32,gravedadespecifica,5,FALSE)</f>
        <v>0.995</v>
      </c>
      <c r="F11" s="120"/>
      <c r="G11" s="115"/>
      <c r="H11" s="115"/>
      <c r="I11" s="115"/>
      <c r="J11" s="115"/>
      <c r="K11" s="115"/>
      <c r="L11" s="115"/>
      <c r="M11" s="115"/>
      <c r="N11" s="115"/>
      <c r="O11" s="115"/>
      <c r="P11" s="115"/>
    </row>
    <row r="12" spans="1:16" ht="13.5" customHeight="1" x14ac:dyDescent="0.2">
      <c r="A12" s="115"/>
      <c r="B12" s="110" t="s">
        <v>166</v>
      </c>
      <c r="C12" s="4">
        <f>2.12*3.281</f>
        <v>6.9557200000000003</v>
      </c>
      <c r="D12" s="358" t="s">
        <v>151</v>
      </c>
      <c r="E12" s="302"/>
      <c r="F12" s="120"/>
      <c r="G12" s="115"/>
      <c r="H12" s="115"/>
      <c r="I12" s="115"/>
      <c r="J12" s="115"/>
      <c r="K12" s="115"/>
      <c r="L12" s="115"/>
      <c r="M12" s="115"/>
      <c r="N12" s="115"/>
      <c r="O12" s="115"/>
      <c r="P12" s="115"/>
    </row>
    <row r="13" spans="1:16" ht="13.5" customHeight="1" x14ac:dyDescent="0.2">
      <c r="A13" s="115"/>
      <c r="B13" s="110" t="s">
        <v>287</v>
      </c>
      <c r="C13" s="352">
        <f>'CAIDA PRESION DE TUBERIA'!V19</f>
        <v>3.7530338578161651E-3</v>
      </c>
      <c r="D13" s="155"/>
      <c r="E13" s="302"/>
      <c r="F13" s="120"/>
      <c r="G13" s="115"/>
      <c r="H13" s="115"/>
      <c r="I13" s="115"/>
      <c r="J13" s="115"/>
      <c r="K13" s="115"/>
      <c r="L13" s="115"/>
      <c r="M13" s="115"/>
      <c r="N13" s="115"/>
      <c r="O13" s="115"/>
      <c r="P13" s="115"/>
    </row>
    <row r="14" spans="1:16" ht="13.5" customHeight="1" x14ac:dyDescent="0.2">
      <c r="A14" s="115"/>
      <c r="B14" s="110" t="s">
        <v>300</v>
      </c>
      <c r="C14" s="364">
        <f>C12*C13</f>
        <v>2.6105052665489056E-2</v>
      </c>
      <c r="D14" s="155" t="s">
        <v>402</v>
      </c>
      <c r="E14" s="302">
        <f>((C8+E8)*(2.31/E11))+C9-C11-C14-E9</f>
        <v>33.879389800282489</v>
      </c>
      <c r="F14" s="120"/>
      <c r="G14" s="115"/>
      <c r="H14" s="115"/>
      <c r="I14" s="115"/>
      <c r="J14" s="116"/>
      <c r="K14" s="115"/>
      <c r="L14" s="115"/>
      <c r="M14" s="115"/>
      <c r="N14" s="115"/>
      <c r="O14" s="115"/>
      <c r="P14" s="115"/>
    </row>
    <row r="15" spans="1:16" ht="15" customHeight="1" x14ac:dyDescent="0.2">
      <c r="A15" s="115"/>
      <c r="B15" s="494" t="s">
        <v>164</v>
      </c>
      <c r="C15" s="495"/>
      <c r="D15" s="495"/>
      <c r="E15" s="496"/>
      <c r="F15" s="115"/>
      <c r="G15" s="115"/>
      <c r="H15" s="115"/>
      <c r="I15" s="115"/>
      <c r="J15" s="115"/>
      <c r="K15" s="115"/>
      <c r="L15" s="115"/>
      <c r="M15" s="115"/>
      <c r="N15" s="115"/>
      <c r="O15" s="115"/>
      <c r="P15" s="115"/>
    </row>
    <row r="16" spans="1:16" ht="13.5" customHeight="1" x14ac:dyDescent="0.2">
      <c r="A16" s="115"/>
      <c r="B16" s="311"/>
      <c r="C16" s="4"/>
      <c r="D16" s="237"/>
      <c r="E16" s="316"/>
      <c r="F16" s="115"/>
      <c r="G16" s="115"/>
      <c r="H16" s="115"/>
      <c r="I16" s="115"/>
      <c r="J16" s="115"/>
      <c r="K16" s="115"/>
      <c r="L16" s="115"/>
      <c r="M16" s="115"/>
      <c r="N16" s="115"/>
      <c r="O16" s="115"/>
      <c r="P16" s="115"/>
    </row>
    <row r="17" spans="1:16" ht="13.5" customHeight="1" x14ac:dyDescent="0.2">
      <c r="A17" s="115"/>
      <c r="B17" s="311"/>
      <c r="C17" s="236"/>
      <c r="D17" s="237"/>
      <c r="E17" s="316"/>
      <c r="F17" s="115"/>
      <c r="G17" s="115"/>
      <c r="H17" s="115"/>
      <c r="I17" s="115"/>
      <c r="J17" s="115"/>
      <c r="K17" s="115"/>
      <c r="L17" s="115"/>
      <c r="M17" s="115"/>
      <c r="N17" s="115"/>
      <c r="O17" s="115"/>
      <c r="P17" s="115"/>
    </row>
    <row r="18" spans="1:16" ht="13.5" customHeight="1" x14ac:dyDescent="0.2">
      <c r="A18" s="115"/>
      <c r="B18" s="311"/>
      <c r="C18" s="236"/>
      <c r="D18" s="237"/>
      <c r="E18" s="316"/>
      <c r="F18" s="115"/>
      <c r="G18" s="115"/>
      <c r="H18" s="115"/>
      <c r="I18" s="115"/>
      <c r="J18" s="115"/>
      <c r="K18" s="115"/>
      <c r="L18" s="115"/>
      <c r="M18" s="115"/>
      <c r="N18" s="115"/>
      <c r="O18" s="115"/>
      <c r="P18" s="115"/>
    </row>
    <row r="19" spans="1:16" ht="16.5" customHeight="1" x14ac:dyDescent="0.2">
      <c r="A19" s="115"/>
      <c r="B19" s="309" t="s">
        <v>45</v>
      </c>
      <c r="C19" s="308"/>
      <c r="D19" s="308" t="s">
        <v>168</v>
      </c>
      <c r="E19" s="310" t="s">
        <v>96</v>
      </c>
      <c r="F19" s="115"/>
      <c r="G19" s="115"/>
      <c r="H19" s="115"/>
      <c r="I19" s="115"/>
      <c r="J19" s="115"/>
      <c r="K19" s="115"/>
      <c r="L19" s="115"/>
      <c r="M19" s="115"/>
      <c r="N19" s="115"/>
      <c r="O19" s="115"/>
      <c r="P19" s="115"/>
    </row>
    <row r="20" spans="1:16" ht="18" customHeight="1" x14ac:dyDescent="0.2">
      <c r="A20" s="115"/>
      <c r="B20" s="127" t="s">
        <v>294</v>
      </c>
      <c r="C20" s="443">
        <v>6.92</v>
      </c>
      <c r="D20" s="298" t="s">
        <v>169</v>
      </c>
      <c r="E20" s="303">
        <f>(E4*C28*E11)/3960</f>
        <v>37.858275815602589</v>
      </c>
      <c r="F20" s="115"/>
      <c r="G20" s="115"/>
      <c r="H20" s="115"/>
      <c r="I20" s="115"/>
      <c r="J20" s="115"/>
      <c r="K20" s="115"/>
      <c r="L20" s="115"/>
      <c r="M20" s="115"/>
      <c r="N20" s="115"/>
      <c r="O20" s="115"/>
      <c r="P20" s="115"/>
    </row>
    <row r="21" spans="1:16" x14ac:dyDescent="0.2">
      <c r="A21" s="115"/>
      <c r="B21" s="127" t="s">
        <v>295</v>
      </c>
      <c r="C21" s="340">
        <f>C20-C9</f>
        <v>5.2795800524934382</v>
      </c>
      <c r="D21" s="298" t="s">
        <v>170</v>
      </c>
      <c r="E21" s="303">
        <f>E20/C22</f>
        <v>52.580938632781375</v>
      </c>
      <c r="F21" s="115"/>
      <c r="G21" s="115"/>
      <c r="H21" s="115"/>
      <c r="I21" s="115"/>
      <c r="J21" s="115"/>
      <c r="K21" s="115"/>
      <c r="L21" s="115"/>
      <c r="M21" s="115"/>
      <c r="N21" s="115"/>
      <c r="O21" s="115"/>
      <c r="P21" s="115"/>
    </row>
    <row r="22" spans="1:16" ht="13.5" customHeight="1" x14ac:dyDescent="0.2">
      <c r="A22" s="115"/>
      <c r="B22" s="127" t="s">
        <v>171</v>
      </c>
      <c r="C22" s="4">
        <v>0.72</v>
      </c>
      <c r="D22" s="298" t="s">
        <v>172</v>
      </c>
      <c r="E22" s="303">
        <f>E21*0.7456</f>
        <v>39.204347844601799</v>
      </c>
      <c r="F22" s="115"/>
      <c r="G22" s="115"/>
      <c r="H22" s="115"/>
      <c r="I22" s="115"/>
      <c r="J22" s="115"/>
      <c r="K22" s="115"/>
      <c r="L22" s="115"/>
      <c r="M22" s="115"/>
      <c r="N22" s="115"/>
      <c r="O22" s="115"/>
      <c r="P22" s="115"/>
    </row>
    <row r="23" spans="1:16" ht="13.5" customHeight="1" x14ac:dyDescent="0.2">
      <c r="A23" s="115"/>
      <c r="B23" s="127" t="s">
        <v>48</v>
      </c>
      <c r="C23" s="323" t="s">
        <v>93</v>
      </c>
      <c r="D23" s="298" t="s">
        <v>173</v>
      </c>
      <c r="E23" s="303">
        <f>(E21*5252)/1700</f>
        <v>162.4441704113928</v>
      </c>
      <c r="F23" s="115"/>
      <c r="G23" s="115"/>
      <c r="H23" s="115"/>
      <c r="I23" s="115"/>
      <c r="J23" s="115"/>
      <c r="K23" s="115"/>
      <c r="L23" s="115"/>
      <c r="M23" s="115"/>
      <c r="N23" s="115"/>
      <c r="O23" s="115"/>
      <c r="P23" s="115"/>
    </row>
    <row r="24" spans="1:16" ht="25.5" x14ac:dyDescent="0.2">
      <c r="A24" s="115"/>
      <c r="B24" s="127" t="s">
        <v>289</v>
      </c>
      <c r="C24" s="353">
        <f>'TABLA DE ACCESORIOS DESCARGA'!I41</f>
        <v>188.55861481481483</v>
      </c>
      <c r="D24" s="298" t="s">
        <v>288</v>
      </c>
      <c r="E24" s="303">
        <f>C28*0.3048</f>
        <v>59.60397937205672</v>
      </c>
      <c r="F24" s="115"/>
      <c r="G24" s="120"/>
      <c r="H24" s="115"/>
      <c r="I24" s="115"/>
      <c r="J24" s="115"/>
      <c r="K24" s="115"/>
      <c r="L24" s="115"/>
      <c r="M24" s="115"/>
      <c r="N24" s="115"/>
      <c r="O24" s="115"/>
      <c r="P24" s="115"/>
    </row>
    <row r="25" spans="1:16" ht="13.5" customHeight="1" x14ac:dyDescent="0.2">
      <c r="A25" s="115"/>
      <c r="B25" s="127" t="s">
        <v>165</v>
      </c>
      <c r="C25" s="4">
        <f>RAMALES!F18</f>
        <v>36</v>
      </c>
      <c r="D25" s="298" t="s">
        <v>175</v>
      </c>
      <c r="E25" s="303">
        <f>E4*3.7854</f>
        <v>2916.6507000000001</v>
      </c>
      <c r="F25" s="115"/>
      <c r="G25" s="115"/>
      <c r="H25" s="115"/>
      <c r="I25" s="115"/>
      <c r="J25" s="115"/>
      <c r="K25" s="115"/>
      <c r="L25" s="115"/>
      <c r="M25" s="115"/>
      <c r="N25" s="115"/>
      <c r="O25" s="115"/>
      <c r="P25" s="115"/>
    </row>
    <row r="26" spans="1:16" ht="13.5" customHeight="1" x14ac:dyDescent="0.2">
      <c r="A26" s="115"/>
      <c r="B26" s="110" t="s">
        <v>167</v>
      </c>
      <c r="C26" s="340">
        <f>RAMALES!F19</f>
        <v>1.6699886165203006</v>
      </c>
      <c r="D26" s="298"/>
      <c r="E26" s="303"/>
      <c r="F26" s="115"/>
      <c r="G26" s="115"/>
      <c r="H26" s="115"/>
      <c r="I26" s="115"/>
      <c r="J26" s="115"/>
      <c r="K26" s="115"/>
      <c r="L26" s="115"/>
      <c r="M26" s="115"/>
      <c r="N26" s="115"/>
      <c r="O26" s="115"/>
      <c r="P26" s="115"/>
    </row>
    <row r="27" spans="1:16" ht="13.5" customHeight="1" x14ac:dyDescent="0.2">
      <c r="A27" s="115"/>
      <c r="B27" s="304"/>
      <c r="C27" s="4"/>
      <c r="D27" s="298" t="s">
        <v>176</v>
      </c>
      <c r="E27" s="303">
        <f>(C29*(E4^0.5))/(E24^0.75)</f>
        <v>4658.352840595162</v>
      </c>
      <c r="F27" s="115"/>
      <c r="G27" s="115"/>
      <c r="H27" s="115"/>
      <c r="I27" s="115"/>
      <c r="J27" s="115"/>
      <c r="K27" s="115"/>
      <c r="L27" s="115"/>
      <c r="M27" s="115"/>
      <c r="N27" s="115"/>
      <c r="O27" s="115"/>
      <c r="P27" s="115"/>
    </row>
    <row r="28" spans="1:16" ht="13.5" customHeight="1" x14ac:dyDescent="0.2">
      <c r="A28" s="115"/>
      <c r="B28" s="356" t="s">
        <v>174</v>
      </c>
      <c r="C28" s="357">
        <f>C11+C14+C21+C24+C26</f>
        <v>195.55111342538294</v>
      </c>
      <c r="D28" s="298"/>
      <c r="E28" s="303"/>
      <c r="F28" s="115"/>
      <c r="G28" s="115"/>
      <c r="H28" s="115"/>
      <c r="I28" s="115"/>
      <c r="J28" s="115"/>
      <c r="K28" s="115"/>
      <c r="L28" s="115"/>
      <c r="M28" s="115"/>
      <c r="N28" s="115"/>
      <c r="O28" s="115"/>
      <c r="P28" s="115"/>
    </row>
    <row r="29" spans="1:16" ht="13.5" customHeight="1" thickBot="1" x14ac:dyDescent="0.25">
      <c r="A29" s="115"/>
      <c r="B29" s="156" t="s">
        <v>177</v>
      </c>
      <c r="C29" s="305">
        <v>3600</v>
      </c>
      <c r="D29" s="306" t="s">
        <v>185</v>
      </c>
      <c r="E29" s="307" t="str">
        <f>VLOOKUP(A34,TIPOIMPULSOR,3,FALSE)</f>
        <v>FLUJO MIXTO</v>
      </c>
      <c r="F29" s="115"/>
      <c r="G29" s="115"/>
      <c r="H29" s="115"/>
      <c r="I29" s="115"/>
      <c r="J29" s="115"/>
      <c r="K29" s="115"/>
      <c r="L29" s="115"/>
      <c r="M29" s="115"/>
      <c r="N29" s="115"/>
      <c r="O29" s="115"/>
      <c r="P29" s="115"/>
    </row>
    <row r="30" spans="1:16" x14ac:dyDescent="0.2">
      <c r="A30" s="115"/>
      <c r="B30" s="119"/>
      <c r="C30" s="115"/>
      <c r="D30" s="116"/>
      <c r="E30" s="115"/>
      <c r="F30" s="115"/>
      <c r="G30" s="115"/>
      <c r="H30" s="115"/>
      <c r="I30" s="115"/>
      <c r="J30" s="115"/>
      <c r="K30" s="115"/>
      <c r="L30" s="115"/>
      <c r="M30" s="115"/>
      <c r="N30" s="115"/>
      <c r="O30" s="115"/>
      <c r="P30" s="115"/>
    </row>
    <row r="32" spans="1:16" x14ac:dyDescent="0.2">
      <c r="A32" s="360">
        <v>9</v>
      </c>
    </row>
    <row r="33" spans="1:1" x14ac:dyDescent="0.2">
      <c r="A33" s="360">
        <v>3</v>
      </c>
    </row>
    <row r="34" spans="1:1" x14ac:dyDescent="0.2">
      <c r="A34" s="361">
        <v>15</v>
      </c>
    </row>
    <row r="47" spans="1:1" ht="15.6" customHeight="1" x14ac:dyDescent="0.2"/>
  </sheetData>
  <mergeCells count="2">
    <mergeCell ref="B3:E3"/>
    <mergeCell ref="B15:E15"/>
  </mergeCells>
  <phoneticPr fontId="34" type="noConversion"/>
  <hyperlinks>
    <hyperlink ref="G8:H8" location="'TABLA DE ESP DE TUBERIA'!A1" display="ESPEC. DE TUBERIAS" xr:uid="{00000000-0004-0000-0200-000000000000}"/>
    <hyperlink ref="G10:H10" location="OUTPIPES" display="VEL. RECOMENDADAS" xr:uid="{00000000-0004-0000-0200-000001000000}"/>
    <hyperlink ref="C23" location="'TABLA DE ACCESORIOS DESCARGA'!A1" display="IR A TABLA " xr:uid="{00000000-0004-0000-0200-000002000000}"/>
    <hyperlink ref="C10" location="'TABLA DE ACCESORIOS SUCCION'!A1" display="IR A TABLA " xr:uid="{00000000-0004-0000-0200-000003000000}"/>
  </hyperlinks>
  <pageMargins left="0.25" right="0.25" top="0.75" bottom="0.75" header="0.3" footer="0.3"/>
  <pageSetup orientation="landscape" cellComments="atEnd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Drop Down 1">
              <controlPr locked="0" defaultSize="0" autoLine="0" autoPict="0">
                <anchor moveWithCells="1">
                  <from>
                    <xdr:col>2</xdr:col>
                    <xdr:colOff>9525</xdr:colOff>
                    <xdr:row>4</xdr:row>
                    <xdr:rowOff>0</xdr:rowOff>
                  </from>
                  <to>
                    <xdr:col>2</xdr:col>
                    <xdr:colOff>1733550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Drop Down 2">
              <controlPr defaultSize="0" autoLine="0" autoPict="0">
                <anchor moveWithCells="1">
                  <from>
                    <xdr:col>4</xdr:col>
                    <xdr:colOff>9525</xdr:colOff>
                    <xdr:row>11</xdr:row>
                    <xdr:rowOff>9525</xdr:rowOff>
                  </from>
                  <to>
                    <xdr:col>5</xdr:col>
                    <xdr:colOff>9525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Drop Down 3">
              <controlPr defaultSize="0" autoLine="0" autoPict="0">
                <anchor moveWithCells="1">
                  <from>
                    <xdr:col>3</xdr:col>
                    <xdr:colOff>2076450</xdr:colOff>
                    <xdr:row>26</xdr:row>
                    <xdr:rowOff>161925</xdr:rowOff>
                  </from>
                  <to>
                    <xdr:col>5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7" name="Button 5">
              <controlPr defaultSize="0" print="0" autoFill="0" autoPict="0" macro="[0]!presiontub" altText="Caida Preion de Tuberia">
                <anchor moveWithCells="1" sizeWithCells="1">
                  <from>
                    <xdr:col>6</xdr:col>
                    <xdr:colOff>142875</xdr:colOff>
                    <xdr:row>11</xdr:row>
                    <xdr:rowOff>76200</xdr:rowOff>
                  </from>
                  <to>
                    <xdr:col>6</xdr:col>
                    <xdr:colOff>1295400</xdr:colOff>
                    <xdr:row>14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8" name="Button 6">
              <controlPr defaultSize="0" print="0" autoFill="0" autoPict="0" macro="[0]!paginaprincipal">
                <anchor moveWithCells="1" sizeWithCells="1">
                  <from>
                    <xdr:col>6</xdr:col>
                    <xdr:colOff>161925</xdr:colOff>
                    <xdr:row>5</xdr:row>
                    <xdr:rowOff>133350</xdr:rowOff>
                  </from>
                  <to>
                    <xdr:col>6</xdr:col>
                    <xdr:colOff>1323975</xdr:colOff>
                    <xdr:row>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9" name="Button 7">
              <controlPr defaultSize="0" print="0" autoFill="0" autoPict="0" macro="[0]!ESPECTUBERIAS">
                <anchor moveWithCells="1" sizeWithCells="1">
                  <from>
                    <xdr:col>6</xdr:col>
                    <xdr:colOff>152400</xdr:colOff>
                    <xdr:row>8</xdr:row>
                    <xdr:rowOff>104775</xdr:rowOff>
                  </from>
                  <to>
                    <xdr:col>6</xdr:col>
                    <xdr:colOff>1295400</xdr:colOff>
                    <xdr:row>10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10" name="Button 8">
              <controlPr defaultSize="0" print="0" autoFill="0" autoPict="0" macro="[0]!registro">
                <anchor moveWithCells="1" sizeWithCells="1">
                  <from>
                    <xdr:col>6</xdr:col>
                    <xdr:colOff>171450</xdr:colOff>
                    <xdr:row>15</xdr:row>
                    <xdr:rowOff>142875</xdr:rowOff>
                  </from>
                  <to>
                    <xdr:col>6</xdr:col>
                    <xdr:colOff>1333500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" r:id="rId11" name="Button 10">
              <controlPr defaultSize="0" print="0" autoFill="0" autoPict="0" macro="[0]!nuevoregistro">
                <anchor moveWithCells="1" sizeWithCells="1">
                  <from>
                    <xdr:col>6</xdr:col>
                    <xdr:colOff>1638300</xdr:colOff>
                    <xdr:row>15</xdr:row>
                    <xdr:rowOff>142875</xdr:rowOff>
                  </from>
                  <to>
                    <xdr:col>8</xdr:col>
                    <xdr:colOff>66675</xdr:colOff>
                    <xdr:row>18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9" r:id="rId12" name="Button 19">
              <controlPr defaultSize="0" print="0" autoFill="0" autoPict="0" macro="[0]!ramal">
                <anchor moveWithCells="1" sizeWithCells="1">
                  <from>
                    <xdr:col>6</xdr:col>
                    <xdr:colOff>171450</xdr:colOff>
                    <xdr:row>19</xdr:row>
                    <xdr:rowOff>133350</xdr:rowOff>
                  </from>
                  <to>
                    <xdr:col>6</xdr:col>
                    <xdr:colOff>1314450</xdr:colOff>
                    <xdr:row>21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0" r:id="rId13" name="Button 20">
              <controlPr defaultSize="0" print="0" autoFill="0" autoPict="0" macro="[0]!generareporte">
                <anchor moveWithCells="1" sizeWithCells="1">
                  <from>
                    <xdr:col>6</xdr:col>
                    <xdr:colOff>1666875</xdr:colOff>
                    <xdr:row>19</xdr:row>
                    <xdr:rowOff>123825</xdr:rowOff>
                  </from>
                  <to>
                    <xdr:col>8</xdr:col>
                    <xdr:colOff>66675</xdr:colOff>
                    <xdr:row>21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1" r:id="rId14" name="Button 21">
              <controlPr defaultSize="0" print="0" autoFill="0" autoPict="0" macro="[0]!imprimir">
                <anchor moveWithCells="1" sizeWithCells="1">
                  <from>
                    <xdr:col>6</xdr:col>
                    <xdr:colOff>1971675</xdr:colOff>
                    <xdr:row>5</xdr:row>
                    <xdr:rowOff>152400</xdr:rowOff>
                  </from>
                  <to>
                    <xdr:col>7</xdr:col>
                    <xdr:colOff>495300</xdr:colOff>
                    <xdr:row>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14"/>
  <dimension ref="A1:BS163"/>
  <sheetViews>
    <sheetView zoomScale="70" zoomScaleNormal="70" workbookViewId="0">
      <pane xSplit="9" ySplit="2" topLeftCell="J28" activePane="bottomRight" state="frozen"/>
      <selection pane="topRight" activeCell="J1" sqref="J1"/>
      <selection pane="bottomLeft" activeCell="A3" sqref="A3"/>
      <selection pane="bottomRight" activeCell="H2" sqref="H2"/>
    </sheetView>
  </sheetViews>
  <sheetFormatPr baseColWidth="10" defaultRowHeight="12.75" x14ac:dyDescent="0.2"/>
  <cols>
    <col min="1" max="1" width="3.140625" customWidth="1"/>
    <col min="2" max="2" width="9.28515625" customWidth="1"/>
    <col min="3" max="3" width="38.85546875" customWidth="1"/>
    <col min="4" max="4" width="15.7109375" bestFit="1" customWidth="1"/>
    <col min="5" max="5" width="15.140625" customWidth="1"/>
    <col min="6" max="6" width="11.85546875" customWidth="1"/>
    <col min="7" max="7" width="18.28515625" customWidth="1"/>
    <col min="8" max="8" width="11.28515625" customWidth="1"/>
    <col min="9" max="9" width="12.42578125" customWidth="1"/>
    <col min="10" max="10" width="2.28515625" customWidth="1"/>
    <col min="11" max="11" width="3.28515625" customWidth="1"/>
    <col min="12" max="12" width="5" style="18" customWidth="1"/>
    <col min="13" max="13" width="18.42578125" style="18" customWidth="1"/>
    <col min="14" max="14" width="6.28515625" style="18" customWidth="1"/>
    <col min="15" max="15" width="8.85546875" style="18" customWidth="1"/>
    <col min="16" max="16" width="9" style="18" customWidth="1"/>
    <col min="17" max="17" width="15.7109375" style="18" customWidth="1"/>
    <col min="18" max="18" width="6.28515625" style="18" customWidth="1"/>
    <col min="19" max="19" width="8.85546875" style="18" customWidth="1"/>
    <col min="20" max="20" width="6.42578125" style="18" customWidth="1"/>
    <col min="21" max="21" width="17" style="18" customWidth="1"/>
    <col min="22" max="22" width="8" style="18" customWidth="1"/>
    <col min="23" max="23" width="15.5703125" style="18" customWidth="1"/>
    <col min="24" max="24" width="6.28515625" style="18" customWidth="1"/>
    <col min="25" max="25" width="8.85546875" style="18" customWidth="1"/>
    <col min="26" max="26" width="9.28515625" style="18" customWidth="1"/>
    <col min="27" max="27" width="16" style="18" customWidth="1"/>
    <col min="28" max="28" width="6.28515625" style="18" customWidth="1"/>
    <col min="29" max="29" width="8.85546875" style="18" customWidth="1"/>
    <col min="30" max="30" width="9.28515625" style="18" customWidth="1"/>
    <col min="31" max="31" width="16.28515625" style="18" customWidth="1"/>
    <col min="32" max="32" width="6.28515625" style="18" customWidth="1"/>
    <col min="33" max="33" width="8.85546875" style="18" customWidth="1"/>
    <col min="34" max="35" width="9.28515625" style="18" customWidth="1"/>
    <col min="36" max="36" width="3.85546875" style="18" customWidth="1"/>
    <col min="37" max="37" width="15.85546875" bestFit="1" customWidth="1"/>
    <col min="38" max="38" width="15.5703125" customWidth="1"/>
    <col min="39" max="39" width="11.85546875" bestFit="1" customWidth="1"/>
    <col min="40" max="40" width="11.7109375" customWidth="1"/>
    <col min="41" max="41" width="11.28515625" bestFit="1" customWidth="1"/>
    <col min="42" max="42" width="12.42578125" customWidth="1"/>
    <col min="43" max="43" width="7.85546875" customWidth="1"/>
    <col min="44" max="44" width="8.42578125" customWidth="1"/>
  </cols>
  <sheetData>
    <row r="1" spans="1:71" ht="13.5" thickBot="1" x14ac:dyDescent="0.25">
      <c r="A1" s="115"/>
      <c r="B1" s="115"/>
      <c r="C1" s="115"/>
      <c r="D1" s="115"/>
      <c r="E1" s="115">
        <v>2</v>
      </c>
      <c r="F1" s="115"/>
      <c r="G1" s="115"/>
      <c r="H1" s="115"/>
      <c r="I1" s="115"/>
      <c r="J1" s="115"/>
      <c r="K1" s="115"/>
      <c r="L1" s="115"/>
      <c r="M1" s="115"/>
      <c r="N1" s="115"/>
      <c r="O1" s="115"/>
      <c r="P1" s="115"/>
      <c r="Q1" s="115"/>
      <c r="R1" s="115"/>
      <c r="S1" s="115"/>
      <c r="T1" s="115"/>
      <c r="U1" s="115"/>
      <c r="V1" s="115"/>
      <c r="W1" s="115"/>
      <c r="X1" s="115"/>
      <c r="Y1" s="115"/>
      <c r="Z1" s="115"/>
      <c r="AA1" s="115"/>
      <c r="AB1" s="115"/>
      <c r="AC1" s="115"/>
      <c r="AD1" s="115"/>
      <c r="AE1" s="115"/>
      <c r="AF1" s="115"/>
      <c r="AG1" s="115"/>
      <c r="AH1" s="115"/>
      <c r="AI1" s="115"/>
      <c r="AJ1" s="115"/>
    </row>
    <row r="2" spans="1:71" ht="41.25" thickBot="1" x14ac:dyDescent="0.25">
      <c r="A2" s="115"/>
      <c r="B2" s="115"/>
      <c r="C2" s="115"/>
      <c r="D2" s="115"/>
      <c r="E2" s="115"/>
      <c r="F2" s="440" t="s">
        <v>87</v>
      </c>
      <c r="G2" s="441" t="s">
        <v>370</v>
      </c>
      <c r="H2" s="441">
        <v>8.6</v>
      </c>
      <c r="I2" s="442" t="s">
        <v>369</v>
      </c>
      <c r="J2" s="120"/>
      <c r="K2" s="120"/>
      <c r="L2" s="120"/>
      <c r="M2" s="120"/>
      <c r="N2" s="120"/>
      <c r="O2" s="120"/>
      <c r="P2" s="120"/>
      <c r="Q2" s="120"/>
      <c r="R2" s="120"/>
      <c r="S2" s="120"/>
      <c r="T2" s="120"/>
      <c r="U2" s="120"/>
      <c r="V2" s="120"/>
      <c r="W2" s="514"/>
      <c r="X2" s="515"/>
      <c r="Y2" s="515"/>
      <c r="Z2" s="120"/>
      <c r="AA2" s="120"/>
      <c r="AB2" s="120"/>
      <c r="AC2" s="120"/>
      <c r="AD2" s="120"/>
      <c r="AE2" s="516"/>
      <c r="AF2" s="516"/>
      <c r="AG2" s="516"/>
      <c r="AH2" s="120"/>
      <c r="AI2" s="120"/>
      <c r="AJ2" s="120"/>
    </row>
    <row r="3" spans="1:71" ht="12.75" customHeight="1" x14ac:dyDescent="0.2">
      <c r="A3" s="115"/>
      <c r="B3" s="517" t="s">
        <v>94</v>
      </c>
      <c r="C3" s="518"/>
      <c r="D3" s="518"/>
      <c r="E3" s="518"/>
      <c r="F3" s="518"/>
      <c r="G3" s="518"/>
      <c r="H3" s="518"/>
      <c r="I3" s="519"/>
      <c r="J3" s="120"/>
      <c r="K3" s="346">
        <v>11</v>
      </c>
      <c r="L3" s="120"/>
      <c r="M3" s="502"/>
      <c r="N3" s="503"/>
      <c r="O3" s="504"/>
      <c r="P3" s="120"/>
      <c r="Q3" s="502" t="s">
        <v>361</v>
      </c>
      <c r="R3" s="503"/>
      <c r="S3" s="504"/>
      <c r="T3" s="120"/>
      <c r="U3" s="511" t="s">
        <v>371</v>
      </c>
      <c r="V3" s="120"/>
      <c r="W3" s="508" t="s">
        <v>361</v>
      </c>
      <c r="X3" s="509"/>
      <c r="Y3" s="510"/>
      <c r="Z3" s="120"/>
      <c r="AA3" s="497" t="s">
        <v>361</v>
      </c>
      <c r="AB3" s="497"/>
      <c r="AC3" s="497"/>
      <c r="AD3" s="120"/>
      <c r="AE3" s="497" t="s">
        <v>361</v>
      </c>
      <c r="AF3" s="497"/>
      <c r="AG3" s="497"/>
      <c r="AH3" s="120"/>
      <c r="AI3" s="120"/>
      <c r="AJ3" s="346">
        <v>1</v>
      </c>
    </row>
    <row r="4" spans="1:71" ht="13.5" customHeight="1" thickBot="1" x14ac:dyDescent="0.25">
      <c r="A4" s="115"/>
      <c r="B4" s="520"/>
      <c r="C4" s="521"/>
      <c r="D4" s="521"/>
      <c r="E4" s="521"/>
      <c r="F4" s="521"/>
      <c r="G4" s="521"/>
      <c r="H4" s="521"/>
      <c r="I4" s="522"/>
      <c r="J4" s="120"/>
      <c r="K4" s="346">
        <v>9</v>
      </c>
      <c r="L4" s="120"/>
      <c r="M4" s="502"/>
      <c r="N4" s="503"/>
      <c r="O4" s="504"/>
      <c r="P4" s="120"/>
      <c r="Q4" s="502" t="s">
        <v>361</v>
      </c>
      <c r="R4" s="503"/>
      <c r="S4" s="504"/>
      <c r="T4" s="120"/>
      <c r="U4" s="512"/>
      <c r="V4" s="120"/>
      <c r="W4" s="508" t="s">
        <v>361</v>
      </c>
      <c r="X4" s="509"/>
      <c r="Y4" s="510"/>
      <c r="Z4" s="120"/>
      <c r="AA4" s="497" t="s">
        <v>361</v>
      </c>
      <c r="AB4" s="497"/>
      <c r="AC4" s="497"/>
      <c r="AD4" s="120"/>
      <c r="AE4" s="497" t="s">
        <v>361</v>
      </c>
      <c r="AF4" s="497"/>
      <c r="AG4" s="497"/>
      <c r="AH4" s="120"/>
      <c r="AI4" s="120"/>
      <c r="AJ4" s="346">
        <v>1</v>
      </c>
    </row>
    <row r="5" spans="1:71" ht="16.5" customHeight="1" thickBot="1" x14ac:dyDescent="0.35">
      <c r="A5" s="115"/>
      <c r="B5" s="505" t="s">
        <v>45</v>
      </c>
      <c r="C5" s="506"/>
      <c r="D5" s="506"/>
      <c r="E5" s="506"/>
      <c r="F5" s="506"/>
      <c r="G5" s="506"/>
      <c r="H5" s="506"/>
      <c r="I5" s="507"/>
      <c r="J5" s="120"/>
      <c r="K5" s="346">
        <v>9</v>
      </c>
      <c r="L5" s="120"/>
      <c r="M5" s="502" t="s">
        <v>384</v>
      </c>
      <c r="N5" s="503"/>
      <c r="O5" s="504"/>
      <c r="P5" s="120"/>
      <c r="Q5" s="502" t="s">
        <v>378</v>
      </c>
      <c r="R5" s="503"/>
      <c r="S5" s="504"/>
      <c r="T5" s="120"/>
      <c r="U5" s="512"/>
      <c r="V5" s="120"/>
      <c r="W5" s="502" t="s">
        <v>379</v>
      </c>
      <c r="X5" s="503"/>
      <c r="Y5" s="504"/>
      <c r="Z5" s="120"/>
      <c r="AA5" s="497" t="s">
        <v>361</v>
      </c>
      <c r="AB5" s="497"/>
      <c r="AC5" s="497"/>
      <c r="AD5" s="120"/>
      <c r="AE5" s="498" t="s">
        <v>361</v>
      </c>
      <c r="AF5" s="498"/>
      <c r="AG5" s="498"/>
      <c r="AH5" s="120"/>
      <c r="AI5" s="120"/>
      <c r="AJ5" s="346">
        <v>1</v>
      </c>
      <c r="AK5" s="523"/>
      <c r="AL5" s="523"/>
      <c r="AM5" s="523"/>
      <c r="AO5" s="523"/>
      <c r="AP5" s="523"/>
      <c r="AQ5" s="523"/>
      <c r="AS5" s="523"/>
      <c r="AT5" s="523"/>
      <c r="AU5" s="523"/>
      <c r="AW5" s="523"/>
      <c r="AX5" s="523"/>
      <c r="AY5" s="523"/>
      <c r="BA5" s="523"/>
      <c r="BB5" s="523"/>
      <c r="BC5" s="523"/>
      <c r="BE5" s="523"/>
      <c r="BF5" s="523"/>
      <c r="BG5" s="523"/>
      <c r="BI5" s="523"/>
      <c r="BJ5" s="523"/>
      <c r="BK5" s="523"/>
      <c r="BM5" s="523"/>
      <c r="BN5" s="523"/>
      <c r="BO5" s="523"/>
      <c r="BQ5" s="523"/>
      <c r="BR5" s="523"/>
      <c r="BS5" s="523"/>
    </row>
    <row r="6" spans="1:71" ht="13.5" customHeight="1" thickBot="1" x14ac:dyDescent="0.25">
      <c r="A6" s="115"/>
      <c r="B6" s="262" t="s">
        <v>73</v>
      </c>
      <c r="C6" s="263" t="s">
        <v>99</v>
      </c>
      <c r="D6" s="264" t="s">
        <v>18</v>
      </c>
      <c r="E6" s="264" t="s">
        <v>127</v>
      </c>
      <c r="F6" s="265" t="s">
        <v>95</v>
      </c>
      <c r="G6" s="266" t="s">
        <v>139</v>
      </c>
      <c r="H6" s="267" t="s">
        <v>97</v>
      </c>
      <c r="I6" s="268" t="s">
        <v>98</v>
      </c>
      <c r="J6" s="120"/>
      <c r="K6" s="346">
        <v>5</v>
      </c>
      <c r="L6" s="120"/>
      <c r="M6" s="418" t="s">
        <v>285</v>
      </c>
      <c r="N6" s="418" t="s">
        <v>97</v>
      </c>
      <c r="O6" s="347" t="s">
        <v>98</v>
      </c>
      <c r="P6" s="348"/>
      <c r="Q6" s="418" t="s">
        <v>285</v>
      </c>
      <c r="R6" s="418" t="s">
        <v>97</v>
      </c>
      <c r="S6" s="418" t="s">
        <v>98</v>
      </c>
      <c r="T6" s="348"/>
      <c r="U6" s="513"/>
      <c r="V6" s="120"/>
      <c r="W6" s="418" t="s">
        <v>285</v>
      </c>
      <c r="X6" s="418" t="s">
        <v>97</v>
      </c>
      <c r="Y6" s="418" t="s">
        <v>98</v>
      </c>
      <c r="Z6" s="120"/>
      <c r="AA6" s="418" t="s">
        <v>285</v>
      </c>
      <c r="AB6" s="418" t="s">
        <v>97</v>
      </c>
      <c r="AC6" s="418" t="s">
        <v>98</v>
      </c>
      <c r="AD6" s="120"/>
      <c r="AE6" s="418" t="s">
        <v>285</v>
      </c>
      <c r="AF6" s="418" t="s">
        <v>97</v>
      </c>
      <c r="AG6" s="418" t="s">
        <v>98</v>
      </c>
      <c r="AH6" s="120"/>
      <c r="AI6" s="120"/>
      <c r="AJ6" s="346">
        <v>1</v>
      </c>
    </row>
    <row r="7" spans="1:71" ht="15" customHeight="1" thickBot="1" x14ac:dyDescent="0.25">
      <c r="A7" s="115"/>
      <c r="B7" s="269">
        <v>1</v>
      </c>
      <c r="C7" s="270" t="s">
        <v>132</v>
      </c>
      <c r="D7" s="271">
        <f t="shared" ref="D7:D40" si="0">VLOOKUP(K3,FRICCION,3,FALSE)</f>
        <v>1.4999999999999999E-2</v>
      </c>
      <c r="E7" s="425"/>
      <c r="F7" s="269">
        <v>8</v>
      </c>
      <c r="G7" s="272">
        <f t="shared" ref="G7:G40" si="1">VLOOKUP(K3,DIAMETRO,4,FALSE)</f>
        <v>6.0650000000000004</v>
      </c>
      <c r="H7" s="269">
        <v>2</v>
      </c>
      <c r="I7" s="273">
        <f t="shared" ref="I7:I40" si="2">((D7*F7)*($H$2^2)/(32.4*2))*H7</f>
        <v>0.27392592592592591</v>
      </c>
      <c r="J7" s="120"/>
      <c r="K7" s="346">
        <v>9</v>
      </c>
      <c r="L7" s="120"/>
      <c r="M7" s="426" t="s">
        <v>383</v>
      </c>
      <c r="N7" s="258">
        <v>2</v>
      </c>
      <c r="O7" s="343">
        <v>0.27392592592592591</v>
      </c>
      <c r="P7" s="120"/>
      <c r="Q7" s="426" t="s">
        <v>377</v>
      </c>
      <c r="R7" s="258">
        <v>0</v>
      </c>
      <c r="S7" s="343">
        <v>0</v>
      </c>
      <c r="T7" s="120"/>
      <c r="U7" s="349"/>
      <c r="V7" s="120"/>
      <c r="W7" s="423"/>
      <c r="X7" s="258">
        <v>0</v>
      </c>
      <c r="Y7" s="343">
        <v>0</v>
      </c>
      <c r="Z7" s="120"/>
      <c r="AA7" s="423"/>
      <c r="AB7" s="258">
        <v>0</v>
      </c>
      <c r="AC7" s="343">
        <v>0</v>
      </c>
      <c r="AD7" s="120"/>
      <c r="AE7" s="423"/>
      <c r="AF7" s="258">
        <v>0</v>
      </c>
      <c r="AG7" s="343">
        <v>0</v>
      </c>
      <c r="AH7" s="120"/>
      <c r="AI7" s="120"/>
      <c r="AJ7" s="346">
        <v>1</v>
      </c>
      <c r="AK7" s="444"/>
      <c r="AO7" s="444"/>
      <c r="AS7" s="444"/>
      <c r="AW7" s="444"/>
      <c r="BA7" s="444"/>
      <c r="BE7" s="444"/>
      <c r="BI7" s="444"/>
      <c r="BM7" s="444"/>
      <c r="BQ7" s="444"/>
    </row>
    <row r="8" spans="1:71" ht="13.5" thickBot="1" x14ac:dyDescent="0.25">
      <c r="A8" s="115"/>
      <c r="B8" s="435">
        <v>2</v>
      </c>
      <c r="C8" s="436" t="s">
        <v>126</v>
      </c>
      <c r="D8" s="102">
        <f t="shared" si="0"/>
        <v>1.7000000000000001E-2</v>
      </c>
      <c r="E8" s="417"/>
      <c r="F8" s="435">
        <v>12</v>
      </c>
      <c r="G8" s="108">
        <f>VLOOKUP($K$4,DIAMETRO,4,FALSE)</f>
        <v>4.0259999999999998</v>
      </c>
      <c r="H8" s="435">
        <v>0</v>
      </c>
      <c r="I8" s="437">
        <f t="shared" si="2"/>
        <v>0</v>
      </c>
      <c r="J8" s="120"/>
      <c r="K8" s="346">
        <v>8</v>
      </c>
      <c r="L8" s="120"/>
      <c r="M8" s="426"/>
      <c r="N8" s="258">
        <v>0</v>
      </c>
      <c r="O8" s="343">
        <v>0</v>
      </c>
      <c r="P8" s="120"/>
      <c r="Q8" s="426"/>
      <c r="R8" s="258">
        <v>0</v>
      </c>
      <c r="S8" s="343">
        <v>0</v>
      </c>
      <c r="T8" s="120"/>
      <c r="U8" s="350"/>
      <c r="V8" s="120"/>
      <c r="W8" s="423"/>
      <c r="X8" s="258">
        <v>0</v>
      </c>
      <c r="Y8" s="343">
        <v>0</v>
      </c>
      <c r="Z8" s="120"/>
      <c r="AA8" s="423"/>
      <c r="AB8" s="258">
        <v>0</v>
      </c>
      <c r="AC8" s="343">
        <v>0</v>
      </c>
      <c r="AD8" s="120"/>
      <c r="AE8" s="423"/>
      <c r="AF8" s="258">
        <v>0</v>
      </c>
      <c r="AG8" s="343">
        <v>0</v>
      </c>
      <c r="AH8" s="120"/>
      <c r="AI8" s="120"/>
      <c r="AJ8" s="346">
        <v>1</v>
      </c>
      <c r="AK8" s="444"/>
      <c r="AO8" s="444"/>
      <c r="AS8" s="444"/>
      <c r="AW8" s="444"/>
      <c r="BA8" s="444"/>
      <c r="BE8" s="444"/>
      <c r="BI8" s="444"/>
      <c r="BM8" s="444"/>
      <c r="BQ8" s="444"/>
    </row>
    <row r="9" spans="1:71" ht="13.5" thickBot="1" x14ac:dyDescent="0.25">
      <c r="A9" s="115"/>
      <c r="B9" s="269">
        <v>3</v>
      </c>
      <c r="C9" s="270" t="s">
        <v>133</v>
      </c>
      <c r="D9" s="271">
        <f t="shared" si="0"/>
        <v>1.7000000000000001E-2</v>
      </c>
      <c r="E9" s="271"/>
      <c r="F9" s="269">
        <v>17</v>
      </c>
      <c r="G9" s="272">
        <f t="shared" si="1"/>
        <v>4.0259999999999998</v>
      </c>
      <c r="H9" s="269">
        <v>0</v>
      </c>
      <c r="I9" s="273">
        <f t="shared" si="2"/>
        <v>0</v>
      </c>
      <c r="J9" s="120"/>
      <c r="K9" s="346">
        <v>5</v>
      </c>
      <c r="L9" s="142"/>
      <c r="M9" s="426"/>
      <c r="N9" s="258">
        <v>0</v>
      </c>
      <c r="O9" s="343">
        <v>0</v>
      </c>
      <c r="P9" s="120"/>
      <c r="Q9" s="426"/>
      <c r="R9" s="258">
        <v>0</v>
      </c>
      <c r="S9" s="343">
        <v>0</v>
      </c>
      <c r="T9" s="120"/>
      <c r="U9" s="350"/>
      <c r="V9" s="120"/>
      <c r="W9" s="423"/>
      <c r="X9" s="258">
        <v>0</v>
      </c>
      <c r="Y9" s="343">
        <v>0</v>
      </c>
      <c r="Z9" s="120"/>
      <c r="AA9" s="423"/>
      <c r="AB9" s="258">
        <v>0</v>
      </c>
      <c r="AC9" s="343">
        <v>0</v>
      </c>
      <c r="AD9" s="120"/>
      <c r="AE9" s="423"/>
      <c r="AF9" s="258">
        <v>0</v>
      </c>
      <c r="AG9" s="343">
        <v>0</v>
      </c>
      <c r="AH9" s="120"/>
      <c r="AI9" s="120"/>
      <c r="AJ9" s="346">
        <v>1</v>
      </c>
      <c r="AK9" s="444"/>
      <c r="AO9" s="444"/>
      <c r="AS9" s="444"/>
      <c r="AW9" s="444"/>
      <c r="BA9" s="444"/>
      <c r="BE9" s="444"/>
      <c r="BI9" s="444"/>
      <c r="BM9" s="444"/>
      <c r="BQ9" s="444"/>
    </row>
    <row r="10" spans="1:71" ht="13.5" customHeight="1" thickBot="1" x14ac:dyDescent="0.25">
      <c r="A10" s="115"/>
      <c r="B10" s="81">
        <v>2</v>
      </c>
      <c r="C10" s="82" t="s">
        <v>134</v>
      </c>
      <c r="D10" s="102">
        <f t="shared" si="0"/>
        <v>2.1000000000000001E-2</v>
      </c>
      <c r="E10" s="103"/>
      <c r="F10" s="81">
        <v>340</v>
      </c>
      <c r="G10" s="108">
        <f t="shared" si="1"/>
        <v>1.61</v>
      </c>
      <c r="H10" s="81">
        <v>0</v>
      </c>
      <c r="I10" s="273">
        <f t="shared" si="2"/>
        <v>0</v>
      </c>
      <c r="J10" s="120"/>
      <c r="K10" s="346">
        <v>5</v>
      </c>
      <c r="L10" s="143"/>
      <c r="M10" s="426"/>
      <c r="N10" s="258">
        <v>0</v>
      </c>
      <c r="O10" s="343">
        <v>0</v>
      </c>
      <c r="P10" s="120"/>
      <c r="Q10" s="426"/>
      <c r="R10" s="258">
        <v>0</v>
      </c>
      <c r="S10" s="343">
        <v>0</v>
      </c>
      <c r="T10" s="120"/>
      <c r="U10" s="350"/>
      <c r="V10" s="120"/>
      <c r="W10" s="423"/>
      <c r="X10" s="258">
        <v>0</v>
      </c>
      <c r="Y10" s="343">
        <v>0</v>
      </c>
      <c r="Z10" s="120"/>
      <c r="AA10" s="423"/>
      <c r="AB10" s="258">
        <v>0</v>
      </c>
      <c r="AC10" s="343">
        <v>0</v>
      </c>
      <c r="AD10" s="120"/>
      <c r="AE10" s="423"/>
      <c r="AF10" s="258">
        <v>0</v>
      </c>
      <c r="AG10" s="343">
        <v>0</v>
      </c>
      <c r="AH10" s="120"/>
      <c r="AI10" s="120"/>
      <c r="AJ10" s="346">
        <v>1</v>
      </c>
      <c r="AK10" s="444"/>
      <c r="AO10" s="444"/>
      <c r="AS10" s="444"/>
      <c r="AW10" s="444"/>
      <c r="BA10" s="444"/>
      <c r="BE10" s="444"/>
      <c r="BI10" s="444"/>
      <c r="BM10" s="444"/>
      <c r="BQ10" s="444"/>
    </row>
    <row r="11" spans="1:71" ht="13.5" customHeight="1" thickBot="1" x14ac:dyDescent="0.25">
      <c r="A11" s="115"/>
      <c r="B11" s="269">
        <v>3</v>
      </c>
      <c r="C11" s="270" t="s">
        <v>135</v>
      </c>
      <c r="D11" s="271">
        <f t="shared" si="0"/>
        <v>1.7000000000000001E-2</v>
      </c>
      <c r="E11" s="271"/>
      <c r="F11" s="269">
        <v>400</v>
      </c>
      <c r="G11" s="272">
        <f t="shared" si="1"/>
        <v>4.0259999999999998</v>
      </c>
      <c r="H11" s="269">
        <v>0</v>
      </c>
      <c r="I11" s="273">
        <f t="shared" si="2"/>
        <v>0</v>
      </c>
      <c r="J11" s="120"/>
      <c r="K11" s="346">
        <v>11</v>
      </c>
      <c r="L11" s="120"/>
      <c r="M11" s="426"/>
      <c r="N11" s="258">
        <v>0</v>
      </c>
      <c r="O11" s="343">
        <v>0</v>
      </c>
      <c r="P11" s="120"/>
      <c r="Q11" s="426"/>
      <c r="R11" s="258">
        <v>0</v>
      </c>
      <c r="S11" s="343">
        <v>0</v>
      </c>
      <c r="T11" s="120"/>
      <c r="U11" s="350"/>
      <c r="V11" s="120"/>
      <c r="W11" s="423"/>
      <c r="X11" s="258">
        <v>0</v>
      </c>
      <c r="Y11" s="343">
        <v>0</v>
      </c>
      <c r="Z11" s="120"/>
      <c r="AA11" s="423"/>
      <c r="AB11" s="258">
        <v>0</v>
      </c>
      <c r="AC11" s="343">
        <v>0</v>
      </c>
      <c r="AD11" s="120"/>
      <c r="AE11" s="423"/>
      <c r="AF11" s="258">
        <v>0</v>
      </c>
      <c r="AG11" s="343">
        <v>0</v>
      </c>
      <c r="AH11" s="120"/>
      <c r="AI11" s="120"/>
      <c r="AJ11" s="346">
        <v>1</v>
      </c>
      <c r="AK11" s="444"/>
      <c r="AO11" s="444"/>
      <c r="AS11" s="444"/>
      <c r="AW11" s="444"/>
      <c r="BA11" s="444"/>
      <c r="BE11" s="444"/>
      <c r="BI11" s="444"/>
      <c r="BM11" s="444"/>
      <c r="BQ11" s="444"/>
    </row>
    <row r="12" spans="1:71" ht="13.5" thickBot="1" x14ac:dyDescent="0.25">
      <c r="A12" s="115"/>
      <c r="B12" s="81">
        <v>2</v>
      </c>
      <c r="C12" s="82" t="s">
        <v>136</v>
      </c>
      <c r="D12" s="102">
        <f t="shared" si="0"/>
        <v>1.7999999999999999E-2</v>
      </c>
      <c r="E12" s="103"/>
      <c r="F12" s="81">
        <v>55</v>
      </c>
      <c r="G12" s="108">
        <f t="shared" si="1"/>
        <v>3.0680000000000001</v>
      </c>
      <c r="H12" s="435">
        <v>0</v>
      </c>
      <c r="I12" s="273">
        <f t="shared" si="2"/>
        <v>0</v>
      </c>
      <c r="J12" s="120"/>
      <c r="K12" s="346">
        <v>11</v>
      </c>
      <c r="L12" s="120"/>
      <c r="M12" s="426"/>
      <c r="N12" s="258">
        <v>0</v>
      </c>
      <c r="O12" s="343">
        <v>0</v>
      </c>
      <c r="P12" s="120"/>
      <c r="Q12" s="426"/>
      <c r="R12" s="258">
        <v>0</v>
      </c>
      <c r="S12" s="343">
        <v>0</v>
      </c>
      <c r="T12" s="120"/>
      <c r="U12" s="350"/>
      <c r="V12" s="120"/>
      <c r="W12" s="423"/>
      <c r="X12" s="258">
        <v>0</v>
      </c>
      <c r="Y12" s="343">
        <v>0</v>
      </c>
      <c r="Z12" s="120"/>
      <c r="AA12" s="423"/>
      <c r="AB12" s="258">
        <v>0</v>
      </c>
      <c r="AC12" s="343">
        <v>0</v>
      </c>
      <c r="AD12" s="120"/>
      <c r="AE12" s="423"/>
      <c r="AF12" s="258">
        <v>0</v>
      </c>
      <c r="AG12" s="343">
        <v>0</v>
      </c>
      <c r="AH12" s="120"/>
      <c r="AI12" s="120"/>
      <c r="AJ12" s="346">
        <v>1</v>
      </c>
      <c r="AK12" s="444"/>
      <c r="AO12" s="444"/>
      <c r="AS12" s="444"/>
      <c r="AW12" s="444"/>
      <c r="BA12" s="444"/>
      <c r="BE12" s="444"/>
      <c r="BI12" s="444"/>
      <c r="BM12" s="444"/>
      <c r="BQ12" s="444"/>
    </row>
    <row r="13" spans="1:71" ht="23.25" customHeight="1" thickBot="1" x14ac:dyDescent="0.25">
      <c r="A13" s="115"/>
      <c r="B13" s="269">
        <v>3</v>
      </c>
      <c r="C13" s="270" t="s">
        <v>137</v>
      </c>
      <c r="D13" s="271">
        <f t="shared" si="0"/>
        <v>2.1000000000000001E-2</v>
      </c>
      <c r="E13" s="271"/>
      <c r="F13" s="269">
        <v>55</v>
      </c>
      <c r="G13" s="272">
        <f t="shared" si="1"/>
        <v>1.61</v>
      </c>
      <c r="H13" s="269">
        <v>0</v>
      </c>
      <c r="I13" s="273">
        <f t="shared" si="2"/>
        <v>0</v>
      </c>
      <c r="J13" s="120"/>
      <c r="K13" s="346">
        <v>8</v>
      </c>
      <c r="L13" s="120"/>
      <c r="M13" s="426"/>
      <c r="N13" s="258">
        <v>0</v>
      </c>
      <c r="O13" s="343">
        <v>0</v>
      </c>
      <c r="P13" s="120"/>
      <c r="Q13" s="426"/>
      <c r="R13" s="258">
        <v>0</v>
      </c>
      <c r="S13" s="343">
        <v>0</v>
      </c>
      <c r="T13" s="120"/>
      <c r="U13" s="350"/>
      <c r="V13" s="120"/>
      <c r="W13" s="423"/>
      <c r="X13" s="258">
        <v>0</v>
      </c>
      <c r="Y13" s="343">
        <v>0</v>
      </c>
      <c r="Z13" s="120"/>
      <c r="AA13" s="423"/>
      <c r="AB13" s="258">
        <v>0</v>
      </c>
      <c r="AC13" s="343">
        <v>0</v>
      </c>
      <c r="AD13" s="120"/>
      <c r="AE13" s="423"/>
      <c r="AF13" s="258">
        <v>0</v>
      </c>
      <c r="AG13" s="343">
        <v>0</v>
      </c>
      <c r="AH13" s="120"/>
      <c r="AI13" s="120"/>
      <c r="AJ13" s="346">
        <v>1</v>
      </c>
      <c r="AK13" s="444"/>
      <c r="AO13" s="444"/>
      <c r="AS13" s="444"/>
      <c r="AW13" s="444"/>
      <c r="BA13" s="444"/>
      <c r="BE13" s="444"/>
      <c r="BI13" s="444"/>
      <c r="BM13" s="444"/>
      <c r="BQ13" s="444"/>
    </row>
    <row r="14" spans="1:71" ht="13.5" thickBot="1" x14ac:dyDescent="0.25">
      <c r="A14" s="115"/>
      <c r="B14" s="22">
        <v>4</v>
      </c>
      <c r="C14" s="39" t="s">
        <v>101</v>
      </c>
      <c r="D14" s="102">
        <f t="shared" si="0"/>
        <v>2.1000000000000001E-2</v>
      </c>
      <c r="E14" s="104"/>
      <c r="F14" s="22">
        <v>55</v>
      </c>
      <c r="G14" s="108">
        <f t="shared" si="1"/>
        <v>1.61</v>
      </c>
      <c r="H14" s="435">
        <v>0</v>
      </c>
      <c r="I14" s="273">
        <f t="shared" si="2"/>
        <v>0</v>
      </c>
      <c r="J14" s="120"/>
      <c r="K14" s="346">
        <v>5</v>
      </c>
      <c r="L14" s="120"/>
      <c r="M14" s="426"/>
      <c r="N14" s="258">
        <v>0</v>
      </c>
      <c r="O14" s="343">
        <v>0</v>
      </c>
      <c r="P14" s="120"/>
      <c r="Q14" s="426"/>
      <c r="R14" s="258">
        <v>0</v>
      </c>
      <c r="S14" s="343">
        <v>0</v>
      </c>
      <c r="T14" s="120"/>
      <c r="U14" s="350"/>
      <c r="V14" s="120"/>
      <c r="W14" s="423"/>
      <c r="X14" s="258">
        <v>0</v>
      </c>
      <c r="Y14" s="343">
        <v>0</v>
      </c>
      <c r="Z14" s="120"/>
      <c r="AA14" s="423"/>
      <c r="AB14" s="258">
        <v>0</v>
      </c>
      <c r="AC14" s="343">
        <v>0</v>
      </c>
      <c r="AD14" s="120"/>
      <c r="AE14" s="423"/>
      <c r="AF14" s="258">
        <v>0</v>
      </c>
      <c r="AG14" s="343">
        <v>0</v>
      </c>
      <c r="AH14" s="120"/>
      <c r="AI14" s="120"/>
      <c r="AJ14" s="346">
        <v>1</v>
      </c>
      <c r="AK14" s="444"/>
      <c r="AO14" s="444"/>
      <c r="AS14" s="444"/>
      <c r="AW14" s="444"/>
      <c r="BA14" s="444"/>
      <c r="BE14" s="444"/>
      <c r="BI14" s="444"/>
      <c r="BM14" s="444"/>
      <c r="BQ14" s="444"/>
    </row>
    <row r="15" spans="1:71" ht="13.5" thickBot="1" x14ac:dyDescent="0.25">
      <c r="A15" s="115"/>
      <c r="B15" s="269">
        <v>5</v>
      </c>
      <c r="C15" s="270" t="s">
        <v>104</v>
      </c>
      <c r="D15" s="271">
        <f t="shared" si="0"/>
        <v>1.4999999999999999E-2</v>
      </c>
      <c r="E15" s="271"/>
      <c r="F15" s="269">
        <v>150</v>
      </c>
      <c r="G15" s="272">
        <f t="shared" si="1"/>
        <v>6.0650000000000004</v>
      </c>
      <c r="H15" s="269">
        <v>1</v>
      </c>
      <c r="I15" s="273">
        <f t="shared" si="2"/>
        <v>2.5680555555555555</v>
      </c>
      <c r="J15" s="120"/>
      <c r="K15" s="346">
        <v>5</v>
      </c>
      <c r="L15" s="120"/>
      <c r="M15" s="426"/>
      <c r="N15" s="258">
        <v>1</v>
      </c>
      <c r="O15" s="343">
        <v>2.5680555555555555</v>
      </c>
      <c r="P15" s="120"/>
      <c r="Q15" s="426"/>
      <c r="R15" s="258">
        <v>0</v>
      </c>
      <c r="S15" s="343">
        <v>0</v>
      </c>
      <c r="T15" s="120"/>
      <c r="U15" s="350"/>
      <c r="V15" s="120"/>
      <c r="W15" s="423"/>
      <c r="X15" s="258">
        <v>0</v>
      </c>
      <c r="Y15" s="343">
        <v>0</v>
      </c>
      <c r="Z15" s="120"/>
      <c r="AA15" s="423"/>
      <c r="AB15" s="258">
        <v>0</v>
      </c>
      <c r="AC15" s="343">
        <v>0</v>
      </c>
      <c r="AD15" s="120"/>
      <c r="AE15" s="423"/>
      <c r="AF15" s="258">
        <v>0</v>
      </c>
      <c r="AG15" s="343">
        <v>0</v>
      </c>
      <c r="AH15" s="120"/>
      <c r="AI15" s="120"/>
      <c r="AJ15" s="346">
        <v>1</v>
      </c>
      <c r="AK15" s="444"/>
      <c r="AO15" s="444"/>
      <c r="AS15" s="444"/>
      <c r="AW15" s="444"/>
      <c r="BA15" s="444"/>
      <c r="BE15" s="444"/>
      <c r="BI15" s="444"/>
      <c r="BM15" s="444"/>
      <c r="BQ15" s="444"/>
    </row>
    <row r="16" spans="1:71" ht="13.5" thickBot="1" x14ac:dyDescent="0.25">
      <c r="A16" s="115"/>
      <c r="B16" s="20">
        <v>6</v>
      </c>
      <c r="C16" s="39" t="s">
        <v>100</v>
      </c>
      <c r="D16" s="102">
        <f t="shared" si="0"/>
        <v>1.4999999999999999E-2</v>
      </c>
      <c r="E16" s="105"/>
      <c r="F16" s="20">
        <v>100</v>
      </c>
      <c r="G16" s="108">
        <f t="shared" si="1"/>
        <v>6.0650000000000004</v>
      </c>
      <c r="H16" s="435">
        <v>0</v>
      </c>
      <c r="I16" s="273">
        <f t="shared" si="2"/>
        <v>0</v>
      </c>
      <c r="J16" s="120"/>
      <c r="K16" s="346">
        <v>5</v>
      </c>
      <c r="L16" s="120"/>
      <c r="M16" s="426" t="s">
        <v>383</v>
      </c>
      <c r="N16" s="258">
        <v>0</v>
      </c>
      <c r="O16" s="343">
        <v>0</v>
      </c>
      <c r="P16" s="120"/>
      <c r="Q16" s="426"/>
      <c r="R16" s="258">
        <v>0</v>
      </c>
      <c r="S16" s="343">
        <v>0</v>
      </c>
      <c r="T16" s="120"/>
      <c r="U16" s="350"/>
      <c r="V16" s="120"/>
      <c r="W16" s="423"/>
      <c r="X16" s="258">
        <v>0</v>
      </c>
      <c r="Y16" s="343">
        <v>0</v>
      </c>
      <c r="Z16" s="120"/>
      <c r="AA16" s="423"/>
      <c r="AB16" s="258">
        <v>0</v>
      </c>
      <c r="AC16" s="343">
        <v>0</v>
      </c>
      <c r="AD16" s="120"/>
      <c r="AE16" s="423"/>
      <c r="AF16" s="258">
        <v>0</v>
      </c>
      <c r="AG16" s="343">
        <v>0</v>
      </c>
      <c r="AH16" s="120"/>
      <c r="AI16" s="120"/>
      <c r="AJ16" s="346">
        <v>1</v>
      </c>
      <c r="AK16" s="444"/>
      <c r="AO16" s="444"/>
      <c r="AS16" s="444"/>
      <c r="AW16" s="444"/>
      <c r="BA16" s="444"/>
      <c r="BE16" s="444"/>
      <c r="BI16" s="444"/>
      <c r="BM16" s="444"/>
      <c r="BQ16" s="444"/>
    </row>
    <row r="17" spans="1:69" ht="13.5" thickBot="1" x14ac:dyDescent="0.25">
      <c r="A17" s="115"/>
      <c r="B17" s="269">
        <v>7</v>
      </c>
      <c r="C17" s="270" t="s">
        <v>103</v>
      </c>
      <c r="D17" s="271">
        <f t="shared" si="0"/>
        <v>1.7999999999999999E-2</v>
      </c>
      <c r="E17" s="271"/>
      <c r="F17" s="269">
        <v>600</v>
      </c>
      <c r="G17" s="272">
        <f t="shared" si="1"/>
        <v>3.0680000000000001</v>
      </c>
      <c r="H17" s="269">
        <v>0</v>
      </c>
      <c r="I17" s="273">
        <f t="shared" si="2"/>
        <v>0</v>
      </c>
      <c r="J17" s="120"/>
      <c r="K17" s="346">
        <v>11</v>
      </c>
      <c r="L17" s="120"/>
      <c r="M17" s="426"/>
      <c r="N17" s="258">
        <v>0</v>
      </c>
      <c r="O17" s="343">
        <v>0</v>
      </c>
      <c r="P17" s="120"/>
      <c r="Q17" s="426"/>
      <c r="R17" s="258">
        <v>0</v>
      </c>
      <c r="S17" s="343">
        <v>0</v>
      </c>
      <c r="T17" s="120"/>
      <c r="U17" s="350"/>
      <c r="V17" s="120"/>
      <c r="W17" s="423"/>
      <c r="X17" s="258">
        <v>0</v>
      </c>
      <c r="Y17" s="343">
        <v>0</v>
      </c>
      <c r="Z17" s="120"/>
      <c r="AA17" s="423"/>
      <c r="AB17" s="258">
        <v>0</v>
      </c>
      <c r="AC17" s="343">
        <v>0</v>
      </c>
      <c r="AD17" s="120"/>
      <c r="AE17" s="423"/>
      <c r="AF17" s="258">
        <v>0</v>
      </c>
      <c r="AG17" s="343">
        <v>0</v>
      </c>
      <c r="AH17" s="120"/>
      <c r="AI17" s="120"/>
      <c r="AJ17" s="346">
        <v>1</v>
      </c>
      <c r="AK17" s="444"/>
      <c r="AO17" s="444"/>
      <c r="AS17" s="444"/>
      <c r="AW17" s="444"/>
      <c r="BA17" s="444"/>
      <c r="BE17" s="444"/>
      <c r="BI17" s="444"/>
      <c r="BM17" s="444"/>
      <c r="BQ17" s="444"/>
    </row>
    <row r="18" spans="1:69" ht="13.5" thickBot="1" x14ac:dyDescent="0.25">
      <c r="A18" s="115"/>
      <c r="B18" s="20">
        <v>8</v>
      </c>
      <c r="C18" s="82" t="s">
        <v>102</v>
      </c>
      <c r="D18" s="102">
        <f t="shared" si="0"/>
        <v>2.1000000000000001E-2</v>
      </c>
      <c r="E18" s="105"/>
      <c r="F18" s="20">
        <v>90</v>
      </c>
      <c r="G18" s="108">
        <f t="shared" si="1"/>
        <v>1.61</v>
      </c>
      <c r="H18" s="435">
        <v>0</v>
      </c>
      <c r="I18" s="273">
        <f t="shared" si="2"/>
        <v>0</v>
      </c>
      <c r="J18" s="120"/>
      <c r="K18" s="346">
        <v>1</v>
      </c>
      <c r="L18" s="120"/>
      <c r="M18" s="426"/>
      <c r="N18" s="258">
        <v>0</v>
      </c>
      <c r="O18" s="343">
        <v>0</v>
      </c>
      <c r="P18" s="120"/>
      <c r="Q18" s="426"/>
      <c r="R18" s="258">
        <v>0</v>
      </c>
      <c r="S18" s="343">
        <v>0</v>
      </c>
      <c r="T18" s="120"/>
      <c r="U18" s="350"/>
      <c r="V18" s="120"/>
      <c r="W18" s="423"/>
      <c r="X18" s="258">
        <v>0</v>
      </c>
      <c r="Y18" s="343">
        <v>0</v>
      </c>
      <c r="Z18" s="120"/>
      <c r="AA18" s="423"/>
      <c r="AB18" s="258">
        <v>0</v>
      </c>
      <c r="AC18" s="343">
        <v>0</v>
      </c>
      <c r="AD18" s="120"/>
      <c r="AE18" s="423"/>
      <c r="AF18" s="258">
        <v>0</v>
      </c>
      <c r="AG18" s="343">
        <v>0</v>
      </c>
      <c r="AH18" s="120"/>
      <c r="AI18" s="120"/>
      <c r="AJ18" s="346">
        <v>1</v>
      </c>
      <c r="AK18" s="444"/>
      <c r="AO18" s="444"/>
      <c r="AS18" s="444"/>
      <c r="AW18" s="444"/>
      <c r="BA18" s="444"/>
      <c r="BE18" s="444"/>
      <c r="BI18" s="444"/>
      <c r="BM18" s="444"/>
      <c r="BQ18" s="444"/>
    </row>
    <row r="19" spans="1:69" ht="24" customHeight="1" thickBot="1" x14ac:dyDescent="0.25">
      <c r="A19" s="115"/>
      <c r="B19" s="269">
        <v>9</v>
      </c>
      <c r="C19" s="270" t="s">
        <v>105</v>
      </c>
      <c r="D19" s="271">
        <f t="shared" si="0"/>
        <v>2.1000000000000001E-2</v>
      </c>
      <c r="E19" s="271"/>
      <c r="F19" s="269">
        <v>75</v>
      </c>
      <c r="G19" s="272">
        <f t="shared" si="1"/>
        <v>1.61</v>
      </c>
      <c r="H19" s="269">
        <v>0</v>
      </c>
      <c r="I19" s="273">
        <f t="shared" si="2"/>
        <v>0</v>
      </c>
      <c r="J19" s="120"/>
      <c r="K19" s="346">
        <v>1</v>
      </c>
      <c r="L19" s="120"/>
      <c r="M19" s="426"/>
      <c r="N19" s="258">
        <v>0</v>
      </c>
      <c r="O19" s="343">
        <v>0</v>
      </c>
      <c r="P19" s="120"/>
      <c r="Q19" s="426"/>
      <c r="R19" s="258">
        <v>0</v>
      </c>
      <c r="S19" s="343">
        <v>0</v>
      </c>
      <c r="T19" s="120"/>
      <c r="U19" s="350"/>
      <c r="V19" s="120"/>
      <c r="W19" s="423"/>
      <c r="X19" s="258">
        <v>0</v>
      </c>
      <c r="Y19" s="343">
        <v>0</v>
      </c>
      <c r="Z19" s="120"/>
      <c r="AA19" s="423"/>
      <c r="AB19" s="258">
        <v>0</v>
      </c>
      <c r="AC19" s="343">
        <v>0</v>
      </c>
      <c r="AD19" s="120"/>
      <c r="AE19" s="423"/>
      <c r="AF19" s="258">
        <v>0</v>
      </c>
      <c r="AG19" s="343">
        <v>0</v>
      </c>
      <c r="AH19" s="120"/>
      <c r="AI19" s="120"/>
      <c r="AJ19" s="346">
        <v>1</v>
      </c>
      <c r="AK19" s="444"/>
      <c r="AO19" s="444"/>
      <c r="AS19" s="444"/>
      <c r="AW19" s="444"/>
      <c r="BA19" s="444"/>
      <c r="BE19" s="444"/>
      <c r="BI19" s="444"/>
      <c r="BM19" s="444"/>
      <c r="BQ19" s="444"/>
    </row>
    <row r="20" spans="1:69" ht="13.5" thickBot="1" x14ac:dyDescent="0.25">
      <c r="A20" s="115"/>
      <c r="B20" s="20">
        <v>10</v>
      </c>
      <c r="C20" s="37" t="s">
        <v>106</v>
      </c>
      <c r="D20" s="102">
        <f t="shared" si="0"/>
        <v>2.1000000000000001E-2</v>
      </c>
      <c r="E20" s="105"/>
      <c r="F20" s="20">
        <v>420</v>
      </c>
      <c r="G20" s="108">
        <f t="shared" si="1"/>
        <v>1.61</v>
      </c>
      <c r="H20" s="435">
        <v>0</v>
      </c>
      <c r="I20" s="273">
        <f t="shared" si="2"/>
        <v>0</v>
      </c>
      <c r="J20" s="120"/>
      <c r="K20" s="346">
        <v>11</v>
      </c>
      <c r="L20" s="120"/>
      <c r="M20" s="426"/>
      <c r="N20" s="258">
        <v>0</v>
      </c>
      <c r="O20" s="343">
        <v>0</v>
      </c>
      <c r="P20" s="120"/>
      <c r="Q20" s="426"/>
      <c r="R20" s="258">
        <v>0</v>
      </c>
      <c r="S20" s="343">
        <v>0</v>
      </c>
      <c r="T20" s="120"/>
      <c r="U20" s="350"/>
      <c r="V20" s="120"/>
      <c r="W20" s="423"/>
      <c r="X20" s="258">
        <v>0</v>
      </c>
      <c r="Y20" s="343">
        <v>0</v>
      </c>
      <c r="Z20" s="120"/>
      <c r="AA20" s="423"/>
      <c r="AB20" s="258">
        <v>0</v>
      </c>
      <c r="AC20" s="343">
        <v>0</v>
      </c>
      <c r="AD20" s="120"/>
      <c r="AE20" s="423"/>
      <c r="AF20" s="258">
        <v>0</v>
      </c>
      <c r="AG20" s="343">
        <v>0</v>
      </c>
      <c r="AH20" s="120"/>
      <c r="AI20" s="120"/>
      <c r="AJ20" s="346">
        <v>1</v>
      </c>
      <c r="AK20" s="444"/>
      <c r="AO20" s="444"/>
      <c r="AS20" s="444"/>
      <c r="AW20" s="444"/>
      <c r="BA20" s="444"/>
      <c r="BE20" s="444"/>
      <c r="BI20" s="444"/>
      <c r="BM20" s="444"/>
      <c r="BQ20" s="444"/>
    </row>
    <row r="21" spans="1:69" ht="13.5" thickBot="1" x14ac:dyDescent="0.25">
      <c r="A21" s="115"/>
      <c r="B21" s="269">
        <v>11</v>
      </c>
      <c r="C21" s="270" t="s">
        <v>107</v>
      </c>
      <c r="D21" s="271">
        <f t="shared" si="0"/>
        <v>1.4999999999999999E-2</v>
      </c>
      <c r="E21" s="271"/>
      <c r="F21" s="269">
        <v>5.5</v>
      </c>
      <c r="G21" s="272">
        <f t="shared" si="1"/>
        <v>6.0650000000000004</v>
      </c>
      <c r="H21" s="269">
        <v>0</v>
      </c>
      <c r="I21" s="273">
        <f t="shared" si="2"/>
        <v>0</v>
      </c>
      <c r="J21" s="120"/>
      <c r="K21" s="346">
        <v>15</v>
      </c>
      <c r="L21" s="120"/>
      <c r="M21" s="426"/>
      <c r="N21" s="258">
        <v>0</v>
      </c>
      <c r="O21" s="343">
        <v>0</v>
      </c>
      <c r="P21" s="120"/>
      <c r="Q21" s="426"/>
      <c r="R21" s="258">
        <v>0</v>
      </c>
      <c r="S21" s="343">
        <v>0</v>
      </c>
      <c r="T21" s="120"/>
      <c r="U21" s="350"/>
      <c r="V21" s="120"/>
      <c r="W21" s="423"/>
      <c r="X21" s="258">
        <v>0</v>
      </c>
      <c r="Y21" s="343">
        <v>0</v>
      </c>
      <c r="Z21" s="120"/>
      <c r="AA21" s="423"/>
      <c r="AB21" s="258">
        <v>0</v>
      </c>
      <c r="AC21" s="343">
        <v>0</v>
      </c>
      <c r="AD21" s="120"/>
      <c r="AE21" s="423"/>
      <c r="AF21" s="258">
        <v>0</v>
      </c>
      <c r="AG21" s="343">
        <v>0</v>
      </c>
      <c r="AH21" s="120"/>
      <c r="AI21" s="120"/>
      <c r="AJ21" s="346">
        <v>1</v>
      </c>
      <c r="AK21" s="444"/>
      <c r="AO21" s="444"/>
      <c r="AS21" s="444"/>
      <c r="AW21" s="444"/>
      <c r="BA21" s="444"/>
      <c r="BE21" s="444"/>
      <c r="BI21" s="444"/>
      <c r="BM21" s="444"/>
      <c r="BQ21" s="444"/>
    </row>
    <row r="22" spans="1:69" ht="13.5" thickBot="1" x14ac:dyDescent="0.25">
      <c r="A22" s="115"/>
      <c r="B22" s="20">
        <v>12</v>
      </c>
      <c r="C22" s="37" t="s">
        <v>108</v>
      </c>
      <c r="D22" s="102">
        <f t="shared" si="0"/>
        <v>2.7E-2</v>
      </c>
      <c r="E22" s="105"/>
      <c r="F22" s="20">
        <v>45</v>
      </c>
      <c r="G22" s="108">
        <f t="shared" si="1"/>
        <v>0.622</v>
      </c>
      <c r="H22" s="435">
        <v>0</v>
      </c>
      <c r="I22" s="273">
        <f t="shared" si="2"/>
        <v>0</v>
      </c>
      <c r="J22" s="120"/>
      <c r="K22" s="346">
        <v>15</v>
      </c>
      <c r="L22" s="120"/>
      <c r="M22" s="426"/>
      <c r="N22" s="258">
        <v>0</v>
      </c>
      <c r="O22" s="343">
        <v>0</v>
      </c>
      <c r="P22" s="120"/>
      <c r="Q22" s="426"/>
      <c r="R22" s="258">
        <v>0</v>
      </c>
      <c r="S22" s="343">
        <v>0</v>
      </c>
      <c r="T22" s="120"/>
      <c r="U22" s="350"/>
      <c r="V22" s="120"/>
      <c r="W22" s="423"/>
      <c r="X22" s="258">
        <v>0</v>
      </c>
      <c r="Y22" s="343">
        <v>0</v>
      </c>
      <c r="Z22" s="120"/>
      <c r="AA22" s="423"/>
      <c r="AB22" s="258">
        <v>0</v>
      </c>
      <c r="AC22" s="343">
        <v>0</v>
      </c>
      <c r="AD22" s="120"/>
      <c r="AE22" s="423"/>
      <c r="AF22" s="258">
        <v>0</v>
      </c>
      <c r="AG22" s="343">
        <v>0</v>
      </c>
      <c r="AH22" s="120"/>
      <c r="AI22" s="120"/>
      <c r="AJ22" s="346">
        <v>1</v>
      </c>
      <c r="AK22" s="444"/>
      <c r="AO22" s="444"/>
      <c r="AS22" s="444"/>
      <c r="AW22" s="444"/>
      <c r="BA22" s="444"/>
      <c r="BE22" s="444"/>
      <c r="BI22" s="444"/>
      <c r="BM22" s="444"/>
      <c r="BQ22" s="444"/>
    </row>
    <row r="23" spans="1:69" ht="13.5" thickBot="1" x14ac:dyDescent="0.25">
      <c r="A23" s="115"/>
      <c r="B23" s="269">
        <v>13</v>
      </c>
      <c r="C23" s="270" t="s">
        <v>138</v>
      </c>
      <c r="D23" s="271">
        <f t="shared" si="0"/>
        <v>2.7E-2</v>
      </c>
      <c r="E23" s="271"/>
      <c r="F23" s="269">
        <v>30</v>
      </c>
      <c r="G23" s="272">
        <f t="shared" si="1"/>
        <v>0.622</v>
      </c>
      <c r="H23" s="269">
        <v>0</v>
      </c>
      <c r="I23" s="273">
        <f t="shared" si="2"/>
        <v>0</v>
      </c>
      <c r="J23" s="120"/>
      <c r="K23" s="346">
        <v>15</v>
      </c>
      <c r="L23" s="120"/>
      <c r="M23" s="426"/>
      <c r="N23" s="258">
        <v>0</v>
      </c>
      <c r="O23" s="343">
        <v>0</v>
      </c>
      <c r="P23" s="120"/>
      <c r="Q23" s="426"/>
      <c r="R23" s="258">
        <v>0</v>
      </c>
      <c r="S23" s="343">
        <v>0</v>
      </c>
      <c r="T23" s="120"/>
      <c r="U23" s="350"/>
      <c r="V23" s="120"/>
      <c r="W23" s="423"/>
      <c r="X23" s="258">
        <v>0</v>
      </c>
      <c r="Y23" s="343">
        <v>0</v>
      </c>
      <c r="Z23" s="120"/>
      <c r="AA23" s="423"/>
      <c r="AB23" s="258">
        <v>0</v>
      </c>
      <c r="AC23" s="343">
        <v>0</v>
      </c>
      <c r="AD23" s="120"/>
      <c r="AE23" s="423"/>
      <c r="AF23" s="258">
        <v>0</v>
      </c>
      <c r="AG23" s="343">
        <v>0</v>
      </c>
      <c r="AH23" s="120"/>
      <c r="AI23" s="120"/>
      <c r="AJ23" s="346">
        <v>1</v>
      </c>
      <c r="AK23" s="444"/>
      <c r="AO23" s="444"/>
      <c r="AS23" s="444"/>
      <c r="AW23" s="444"/>
      <c r="BA23" s="444"/>
      <c r="BE23" s="444"/>
      <c r="BI23" s="444"/>
      <c r="BM23" s="444"/>
      <c r="BQ23" s="444"/>
    </row>
    <row r="24" spans="1:69" ht="13.5" thickBot="1" x14ac:dyDescent="0.25">
      <c r="A24" s="115"/>
      <c r="B24" s="20">
        <v>14</v>
      </c>
      <c r="C24" s="37" t="s">
        <v>109</v>
      </c>
      <c r="D24" s="102">
        <f t="shared" si="0"/>
        <v>1.4999999999999999E-2</v>
      </c>
      <c r="E24" s="105"/>
      <c r="F24" s="20">
        <v>18</v>
      </c>
      <c r="G24" s="108">
        <f t="shared" si="1"/>
        <v>6.0650000000000004</v>
      </c>
      <c r="H24" s="435">
        <v>0</v>
      </c>
      <c r="I24" s="273">
        <f t="shared" si="2"/>
        <v>0</v>
      </c>
      <c r="J24" s="120"/>
      <c r="K24" s="346">
        <v>15</v>
      </c>
      <c r="L24" s="120"/>
      <c r="M24" s="426"/>
      <c r="N24" s="258">
        <v>0</v>
      </c>
      <c r="O24" s="343">
        <v>0</v>
      </c>
      <c r="P24" s="120"/>
      <c r="Q24" s="426"/>
      <c r="R24" s="258">
        <v>0</v>
      </c>
      <c r="S24" s="343">
        <v>0</v>
      </c>
      <c r="T24" s="120"/>
      <c r="U24" s="350"/>
      <c r="V24" s="120"/>
      <c r="W24" s="423"/>
      <c r="X24" s="258">
        <v>0</v>
      </c>
      <c r="Y24" s="343">
        <v>0</v>
      </c>
      <c r="Z24" s="120"/>
      <c r="AA24" s="423"/>
      <c r="AB24" s="258">
        <v>0</v>
      </c>
      <c r="AC24" s="343">
        <v>0</v>
      </c>
      <c r="AD24" s="120"/>
      <c r="AE24" s="423"/>
      <c r="AF24" s="258">
        <v>0</v>
      </c>
      <c r="AG24" s="343">
        <v>0</v>
      </c>
      <c r="AH24" s="120"/>
      <c r="AI24" s="120"/>
      <c r="AJ24" s="346">
        <v>1</v>
      </c>
      <c r="AK24" s="444"/>
      <c r="AO24" s="444"/>
      <c r="AS24" s="444"/>
      <c r="AW24" s="444"/>
      <c r="BA24" s="444"/>
      <c r="BE24" s="444"/>
      <c r="BI24" s="444"/>
      <c r="BM24" s="444"/>
      <c r="BQ24" s="444"/>
    </row>
    <row r="25" spans="1:69" ht="13.5" thickBot="1" x14ac:dyDescent="0.25">
      <c r="A25" s="115"/>
      <c r="B25" s="269">
        <v>15</v>
      </c>
      <c r="C25" s="270" t="s">
        <v>110</v>
      </c>
      <c r="D25" s="271">
        <f t="shared" si="0"/>
        <v>1.2999999999999999E-2</v>
      </c>
      <c r="E25" s="271"/>
      <c r="F25" s="269">
        <v>30</v>
      </c>
      <c r="G25" s="272">
        <f t="shared" si="1"/>
        <v>13.124000000000001</v>
      </c>
      <c r="H25" s="269">
        <v>0</v>
      </c>
      <c r="I25" s="273">
        <f t="shared" si="2"/>
        <v>0</v>
      </c>
      <c r="J25" s="120"/>
      <c r="K25" s="346">
        <v>11</v>
      </c>
      <c r="L25" s="120"/>
      <c r="M25" s="426"/>
      <c r="N25" s="258">
        <v>0</v>
      </c>
      <c r="O25" s="343">
        <v>0</v>
      </c>
      <c r="P25" s="120"/>
      <c r="Q25" s="426"/>
      <c r="R25" s="258">
        <v>0</v>
      </c>
      <c r="S25" s="343">
        <v>0</v>
      </c>
      <c r="T25" s="120"/>
      <c r="U25" s="350"/>
      <c r="V25" s="120"/>
      <c r="W25" s="423"/>
      <c r="X25" s="258">
        <v>0</v>
      </c>
      <c r="Y25" s="343">
        <v>0</v>
      </c>
      <c r="Z25" s="120"/>
      <c r="AA25" s="423"/>
      <c r="AB25" s="258">
        <v>0</v>
      </c>
      <c r="AC25" s="343">
        <v>0</v>
      </c>
      <c r="AD25" s="120"/>
      <c r="AE25" s="423"/>
      <c r="AF25" s="258">
        <v>0</v>
      </c>
      <c r="AG25" s="343">
        <v>0</v>
      </c>
      <c r="AH25" s="120"/>
      <c r="AI25" s="120"/>
      <c r="AJ25" s="346">
        <v>1</v>
      </c>
      <c r="AK25" s="444"/>
      <c r="AO25" s="444"/>
      <c r="AS25" s="444"/>
      <c r="AW25" s="444"/>
      <c r="BA25" s="444"/>
      <c r="BE25" s="444"/>
      <c r="BI25" s="444"/>
      <c r="BM25" s="444"/>
      <c r="BQ25" s="444"/>
    </row>
    <row r="26" spans="1:69" ht="13.5" thickBot="1" x14ac:dyDescent="0.25">
      <c r="A26" s="115"/>
      <c r="B26" s="26">
        <v>16</v>
      </c>
      <c r="C26" s="43" t="s">
        <v>111</v>
      </c>
      <c r="D26" s="102">
        <f t="shared" si="0"/>
        <v>1.2999999999999999E-2</v>
      </c>
      <c r="E26" s="103"/>
      <c r="F26" s="26">
        <v>16</v>
      </c>
      <c r="G26" s="108">
        <f t="shared" si="1"/>
        <v>13.124000000000001</v>
      </c>
      <c r="H26" s="435">
        <v>0</v>
      </c>
      <c r="I26" s="273">
        <f t="shared" si="2"/>
        <v>0</v>
      </c>
      <c r="J26" s="120"/>
      <c r="K26" s="346">
        <v>11</v>
      </c>
      <c r="L26" s="120"/>
      <c r="M26" s="426"/>
      <c r="N26" s="258">
        <v>0</v>
      </c>
      <c r="O26" s="343">
        <v>0</v>
      </c>
      <c r="P26" s="120"/>
      <c r="Q26" s="426"/>
      <c r="R26" s="258">
        <v>0</v>
      </c>
      <c r="S26" s="343">
        <v>0</v>
      </c>
      <c r="T26" s="120"/>
      <c r="U26" s="350"/>
      <c r="V26" s="120"/>
      <c r="W26" s="423"/>
      <c r="X26" s="258">
        <v>0</v>
      </c>
      <c r="Y26" s="343">
        <v>0</v>
      </c>
      <c r="Z26" s="120"/>
      <c r="AA26" s="423"/>
      <c r="AB26" s="258">
        <v>0</v>
      </c>
      <c r="AC26" s="343">
        <v>0</v>
      </c>
      <c r="AD26" s="120"/>
      <c r="AE26" s="423"/>
      <c r="AF26" s="258">
        <v>0</v>
      </c>
      <c r="AG26" s="343">
        <v>0</v>
      </c>
      <c r="AH26" s="120"/>
      <c r="AI26" s="120"/>
      <c r="AJ26" s="346">
        <v>1</v>
      </c>
      <c r="AK26" s="444"/>
      <c r="AO26" s="444"/>
      <c r="AS26" s="444"/>
      <c r="AW26" s="444"/>
      <c r="BA26" s="444"/>
      <c r="BE26" s="444"/>
      <c r="BI26" s="444"/>
      <c r="BM26" s="444"/>
      <c r="BQ26" s="444"/>
    </row>
    <row r="27" spans="1:69" ht="13.5" thickBot="1" x14ac:dyDescent="0.25">
      <c r="A27" s="115"/>
      <c r="B27" s="269">
        <v>17</v>
      </c>
      <c r="C27" s="270" t="s">
        <v>112</v>
      </c>
      <c r="D27" s="271">
        <f t="shared" si="0"/>
        <v>1.2999999999999999E-2</v>
      </c>
      <c r="E27" s="271"/>
      <c r="F27" s="269">
        <v>60</v>
      </c>
      <c r="G27" s="272">
        <f t="shared" si="1"/>
        <v>13.124000000000001</v>
      </c>
      <c r="H27" s="269">
        <v>0</v>
      </c>
      <c r="I27" s="273">
        <f t="shared" si="2"/>
        <v>0</v>
      </c>
      <c r="J27" s="120"/>
      <c r="K27" s="346">
        <v>11</v>
      </c>
      <c r="L27" s="120"/>
      <c r="M27" s="426"/>
      <c r="N27" s="258">
        <v>0</v>
      </c>
      <c r="O27" s="343">
        <v>0</v>
      </c>
      <c r="P27" s="120"/>
      <c r="Q27" s="426"/>
      <c r="R27" s="258">
        <v>0</v>
      </c>
      <c r="S27" s="343">
        <v>0</v>
      </c>
      <c r="T27" s="120"/>
      <c r="U27" s="350"/>
      <c r="V27" s="120"/>
      <c r="W27" s="423"/>
      <c r="X27" s="258">
        <v>0</v>
      </c>
      <c r="Y27" s="343">
        <v>0</v>
      </c>
      <c r="Z27" s="120"/>
      <c r="AA27" s="423"/>
      <c r="AB27" s="258">
        <v>0</v>
      </c>
      <c r="AC27" s="343">
        <v>0</v>
      </c>
      <c r="AD27" s="120"/>
      <c r="AE27" s="423"/>
      <c r="AF27" s="258">
        <v>0</v>
      </c>
      <c r="AG27" s="343">
        <v>0</v>
      </c>
      <c r="AH27" s="120"/>
      <c r="AI27" s="120"/>
      <c r="AJ27" s="346">
        <v>1</v>
      </c>
      <c r="AK27" s="444"/>
      <c r="AO27" s="444"/>
      <c r="AS27" s="444"/>
      <c r="AW27" s="444"/>
      <c r="BA27" s="444"/>
      <c r="BE27" s="444"/>
      <c r="BI27" s="444"/>
      <c r="BM27" s="444"/>
      <c r="BQ27" s="444"/>
    </row>
    <row r="28" spans="1:69" ht="13.5" thickBot="1" x14ac:dyDescent="0.25">
      <c r="A28" s="115"/>
      <c r="B28" s="20">
        <v>18</v>
      </c>
      <c r="C28" s="43" t="s">
        <v>113</v>
      </c>
      <c r="D28" s="102">
        <f t="shared" si="0"/>
        <v>1.2999999999999999E-2</v>
      </c>
      <c r="E28" s="105"/>
      <c r="F28" s="20">
        <v>15</v>
      </c>
      <c r="G28" s="108">
        <f t="shared" si="1"/>
        <v>13.124000000000001</v>
      </c>
      <c r="H28" s="435">
        <v>0</v>
      </c>
      <c r="I28" s="273">
        <f t="shared" si="2"/>
        <v>0</v>
      </c>
      <c r="J28" s="120"/>
      <c r="K28" s="346">
        <v>12</v>
      </c>
      <c r="L28" s="120"/>
      <c r="M28" s="426"/>
      <c r="N28" s="258">
        <v>0</v>
      </c>
      <c r="O28" s="343">
        <v>0</v>
      </c>
      <c r="P28" s="120"/>
      <c r="Q28" s="426"/>
      <c r="R28" s="258">
        <v>0</v>
      </c>
      <c r="S28" s="343">
        <v>0</v>
      </c>
      <c r="T28" s="120"/>
      <c r="U28" s="350"/>
      <c r="V28" s="120"/>
      <c r="W28" s="423"/>
      <c r="X28" s="258">
        <v>0</v>
      </c>
      <c r="Y28" s="343">
        <v>0</v>
      </c>
      <c r="Z28" s="120"/>
      <c r="AA28" s="423"/>
      <c r="AB28" s="258">
        <v>0</v>
      </c>
      <c r="AC28" s="343">
        <v>0</v>
      </c>
      <c r="AD28" s="120"/>
      <c r="AE28" s="423"/>
      <c r="AF28" s="258">
        <v>0</v>
      </c>
      <c r="AG28" s="343">
        <v>0</v>
      </c>
      <c r="AH28" s="120"/>
      <c r="AI28" s="120"/>
      <c r="AJ28" s="346">
        <v>1</v>
      </c>
      <c r="AK28" s="444"/>
      <c r="AO28" s="444"/>
      <c r="AS28" s="444"/>
      <c r="AW28" s="444"/>
      <c r="BA28" s="444"/>
      <c r="BE28" s="444"/>
      <c r="BI28" s="444"/>
      <c r="BM28" s="444"/>
      <c r="BQ28" s="444"/>
    </row>
    <row r="29" spans="1:69" ht="13.5" thickBot="1" x14ac:dyDescent="0.25">
      <c r="A29" s="115"/>
      <c r="B29" s="269">
        <v>19</v>
      </c>
      <c r="C29" s="270" t="s">
        <v>114</v>
      </c>
      <c r="D29" s="271">
        <f t="shared" si="0"/>
        <v>1.4999999999999999E-2</v>
      </c>
      <c r="E29" s="271"/>
      <c r="F29" s="269">
        <v>20</v>
      </c>
      <c r="G29" s="272">
        <f t="shared" si="1"/>
        <v>6.0650000000000004</v>
      </c>
      <c r="H29" s="269">
        <v>0</v>
      </c>
      <c r="I29" s="273">
        <f t="shared" si="2"/>
        <v>0</v>
      </c>
      <c r="J29" s="120"/>
      <c r="K29" s="346">
        <v>5</v>
      </c>
      <c r="L29" s="120"/>
      <c r="M29" s="426"/>
      <c r="N29" s="258">
        <v>0</v>
      </c>
      <c r="O29" s="343">
        <v>0</v>
      </c>
      <c r="P29" s="120"/>
      <c r="Q29" s="426"/>
      <c r="R29" s="258">
        <v>0</v>
      </c>
      <c r="S29" s="343">
        <v>0</v>
      </c>
      <c r="T29" s="120"/>
      <c r="U29" s="350"/>
      <c r="V29" s="120"/>
      <c r="W29" s="423"/>
      <c r="X29" s="258">
        <v>0</v>
      </c>
      <c r="Y29" s="343">
        <v>0</v>
      </c>
      <c r="Z29" s="120"/>
      <c r="AA29" s="423"/>
      <c r="AB29" s="258">
        <v>0</v>
      </c>
      <c r="AC29" s="343">
        <v>0</v>
      </c>
      <c r="AD29" s="120"/>
      <c r="AE29" s="423"/>
      <c r="AF29" s="258">
        <v>0</v>
      </c>
      <c r="AG29" s="343">
        <v>0</v>
      </c>
      <c r="AH29" s="120"/>
      <c r="AI29" s="120"/>
      <c r="AJ29" s="346">
        <v>1</v>
      </c>
      <c r="AK29" s="444"/>
      <c r="AO29" s="444"/>
      <c r="AS29" s="444"/>
      <c r="AW29" s="444"/>
      <c r="BA29" s="444"/>
      <c r="BE29" s="444"/>
      <c r="BI29" s="444"/>
      <c r="BM29" s="444"/>
      <c r="BQ29" s="444"/>
    </row>
    <row r="30" spans="1:69" ht="13.5" thickBot="1" x14ac:dyDescent="0.25">
      <c r="A30" s="115"/>
      <c r="B30" s="20">
        <v>20</v>
      </c>
      <c r="C30" s="43" t="s">
        <v>115</v>
      </c>
      <c r="D30" s="102">
        <f t="shared" si="0"/>
        <v>1.4999999999999999E-2</v>
      </c>
      <c r="E30" s="105"/>
      <c r="F30" s="20">
        <v>17</v>
      </c>
      <c r="G30" s="108">
        <f t="shared" si="1"/>
        <v>6.0650000000000004</v>
      </c>
      <c r="H30" s="435">
        <v>0</v>
      </c>
      <c r="I30" s="273">
        <f t="shared" si="2"/>
        <v>0</v>
      </c>
      <c r="J30" s="120"/>
      <c r="K30" s="346">
        <v>5</v>
      </c>
      <c r="L30" s="120"/>
      <c r="M30" s="426"/>
      <c r="N30" s="258">
        <v>0</v>
      </c>
      <c r="O30" s="343">
        <v>0</v>
      </c>
      <c r="P30" s="120"/>
      <c r="Q30" s="426"/>
      <c r="R30" s="258">
        <v>0</v>
      </c>
      <c r="S30" s="343">
        <v>0</v>
      </c>
      <c r="T30" s="120"/>
      <c r="U30" s="350"/>
      <c r="V30" s="120"/>
      <c r="W30" s="423"/>
      <c r="X30" s="258">
        <v>0</v>
      </c>
      <c r="Y30" s="343">
        <v>0</v>
      </c>
      <c r="Z30" s="120"/>
      <c r="AA30" s="423"/>
      <c r="AB30" s="258">
        <v>0</v>
      </c>
      <c r="AC30" s="343">
        <v>0</v>
      </c>
      <c r="AD30" s="120"/>
      <c r="AE30" s="423"/>
      <c r="AF30" s="258">
        <v>0</v>
      </c>
      <c r="AG30" s="343">
        <v>0</v>
      </c>
      <c r="AH30" s="120"/>
      <c r="AI30" s="120"/>
      <c r="AJ30" s="346">
        <v>1</v>
      </c>
      <c r="AK30" s="444"/>
      <c r="AO30" s="444"/>
      <c r="AS30" s="444"/>
      <c r="AW30" s="444"/>
      <c r="BA30" s="444"/>
      <c r="BE30" s="444"/>
      <c r="BI30" s="444"/>
      <c r="BM30" s="444"/>
      <c r="BQ30" s="444"/>
    </row>
    <row r="31" spans="1:69" ht="13.5" thickBot="1" x14ac:dyDescent="0.25">
      <c r="A31" s="115"/>
      <c r="B31" s="269">
        <v>21</v>
      </c>
      <c r="C31" s="270" t="s">
        <v>116</v>
      </c>
      <c r="D31" s="271">
        <f t="shared" si="0"/>
        <v>1.4999999999999999E-2</v>
      </c>
      <c r="E31" s="271"/>
      <c r="F31" s="269">
        <v>15</v>
      </c>
      <c r="G31" s="272">
        <f t="shared" si="1"/>
        <v>6.0650000000000004</v>
      </c>
      <c r="H31" s="269">
        <v>0</v>
      </c>
      <c r="I31" s="273">
        <f t="shared" si="2"/>
        <v>0</v>
      </c>
      <c r="J31" s="120"/>
      <c r="K31" s="346">
        <v>5</v>
      </c>
      <c r="L31" s="120"/>
      <c r="M31" s="426"/>
      <c r="N31" s="258">
        <v>0</v>
      </c>
      <c r="O31" s="343">
        <v>0</v>
      </c>
      <c r="P31" s="120"/>
      <c r="Q31" s="426"/>
      <c r="R31" s="258">
        <v>0</v>
      </c>
      <c r="S31" s="343">
        <v>0</v>
      </c>
      <c r="T31" s="120"/>
      <c r="U31" s="350"/>
      <c r="V31" s="120"/>
      <c r="W31" s="423"/>
      <c r="X31" s="258">
        <v>0</v>
      </c>
      <c r="Y31" s="343">
        <v>0</v>
      </c>
      <c r="Z31" s="120"/>
      <c r="AA31" s="423"/>
      <c r="AB31" s="258">
        <v>0</v>
      </c>
      <c r="AC31" s="343">
        <v>0</v>
      </c>
      <c r="AD31" s="120"/>
      <c r="AE31" s="423"/>
      <c r="AF31" s="258">
        <v>0</v>
      </c>
      <c r="AG31" s="343">
        <v>0</v>
      </c>
      <c r="AH31" s="120"/>
      <c r="AI31" s="120"/>
      <c r="AJ31" s="346">
        <v>1</v>
      </c>
      <c r="AK31" s="444"/>
      <c r="AO31" s="444"/>
      <c r="AS31" s="444"/>
      <c r="AW31" s="444"/>
      <c r="BA31" s="444"/>
      <c r="BE31" s="444"/>
      <c r="BI31" s="444"/>
      <c r="BM31" s="444"/>
      <c r="BQ31" s="444"/>
    </row>
    <row r="32" spans="1:69" ht="13.5" thickBot="1" x14ac:dyDescent="0.25">
      <c r="A32" s="115"/>
      <c r="B32" s="20">
        <v>22</v>
      </c>
      <c r="C32" s="43" t="s">
        <v>117</v>
      </c>
      <c r="D32" s="102">
        <f t="shared" si="0"/>
        <v>1.4E-2</v>
      </c>
      <c r="E32" s="105"/>
      <c r="F32" s="20">
        <v>60</v>
      </c>
      <c r="G32" s="108">
        <f t="shared" si="1"/>
        <v>7.9809999999999999</v>
      </c>
      <c r="H32" s="435">
        <v>0</v>
      </c>
      <c r="I32" s="273">
        <f t="shared" si="2"/>
        <v>0</v>
      </c>
      <c r="J32" s="120"/>
      <c r="K32" s="346">
        <v>5</v>
      </c>
      <c r="L32" s="120"/>
      <c r="M32" s="426"/>
      <c r="N32" s="258">
        <v>0</v>
      </c>
      <c r="O32" s="343">
        <v>0</v>
      </c>
      <c r="P32" s="120"/>
      <c r="Q32" s="426"/>
      <c r="R32" s="258">
        <v>0</v>
      </c>
      <c r="S32" s="343">
        <v>0</v>
      </c>
      <c r="T32" s="120"/>
      <c r="U32" s="350"/>
      <c r="V32" s="120"/>
      <c r="W32" s="423"/>
      <c r="X32" s="258">
        <v>0</v>
      </c>
      <c r="Y32" s="343">
        <v>0</v>
      </c>
      <c r="Z32" s="120"/>
      <c r="AA32" s="423"/>
      <c r="AB32" s="258">
        <v>0</v>
      </c>
      <c r="AC32" s="343">
        <v>0</v>
      </c>
      <c r="AD32" s="120"/>
      <c r="AE32" s="423"/>
      <c r="AF32" s="258">
        <v>0</v>
      </c>
      <c r="AG32" s="343">
        <v>0</v>
      </c>
      <c r="AH32" s="120"/>
      <c r="AI32" s="120"/>
      <c r="AJ32" s="346">
        <v>1</v>
      </c>
      <c r="AK32" s="444"/>
      <c r="AO32" s="444"/>
      <c r="AS32" s="444"/>
      <c r="AW32" s="444"/>
      <c r="BA32" s="444"/>
      <c r="BE32" s="444"/>
      <c r="BI32" s="444"/>
      <c r="BM32" s="444"/>
      <c r="BQ32" s="444"/>
    </row>
    <row r="33" spans="1:69" ht="27.75" customHeight="1" thickBot="1" x14ac:dyDescent="0.25">
      <c r="A33" s="115"/>
      <c r="B33" s="269">
        <v>23</v>
      </c>
      <c r="C33" s="270" t="s">
        <v>122</v>
      </c>
      <c r="D33" s="271">
        <f t="shared" si="0"/>
        <v>2.1000000000000001E-2</v>
      </c>
      <c r="E33" s="271"/>
      <c r="F33" s="272">
        <v>0.24</v>
      </c>
      <c r="G33" s="272">
        <f t="shared" si="1"/>
        <v>1.61</v>
      </c>
      <c r="H33" s="269">
        <v>0</v>
      </c>
      <c r="I33" s="273">
        <f t="shared" si="2"/>
        <v>0</v>
      </c>
      <c r="J33" s="120"/>
      <c r="K33" s="346">
        <v>5</v>
      </c>
      <c r="L33" s="120"/>
      <c r="M33" s="426"/>
      <c r="N33" s="258">
        <v>0</v>
      </c>
      <c r="O33" s="343">
        <v>0</v>
      </c>
      <c r="P33" s="120"/>
      <c r="Q33" s="426"/>
      <c r="R33" s="258">
        <v>0</v>
      </c>
      <c r="S33" s="343">
        <v>0</v>
      </c>
      <c r="T33" s="120"/>
      <c r="U33" s="350"/>
      <c r="V33" s="120"/>
      <c r="W33" s="423"/>
      <c r="X33" s="258">
        <v>0</v>
      </c>
      <c r="Y33" s="343">
        <v>0</v>
      </c>
      <c r="Z33" s="120"/>
      <c r="AA33" s="423"/>
      <c r="AB33" s="258">
        <v>0</v>
      </c>
      <c r="AC33" s="343">
        <v>0</v>
      </c>
      <c r="AD33" s="120"/>
      <c r="AE33" s="423"/>
      <c r="AF33" s="258">
        <v>0</v>
      </c>
      <c r="AG33" s="343">
        <v>0</v>
      </c>
      <c r="AH33" s="120"/>
      <c r="AI33" s="120"/>
      <c r="AJ33" s="346">
        <v>1</v>
      </c>
      <c r="AK33" s="444"/>
      <c r="AO33" s="444"/>
      <c r="AS33" s="444"/>
      <c r="AW33" s="444"/>
      <c r="BA33" s="444"/>
      <c r="BE33" s="444"/>
      <c r="BI33" s="444"/>
      <c r="BM33" s="444"/>
      <c r="BQ33" s="444"/>
    </row>
    <row r="34" spans="1:69" ht="13.5" thickBot="1" x14ac:dyDescent="0.25">
      <c r="A34" s="115"/>
      <c r="B34" s="20">
        <v>24</v>
      </c>
      <c r="C34" s="43" t="s">
        <v>118</v>
      </c>
      <c r="D34" s="102">
        <f t="shared" si="0"/>
        <v>2.1000000000000001E-2</v>
      </c>
      <c r="E34" s="105"/>
      <c r="F34" s="45">
        <v>0.78</v>
      </c>
      <c r="G34" s="108">
        <f t="shared" si="1"/>
        <v>1.61</v>
      </c>
      <c r="H34" s="435">
        <v>0</v>
      </c>
      <c r="I34" s="273">
        <f t="shared" si="2"/>
        <v>0</v>
      </c>
      <c r="J34" s="120"/>
      <c r="K34" s="346">
        <v>15</v>
      </c>
      <c r="L34" s="120"/>
      <c r="M34" s="426"/>
      <c r="N34" s="258">
        <v>0</v>
      </c>
      <c r="O34" s="343">
        <v>0</v>
      </c>
      <c r="P34" s="120"/>
      <c r="Q34" s="426"/>
      <c r="R34" s="258">
        <v>0</v>
      </c>
      <c r="S34" s="343">
        <v>0</v>
      </c>
      <c r="T34" s="120"/>
      <c r="U34" s="350"/>
      <c r="V34" s="120"/>
      <c r="W34" s="423"/>
      <c r="X34" s="258">
        <v>0</v>
      </c>
      <c r="Y34" s="343">
        <v>0</v>
      </c>
      <c r="Z34" s="120"/>
      <c r="AA34" s="423"/>
      <c r="AB34" s="258">
        <v>0</v>
      </c>
      <c r="AC34" s="343">
        <v>0</v>
      </c>
      <c r="AD34" s="120"/>
      <c r="AE34" s="423"/>
      <c r="AF34" s="258">
        <v>0</v>
      </c>
      <c r="AG34" s="343">
        <v>0</v>
      </c>
      <c r="AH34" s="120"/>
      <c r="AI34" s="120"/>
      <c r="AJ34" s="346">
        <v>1</v>
      </c>
      <c r="AK34" s="444"/>
      <c r="AO34" s="444"/>
      <c r="AS34" s="444"/>
      <c r="AW34" s="444"/>
      <c r="BA34" s="444"/>
      <c r="BE34" s="444"/>
      <c r="BI34" s="444"/>
      <c r="BM34" s="444"/>
      <c r="BQ34" s="444"/>
    </row>
    <row r="35" spans="1:69" ht="13.5" thickBot="1" x14ac:dyDescent="0.25">
      <c r="A35" s="115"/>
      <c r="B35" s="269">
        <v>25</v>
      </c>
      <c r="C35" s="270" t="s">
        <v>121</v>
      </c>
      <c r="D35" s="271">
        <f t="shared" si="0"/>
        <v>2.1000000000000001E-2</v>
      </c>
      <c r="E35" s="271"/>
      <c r="F35" s="269">
        <v>1</v>
      </c>
      <c r="G35" s="272">
        <f t="shared" si="1"/>
        <v>1.61</v>
      </c>
      <c r="H35" s="269">
        <v>0</v>
      </c>
      <c r="I35" s="273">
        <f t="shared" si="2"/>
        <v>0</v>
      </c>
      <c r="J35" s="120"/>
      <c r="K35" s="346">
        <v>11</v>
      </c>
      <c r="L35" s="120"/>
      <c r="M35" s="426"/>
      <c r="N35" s="258">
        <v>0</v>
      </c>
      <c r="O35" s="343">
        <v>0</v>
      </c>
      <c r="P35" s="120"/>
      <c r="Q35" s="426"/>
      <c r="R35" s="258">
        <v>0</v>
      </c>
      <c r="S35" s="343">
        <v>0</v>
      </c>
      <c r="T35" s="120"/>
      <c r="U35" s="350"/>
      <c r="V35" s="120"/>
      <c r="W35" s="423"/>
      <c r="X35" s="258">
        <v>0</v>
      </c>
      <c r="Y35" s="343">
        <v>0</v>
      </c>
      <c r="Z35" s="120"/>
      <c r="AA35" s="423"/>
      <c r="AB35" s="258">
        <v>0</v>
      </c>
      <c r="AC35" s="343">
        <v>0</v>
      </c>
      <c r="AD35" s="120"/>
      <c r="AE35" s="423"/>
      <c r="AF35" s="258">
        <v>0</v>
      </c>
      <c r="AG35" s="343">
        <v>0</v>
      </c>
      <c r="AH35" s="120"/>
      <c r="AI35" s="120"/>
      <c r="AJ35" s="346">
        <v>1</v>
      </c>
      <c r="AK35" s="444"/>
      <c r="AO35" s="444"/>
      <c r="AS35" s="444"/>
      <c r="AW35" s="444"/>
      <c r="BA35" s="444"/>
      <c r="BE35" s="444"/>
      <c r="BI35" s="444"/>
      <c r="BM35" s="444"/>
      <c r="BQ35" s="444"/>
    </row>
    <row r="36" spans="1:69" ht="13.5" thickBot="1" x14ac:dyDescent="0.25">
      <c r="A36" s="115"/>
      <c r="B36" s="20">
        <v>26</v>
      </c>
      <c r="C36" s="43" t="s">
        <v>119</v>
      </c>
      <c r="D36" s="102">
        <f t="shared" si="0"/>
        <v>2.1000000000000001E-2</v>
      </c>
      <c r="E36" s="105"/>
      <c r="F36" s="20">
        <v>1</v>
      </c>
      <c r="G36" s="108">
        <f t="shared" si="1"/>
        <v>1.61</v>
      </c>
      <c r="H36" s="435">
        <v>0</v>
      </c>
      <c r="I36" s="273">
        <f t="shared" si="2"/>
        <v>0</v>
      </c>
      <c r="J36" s="120"/>
      <c r="K36" s="346">
        <v>11</v>
      </c>
      <c r="L36" s="120"/>
      <c r="M36" s="426"/>
      <c r="N36" s="258">
        <v>0</v>
      </c>
      <c r="O36" s="343">
        <v>0</v>
      </c>
      <c r="P36" s="120"/>
      <c r="Q36" s="426"/>
      <c r="R36" s="258">
        <v>0</v>
      </c>
      <c r="S36" s="343">
        <v>0</v>
      </c>
      <c r="T36" s="120"/>
      <c r="U36" s="350"/>
      <c r="V36" s="120"/>
      <c r="W36" s="423"/>
      <c r="X36" s="258">
        <v>0</v>
      </c>
      <c r="Y36" s="343">
        <v>0</v>
      </c>
      <c r="Z36" s="120"/>
      <c r="AA36" s="423"/>
      <c r="AB36" s="258">
        <v>0</v>
      </c>
      <c r="AC36" s="343">
        <v>0</v>
      </c>
      <c r="AD36" s="120"/>
      <c r="AE36" s="423"/>
      <c r="AF36" s="258">
        <v>0</v>
      </c>
      <c r="AG36" s="343">
        <v>0</v>
      </c>
      <c r="AH36" s="120"/>
      <c r="AI36" s="120"/>
      <c r="AJ36" s="346">
        <v>1</v>
      </c>
      <c r="AK36" s="444"/>
      <c r="AO36" s="444"/>
      <c r="AS36" s="444"/>
      <c r="AW36" s="444"/>
      <c r="BA36" s="444"/>
      <c r="BE36" s="444"/>
      <c r="BI36" s="444"/>
      <c r="BM36" s="444"/>
      <c r="BQ36" s="444"/>
    </row>
    <row r="37" spans="1:69" ht="13.5" thickBot="1" x14ac:dyDescent="0.25">
      <c r="A37" s="115"/>
      <c r="B37" s="269">
        <v>27</v>
      </c>
      <c r="C37" s="270" t="s">
        <v>120</v>
      </c>
      <c r="D37" s="271">
        <f t="shared" si="0"/>
        <v>2.1000000000000001E-2</v>
      </c>
      <c r="E37" s="271"/>
      <c r="F37" s="269">
        <v>1</v>
      </c>
      <c r="G37" s="272">
        <f t="shared" si="1"/>
        <v>1.61</v>
      </c>
      <c r="H37" s="269">
        <v>0</v>
      </c>
      <c r="I37" s="273">
        <f t="shared" si="2"/>
        <v>0</v>
      </c>
      <c r="J37" s="120"/>
      <c r="K37" s="346"/>
      <c r="L37" s="120"/>
      <c r="M37" s="426"/>
      <c r="N37" s="258">
        <v>0</v>
      </c>
      <c r="O37" s="343">
        <v>0</v>
      </c>
      <c r="P37" s="120"/>
      <c r="Q37" s="426"/>
      <c r="R37" s="258">
        <v>0</v>
      </c>
      <c r="S37" s="343">
        <v>0</v>
      </c>
      <c r="T37" s="120"/>
      <c r="U37" s="350"/>
      <c r="V37" s="120"/>
      <c r="W37" s="423"/>
      <c r="X37" s="258">
        <v>0</v>
      </c>
      <c r="Y37" s="343">
        <v>0</v>
      </c>
      <c r="Z37" s="120"/>
      <c r="AA37" s="423"/>
      <c r="AB37" s="258">
        <v>0</v>
      </c>
      <c r="AC37" s="343">
        <v>0</v>
      </c>
      <c r="AD37" s="120"/>
      <c r="AE37" s="423"/>
      <c r="AF37" s="258">
        <v>0</v>
      </c>
      <c r="AG37" s="343">
        <v>0</v>
      </c>
      <c r="AH37" s="120"/>
      <c r="AI37" s="120"/>
      <c r="AJ37" s="346"/>
      <c r="AK37" s="444"/>
      <c r="AO37" s="444"/>
      <c r="AS37" s="444"/>
      <c r="AW37" s="444"/>
      <c r="BA37" s="444"/>
      <c r="BE37" s="444"/>
      <c r="BI37" s="444"/>
      <c r="BM37" s="444"/>
      <c r="BQ37" s="444"/>
    </row>
    <row r="38" spans="1:69" ht="13.5" thickBot="1" x14ac:dyDescent="0.25">
      <c r="A38" s="115"/>
      <c r="B38" s="20">
        <v>28</v>
      </c>
      <c r="C38" s="43" t="s">
        <v>123</v>
      </c>
      <c r="D38" s="102">
        <f t="shared" si="0"/>
        <v>1.2999999999999999E-2</v>
      </c>
      <c r="E38" s="105"/>
      <c r="F38" s="20">
        <v>50</v>
      </c>
      <c r="G38" s="108">
        <f t="shared" si="1"/>
        <v>13.124000000000001</v>
      </c>
      <c r="H38" s="435">
        <v>0</v>
      </c>
      <c r="I38" s="273">
        <f t="shared" si="2"/>
        <v>0</v>
      </c>
      <c r="J38" s="120"/>
      <c r="K38" s="346"/>
      <c r="L38" s="120"/>
      <c r="M38" s="426"/>
      <c r="N38" s="258">
        <v>0</v>
      </c>
      <c r="O38" s="343">
        <v>0</v>
      </c>
      <c r="P38" s="120"/>
      <c r="Q38" s="426"/>
      <c r="R38" s="258">
        <v>0</v>
      </c>
      <c r="S38" s="343">
        <v>0</v>
      </c>
      <c r="T38" s="120"/>
      <c r="U38" s="350"/>
      <c r="V38" s="120"/>
      <c r="W38" s="423"/>
      <c r="X38" s="258">
        <v>0</v>
      </c>
      <c r="Y38" s="343">
        <v>0</v>
      </c>
      <c r="Z38" s="120"/>
      <c r="AA38" s="423"/>
      <c r="AB38" s="258">
        <v>0</v>
      </c>
      <c r="AC38" s="343">
        <v>0</v>
      </c>
      <c r="AD38" s="120"/>
      <c r="AE38" s="423"/>
      <c r="AF38" s="258">
        <v>0</v>
      </c>
      <c r="AG38" s="343">
        <v>0</v>
      </c>
      <c r="AH38" s="120"/>
      <c r="AI38" s="120"/>
      <c r="AJ38" s="346"/>
      <c r="AK38" s="444"/>
      <c r="AO38" s="444"/>
      <c r="AS38" s="444"/>
      <c r="AW38" s="444"/>
      <c r="BA38" s="444"/>
      <c r="BE38" s="444"/>
      <c r="BI38" s="444"/>
      <c r="BM38" s="444"/>
      <c r="BQ38" s="444"/>
    </row>
    <row r="39" spans="1:69" ht="13.5" thickBot="1" x14ac:dyDescent="0.25">
      <c r="A39" s="115"/>
      <c r="B39" s="269">
        <v>19</v>
      </c>
      <c r="C39" s="270" t="s">
        <v>124</v>
      </c>
      <c r="D39" s="271">
        <f t="shared" si="0"/>
        <v>1.4999999999999999E-2</v>
      </c>
      <c r="E39" s="271"/>
      <c r="F39" s="269">
        <v>12</v>
      </c>
      <c r="G39" s="272">
        <f t="shared" si="1"/>
        <v>6.0650000000000004</v>
      </c>
      <c r="H39" s="269">
        <v>3</v>
      </c>
      <c r="I39" s="273">
        <f t="shared" si="2"/>
        <v>0.61633333333333318</v>
      </c>
      <c r="J39" s="120"/>
      <c r="K39" s="346"/>
      <c r="L39" s="120"/>
      <c r="M39" s="426" t="s">
        <v>383</v>
      </c>
      <c r="N39" s="258">
        <v>3</v>
      </c>
      <c r="O39" s="343">
        <v>0.61633333333333318</v>
      </c>
      <c r="P39" s="120"/>
      <c r="Q39" s="426"/>
      <c r="R39" s="258">
        <v>0</v>
      </c>
      <c r="S39" s="343">
        <v>0</v>
      </c>
      <c r="T39" s="120"/>
      <c r="U39" s="350">
        <v>0.36</v>
      </c>
      <c r="V39" s="120"/>
      <c r="W39" s="423"/>
      <c r="X39" s="258">
        <v>0</v>
      </c>
      <c r="Y39" s="343">
        <v>0</v>
      </c>
      <c r="Z39" s="120"/>
      <c r="AA39" s="423"/>
      <c r="AB39" s="258">
        <v>0</v>
      </c>
      <c r="AC39" s="343">
        <v>0</v>
      </c>
      <c r="AD39" s="120"/>
      <c r="AE39" s="423"/>
      <c r="AF39" s="258">
        <v>0</v>
      </c>
      <c r="AG39" s="343">
        <v>0</v>
      </c>
      <c r="AH39" s="120"/>
      <c r="AI39" s="120"/>
      <c r="AJ39" s="346"/>
      <c r="AK39" s="444"/>
      <c r="AO39" s="444"/>
      <c r="AS39" s="444"/>
      <c r="AW39" s="444"/>
      <c r="BA39" s="444"/>
      <c r="BE39" s="444"/>
      <c r="BI39" s="444"/>
      <c r="BM39" s="444"/>
      <c r="BQ39" s="444"/>
    </row>
    <row r="40" spans="1:69" ht="13.5" thickBot="1" x14ac:dyDescent="0.25">
      <c r="A40" s="115"/>
      <c r="B40" s="20">
        <v>20</v>
      </c>
      <c r="C40" s="43" t="s">
        <v>125</v>
      </c>
      <c r="D40" s="102">
        <f t="shared" si="0"/>
        <v>1.4999999999999999E-2</v>
      </c>
      <c r="E40" s="105"/>
      <c r="F40" s="20">
        <v>8</v>
      </c>
      <c r="G40" s="108">
        <f t="shared" si="1"/>
        <v>6.0650000000000004</v>
      </c>
      <c r="H40" s="435">
        <v>0</v>
      </c>
      <c r="I40" s="273">
        <f t="shared" si="2"/>
        <v>0</v>
      </c>
      <c r="J40" s="120"/>
      <c r="K40" s="346"/>
      <c r="L40" s="120"/>
      <c r="M40" s="426" t="s">
        <v>383</v>
      </c>
      <c r="N40" s="344">
        <v>0</v>
      </c>
      <c r="O40" s="343">
        <v>0</v>
      </c>
      <c r="P40" s="120"/>
      <c r="Q40" s="428"/>
      <c r="R40" s="344">
        <v>0</v>
      </c>
      <c r="S40" s="345">
        <v>0</v>
      </c>
      <c r="T40" s="120"/>
      <c r="U40" s="422">
        <v>79.77</v>
      </c>
      <c r="V40" s="120" t="s">
        <v>286</v>
      </c>
      <c r="W40" s="424"/>
      <c r="X40" s="344">
        <v>0</v>
      </c>
      <c r="Y40" s="345">
        <v>0</v>
      </c>
      <c r="Z40" s="120"/>
      <c r="AA40" s="424"/>
      <c r="AB40" s="344">
        <v>0</v>
      </c>
      <c r="AC40" s="345">
        <v>0</v>
      </c>
      <c r="AD40" s="120"/>
      <c r="AE40" s="424"/>
      <c r="AF40" s="344">
        <v>0</v>
      </c>
      <c r="AG40" s="345">
        <v>0</v>
      </c>
      <c r="AH40" s="421"/>
      <c r="AI40" s="120"/>
      <c r="AJ40" s="346"/>
      <c r="AK40" s="444"/>
      <c r="AO40" s="444"/>
      <c r="AS40" s="444"/>
      <c r="AW40" s="444"/>
      <c r="BA40" s="444"/>
      <c r="BE40" s="444"/>
      <c r="BI40" s="444"/>
      <c r="BM40" s="444"/>
      <c r="BQ40" s="444"/>
    </row>
    <row r="41" spans="1:69" ht="14.25" customHeight="1" thickBot="1" x14ac:dyDescent="0.25">
      <c r="A41" s="115"/>
      <c r="B41" s="115"/>
      <c r="C41" s="115"/>
      <c r="D41" s="115"/>
      <c r="E41" s="115"/>
      <c r="F41" s="499" t="s">
        <v>141</v>
      </c>
      <c r="G41" s="500"/>
      <c r="H41" s="501"/>
      <c r="I41" s="109">
        <f>(O41+S41+U41+Y41+AC41+AG41)</f>
        <v>188.55861481481483</v>
      </c>
      <c r="J41" s="135"/>
      <c r="K41" s="346"/>
      <c r="L41" s="120"/>
      <c r="M41" s="120"/>
      <c r="N41" s="120"/>
      <c r="O41" s="351">
        <f>SUM(O7:O40)</f>
        <v>3.4583148148148144</v>
      </c>
      <c r="P41" s="120" t="s">
        <v>130</v>
      </c>
      <c r="Q41" s="120"/>
      <c r="R41" s="120"/>
      <c r="S41" s="419">
        <f>SUM(S7:S40)</f>
        <v>0</v>
      </c>
      <c r="T41" s="120" t="s">
        <v>130</v>
      </c>
      <c r="U41" s="420">
        <f>(SUM(U7:U40))*2.31</f>
        <v>185.1003</v>
      </c>
      <c r="V41" s="120" t="s">
        <v>130</v>
      </c>
      <c r="W41" s="120"/>
      <c r="X41" s="120"/>
      <c r="Y41" s="419">
        <f>SUM(Y7:Y40)</f>
        <v>0</v>
      </c>
      <c r="Z41" s="120" t="s">
        <v>130</v>
      </c>
      <c r="AA41" s="120"/>
      <c r="AB41" s="120"/>
      <c r="AC41" s="419">
        <f>SUM(AC7:AC40)</f>
        <v>0</v>
      </c>
      <c r="AD41" s="120" t="s">
        <v>130</v>
      </c>
      <c r="AE41" s="120"/>
      <c r="AF41" s="120"/>
      <c r="AG41" s="419">
        <f>SUM(AG7:AG40)</f>
        <v>0</v>
      </c>
      <c r="AH41" s="120" t="s">
        <v>130</v>
      </c>
      <c r="AI41" s="120"/>
      <c r="AJ41" s="120"/>
    </row>
    <row r="42" spans="1:69" x14ac:dyDescent="0.2">
      <c r="A42" s="115"/>
      <c r="B42" s="115"/>
      <c r="C42" s="115"/>
      <c r="D42" s="115"/>
      <c r="E42" s="115"/>
      <c r="F42" s="115"/>
      <c r="G42" s="115"/>
      <c r="H42" s="115"/>
      <c r="I42" s="115"/>
      <c r="J42" s="135"/>
      <c r="K42" s="135"/>
      <c r="L42" s="120"/>
      <c r="M42" s="120"/>
      <c r="N42" s="120"/>
      <c r="O42" s="120">
        <f>O41/2.31</f>
        <v>1.4971059804393136</v>
      </c>
      <c r="P42" s="120" t="s">
        <v>360</v>
      </c>
      <c r="Q42" s="120"/>
      <c r="R42" s="120"/>
      <c r="S42" s="120">
        <f>S41/2.31</f>
        <v>0</v>
      </c>
      <c r="T42" s="120" t="s">
        <v>360</v>
      </c>
      <c r="U42" s="120">
        <f>U41/2.31</f>
        <v>80.13</v>
      </c>
      <c r="V42" s="120" t="s">
        <v>360</v>
      </c>
      <c r="W42" s="120"/>
      <c r="X42" s="120"/>
      <c r="Y42" s="120">
        <f>Y41/2.31</f>
        <v>0</v>
      </c>
      <c r="Z42" s="120" t="s">
        <v>360</v>
      </c>
      <c r="AA42" s="120"/>
      <c r="AB42" s="120"/>
      <c r="AC42" s="120">
        <f>AC41/2.31</f>
        <v>0</v>
      </c>
      <c r="AD42" s="120" t="s">
        <v>360</v>
      </c>
      <c r="AE42" s="120"/>
      <c r="AF42" s="120"/>
      <c r="AG42" s="120">
        <f>AG41/2.31</f>
        <v>0</v>
      </c>
      <c r="AH42" s="120" t="s">
        <v>360</v>
      </c>
      <c r="AI42" s="120"/>
      <c r="AJ42" s="120"/>
    </row>
    <row r="43" spans="1:69" x14ac:dyDescent="0.2">
      <c r="A43" s="115"/>
      <c r="B43" s="115"/>
      <c r="C43" s="115"/>
      <c r="D43" s="115"/>
      <c r="E43" s="115"/>
      <c r="F43" s="115"/>
      <c r="G43" s="115"/>
      <c r="H43" s="115"/>
      <c r="I43" s="115"/>
      <c r="J43" s="135"/>
      <c r="K43" s="135"/>
      <c r="L43" s="120"/>
      <c r="M43" s="120"/>
      <c r="N43" s="120"/>
      <c r="O43" s="120"/>
      <c r="P43" s="120"/>
      <c r="Q43" s="120"/>
      <c r="R43" s="120"/>
      <c r="S43" s="120"/>
      <c r="T43" s="120"/>
      <c r="U43" s="120"/>
      <c r="V43" s="120"/>
      <c r="W43" s="120"/>
      <c r="X43" s="120"/>
      <c r="Y43" s="120"/>
      <c r="Z43" s="120"/>
      <c r="AA43" s="120"/>
      <c r="AB43" s="120"/>
      <c r="AC43" s="120"/>
      <c r="AD43" s="120"/>
      <c r="AE43" s="120"/>
      <c r="AF43" s="120"/>
      <c r="AG43" s="120"/>
      <c r="AH43" s="120"/>
      <c r="AI43" s="120"/>
      <c r="AJ43" s="120"/>
    </row>
    <row r="44" spans="1:69" x14ac:dyDescent="0.2">
      <c r="A44" s="115"/>
      <c r="B44" s="115"/>
      <c r="C44" s="115"/>
      <c r="D44" s="115"/>
      <c r="E44" s="115"/>
      <c r="F44" s="115"/>
      <c r="G44" s="115"/>
      <c r="H44" s="115"/>
      <c r="I44" s="115"/>
      <c r="J44" s="115"/>
      <c r="K44" s="115"/>
      <c r="L44" s="120"/>
      <c r="M44" s="120"/>
      <c r="N44" s="120"/>
      <c r="O44" s="120"/>
      <c r="P44" s="120"/>
      <c r="Q44" s="120"/>
      <c r="R44" s="120"/>
      <c r="S44" s="120"/>
      <c r="T44" s="120"/>
      <c r="U44" s="120"/>
      <c r="V44" s="120"/>
      <c r="W44" s="120"/>
      <c r="X44" s="120"/>
      <c r="Y44" s="120"/>
      <c r="Z44" s="120"/>
      <c r="AA44" s="120"/>
      <c r="AB44" s="120"/>
      <c r="AC44" s="120"/>
      <c r="AD44" s="120"/>
      <c r="AE44" s="120"/>
      <c r="AF44" s="120"/>
      <c r="AG44" s="120"/>
      <c r="AH44" s="120"/>
      <c r="AI44" s="120"/>
      <c r="AJ44" s="120"/>
    </row>
    <row r="45" spans="1:69" x14ac:dyDescent="0.2">
      <c r="A45" s="115"/>
      <c r="B45" s="115"/>
      <c r="C45" s="115"/>
      <c r="D45" s="115"/>
      <c r="E45" s="115"/>
      <c r="F45" s="115"/>
      <c r="G45" s="115"/>
      <c r="H45" s="115"/>
      <c r="I45" s="115"/>
      <c r="J45" s="115"/>
      <c r="K45" s="115"/>
      <c r="L45" s="120"/>
      <c r="M45" s="120"/>
      <c r="N45" s="120"/>
      <c r="O45" s="120"/>
      <c r="P45" s="120"/>
      <c r="Q45" s="120"/>
      <c r="R45" s="120"/>
      <c r="S45" s="120"/>
      <c r="T45" s="120"/>
      <c r="U45" s="120"/>
      <c r="V45" s="120"/>
      <c r="W45" s="120"/>
      <c r="X45" s="120"/>
      <c r="Y45" s="120"/>
      <c r="Z45" s="120"/>
      <c r="AA45" s="120"/>
      <c r="AB45" s="120"/>
      <c r="AC45" s="120"/>
      <c r="AD45" s="120"/>
      <c r="AE45" s="120"/>
      <c r="AF45" s="120"/>
      <c r="AG45" s="120"/>
      <c r="AH45" s="120"/>
      <c r="AI45" s="120"/>
      <c r="AJ45" s="120"/>
    </row>
    <row r="46" spans="1:69" x14ac:dyDescent="0.2">
      <c r="A46" s="115"/>
      <c r="B46" s="115"/>
      <c r="C46" s="115"/>
      <c r="D46" s="115"/>
      <c r="E46" s="115"/>
      <c r="F46" s="115"/>
      <c r="G46" s="115"/>
      <c r="H46" s="115"/>
      <c r="I46" s="115"/>
      <c r="J46" s="115"/>
      <c r="K46" s="115"/>
      <c r="L46" s="120"/>
      <c r="M46" s="120"/>
      <c r="N46" s="120"/>
      <c r="O46" s="120"/>
      <c r="P46" s="120"/>
      <c r="Q46" s="120"/>
      <c r="R46" s="120"/>
      <c r="S46" s="120"/>
      <c r="T46" s="120"/>
      <c r="U46" s="120"/>
      <c r="V46" s="120"/>
      <c r="W46" s="120"/>
      <c r="X46" s="120"/>
      <c r="Y46" s="120"/>
      <c r="Z46" s="120"/>
      <c r="AA46" s="120"/>
      <c r="AB46" s="120"/>
      <c r="AC46" s="120"/>
      <c r="AD46" s="120"/>
      <c r="AE46" s="120"/>
      <c r="AF46" s="120"/>
      <c r="AG46" s="120" t="s">
        <v>368</v>
      </c>
      <c r="AH46" s="415">
        <f>SUM(AG41,AC41,Y41,S41,O41,U41)</f>
        <v>188.55861481481483</v>
      </c>
      <c r="AI46" s="120"/>
      <c r="AJ46" s="120"/>
    </row>
    <row r="47" spans="1:69" x14ac:dyDescent="0.2">
      <c r="A47" s="115"/>
      <c r="B47" s="115"/>
      <c r="C47" s="115"/>
      <c r="D47" s="258"/>
      <c r="E47" s="259"/>
      <c r="F47" s="258"/>
      <c r="G47" s="258"/>
      <c r="H47" s="258"/>
      <c r="I47" s="115"/>
      <c r="J47" s="115"/>
      <c r="K47" s="115"/>
      <c r="L47" s="120"/>
      <c r="M47" s="120"/>
      <c r="N47" s="120"/>
      <c r="O47" s="120"/>
      <c r="P47" s="120"/>
      <c r="Q47" s="120"/>
      <c r="R47" s="120"/>
      <c r="S47" s="120"/>
      <c r="T47" s="120"/>
      <c r="U47" s="120"/>
      <c r="V47" s="120"/>
      <c r="W47" s="120"/>
      <c r="X47" s="120"/>
      <c r="Y47" s="120"/>
      <c r="Z47" s="120"/>
      <c r="AA47" s="120"/>
      <c r="AB47" s="120"/>
      <c r="AC47" s="120"/>
      <c r="AD47" s="120"/>
      <c r="AE47" s="120"/>
      <c r="AF47" s="120"/>
      <c r="AG47" s="120"/>
      <c r="AH47" s="120"/>
      <c r="AI47" s="120"/>
      <c r="AJ47" s="120"/>
    </row>
    <row r="48" spans="1:69" ht="14.45" customHeight="1" x14ac:dyDescent="0.2">
      <c r="A48" s="115"/>
      <c r="B48" s="115"/>
      <c r="C48" s="115"/>
      <c r="D48" s="115"/>
      <c r="E48" s="120"/>
      <c r="F48" s="120"/>
      <c r="G48" s="120"/>
      <c r="H48" s="120"/>
      <c r="I48" s="120"/>
      <c r="J48" s="120"/>
      <c r="K48" s="120"/>
      <c r="L48" s="120"/>
      <c r="M48" s="120"/>
      <c r="N48" s="120"/>
      <c r="O48" s="120"/>
      <c r="P48" s="120"/>
      <c r="Q48" s="120"/>
      <c r="R48" s="120"/>
      <c r="S48" s="120"/>
      <c r="T48" s="120"/>
      <c r="U48" s="120"/>
      <c r="V48" s="120"/>
      <c r="W48" s="120"/>
      <c r="X48" s="120"/>
      <c r="Y48" s="120"/>
      <c r="Z48" s="120"/>
      <c r="AA48" s="120"/>
      <c r="AB48" s="120"/>
      <c r="AC48" s="120"/>
      <c r="AD48"/>
      <c r="AE48"/>
      <c r="AF48"/>
      <c r="AG48"/>
      <c r="AH48"/>
      <c r="AI48"/>
      <c r="AJ48"/>
    </row>
    <row r="49" spans="1:36" ht="14.45" customHeight="1" x14ac:dyDescent="0.2">
      <c r="A49" s="115"/>
      <c r="B49" s="115"/>
      <c r="C49" s="115"/>
      <c r="D49" s="115"/>
      <c r="E49" s="120"/>
      <c r="F49" s="120"/>
      <c r="G49" s="120"/>
      <c r="H49" s="120"/>
      <c r="I49" s="120"/>
      <c r="J49" s="120"/>
      <c r="K49" s="120"/>
      <c r="L49" s="120"/>
      <c r="M49" s="120"/>
      <c r="N49" s="120"/>
      <c r="O49" s="120"/>
      <c r="P49" s="120"/>
      <c r="Q49" s="120"/>
      <c r="R49" s="120"/>
      <c r="S49" s="120"/>
      <c r="T49" s="120"/>
      <c r="U49" s="120"/>
      <c r="V49" s="120"/>
      <c r="W49" s="120"/>
      <c r="X49" s="120"/>
      <c r="Y49" s="120"/>
      <c r="Z49" s="120"/>
      <c r="AA49" s="120"/>
      <c r="AB49" s="120"/>
      <c r="AC49" s="120"/>
      <c r="AD49"/>
      <c r="AE49"/>
      <c r="AF49"/>
      <c r="AG49"/>
      <c r="AH49"/>
      <c r="AI49"/>
      <c r="AJ49"/>
    </row>
    <row r="50" spans="1:36" ht="14.45" customHeight="1" x14ac:dyDescent="0.2">
      <c r="A50" s="115"/>
      <c r="B50" s="115"/>
      <c r="C50" s="115"/>
      <c r="D50" s="115"/>
      <c r="E50" s="120"/>
      <c r="F50" s="120"/>
      <c r="G50" s="120"/>
      <c r="H50" s="120"/>
      <c r="I50" s="120"/>
      <c r="J50" s="120"/>
      <c r="K50" s="120"/>
      <c r="L50" s="120"/>
      <c r="M50" s="120"/>
      <c r="N50" s="120"/>
      <c r="O50" s="120"/>
      <c r="P50" s="120"/>
      <c r="Q50" s="120"/>
      <c r="R50" s="120"/>
      <c r="S50" s="120"/>
      <c r="T50" s="120"/>
      <c r="U50" s="120"/>
      <c r="V50" s="120"/>
      <c r="W50" s="120"/>
      <c r="X50" s="120"/>
      <c r="Y50" s="120"/>
      <c r="Z50" s="120"/>
      <c r="AA50" s="120"/>
      <c r="AB50" s="120"/>
      <c r="AC50" s="120"/>
      <c r="AD50"/>
      <c r="AE50"/>
      <c r="AF50"/>
      <c r="AG50"/>
      <c r="AH50"/>
      <c r="AI50"/>
      <c r="AJ50"/>
    </row>
    <row r="51" spans="1:36" ht="14.45" customHeight="1" x14ac:dyDescent="0.2">
      <c r="A51" s="115"/>
      <c r="B51" s="115"/>
      <c r="C51" s="115"/>
      <c r="D51" s="115"/>
      <c r="E51" s="120"/>
      <c r="F51" s="120"/>
      <c r="G51" s="120"/>
      <c r="H51" s="120"/>
      <c r="I51" s="120"/>
      <c r="J51" s="120"/>
      <c r="K51" s="120"/>
      <c r="L51" s="120"/>
      <c r="M51" s="120"/>
      <c r="N51" s="120"/>
      <c r="O51" s="120"/>
      <c r="P51" s="120"/>
      <c r="Q51" s="120"/>
      <c r="R51" s="120"/>
      <c r="S51" s="120"/>
      <c r="T51" s="120"/>
      <c r="U51" s="120"/>
      <c r="V51" s="120"/>
      <c r="W51" s="120"/>
      <c r="X51" s="120"/>
      <c r="Y51" s="120"/>
      <c r="Z51" s="120"/>
      <c r="AA51" s="120"/>
      <c r="AB51" s="120"/>
      <c r="AC51" s="120"/>
      <c r="AD51"/>
      <c r="AE51"/>
      <c r="AF51"/>
      <c r="AG51"/>
      <c r="AH51"/>
      <c r="AI51"/>
      <c r="AJ51"/>
    </row>
    <row r="52" spans="1:36" ht="14.45" customHeight="1" x14ac:dyDescent="0.2">
      <c r="A52" s="115"/>
      <c r="B52" s="115"/>
      <c r="C52" s="115"/>
      <c r="D52" s="115"/>
      <c r="E52" s="120"/>
      <c r="F52" s="120"/>
      <c r="G52" s="120"/>
      <c r="H52" s="120"/>
      <c r="I52" s="120"/>
      <c r="J52" s="120"/>
      <c r="K52" s="120"/>
      <c r="L52" s="120"/>
      <c r="M52" s="120"/>
      <c r="N52" s="120"/>
      <c r="O52" s="120"/>
      <c r="P52" s="120"/>
      <c r="Q52" s="120"/>
      <c r="R52" s="120"/>
      <c r="S52" s="120"/>
      <c r="T52" s="120"/>
      <c r="U52" s="120"/>
      <c r="V52" s="120"/>
      <c r="W52" s="120"/>
      <c r="X52" s="120"/>
      <c r="Y52" s="120"/>
      <c r="Z52" s="120"/>
      <c r="AA52" s="120"/>
      <c r="AB52" s="120"/>
      <c r="AC52" s="120"/>
      <c r="AD52"/>
      <c r="AE52"/>
      <c r="AF52"/>
      <c r="AG52"/>
      <c r="AH52"/>
      <c r="AI52"/>
      <c r="AJ52"/>
    </row>
    <row r="53" spans="1:36" ht="14.45" customHeight="1" x14ac:dyDescent="0.2">
      <c r="A53" s="115"/>
      <c r="B53" s="115"/>
      <c r="C53" s="115"/>
      <c r="D53" s="115"/>
      <c r="E53" s="120"/>
      <c r="F53" s="120"/>
      <c r="G53" s="120"/>
      <c r="H53" s="120"/>
      <c r="I53" s="120"/>
      <c r="J53" s="120"/>
      <c r="K53" s="120"/>
      <c r="L53" s="120"/>
      <c r="M53" s="120"/>
      <c r="N53" s="120"/>
      <c r="O53" s="120"/>
      <c r="P53" s="120"/>
      <c r="Q53" s="120"/>
      <c r="R53" s="120"/>
      <c r="S53" s="120"/>
      <c r="T53" s="120"/>
      <c r="U53" s="120"/>
      <c r="V53" s="120"/>
      <c r="W53" s="120"/>
      <c r="X53" s="120"/>
      <c r="Y53" s="120"/>
      <c r="Z53" s="120"/>
      <c r="AA53" s="120"/>
      <c r="AB53" s="120"/>
      <c r="AC53" s="120"/>
      <c r="AD53"/>
      <c r="AE53"/>
      <c r="AF53"/>
      <c r="AG53"/>
      <c r="AH53"/>
      <c r="AI53"/>
      <c r="AJ53"/>
    </row>
    <row r="54" spans="1:36" ht="14.45" customHeight="1" x14ac:dyDescent="0.2">
      <c r="A54" s="115"/>
      <c r="B54" s="115"/>
      <c r="C54" s="115"/>
      <c r="D54" s="115"/>
      <c r="E54" s="120"/>
      <c r="F54" s="120"/>
      <c r="G54" s="120"/>
      <c r="H54" s="120"/>
      <c r="I54" s="120"/>
      <c r="J54" s="120"/>
      <c r="K54" s="120"/>
      <c r="L54" s="120"/>
      <c r="M54" s="120"/>
      <c r="N54" s="120"/>
      <c r="O54" s="120"/>
      <c r="P54" s="120"/>
      <c r="Q54" s="120"/>
      <c r="R54" s="120"/>
      <c r="S54" s="120"/>
      <c r="T54" s="120"/>
      <c r="U54" s="120"/>
      <c r="V54" s="120"/>
      <c r="W54" s="120"/>
      <c r="X54" s="120"/>
      <c r="Y54" s="120"/>
      <c r="Z54" s="120"/>
      <c r="AA54" s="120"/>
      <c r="AB54" s="120"/>
      <c r="AC54" s="120"/>
      <c r="AD54"/>
      <c r="AE54"/>
      <c r="AF54"/>
      <c r="AG54"/>
      <c r="AH54"/>
      <c r="AI54"/>
      <c r="AJ54"/>
    </row>
    <row r="55" spans="1:36" ht="14.45" customHeight="1" x14ac:dyDescent="0.2">
      <c r="A55" s="115"/>
      <c r="B55" s="115"/>
      <c r="C55" s="115"/>
      <c r="D55" s="115"/>
      <c r="E55" s="120"/>
      <c r="F55" s="120"/>
      <c r="G55" s="120"/>
      <c r="H55" s="120"/>
      <c r="I55" s="120"/>
      <c r="J55" s="120"/>
      <c r="K55" s="120"/>
      <c r="L55" s="120"/>
      <c r="M55" s="120"/>
      <c r="N55" s="120"/>
      <c r="O55" s="120"/>
      <c r="P55" s="120"/>
      <c r="Q55" s="120"/>
      <c r="R55" s="120"/>
      <c r="S55" s="120"/>
      <c r="T55" s="120"/>
      <c r="U55" s="120"/>
      <c r="V55" s="120"/>
      <c r="X55" s="120"/>
      <c r="Y55" s="120"/>
      <c r="Z55" s="120"/>
      <c r="AA55" s="120"/>
      <c r="AB55" s="120"/>
      <c r="AC55" s="120"/>
      <c r="AD55"/>
      <c r="AE55"/>
      <c r="AF55"/>
      <c r="AG55"/>
      <c r="AH55"/>
      <c r="AI55"/>
      <c r="AJ55"/>
    </row>
    <row r="56" spans="1:36" ht="14.45" customHeight="1" x14ac:dyDescent="0.2">
      <c r="A56" s="115"/>
      <c r="B56" s="115"/>
      <c r="C56" s="115"/>
      <c r="D56" s="115"/>
      <c r="E56" s="120"/>
      <c r="F56" s="120"/>
      <c r="G56" s="120"/>
      <c r="H56" s="120"/>
      <c r="I56" s="120"/>
      <c r="J56" s="120"/>
      <c r="K56" s="120"/>
      <c r="L56" s="120"/>
      <c r="M56" s="120"/>
      <c r="N56" s="120"/>
      <c r="O56" s="120"/>
      <c r="P56" s="120"/>
      <c r="Q56" s="120"/>
      <c r="R56" s="120"/>
      <c r="S56" s="120"/>
      <c r="T56" s="120"/>
      <c r="U56" s="120"/>
      <c r="V56" s="120"/>
      <c r="W56" s="120"/>
      <c r="X56" s="120"/>
      <c r="Y56" s="120"/>
      <c r="Z56" s="120"/>
      <c r="AA56" s="120"/>
      <c r="AB56" s="120"/>
      <c r="AC56" s="120"/>
      <c r="AD56"/>
      <c r="AE56"/>
      <c r="AF56"/>
      <c r="AG56"/>
      <c r="AH56"/>
      <c r="AI56"/>
      <c r="AJ56"/>
    </row>
    <row r="57" spans="1:36" ht="14.45" customHeight="1" x14ac:dyDescent="0.2">
      <c r="A57" s="115"/>
      <c r="B57" s="115"/>
      <c r="C57" s="115"/>
      <c r="D57" s="115"/>
      <c r="E57" s="120"/>
      <c r="F57" s="120"/>
      <c r="G57" s="120"/>
      <c r="H57" s="120"/>
      <c r="I57" s="120"/>
      <c r="J57" s="120"/>
      <c r="K57" s="120"/>
      <c r="L57" s="120"/>
      <c r="M57" s="120"/>
      <c r="N57" s="120"/>
      <c r="O57" s="120"/>
      <c r="P57" s="120"/>
      <c r="Q57" s="120"/>
      <c r="R57" s="120"/>
      <c r="S57" s="120"/>
      <c r="T57" s="120"/>
      <c r="U57" s="120"/>
      <c r="V57" s="120"/>
      <c r="W57" s="120"/>
      <c r="X57" s="120"/>
      <c r="Y57" s="120"/>
      <c r="Z57" s="120"/>
      <c r="AA57" s="120"/>
      <c r="AB57" s="120"/>
      <c r="AC57" s="120"/>
      <c r="AD57"/>
      <c r="AE57"/>
      <c r="AF57"/>
      <c r="AG57"/>
      <c r="AH57"/>
      <c r="AI57"/>
      <c r="AJ57"/>
    </row>
    <row r="58" spans="1:36" ht="14.45" customHeight="1" x14ac:dyDescent="0.2">
      <c r="A58" s="115"/>
      <c r="B58" s="115"/>
      <c r="C58" s="115"/>
      <c r="D58" s="115"/>
      <c r="E58" s="120"/>
      <c r="F58" s="120"/>
      <c r="G58" s="120"/>
      <c r="H58" s="120"/>
      <c r="I58" s="120"/>
      <c r="J58" s="120"/>
      <c r="K58" s="120"/>
      <c r="L58" s="120"/>
      <c r="M58" s="120"/>
      <c r="N58" s="120"/>
      <c r="O58" s="120"/>
      <c r="P58" s="120"/>
      <c r="Q58" s="120"/>
      <c r="R58" s="120"/>
      <c r="S58" s="120"/>
      <c r="T58" s="120"/>
      <c r="U58" s="120"/>
      <c r="V58" s="120"/>
      <c r="W58" s="120"/>
      <c r="X58" s="120"/>
      <c r="Y58" s="120"/>
      <c r="Z58" s="120"/>
      <c r="AA58" s="120"/>
      <c r="AB58" s="120"/>
      <c r="AC58" s="120"/>
      <c r="AD58"/>
      <c r="AE58"/>
      <c r="AF58"/>
      <c r="AG58"/>
      <c r="AH58"/>
      <c r="AI58"/>
      <c r="AJ58"/>
    </row>
    <row r="59" spans="1:36" ht="14.45" customHeight="1" x14ac:dyDescent="0.2">
      <c r="A59" s="115"/>
      <c r="B59" s="115"/>
      <c r="C59" s="115"/>
      <c r="D59" s="115"/>
      <c r="E59" s="120"/>
      <c r="F59" s="120"/>
      <c r="G59" s="120"/>
      <c r="H59" s="120"/>
      <c r="I59" s="120"/>
      <c r="J59" s="120"/>
      <c r="K59" s="120"/>
      <c r="L59" s="120"/>
      <c r="M59" s="120"/>
      <c r="N59" s="120"/>
      <c r="O59" s="120"/>
      <c r="P59" s="120"/>
      <c r="Q59" s="120"/>
      <c r="R59" s="120"/>
      <c r="S59" s="120"/>
      <c r="T59" s="120"/>
      <c r="U59" s="120"/>
      <c r="V59" s="120"/>
      <c r="W59" s="120"/>
      <c r="X59" s="120"/>
      <c r="Y59" s="120"/>
      <c r="Z59" s="120"/>
      <c r="AA59" s="120"/>
      <c r="AB59" s="120"/>
      <c r="AC59" s="120"/>
      <c r="AD59"/>
      <c r="AE59"/>
      <c r="AF59"/>
      <c r="AG59"/>
      <c r="AH59"/>
      <c r="AI59"/>
      <c r="AJ59"/>
    </row>
    <row r="60" spans="1:36" x14ac:dyDescent="0.2">
      <c r="A60" s="115"/>
      <c r="B60" s="115"/>
      <c r="C60" s="120"/>
      <c r="D60" s="115"/>
      <c r="E60" s="120"/>
      <c r="F60" s="120"/>
      <c r="G60" s="120"/>
      <c r="H60" s="120"/>
      <c r="I60" s="120"/>
      <c r="J60" s="120"/>
      <c r="K60" s="120"/>
      <c r="L60" s="120"/>
      <c r="M60" s="120"/>
      <c r="N60" s="120"/>
      <c r="O60" s="120"/>
      <c r="P60" s="120"/>
      <c r="Q60" s="120"/>
      <c r="R60" s="120"/>
      <c r="S60" s="120"/>
      <c r="T60" s="120"/>
      <c r="U60" s="120"/>
      <c r="V60" s="120"/>
      <c r="W60" s="120"/>
      <c r="X60" s="120"/>
      <c r="Y60" s="120"/>
      <c r="Z60" s="120"/>
      <c r="AA60" s="120"/>
      <c r="AB60" s="120"/>
      <c r="AC60" s="120"/>
      <c r="AD60"/>
      <c r="AE60"/>
      <c r="AF60"/>
      <c r="AG60"/>
      <c r="AH60"/>
      <c r="AI60"/>
      <c r="AJ60"/>
    </row>
    <row r="61" spans="1:36" x14ac:dyDescent="0.2">
      <c r="A61" s="115"/>
      <c r="B61" s="115"/>
      <c r="C61" s="115"/>
      <c r="D61" s="115"/>
      <c r="E61" s="120"/>
      <c r="F61" s="120"/>
      <c r="G61" s="120"/>
      <c r="H61" s="120"/>
      <c r="I61" s="120"/>
      <c r="J61" s="120"/>
      <c r="K61" s="120"/>
      <c r="L61" s="120"/>
      <c r="M61" s="120"/>
      <c r="N61" s="120"/>
      <c r="O61" s="120"/>
      <c r="P61" s="120"/>
      <c r="Q61" s="120"/>
      <c r="R61" s="120"/>
      <c r="S61" s="120"/>
      <c r="T61" s="120"/>
      <c r="U61" s="120"/>
      <c r="V61" s="120"/>
      <c r="W61" s="120"/>
      <c r="X61" s="120"/>
      <c r="Y61" s="120"/>
      <c r="Z61" s="120"/>
      <c r="AA61" s="120"/>
      <c r="AB61" s="120"/>
      <c r="AC61" s="120"/>
      <c r="AD61"/>
      <c r="AE61"/>
      <c r="AF61"/>
      <c r="AG61"/>
      <c r="AH61"/>
      <c r="AI61"/>
      <c r="AJ61"/>
    </row>
    <row r="62" spans="1:36" x14ac:dyDescent="0.2">
      <c r="A62" s="115"/>
      <c r="B62" s="115"/>
      <c r="C62" s="115"/>
      <c r="D62" s="115"/>
      <c r="E62" s="120"/>
      <c r="F62" s="120"/>
      <c r="G62" s="120"/>
      <c r="H62" s="120"/>
      <c r="I62" s="120"/>
      <c r="J62" s="120"/>
      <c r="K62" s="120"/>
      <c r="L62" s="120"/>
      <c r="M62" s="120"/>
      <c r="N62" s="120"/>
      <c r="O62" s="120"/>
      <c r="P62" s="120"/>
      <c r="Q62" s="120"/>
      <c r="R62" s="120"/>
      <c r="S62" s="120"/>
      <c r="T62" s="120"/>
      <c r="U62" s="120"/>
      <c r="V62" s="120"/>
      <c r="W62" s="120"/>
      <c r="X62" s="120"/>
      <c r="Y62" s="120"/>
      <c r="Z62" s="120"/>
      <c r="AA62" s="120"/>
      <c r="AB62" s="120"/>
      <c r="AC62" s="120"/>
      <c r="AD62"/>
      <c r="AE62"/>
      <c r="AF62"/>
      <c r="AG62"/>
      <c r="AH62"/>
      <c r="AI62"/>
      <c r="AJ62"/>
    </row>
    <row r="63" spans="1:36" x14ac:dyDescent="0.2">
      <c r="A63" s="115"/>
      <c r="B63" s="115"/>
      <c r="C63" s="342"/>
      <c r="D63" s="115"/>
      <c r="E63" s="120"/>
      <c r="F63" s="120"/>
      <c r="G63" s="120"/>
      <c r="H63" s="120"/>
      <c r="I63" s="120"/>
      <c r="J63" s="120"/>
      <c r="K63" s="120"/>
      <c r="L63" s="120"/>
      <c r="M63" s="120"/>
      <c r="N63" s="120"/>
      <c r="O63" s="120"/>
      <c r="P63" s="120"/>
      <c r="Q63" s="120"/>
      <c r="R63" s="120"/>
      <c r="S63" s="120"/>
      <c r="T63" s="120"/>
      <c r="U63" s="120"/>
      <c r="V63" s="120"/>
      <c r="W63" s="120"/>
      <c r="X63" s="120"/>
      <c r="Y63" s="120"/>
      <c r="Z63" s="120"/>
      <c r="AA63" s="120"/>
      <c r="AB63" s="120"/>
      <c r="AC63" s="120"/>
      <c r="AD63"/>
      <c r="AE63"/>
      <c r="AF63"/>
      <c r="AG63"/>
      <c r="AH63"/>
      <c r="AI63"/>
      <c r="AJ63"/>
    </row>
    <row r="64" spans="1:36" x14ac:dyDescent="0.2">
      <c r="A64" s="115"/>
      <c r="B64" s="115"/>
      <c r="C64" s="115"/>
      <c r="D64" s="115"/>
      <c r="E64" s="115"/>
      <c r="F64" s="115"/>
      <c r="G64" s="115"/>
      <c r="H64" s="115"/>
      <c r="I64" s="115"/>
      <c r="J64" s="115"/>
      <c r="K64" s="115"/>
      <c r="L64" s="120"/>
      <c r="M64" s="120"/>
      <c r="N64" s="120"/>
      <c r="O64" s="120"/>
      <c r="P64" s="120"/>
      <c r="Q64" s="120"/>
      <c r="R64" s="120"/>
      <c r="S64" s="120"/>
      <c r="T64" s="120"/>
      <c r="U64" s="120"/>
      <c r="V64" s="120"/>
      <c r="W64" s="120"/>
      <c r="X64" s="120"/>
      <c r="Y64" s="120"/>
      <c r="Z64" s="120"/>
      <c r="AA64" s="120"/>
      <c r="AB64" s="120"/>
      <c r="AC64" s="120"/>
      <c r="AD64" s="120"/>
      <c r="AE64" s="120"/>
      <c r="AF64" s="120"/>
      <c r="AG64" s="120"/>
      <c r="AH64" s="120"/>
      <c r="AI64" s="120"/>
      <c r="AJ64" s="120"/>
    </row>
    <row r="65" spans="1:49" x14ac:dyDescent="0.2">
      <c r="A65" s="115"/>
      <c r="B65" s="115"/>
      <c r="C65" s="115"/>
      <c r="D65" s="115"/>
      <c r="E65" s="115"/>
      <c r="F65" s="115"/>
      <c r="G65" s="115"/>
      <c r="H65" s="115"/>
      <c r="I65" s="115"/>
      <c r="J65" s="115"/>
      <c r="K65" s="115"/>
      <c r="L65" s="120"/>
      <c r="M65" s="120"/>
      <c r="N65" s="120"/>
      <c r="O65" s="120"/>
      <c r="P65" s="120"/>
      <c r="Q65" s="120"/>
      <c r="R65" s="120"/>
      <c r="S65" s="120"/>
      <c r="T65" s="120"/>
      <c r="U65" s="120"/>
      <c r="V65" s="120"/>
      <c r="W65" s="120"/>
      <c r="X65" s="120"/>
      <c r="Y65" s="120"/>
      <c r="Z65" s="120"/>
      <c r="AA65" s="120"/>
      <c r="AB65" s="120"/>
      <c r="AC65" s="120"/>
      <c r="AD65" s="120"/>
      <c r="AE65" s="120"/>
      <c r="AF65" s="120"/>
      <c r="AG65" s="120"/>
      <c r="AH65" s="120"/>
      <c r="AI65" s="120"/>
      <c r="AJ65" s="120"/>
    </row>
    <row r="66" spans="1:49" x14ac:dyDescent="0.2">
      <c r="A66" s="115"/>
      <c r="B66" s="115"/>
      <c r="C66" s="115"/>
      <c r="D66" s="115"/>
      <c r="E66" s="115"/>
      <c r="F66" s="115"/>
      <c r="G66" s="115"/>
      <c r="H66" s="115"/>
      <c r="I66" s="115"/>
      <c r="J66" s="115"/>
      <c r="K66" s="115"/>
      <c r="L66" s="120"/>
      <c r="M66" s="120"/>
      <c r="N66" s="120"/>
      <c r="O66" s="120"/>
      <c r="P66" s="120"/>
      <c r="Q66" s="120"/>
      <c r="R66" s="120"/>
      <c r="S66" s="120"/>
      <c r="T66" s="120"/>
      <c r="U66" s="120"/>
      <c r="V66" s="120"/>
      <c r="W66" s="120"/>
      <c r="X66" s="120"/>
      <c r="Y66" s="120"/>
      <c r="Z66" s="120"/>
      <c r="AA66" s="120"/>
      <c r="AB66" s="120"/>
      <c r="AC66" s="120"/>
      <c r="AD66" s="120"/>
      <c r="AE66" s="120"/>
      <c r="AF66" s="120"/>
      <c r="AG66" s="120"/>
      <c r="AH66" s="120"/>
      <c r="AI66" s="120"/>
      <c r="AJ66" s="120"/>
    </row>
    <row r="67" spans="1:49" x14ac:dyDescent="0.2">
      <c r="A67" s="115"/>
      <c r="B67" s="115"/>
      <c r="C67" s="115"/>
      <c r="D67" s="115"/>
      <c r="E67" s="115"/>
      <c r="F67" s="115"/>
      <c r="G67" s="115"/>
      <c r="H67" s="115"/>
      <c r="I67" s="115"/>
      <c r="J67" s="115"/>
      <c r="K67" s="115"/>
      <c r="L67" s="120"/>
      <c r="M67" s="120"/>
      <c r="N67" s="120"/>
      <c r="O67" s="120"/>
      <c r="P67" s="120"/>
      <c r="Q67" s="120"/>
      <c r="R67" s="120"/>
      <c r="S67" s="120"/>
      <c r="T67" s="120"/>
      <c r="U67" s="120"/>
      <c r="V67" s="120"/>
      <c r="W67" s="120"/>
      <c r="X67" s="120"/>
      <c r="Y67" s="120"/>
      <c r="Z67" s="120"/>
      <c r="AA67" s="120"/>
      <c r="AB67" s="120"/>
      <c r="AC67" s="120"/>
      <c r="AD67" s="120"/>
      <c r="AE67" s="120"/>
      <c r="AF67" s="120"/>
      <c r="AG67" s="120"/>
      <c r="AH67" s="120"/>
      <c r="AI67" s="120"/>
      <c r="AJ67" s="120"/>
    </row>
    <row r="68" spans="1:49" x14ac:dyDescent="0.2">
      <c r="A68" s="115"/>
      <c r="B68" s="115"/>
      <c r="C68" s="115"/>
      <c r="D68" s="115"/>
      <c r="E68" s="115"/>
      <c r="F68" s="115"/>
      <c r="G68" s="115"/>
      <c r="H68" s="115"/>
      <c r="I68" s="115"/>
      <c r="J68" s="115"/>
      <c r="K68" s="115"/>
      <c r="L68" s="120"/>
      <c r="M68" s="120"/>
      <c r="N68" s="120"/>
      <c r="O68" s="120"/>
      <c r="P68" s="120"/>
      <c r="Q68" s="120"/>
      <c r="R68" s="120"/>
      <c r="S68" s="120"/>
      <c r="T68" s="120"/>
      <c r="U68" s="120"/>
      <c r="V68" s="120"/>
      <c r="W68" s="120"/>
      <c r="X68" s="120"/>
      <c r="Y68" s="120"/>
      <c r="Z68" s="120"/>
      <c r="AA68" s="120"/>
      <c r="AB68" s="120"/>
      <c r="AC68" s="120"/>
      <c r="AD68" s="120"/>
      <c r="AE68" s="120"/>
      <c r="AF68" s="120"/>
      <c r="AG68" s="120"/>
      <c r="AH68" s="120"/>
      <c r="AI68" s="120"/>
      <c r="AJ68" s="120"/>
    </row>
    <row r="69" spans="1:49" x14ac:dyDescent="0.2">
      <c r="A69" s="115"/>
      <c r="B69" s="115"/>
      <c r="C69" s="115"/>
      <c r="D69" s="115"/>
      <c r="E69" s="115"/>
      <c r="F69" s="115"/>
      <c r="G69" s="115"/>
      <c r="H69" s="115"/>
      <c r="I69" s="115"/>
      <c r="J69" s="115"/>
      <c r="K69" s="115"/>
      <c r="L69" s="120"/>
      <c r="M69" s="120"/>
      <c r="N69" s="120"/>
      <c r="O69" s="120"/>
      <c r="P69" s="120"/>
      <c r="Q69" s="120"/>
      <c r="R69" s="120"/>
      <c r="S69" s="120"/>
      <c r="T69" s="120"/>
      <c r="U69" s="120"/>
      <c r="V69" s="120"/>
      <c r="W69" s="120"/>
      <c r="X69" s="120"/>
      <c r="Y69" s="120"/>
      <c r="Z69" s="120"/>
      <c r="AA69" s="120"/>
      <c r="AB69" s="120"/>
      <c r="AC69" s="120"/>
      <c r="AD69" s="120"/>
      <c r="AE69" s="120"/>
      <c r="AF69" s="120"/>
      <c r="AG69" s="120"/>
      <c r="AH69" s="120"/>
      <c r="AI69" s="120"/>
      <c r="AJ69" s="120"/>
    </row>
    <row r="70" spans="1:49" x14ac:dyDescent="0.2">
      <c r="A70" s="115"/>
      <c r="B70" s="115"/>
      <c r="C70" s="115"/>
      <c r="D70" s="115"/>
      <c r="E70" s="115"/>
      <c r="F70" s="115"/>
      <c r="G70" s="115"/>
      <c r="H70" s="115"/>
      <c r="I70" s="115"/>
      <c r="J70" s="115"/>
      <c r="K70" s="115"/>
      <c r="L70" s="120"/>
      <c r="M70" s="120"/>
      <c r="N70" s="120"/>
      <c r="O70" s="120"/>
      <c r="P70" s="120"/>
      <c r="Q70" s="120"/>
      <c r="R70" s="120"/>
      <c r="S70" s="120"/>
      <c r="T70" s="120"/>
      <c r="U70" s="120"/>
      <c r="V70" s="120"/>
      <c r="W70" s="120"/>
      <c r="X70" s="120"/>
      <c r="Y70" s="120"/>
      <c r="Z70" s="120"/>
      <c r="AA70" s="120"/>
      <c r="AB70" s="120"/>
      <c r="AC70" s="120"/>
      <c r="AD70" s="120"/>
      <c r="AE70" s="120"/>
      <c r="AF70" s="120"/>
      <c r="AG70" s="120"/>
      <c r="AH70" s="120"/>
      <c r="AI70" s="120"/>
      <c r="AJ70" s="120"/>
    </row>
    <row r="71" spans="1:49" x14ac:dyDescent="0.2">
      <c r="A71" s="115"/>
      <c r="B71" s="115"/>
      <c r="C71" s="115"/>
      <c r="D71" s="115"/>
      <c r="E71" s="115"/>
      <c r="F71" s="115"/>
      <c r="G71" s="115"/>
      <c r="H71" s="115"/>
      <c r="I71" s="115"/>
      <c r="J71" s="115"/>
      <c r="K71" s="115"/>
      <c r="L71" s="120"/>
      <c r="M71" s="120"/>
      <c r="N71" s="120"/>
      <c r="O71" s="120"/>
      <c r="P71" s="120"/>
      <c r="Q71" s="120"/>
      <c r="R71" s="120"/>
      <c r="S71" s="120"/>
      <c r="T71" s="120"/>
      <c r="U71" s="120"/>
      <c r="V71" s="120"/>
      <c r="W71" s="120"/>
      <c r="X71" s="120"/>
      <c r="Y71" s="120"/>
      <c r="Z71" s="120"/>
      <c r="AA71" s="120"/>
      <c r="AB71" s="120"/>
      <c r="AC71" s="120"/>
      <c r="AD71" s="120"/>
      <c r="AE71" s="120"/>
      <c r="AF71" s="120"/>
      <c r="AG71" s="120"/>
      <c r="AH71" s="120"/>
      <c r="AI71" s="120"/>
      <c r="AJ71" s="120"/>
    </row>
    <row r="76" spans="1:49" ht="13.5" thickBot="1" x14ac:dyDescent="0.25">
      <c r="A76" s="115"/>
      <c r="B76" s="115"/>
      <c r="C76" s="115"/>
      <c r="D76" s="258" t="s">
        <v>130</v>
      </c>
      <c r="E76" s="259"/>
      <c r="F76" s="258" t="s">
        <v>95</v>
      </c>
      <c r="G76" s="258" t="s">
        <v>139</v>
      </c>
      <c r="H76" s="258" t="s">
        <v>270</v>
      </c>
      <c r="I76" s="115"/>
      <c r="J76" s="115"/>
      <c r="K76" s="115"/>
      <c r="L76" s="120"/>
      <c r="M76" s="120"/>
      <c r="N76" s="120"/>
      <c r="O76" s="120"/>
      <c r="P76" s="120"/>
      <c r="Q76" s="120"/>
      <c r="R76" s="120"/>
      <c r="S76" s="120"/>
      <c r="T76" s="120"/>
      <c r="U76" s="120"/>
      <c r="V76" s="120"/>
      <c r="W76" s="120"/>
      <c r="X76" s="120"/>
      <c r="Y76" s="120"/>
      <c r="Z76" s="120"/>
      <c r="AA76" s="120"/>
      <c r="AB76" s="120"/>
      <c r="AC76" s="120"/>
      <c r="AD76" s="120"/>
      <c r="AE76" s="120"/>
      <c r="AF76" s="120"/>
      <c r="AG76" s="120"/>
      <c r="AH76" s="120"/>
      <c r="AI76" s="120"/>
      <c r="AJ76" s="120"/>
      <c r="AK76" s="115"/>
      <c r="AL76" s="115"/>
      <c r="AM76" s="115"/>
      <c r="AN76" s="115"/>
      <c r="AO76" s="115"/>
      <c r="AP76" s="115"/>
      <c r="AQ76" s="115"/>
      <c r="AR76" s="115"/>
      <c r="AS76" s="115"/>
      <c r="AT76" s="115"/>
      <c r="AU76" s="115"/>
      <c r="AV76" s="115"/>
      <c r="AW76" s="115"/>
    </row>
    <row r="77" spans="1:49" ht="13.5" thickBot="1" x14ac:dyDescent="0.25">
      <c r="A77" s="115"/>
      <c r="B77" s="115"/>
      <c r="C77" s="317" t="s">
        <v>132</v>
      </c>
      <c r="D77" s="256">
        <v>1.6E-2</v>
      </c>
      <c r="E77" s="257" t="s">
        <v>269</v>
      </c>
      <c r="F77" s="256">
        <v>8</v>
      </c>
      <c r="G77" s="256">
        <v>5.05</v>
      </c>
      <c r="H77" s="256">
        <v>5.5</v>
      </c>
      <c r="I77" s="256">
        <f>(D77*F77*(H77^2))/(32.4*2)</f>
        <v>5.975308641975309E-2</v>
      </c>
      <c r="J77" s="115"/>
      <c r="K77" s="115"/>
      <c r="L77" s="120"/>
      <c r="M77" s="120"/>
      <c r="N77" s="120"/>
      <c r="O77" s="120"/>
      <c r="P77" s="120"/>
      <c r="Q77" s="120"/>
      <c r="R77" s="120"/>
      <c r="S77" s="120"/>
      <c r="T77" s="120"/>
      <c r="U77" s="120"/>
      <c r="V77" s="120"/>
      <c r="W77" s="120"/>
      <c r="X77" s="120"/>
      <c r="Y77" s="120"/>
      <c r="Z77" s="120"/>
      <c r="AA77" s="120"/>
      <c r="AB77" s="120"/>
      <c r="AC77" s="120"/>
      <c r="AD77" s="120"/>
      <c r="AE77" s="120"/>
      <c r="AF77" s="120"/>
      <c r="AG77" s="120"/>
      <c r="AH77" s="120"/>
      <c r="AI77" s="120"/>
      <c r="AJ77" s="120"/>
      <c r="AK77" s="115"/>
      <c r="AL77" s="115"/>
      <c r="AM77" s="115"/>
      <c r="AN77" s="115"/>
      <c r="AO77" s="115"/>
      <c r="AP77" s="115"/>
      <c r="AQ77" s="115"/>
      <c r="AR77" s="115"/>
      <c r="AS77" s="115"/>
      <c r="AT77" s="115"/>
      <c r="AU77" s="115"/>
      <c r="AV77" s="115"/>
      <c r="AW77" s="115"/>
    </row>
    <row r="78" spans="1:49" ht="13.5" thickBot="1" x14ac:dyDescent="0.25">
      <c r="A78" s="115"/>
      <c r="B78" s="115"/>
      <c r="C78" s="317" t="s">
        <v>132</v>
      </c>
      <c r="D78" s="256">
        <v>1.9E-2</v>
      </c>
      <c r="E78" s="257" t="s">
        <v>271</v>
      </c>
      <c r="F78" s="256">
        <v>340</v>
      </c>
      <c r="G78" s="256">
        <v>2.0670000000000002</v>
      </c>
      <c r="H78" s="256">
        <v>5.5</v>
      </c>
      <c r="I78" s="256">
        <f>(D78*F78*(H78^2))/(32.4*2)</f>
        <v>3.0156635802469136</v>
      </c>
      <c r="J78" s="115"/>
      <c r="K78" s="115"/>
      <c r="L78" s="120"/>
      <c r="M78" s="120"/>
      <c r="N78" s="120"/>
      <c r="O78" s="120"/>
      <c r="P78" s="120"/>
      <c r="Q78" s="120"/>
      <c r="R78" s="120"/>
      <c r="S78" s="120"/>
      <c r="T78" s="120"/>
      <c r="U78" s="120"/>
      <c r="V78" s="120"/>
      <c r="W78" s="120"/>
      <c r="X78" s="120"/>
      <c r="Y78" s="120"/>
      <c r="Z78" s="120"/>
      <c r="AA78" s="120"/>
      <c r="AB78" s="120"/>
      <c r="AC78" s="120"/>
      <c r="AD78" s="120"/>
      <c r="AE78" s="120"/>
      <c r="AF78" s="120"/>
      <c r="AG78" s="120"/>
      <c r="AH78" s="120"/>
      <c r="AI78" s="120"/>
      <c r="AJ78" s="120"/>
      <c r="AK78" s="115"/>
      <c r="AL78" s="115"/>
      <c r="AM78" s="115"/>
      <c r="AN78" s="115"/>
      <c r="AO78" s="115"/>
      <c r="AP78" s="115"/>
      <c r="AQ78" s="115"/>
      <c r="AR78" s="115"/>
      <c r="AS78" s="115"/>
      <c r="AT78" s="115"/>
      <c r="AU78" s="115"/>
      <c r="AV78" s="115"/>
      <c r="AW78" s="115"/>
    </row>
    <row r="79" spans="1:49" ht="13.5" thickBot="1" x14ac:dyDescent="0.25">
      <c r="A79" s="115"/>
      <c r="B79" s="115"/>
      <c r="C79" s="82" t="s">
        <v>134</v>
      </c>
      <c r="D79" s="256">
        <v>1.9E-2</v>
      </c>
      <c r="E79" s="257" t="s">
        <v>271</v>
      </c>
      <c r="F79" s="256">
        <v>340</v>
      </c>
      <c r="G79" s="256">
        <v>2.0670000000000002</v>
      </c>
      <c r="H79" s="256">
        <v>5.5</v>
      </c>
      <c r="I79" s="256">
        <f>(D79*F79*(H79^2))/(32.4*2)</f>
        <v>3.0156635802469136</v>
      </c>
      <c r="J79" s="115"/>
      <c r="K79" s="115"/>
      <c r="L79" s="120"/>
      <c r="M79" s="120"/>
      <c r="N79" s="120"/>
      <c r="O79" s="120"/>
      <c r="P79" s="120"/>
      <c r="Q79" s="120"/>
      <c r="R79" s="120"/>
      <c r="S79" s="120"/>
      <c r="T79" s="120"/>
      <c r="U79" s="120"/>
      <c r="V79" s="120"/>
      <c r="W79" s="120"/>
      <c r="X79" s="120"/>
      <c r="Y79" s="120"/>
      <c r="Z79" s="120"/>
      <c r="AA79" s="120"/>
      <c r="AB79" s="120"/>
      <c r="AC79" s="120"/>
      <c r="AD79" s="120"/>
      <c r="AE79" s="120"/>
      <c r="AF79" s="120"/>
      <c r="AG79" s="120"/>
      <c r="AH79" s="120"/>
      <c r="AI79" s="120"/>
      <c r="AJ79" s="120"/>
      <c r="AK79" s="115"/>
      <c r="AL79" s="115"/>
      <c r="AM79" s="115"/>
      <c r="AN79" s="115"/>
      <c r="AO79" s="115"/>
      <c r="AP79" s="115"/>
      <c r="AQ79" s="115"/>
      <c r="AR79" s="115"/>
      <c r="AS79" s="115"/>
      <c r="AT79" s="115"/>
      <c r="AU79" s="115"/>
      <c r="AV79" s="115"/>
      <c r="AW79" s="115"/>
    </row>
    <row r="138" spans="3:11" x14ac:dyDescent="0.2">
      <c r="C138">
        <v>1</v>
      </c>
    </row>
    <row r="139" spans="3:11" x14ac:dyDescent="0.2">
      <c r="C139">
        <v>1.5</v>
      </c>
      <c r="K139">
        <v>6</v>
      </c>
    </row>
    <row r="140" spans="3:11" x14ac:dyDescent="0.2">
      <c r="C140">
        <v>2</v>
      </c>
    </row>
    <row r="141" spans="3:11" x14ac:dyDescent="0.2">
      <c r="C141">
        <v>2.5</v>
      </c>
    </row>
    <row r="142" spans="3:11" x14ac:dyDescent="0.2">
      <c r="C142">
        <v>3</v>
      </c>
    </row>
    <row r="143" spans="3:11" x14ac:dyDescent="0.2">
      <c r="C143">
        <v>4</v>
      </c>
    </row>
    <row r="144" spans="3:11" x14ac:dyDescent="0.2">
      <c r="C144">
        <v>5</v>
      </c>
    </row>
    <row r="145" spans="3:3" x14ac:dyDescent="0.2">
      <c r="C145">
        <v>6</v>
      </c>
    </row>
    <row r="146" spans="3:3" x14ac:dyDescent="0.2">
      <c r="C146">
        <v>7</v>
      </c>
    </row>
    <row r="147" spans="3:3" x14ac:dyDescent="0.2">
      <c r="C147">
        <v>8</v>
      </c>
    </row>
    <row r="148" spans="3:3" x14ac:dyDescent="0.2">
      <c r="C148">
        <v>9</v>
      </c>
    </row>
    <row r="149" spans="3:3" x14ac:dyDescent="0.2">
      <c r="C149">
        <v>10</v>
      </c>
    </row>
    <row r="150" spans="3:3" x14ac:dyDescent="0.2">
      <c r="C150">
        <v>11</v>
      </c>
    </row>
    <row r="151" spans="3:3" x14ac:dyDescent="0.2">
      <c r="C151">
        <v>12</v>
      </c>
    </row>
    <row r="152" spans="3:3" x14ac:dyDescent="0.2">
      <c r="C152">
        <v>13</v>
      </c>
    </row>
    <row r="153" spans="3:3" x14ac:dyDescent="0.2">
      <c r="C153">
        <v>14</v>
      </c>
    </row>
    <row r="154" spans="3:3" x14ac:dyDescent="0.2">
      <c r="C154">
        <v>15</v>
      </c>
    </row>
    <row r="155" spans="3:3" x14ac:dyDescent="0.2">
      <c r="C155">
        <v>16</v>
      </c>
    </row>
    <row r="156" spans="3:3" x14ac:dyDescent="0.2">
      <c r="C156">
        <v>17</v>
      </c>
    </row>
    <row r="157" spans="3:3" x14ac:dyDescent="0.2">
      <c r="C157">
        <v>18</v>
      </c>
    </row>
    <row r="158" spans="3:3" x14ac:dyDescent="0.2">
      <c r="C158">
        <v>19</v>
      </c>
    </row>
    <row r="159" spans="3:3" x14ac:dyDescent="0.2">
      <c r="C159">
        <v>20</v>
      </c>
    </row>
    <row r="160" spans="3:3" x14ac:dyDescent="0.2">
      <c r="C160">
        <v>21</v>
      </c>
    </row>
    <row r="161" spans="3:3" x14ac:dyDescent="0.2">
      <c r="C161">
        <v>22</v>
      </c>
    </row>
    <row r="162" spans="3:3" x14ac:dyDescent="0.2">
      <c r="C162">
        <v>23</v>
      </c>
    </row>
    <row r="163" spans="3:3" x14ac:dyDescent="0.2">
      <c r="C163">
        <v>24</v>
      </c>
    </row>
  </sheetData>
  <mergeCells count="30">
    <mergeCell ref="BE5:BG5"/>
    <mergeCell ref="BI5:BK5"/>
    <mergeCell ref="BM5:BO5"/>
    <mergeCell ref="BQ5:BS5"/>
    <mergeCell ref="AK5:AM5"/>
    <mergeCell ref="AO5:AQ5"/>
    <mergeCell ref="AS5:AU5"/>
    <mergeCell ref="AW5:AY5"/>
    <mergeCell ref="BA5:BC5"/>
    <mergeCell ref="W2:Y2"/>
    <mergeCell ref="AE2:AG2"/>
    <mergeCell ref="B3:I4"/>
    <mergeCell ref="AA3:AC3"/>
    <mergeCell ref="AA4:AC4"/>
    <mergeCell ref="AA5:AC5"/>
    <mergeCell ref="AE3:AG3"/>
    <mergeCell ref="AE4:AG4"/>
    <mergeCell ref="AE5:AG5"/>
    <mergeCell ref="F41:H41"/>
    <mergeCell ref="M4:O4"/>
    <mergeCell ref="M5:O5"/>
    <mergeCell ref="Q4:S4"/>
    <mergeCell ref="Q5:S5"/>
    <mergeCell ref="B5:I5"/>
    <mergeCell ref="Q3:S3"/>
    <mergeCell ref="W3:Y3"/>
    <mergeCell ref="W4:Y4"/>
    <mergeCell ref="W5:Y5"/>
    <mergeCell ref="U3:U6"/>
    <mergeCell ref="M3:O3"/>
  </mergeCells>
  <phoneticPr fontId="34" type="noConversion"/>
  <conditionalFormatting sqref="H7:H40">
    <cfRule type="cellIs" dxfId="0" priority="1" operator="greaterThan">
      <formula>0</formula>
    </cfRule>
  </conditionalFormatting>
  <dataValidations disablePrompts="1" count="1">
    <dataValidation type="custom" allowBlank="1" showInputMessage="1" showErrorMessage="1" sqref="M41" xr:uid="{00000000-0002-0000-0300-000000000000}">
      <formula1>M41</formula1>
    </dataValidation>
  </dataValidations>
  <pageMargins left="0.7" right="0.7" top="0.75" bottom="0.75" header="0.3" footer="0.3"/>
  <pageSetup orientation="portrait" r:id="rId1"/>
  <ignoredErrors>
    <ignoredError sqref="G8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173" r:id="rId4" name="Button 69">
              <controlPr defaultSize="0" print="0" autoFill="0" autoPict="0" macro="[0]!paginaprincipal">
                <anchor moveWithCells="1" sizeWithCells="1">
                  <from>
                    <xdr:col>11</xdr:col>
                    <xdr:colOff>85725</xdr:colOff>
                    <xdr:row>45</xdr:row>
                    <xdr:rowOff>104775</xdr:rowOff>
                  </from>
                  <to>
                    <xdr:col>13</xdr:col>
                    <xdr:colOff>161925</xdr:colOff>
                    <xdr:row>48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4" r:id="rId5" name="Button 70">
              <controlPr defaultSize="0" print="0" autoFill="0" autoPict="0" macro="[0]!presiontub" altText="Caida Preion de Tuberia">
                <anchor moveWithCells="1" sizeWithCells="1">
                  <from>
                    <xdr:col>4</xdr:col>
                    <xdr:colOff>95250</xdr:colOff>
                    <xdr:row>49</xdr:row>
                    <xdr:rowOff>133350</xdr:rowOff>
                  </from>
                  <to>
                    <xdr:col>6</xdr:col>
                    <xdr:colOff>133350</xdr:colOff>
                    <xdr:row>52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5" r:id="rId6" name="Button 71">
              <controlPr defaultSize="0" print="0" autoFill="0" autoPict="0" macro="[0]!bomba">
                <anchor moveWithCells="1" sizeWithCells="1">
                  <from>
                    <xdr:col>4</xdr:col>
                    <xdr:colOff>85725</xdr:colOff>
                    <xdr:row>53</xdr:row>
                    <xdr:rowOff>95250</xdr:rowOff>
                  </from>
                  <to>
                    <xdr:col>6</xdr:col>
                    <xdr:colOff>133350</xdr:colOff>
                    <xdr:row>56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7" r:id="rId7" name="Drop Down 3">
              <controlPr defaultSize="0" autoLine="0" autoPict="0">
                <anchor moveWithCells="1">
                  <from>
                    <xdr:col>4</xdr:col>
                    <xdr:colOff>9525</xdr:colOff>
                    <xdr:row>8</xdr:row>
                    <xdr:rowOff>9525</xdr:rowOff>
                  </from>
                  <to>
                    <xdr:col>5</xdr:col>
                    <xdr:colOff>28575</xdr:colOff>
                    <xdr:row>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8" r:id="rId8" name="Drop Down 4">
              <controlPr defaultSize="0" autoLine="0" autoPict="0">
                <anchor moveWithCells="1">
                  <from>
                    <xdr:col>4</xdr:col>
                    <xdr:colOff>9525</xdr:colOff>
                    <xdr:row>9</xdr:row>
                    <xdr:rowOff>9525</xdr:rowOff>
                  </from>
                  <to>
                    <xdr:col>5</xdr:col>
                    <xdr:colOff>19050</xdr:colOff>
                    <xdr:row>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9" r:id="rId9" name="Drop Down 5">
              <controlPr defaultSize="0" autoLine="0" autoPict="0">
                <anchor moveWithCells="1">
                  <from>
                    <xdr:col>4</xdr:col>
                    <xdr:colOff>9525</xdr:colOff>
                    <xdr:row>10</xdr:row>
                    <xdr:rowOff>9525</xdr:rowOff>
                  </from>
                  <to>
                    <xdr:col>5</xdr:col>
                    <xdr:colOff>28575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0" r:id="rId10" name="Drop Down 6">
              <controlPr defaultSize="0" autoLine="0" autoPict="0">
                <anchor moveWithCells="1">
                  <from>
                    <xdr:col>4</xdr:col>
                    <xdr:colOff>19050</xdr:colOff>
                    <xdr:row>11</xdr:row>
                    <xdr:rowOff>9525</xdr:rowOff>
                  </from>
                  <to>
                    <xdr:col>5</xdr:col>
                    <xdr:colOff>38100</xdr:colOff>
                    <xdr:row>11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1" r:id="rId11" name="Drop Down 7">
              <controlPr defaultSize="0" autoLine="0" autoPict="0">
                <anchor moveWithCells="1">
                  <from>
                    <xdr:col>4</xdr:col>
                    <xdr:colOff>19050</xdr:colOff>
                    <xdr:row>12</xdr:row>
                    <xdr:rowOff>9525</xdr:rowOff>
                  </from>
                  <to>
                    <xdr:col>5</xdr:col>
                    <xdr:colOff>19050</xdr:colOff>
                    <xdr:row>12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2" r:id="rId12" name="Drop Down 8">
              <controlPr defaultSize="0" autoLine="0" autoPict="0">
                <anchor moveWithCells="1">
                  <from>
                    <xdr:col>4</xdr:col>
                    <xdr:colOff>9525</xdr:colOff>
                    <xdr:row>13</xdr:row>
                    <xdr:rowOff>9525</xdr:rowOff>
                  </from>
                  <to>
                    <xdr:col>5</xdr:col>
                    <xdr:colOff>19050</xdr:colOff>
                    <xdr:row>13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3" r:id="rId13" name="Drop Down 9">
              <controlPr defaultSize="0" autoLine="0" autoPict="0">
                <anchor moveWithCells="1">
                  <from>
                    <xdr:col>4</xdr:col>
                    <xdr:colOff>19050</xdr:colOff>
                    <xdr:row>14</xdr:row>
                    <xdr:rowOff>9525</xdr:rowOff>
                  </from>
                  <to>
                    <xdr:col>5</xdr:col>
                    <xdr:colOff>19050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4" r:id="rId14" name="Drop Down 10">
              <controlPr defaultSize="0" autoLine="0" autoPict="0">
                <anchor moveWithCells="1">
                  <from>
                    <xdr:col>4</xdr:col>
                    <xdr:colOff>19050</xdr:colOff>
                    <xdr:row>15</xdr:row>
                    <xdr:rowOff>9525</xdr:rowOff>
                  </from>
                  <to>
                    <xdr:col>5</xdr:col>
                    <xdr:colOff>9525</xdr:colOff>
                    <xdr:row>15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8" r:id="rId15" name="Drop Down 14">
              <controlPr defaultSize="0" autoLine="0" autoPict="0">
                <anchor moveWithCells="1">
                  <from>
                    <xdr:col>4</xdr:col>
                    <xdr:colOff>19050</xdr:colOff>
                    <xdr:row>19</xdr:row>
                    <xdr:rowOff>9525</xdr:rowOff>
                  </from>
                  <to>
                    <xdr:col>5</xdr:col>
                    <xdr:colOff>19050</xdr:colOff>
                    <xdr:row>19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9" r:id="rId16" name="Drop Down 15">
              <controlPr defaultSize="0" autoLine="0" autoPict="0">
                <anchor moveWithCells="1">
                  <from>
                    <xdr:col>4</xdr:col>
                    <xdr:colOff>19050</xdr:colOff>
                    <xdr:row>20</xdr:row>
                    <xdr:rowOff>9525</xdr:rowOff>
                  </from>
                  <to>
                    <xdr:col>5</xdr:col>
                    <xdr:colOff>9525</xdr:colOff>
                    <xdr:row>20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0" r:id="rId17" name="Drop Down 16">
              <controlPr defaultSize="0" autoLine="0" autoPict="0">
                <anchor moveWithCells="1">
                  <from>
                    <xdr:col>4</xdr:col>
                    <xdr:colOff>9525</xdr:colOff>
                    <xdr:row>21</xdr:row>
                    <xdr:rowOff>9525</xdr:rowOff>
                  </from>
                  <to>
                    <xdr:col>5</xdr:col>
                    <xdr:colOff>19050</xdr:colOff>
                    <xdr:row>21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1" r:id="rId18" name="Drop Down 17">
              <controlPr defaultSize="0" autoLine="0" autoPict="0">
                <anchor moveWithCells="1">
                  <from>
                    <xdr:col>4</xdr:col>
                    <xdr:colOff>0</xdr:colOff>
                    <xdr:row>22</xdr:row>
                    <xdr:rowOff>9525</xdr:rowOff>
                  </from>
                  <to>
                    <xdr:col>5</xdr:col>
                    <xdr:colOff>28575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2" r:id="rId19" name="Drop Down 18">
              <controlPr defaultSize="0" autoLine="0" autoPict="0">
                <anchor moveWithCells="1">
                  <from>
                    <xdr:col>4</xdr:col>
                    <xdr:colOff>9525</xdr:colOff>
                    <xdr:row>23</xdr:row>
                    <xdr:rowOff>9525</xdr:rowOff>
                  </from>
                  <to>
                    <xdr:col>5</xdr:col>
                    <xdr:colOff>38100</xdr:colOff>
                    <xdr:row>23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3" r:id="rId20" name="Drop Down 19">
              <controlPr defaultSize="0" autoLine="0" autoPict="0">
                <anchor moveWithCells="1">
                  <from>
                    <xdr:col>4</xdr:col>
                    <xdr:colOff>0</xdr:colOff>
                    <xdr:row>24</xdr:row>
                    <xdr:rowOff>9525</xdr:rowOff>
                  </from>
                  <to>
                    <xdr:col>5</xdr:col>
                    <xdr:colOff>28575</xdr:colOff>
                    <xdr:row>24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4" r:id="rId21" name="Drop Down 20">
              <controlPr defaultSize="0" autoLine="0" autoPict="0">
                <anchor moveWithCells="1">
                  <from>
                    <xdr:col>4</xdr:col>
                    <xdr:colOff>9525</xdr:colOff>
                    <xdr:row>25</xdr:row>
                    <xdr:rowOff>9525</xdr:rowOff>
                  </from>
                  <to>
                    <xdr:col>5</xdr:col>
                    <xdr:colOff>38100</xdr:colOff>
                    <xdr:row>25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5" r:id="rId22" name="Drop Down 21">
              <controlPr defaultSize="0" autoLine="0" autoPict="0">
                <anchor moveWithCells="1">
                  <from>
                    <xdr:col>4</xdr:col>
                    <xdr:colOff>9525</xdr:colOff>
                    <xdr:row>26</xdr:row>
                    <xdr:rowOff>9525</xdr:rowOff>
                  </from>
                  <to>
                    <xdr:col>5</xdr:col>
                    <xdr:colOff>38100</xdr:colOff>
                    <xdr:row>26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6" r:id="rId23" name="Drop Down 22">
              <controlPr defaultSize="0" autoLine="0" autoPict="0">
                <anchor moveWithCells="1">
                  <from>
                    <xdr:col>4</xdr:col>
                    <xdr:colOff>9525</xdr:colOff>
                    <xdr:row>27</xdr:row>
                    <xdr:rowOff>9525</xdr:rowOff>
                  </from>
                  <to>
                    <xdr:col>5</xdr:col>
                    <xdr:colOff>38100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7" r:id="rId24" name="Drop Down 23">
              <controlPr defaultSize="0" autoLine="0" autoPict="0">
                <anchor moveWithCells="1">
                  <from>
                    <xdr:col>4</xdr:col>
                    <xdr:colOff>9525</xdr:colOff>
                    <xdr:row>28</xdr:row>
                    <xdr:rowOff>0</xdr:rowOff>
                  </from>
                  <to>
                    <xdr:col>5</xdr:col>
                    <xdr:colOff>38100</xdr:colOff>
                    <xdr:row>28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8" r:id="rId25" name="Drop Down 24">
              <controlPr defaultSize="0" autoLine="0" autoPict="0">
                <anchor moveWithCells="1">
                  <from>
                    <xdr:col>4</xdr:col>
                    <xdr:colOff>9525</xdr:colOff>
                    <xdr:row>29</xdr:row>
                    <xdr:rowOff>9525</xdr:rowOff>
                  </from>
                  <to>
                    <xdr:col>5</xdr:col>
                    <xdr:colOff>38100</xdr:colOff>
                    <xdr:row>29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9" r:id="rId26" name="Drop Down 25">
              <controlPr defaultSize="0" autoLine="0" autoPict="0">
                <anchor moveWithCells="1">
                  <from>
                    <xdr:col>4</xdr:col>
                    <xdr:colOff>0</xdr:colOff>
                    <xdr:row>30</xdr:row>
                    <xdr:rowOff>9525</xdr:rowOff>
                  </from>
                  <to>
                    <xdr:col>5</xdr:col>
                    <xdr:colOff>28575</xdr:colOff>
                    <xdr:row>30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0" r:id="rId27" name="Drop Down 26">
              <controlPr defaultSize="0" autoLine="0" autoPict="0">
                <anchor moveWithCells="1">
                  <from>
                    <xdr:col>4</xdr:col>
                    <xdr:colOff>9525</xdr:colOff>
                    <xdr:row>31</xdr:row>
                    <xdr:rowOff>9525</xdr:rowOff>
                  </from>
                  <to>
                    <xdr:col>5</xdr:col>
                    <xdr:colOff>38100</xdr:colOff>
                    <xdr:row>31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1" r:id="rId28" name="Drop Down 27">
              <controlPr defaultSize="0" autoLine="0" autoPict="0">
                <anchor moveWithCells="1">
                  <from>
                    <xdr:col>4</xdr:col>
                    <xdr:colOff>9525</xdr:colOff>
                    <xdr:row>32</xdr:row>
                    <xdr:rowOff>66675</xdr:rowOff>
                  </from>
                  <to>
                    <xdr:col>5</xdr:col>
                    <xdr:colOff>38100</xdr:colOff>
                    <xdr:row>32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2" r:id="rId29" name="Drop Down 28">
              <controlPr defaultSize="0" autoLine="0" autoPict="0">
                <anchor moveWithCells="1">
                  <from>
                    <xdr:col>4</xdr:col>
                    <xdr:colOff>0</xdr:colOff>
                    <xdr:row>33</xdr:row>
                    <xdr:rowOff>9525</xdr:rowOff>
                  </from>
                  <to>
                    <xdr:col>5</xdr:col>
                    <xdr:colOff>28575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3" r:id="rId30" name="Drop Down 29">
              <controlPr defaultSize="0" autoLine="0" autoPict="0">
                <anchor moveWithCells="1">
                  <from>
                    <xdr:col>4</xdr:col>
                    <xdr:colOff>0</xdr:colOff>
                    <xdr:row>34</xdr:row>
                    <xdr:rowOff>9525</xdr:rowOff>
                  </from>
                  <to>
                    <xdr:col>5</xdr:col>
                    <xdr:colOff>28575</xdr:colOff>
                    <xdr:row>34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4" r:id="rId31" name="Drop Down 30">
              <controlPr defaultSize="0" autoLine="0" autoPict="0">
                <anchor moveWithCells="1">
                  <from>
                    <xdr:col>4</xdr:col>
                    <xdr:colOff>9525</xdr:colOff>
                    <xdr:row>35</xdr:row>
                    <xdr:rowOff>9525</xdr:rowOff>
                  </from>
                  <to>
                    <xdr:col>5</xdr:col>
                    <xdr:colOff>38100</xdr:colOff>
                    <xdr:row>35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5" r:id="rId32" name="Drop Down 31">
              <controlPr defaultSize="0" autoLine="0" autoPict="0">
                <anchor moveWithCells="1">
                  <from>
                    <xdr:col>3</xdr:col>
                    <xdr:colOff>1047750</xdr:colOff>
                    <xdr:row>36</xdr:row>
                    <xdr:rowOff>0</xdr:rowOff>
                  </from>
                  <to>
                    <xdr:col>5</xdr:col>
                    <xdr:colOff>28575</xdr:colOff>
                    <xdr:row>36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6" r:id="rId33" name="Drop Down 32">
              <controlPr defaultSize="0" autoLine="0" autoPict="0">
                <anchor moveWithCells="1">
                  <from>
                    <xdr:col>4</xdr:col>
                    <xdr:colOff>0</xdr:colOff>
                    <xdr:row>37</xdr:row>
                    <xdr:rowOff>9525</xdr:rowOff>
                  </from>
                  <to>
                    <xdr:col>5</xdr:col>
                    <xdr:colOff>28575</xdr:colOff>
                    <xdr:row>37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7" r:id="rId34" name="Drop Down 33">
              <controlPr defaultSize="0" autoLine="0" autoPict="0">
                <anchor moveWithCells="1">
                  <from>
                    <xdr:col>4</xdr:col>
                    <xdr:colOff>0</xdr:colOff>
                    <xdr:row>38</xdr:row>
                    <xdr:rowOff>9525</xdr:rowOff>
                  </from>
                  <to>
                    <xdr:col>5</xdr:col>
                    <xdr:colOff>28575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8" r:id="rId35" name="Drop Down 34">
              <controlPr defaultSize="0" autoLine="0" autoPict="0">
                <anchor moveWithCells="1">
                  <from>
                    <xdr:col>4</xdr:col>
                    <xdr:colOff>0</xdr:colOff>
                    <xdr:row>39</xdr:row>
                    <xdr:rowOff>9525</xdr:rowOff>
                  </from>
                  <to>
                    <xdr:col>5</xdr:col>
                    <xdr:colOff>28575</xdr:colOff>
                    <xdr:row>39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431" r:id="rId36" name="Drop Down 327">
              <controlPr defaultSize="0" autoLine="0" autoPict="0">
                <anchor moveWithCells="1">
                  <from>
                    <xdr:col>4</xdr:col>
                    <xdr:colOff>19050</xdr:colOff>
                    <xdr:row>6</xdr:row>
                    <xdr:rowOff>9525</xdr:rowOff>
                  </from>
                  <to>
                    <xdr:col>4</xdr:col>
                    <xdr:colOff>952500</xdr:colOff>
                    <xdr:row>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432" r:id="rId37" name="Drop Down 328">
              <controlPr defaultSize="0" autoLine="0" autoPict="0">
                <anchor moveWithCells="1">
                  <from>
                    <xdr:col>4</xdr:col>
                    <xdr:colOff>9525</xdr:colOff>
                    <xdr:row>6</xdr:row>
                    <xdr:rowOff>180975</xdr:rowOff>
                  </from>
                  <to>
                    <xdr:col>5</xdr:col>
                    <xdr:colOff>9525</xdr:colOff>
                    <xdr:row>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6" r:id="rId38" name="Drop Down 12">
              <controlPr defaultSize="0" autoLine="0" autoPict="0">
                <anchor moveWithCells="1">
                  <from>
                    <xdr:col>4</xdr:col>
                    <xdr:colOff>19050</xdr:colOff>
                    <xdr:row>17</xdr:row>
                    <xdr:rowOff>9525</xdr:rowOff>
                  </from>
                  <to>
                    <xdr:col>5</xdr:col>
                    <xdr:colOff>19050</xdr:colOff>
                    <xdr:row>17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5" r:id="rId39" name="Drop Down 11">
              <controlPr defaultSize="0" autoLine="0" autoPict="0">
                <anchor moveWithCells="1">
                  <from>
                    <xdr:col>4</xdr:col>
                    <xdr:colOff>19050</xdr:colOff>
                    <xdr:row>16</xdr:row>
                    <xdr:rowOff>9525</xdr:rowOff>
                  </from>
                  <to>
                    <xdr:col>5</xdr:col>
                    <xdr:colOff>19050</xdr:colOff>
                    <xdr:row>16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631" r:id="rId40" name="Drop Down 527">
              <controlPr defaultSize="0" autoLine="0" autoPict="0">
                <anchor moveWithCells="1">
                  <from>
                    <xdr:col>4</xdr:col>
                    <xdr:colOff>19050</xdr:colOff>
                    <xdr:row>18</xdr:row>
                    <xdr:rowOff>28575</xdr:rowOff>
                  </from>
                  <to>
                    <xdr:col>4</xdr:col>
                    <xdr:colOff>990600</xdr:colOff>
                    <xdr:row>18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633" r:id="rId41" name="Button 529">
              <controlPr defaultSize="0" print="0" autoFill="0" autoPict="0" macro="[0]!Macro5">
                <anchor moveWithCells="1" sizeWithCells="1">
                  <from>
                    <xdr:col>12</xdr:col>
                    <xdr:colOff>57150</xdr:colOff>
                    <xdr:row>40</xdr:row>
                    <xdr:rowOff>47625</xdr:rowOff>
                  </from>
                  <to>
                    <xdr:col>13</xdr:col>
                    <xdr:colOff>38100</xdr:colOff>
                    <xdr:row>43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635" r:id="rId42" name="Button 531">
              <controlPr defaultSize="0" print="0" autoFill="0" autoPict="0" macro="[0]!Macro6">
                <anchor moveWithCells="1" sizeWithCells="1">
                  <from>
                    <xdr:col>16</xdr:col>
                    <xdr:colOff>104775</xdr:colOff>
                    <xdr:row>40</xdr:row>
                    <xdr:rowOff>76200</xdr:rowOff>
                  </from>
                  <to>
                    <xdr:col>17</xdr:col>
                    <xdr:colOff>266700</xdr:colOff>
                    <xdr:row>43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637" r:id="rId43" name="Button 533">
              <controlPr defaultSize="0" print="0" autoFill="0" autoPict="0" macro="[0]!Macro7">
                <anchor moveWithCells="1" sizeWithCells="1">
                  <from>
                    <xdr:col>22</xdr:col>
                    <xdr:colOff>57150</xdr:colOff>
                    <xdr:row>40</xdr:row>
                    <xdr:rowOff>47625</xdr:rowOff>
                  </from>
                  <to>
                    <xdr:col>23</xdr:col>
                    <xdr:colOff>228600</xdr:colOff>
                    <xdr:row>43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638" r:id="rId44" name="Button 534">
              <controlPr defaultSize="0" print="0" autoFill="0" autoPict="0" macro="[0]!Macro8">
                <anchor moveWithCells="1" sizeWithCells="1">
                  <from>
                    <xdr:col>26</xdr:col>
                    <xdr:colOff>57150</xdr:colOff>
                    <xdr:row>40</xdr:row>
                    <xdr:rowOff>47625</xdr:rowOff>
                  </from>
                  <to>
                    <xdr:col>27</xdr:col>
                    <xdr:colOff>200025</xdr:colOff>
                    <xdr:row>43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639" r:id="rId45" name="Button 535">
              <controlPr defaultSize="0" print="0" autoFill="0" autoPict="0" macro="[0]!Macro9">
                <anchor moveWithCells="1" sizeWithCells="1">
                  <from>
                    <xdr:col>30</xdr:col>
                    <xdr:colOff>57150</xdr:colOff>
                    <xdr:row>40</xdr:row>
                    <xdr:rowOff>47625</xdr:rowOff>
                  </from>
                  <to>
                    <xdr:col>31</xdr:col>
                    <xdr:colOff>180975</xdr:colOff>
                    <xdr:row>43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W19"/>
  <sheetViews>
    <sheetView zoomScale="84" zoomScaleNormal="84" workbookViewId="0">
      <selection activeCell="F20" sqref="F20"/>
    </sheetView>
  </sheetViews>
  <sheetFormatPr baseColWidth="10" defaultRowHeight="12.75" x14ac:dyDescent="0.2"/>
  <cols>
    <col min="1" max="1" width="37.28515625" customWidth="1"/>
    <col min="2" max="2" width="3.5703125" customWidth="1"/>
    <col min="3" max="3" width="2.7109375" customWidth="1"/>
    <col min="4" max="4" width="25.42578125" customWidth="1"/>
    <col min="5" max="5" width="12" customWidth="1"/>
    <col min="6" max="6" width="24.28515625" customWidth="1"/>
    <col min="7" max="7" width="6.42578125" customWidth="1"/>
    <col min="8" max="8" width="24.28515625" customWidth="1"/>
    <col min="9" max="9" width="6" customWidth="1"/>
    <col min="10" max="10" width="25.7109375" customWidth="1"/>
    <col min="11" max="11" width="6.28515625" customWidth="1"/>
    <col min="12" max="12" width="26.5703125" customWidth="1"/>
    <col min="13" max="13" width="6.28515625" customWidth="1"/>
    <col min="14" max="14" width="25.7109375" customWidth="1"/>
    <col min="15" max="15" width="6.28515625" customWidth="1"/>
    <col min="16" max="16" width="25.7109375" customWidth="1"/>
    <col min="17" max="17" width="6.28515625" customWidth="1"/>
    <col min="18" max="18" width="25.7109375" customWidth="1"/>
    <col min="19" max="19" width="6.28515625" customWidth="1"/>
    <col min="20" max="20" width="25.7109375" customWidth="1"/>
    <col min="21" max="21" width="6.28515625" customWidth="1"/>
    <col min="22" max="22" width="25.7109375" customWidth="1"/>
    <col min="23" max="23" width="6.28515625" customWidth="1"/>
    <col min="24" max="24" width="25.7109375" customWidth="1"/>
  </cols>
  <sheetData>
    <row r="1" spans="1:23" x14ac:dyDescent="0.2">
      <c r="A1" s="115"/>
      <c r="B1" s="115"/>
      <c r="C1" s="115"/>
      <c r="D1" s="332"/>
      <c r="E1" s="332"/>
      <c r="F1" s="332"/>
      <c r="G1" s="332"/>
      <c r="H1" s="332"/>
      <c r="I1" s="332"/>
      <c r="J1" s="332"/>
      <c r="K1" s="332"/>
      <c r="L1" s="332"/>
      <c r="M1" s="115"/>
      <c r="N1" s="115"/>
      <c r="O1" s="115"/>
      <c r="P1" s="115"/>
      <c r="Q1" s="115"/>
      <c r="R1" s="115"/>
      <c r="S1" s="115"/>
      <c r="T1" s="115"/>
      <c r="U1" s="115"/>
      <c r="V1" s="115"/>
      <c r="W1" s="115"/>
    </row>
    <row r="2" spans="1:23" x14ac:dyDescent="0.2">
      <c r="A2" s="115"/>
      <c r="B2" s="115"/>
      <c r="C2" s="115"/>
      <c r="D2" s="332"/>
      <c r="E2" s="332"/>
      <c r="F2" s="332"/>
      <c r="G2" s="332"/>
      <c r="H2" s="332"/>
      <c r="I2" s="332"/>
      <c r="J2" s="332"/>
      <c r="K2" s="332"/>
      <c r="L2" s="332"/>
      <c r="M2" s="115"/>
      <c r="N2" s="115"/>
      <c r="O2" s="115"/>
      <c r="P2" s="115"/>
      <c r="Q2" s="115"/>
      <c r="R2" s="115"/>
      <c r="S2" s="115"/>
      <c r="T2" s="115"/>
      <c r="U2" s="115"/>
      <c r="V2" s="115"/>
      <c r="W2" s="115"/>
    </row>
    <row r="3" spans="1:23" x14ac:dyDescent="0.2">
      <c r="A3" s="115"/>
      <c r="B3" s="115"/>
      <c r="C3" s="115"/>
      <c r="D3" s="332"/>
      <c r="E3" s="332"/>
      <c r="F3" s="332"/>
      <c r="G3" s="332"/>
      <c r="H3" s="332"/>
      <c r="I3" s="332"/>
      <c r="J3" s="332"/>
      <c r="K3" s="332"/>
      <c r="L3" s="332"/>
      <c r="M3" s="115"/>
      <c r="N3" s="115"/>
      <c r="O3" s="115"/>
      <c r="P3" s="115"/>
      <c r="Q3" s="115"/>
      <c r="R3" s="115"/>
      <c r="S3" s="115"/>
      <c r="T3" s="115"/>
      <c r="U3" s="115"/>
      <c r="V3" s="115"/>
      <c r="W3" s="115"/>
    </row>
    <row r="4" spans="1:23" ht="13.5" thickBot="1" x14ac:dyDescent="0.25">
      <c r="A4" s="115"/>
      <c r="B4" s="115"/>
      <c r="C4" s="115"/>
      <c r="D4" s="332"/>
      <c r="E4" s="332"/>
      <c r="F4" s="332"/>
      <c r="G4" s="332"/>
      <c r="H4" s="332"/>
      <c r="I4" s="332"/>
      <c r="J4" s="332"/>
      <c r="K4" s="332"/>
      <c r="L4" s="332"/>
      <c r="M4" s="115"/>
      <c r="N4" s="115"/>
      <c r="O4" s="115"/>
      <c r="P4" s="115"/>
      <c r="Q4" s="115"/>
      <c r="R4" s="115"/>
      <c r="S4" s="115"/>
      <c r="T4" s="115"/>
      <c r="U4" s="115"/>
      <c r="V4" s="115"/>
      <c r="W4" s="115"/>
    </row>
    <row r="5" spans="1:23" ht="18" customHeight="1" thickBot="1" x14ac:dyDescent="0.25">
      <c r="A5" s="152" t="s">
        <v>194</v>
      </c>
      <c r="B5" s="145"/>
      <c r="C5" s="145"/>
      <c r="D5" s="329" t="s">
        <v>384</v>
      </c>
      <c r="E5" s="222"/>
      <c r="F5" s="115"/>
      <c r="G5" s="331"/>
      <c r="H5" s="115"/>
      <c r="I5" s="331"/>
      <c r="J5" s="115"/>
      <c r="K5" s="331"/>
      <c r="L5" s="115"/>
      <c r="M5" s="320"/>
      <c r="N5" s="115"/>
      <c r="O5" s="320"/>
      <c r="P5" s="115"/>
      <c r="Q5" s="320"/>
      <c r="R5" s="115"/>
      <c r="S5" s="115"/>
      <c r="T5" s="115"/>
      <c r="U5" s="115"/>
      <c r="V5" s="115"/>
      <c r="W5" s="115"/>
    </row>
    <row r="6" spans="1:23" ht="26.25" thickBot="1" x14ac:dyDescent="0.25">
      <c r="A6" s="152" t="s">
        <v>195</v>
      </c>
      <c r="B6" s="145"/>
      <c r="C6" s="145"/>
      <c r="D6" s="321" t="s">
        <v>375</v>
      </c>
      <c r="E6" s="222"/>
      <c r="F6" s="115"/>
      <c r="G6" s="332"/>
      <c r="H6" s="115"/>
      <c r="I6" s="332"/>
      <c r="J6" s="115"/>
      <c r="K6" s="332"/>
      <c r="L6" s="115"/>
      <c r="M6" s="332"/>
      <c r="N6" s="115"/>
      <c r="O6" s="332"/>
      <c r="P6" s="115"/>
      <c r="Q6" s="332"/>
      <c r="R6" s="115"/>
      <c r="S6" s="115"/>
      <c r="T6" s="115"/>
      <c r="U6" s="115"/>
      <c r="V6" s="115"/>
      <c r="W6" s="115"/>
    </row>
    <row r="7" spans="1:23" ht="13.5" thickBot="1" x14ac:dyDescent="0.25">
      <c r="A7" s="152" t="s">
        <v>196</v>
      </c>
      <c r="B7" s="145"/>
      <c r="C7" s="145"/>
      <c r="D7" s="321" t="s">
        <v>376</v>
      </c>
      <c r="E7" s="222"/>
      <c r="F7" s="115"/>
      <c r="G7" s="332"/>
      <c r="H7" s="115"/>
      <c r="I7" s="332"/>
      <c r="J7" s="115"/>
      <c r="K7" s="332"/>
      <c r="L7" s="115"/>
      <c r="M7" s="332"/>
      <c r="N7" s="115"/>
      <c r="O7" s="332"/>
      <c r="P7" s="115"/>
      <c r="Q7" s="332"/>
      <c r="R7" s="115"/>
      <c r="S7" s="115"/>
      <c r="T7" s="115"/>
      <c r="U7" s="115"/>
      <c r="V7" s="115"/>
      <c r="W7" s="115"/>
    </row>
    <row r="8" spans="1:23" s="327" customFormat="1" ht="18" customHeight="1" thickBot="1" x14ac:dyDescent="0.25">
      <c r="A8" s="152" t="s">
        <v>197</v>
      </c>
      <c r="B8" s="145"/>
      <c r="C8" s="145"/>
      <c r="D8" s="325">
        <v>6</v>
      </c>
      <c r="E8" s="238"/>
      <c r="F8" s="326"/>
      <c r="G8" s="333"/>
      <c r="H8" s="326"/>
      <c r="I8" s="333"/>
      <c r="J8" s="326"/>
      <c r="K8" s="333"/>
      <c r="L8" s="326"/>
      <c r="M8" s="333"/>
      <c r="N8" s="326"/>
      <c r="O8" s="333"/>
      <c r="P8" s="326"/>
      <c r="Q8" s="333"/>
      <c r="R8" s="326"/>
      <c r="S8" s="326"/>
      <c r="T8" s="326"/>
      <c r="U8" s="326"/>
      <c r="V8" s="326"/>
      <c r="W8" s="326"/>
    </row>
    <row r="9" spans="1:23" s="327" customFormat="1" ht="19.5" customHeight="1" thickBot="1" x14ac:dyDescent="0.25">
      <c r="A9" s="152" t="s">
        <v>198</v>
      </c>
      <c r="B9" s="145"/>
      <c r="C9" s="145"/>
      <c r="D9" s="325">
        <f>'CAIDA PRESION DE TUBERIA'!G5</f>
        <v>770.5</v>
      </c>
      <c r="E9" s="238"/>
      <c r="F9" s="326"/>
      <c r="G9" s="333"/>
      <c r="H9" s="326"/>
      <c r="I9" s="333"/>
      <c r="J9" s="326"/>
      <c r="K9" s="333"/>
      <c r="L9" s="326"/>
      <c r="M9" s="333"/>
      <c r="N9" s="326"/>
      <c r="O9" s="333"/>
      <c r="P9" s="326"/>
      <c r="Q9" s="333"/>
      <c r="R9" s="326"/>
      <c r="S9" s="326"/>
      <c r="T9" s="326"/>
      <c r="U9" s="326"/>
      <c r="V9" s="326"/>
      <c r="W9" s="326"/>
    </row>
    <row r="10" spans="1:23" s="327" customFormat="1" ht="18" customHeight="1" thickBot="1" x14ac:dyDescent="0.25">
      <c r="A10" s="152" t="s">
        <v>199</v>
      </c>
      <c r="B10" s="145"/>
      <c r="C10" s="145"/>
      <c r="D10" s="325">
        <f>(4*(D9/448.8309))/(PI()*(D8/12)*(D8/12))</f>
        <v>8.742990460045803</v>
      </c>
      <c r="E10" s="325"/>
      <c r="F10" s="326"/>
      <c r="G10" s="333"/>
      <c r="H10" s="326"/>
      <c r="I10" s="333"/>
      <c r="J10" s="326"/>
      <c r="K10" s="333"/>
      <c r="L10" s="326"/>
      <c r="M10" s="333"/>
      <c r="N10" s="326"/>
      <c r="O10" s="333"/>
      <c r="P10" s="326"/>
      <c r="Q10" s="333"/>
      <c r="R10" s="326"/>
      <c r="S10" s="326"/>
      <c r="T10" s="326"/>
      <c r="U10" s="326"/>
      <c r="V10" s="326"/>
      <c r="W10" s="326"/>
    </row>
    <row r="11" spans="1:23" s="327" customFormat="1" ht="18" customHeight="1" thickBot="1" x14ac:dyDescent="0.25">
      <c r="A11" s="152" t="s">
        <v>200</v>
      </c>
      <c r="B11" s="145"/>
      <c r="C11" s="145"/>
      <c r="D11" s="325">
        <v>36</v>
      </c>
      <c r="E11" s="319"/>
      <c r="F11" s="326"/>
      <c r="G11" s="334"/>
      <c r="H11" s="326"/>
      <c r="I11" s="334"/>
      <c r="J11" s="326"/>
      <c r="K11" s="334"/>
      <c r="L11" s="326"/>
      <c r="M11" s="334"/>
      <c r="N11" s="326"/>
      <c r="O11" s="334"/>
      <c r="P11" s="326"/>
      <c r="Q11" s="334"/>
      <c r="R11" s="326"/>
      <c r="S11" s="326"/>
      <c r="T11" s="326"/>
      <c r="U11" s="326"/>
      <c r="V11" s="326"/>
      <c r="W11" s="326"/>
    </row>
    <row r="12" spans="1:23" s="327" customFormat="1" ht="18" customHeight="1" thickBot="1" x14ac:dyDescent="0.25">
      <c r="A12" s="152" t="s">
        <v>281</v>
      </c>
      <c r="B12" s="145"/>
      <c r="C12" s="145"/>
      <c r="D12" s="416">
        <f>((('CAIDA PRESION DE TUBERIA'!$G$17*'CAIDA PRESION DE TUBERIA'!$G$16*'CAIDA PRESION DE TUBERIA'!$G$9*(D9^2))/(('CAIDA PRESION DE TUBERIA'!$G$7*(D9/D10)^0.5)^5))*2.3071)*'CAIDA PRESION DE TUBERIA'!$G$18</f>
        <v>4.6388572681119462E-2</v>
      </c>
      <c r="E12" s="238"/>
      <c r="F12" s="326"/>
      <c r="G12" s="335"/>
      <c r="H12" s="326"/>
      <c r="I12" s="335"/>
      <c r="J12" s="326"/>
      <c r="K12" s="335"/>
      <c r="L12" s="326"/>
      <c r="M12" s="335"/>
      <c r="N12" s="326"/>
      <c r="O12" s="335"/>
      <c r="P12" s="326"/>
      <c r="Q12" s="335"/>
      <c r="R12" s="326"/>
      <c r="S12" s="326"/>
      <c r="T12" s="326"/>
      <c r="U12" s="326"/>
      <c r="V12" s="326"/>
      <c r="W12" s="326"/>
    </row>
    <row r="13" spans="1:23" s="327" customFormat="1" ht="18" customHeight="1" thickBot="1" x14ac:dyDescent="0.25">
      <c r="A13" s="152" t="s">
        <v>201</v>
      </c>
      <c r="B13" s="145"/>
      <c r="C13" s="145"/>
      <c r="D13" s="328">
        <f>D11*D12</f>
        <v>1.6699886165203006</v>
      </c>
      <c r="E13" s="238"/>
      <c r="F13" s="326"/>
      <c r="G13" s="335"/>
      <c r="H13" s="326"/>
      <c r="I13" s="335"/>
      <c r="J13" s="326"/>
      <c r="K13" s="335"/>
      <c r="L13" s="326"/>
      <c r="M13" s="335"/>
      <c r="N13" s="326"/>
      <c r="O13" s="335"/>
      <c r="P13" s="326"/>
      <c r="Q13" s="335"/>
      <c r="R13" s="326"/>
      <c r="S13" s="326"/>
      <c r="T13" s="326"/>
      <c r="U13" s="326"/>
      <c r="V13" s="326"/>
      <c r="W13" s="326"/>
    </row>
    <row r="14" spans="1:23" s="327" customFormat="1" ht="18" customHeight="1" thickBot="1" x14ac:dyDescent="0.25">
      <c r="A14" s="152"/>
      <c r="B14" s="145"/>
      <c r="C14" s="145"/>
      <c r="D14" s="325"/>
      <c r="E14" s="438"/>
      <c r="F14" s="326"/>
      <c r="G14" s="333"/>
      <c r="H14" s="326"/>
      <c r="I14" s="333"/>
      <c r="J14" s="326"/>
      <c r="K14" s="333"/>
      <c r="L14" s="326"/>
      <c r="M14" s="333"/>
      <c r="N14" s="326"/>
      <c r="O14" s="333"/>
      <c r="P14" s="326"/>
      <c r="Q14" s="333"/>
      <c r="R14" s="326"/>
      <c r="S14" s="326"/>
      <c r="T14" s="326"/>
      <c r="U14" s="326"/>
      <c r="V14" s="326"/>
      <c r="W14" s="326"/>
    </row>
    <row r="15" spans="1:23" s="327" customFormat="1" ht="18" customHeight="1" thickBot="1" x14ac:dyDescent="0.25">
      <c r="A15" s="152"/>
      <c r="B15" s="145"/>
      <c r="C15" s="145"/>
      <c r="D15" s="325"/>
      <c r="E15" s="319"/>
      <c r="F15" s="326"/>
      <c r="G15" s="333"/>
      <c r="H15" s="326"/>
      <c r="I15" s="333"/>
      <c r="J15" s="326"/>
      <c r="K15" s="333"/>
      <c r="L15" s="326"/>
      <c r="M15" s="333"/>
      <c r="N15" s="326"/>
      <c r="O15" s="333"/>
      <c r="P15" s="326"/>
      <c r="Q15" s="333"/>
      <c r="R15" s="326"/>
      <c r="S15" s="326"/>
      <c r="T15" s="326"/>
      <c r="U15" s="326"/>
      <c r="V15" s="326"/>
      <c r="W15" s="326"/>
    </row>
    <row r="16" spans="1:23" x14ac:dyDescent="0.2">
      <c r="D16" s="196"/>
      <c r="J16" s="427"/>
    </row>
    <row r="18" spans="4:7" ht="19.149999999999999" customHeight="1" x14ac:dyDescent="0.2">
      <c r="D18" s="524" t="s">
        <v>284</v>
      </c>
      <c r="E18" s="525"/>
      <c r="F18" s="337">
        <f>D11</f>
        <v>36</v>
      </c>
      <c r="G18" s="336" t="s">
        <v>283</v>
      </c>
    </row>
    <row r="19" spans="4:7" ht="19.149999999999999" customHeight="1" x14ac:dyDescent="0.2">
      <c r="D19" s="338" t="s">
        <v>290</v>
      </c>
      <c r="E19" s="339"/>
      <c r="F19" s="337">
        <f>D13</f>
        <v>1.6699886165203006</v>
      </c>
      <c r="G19" s="336" t="s">
        <v>283</v>
      </c>
    </row>
  </sheetData>
  <mergeCells count="1">
    <mergeCell ref="D18:E18"/>
  </mergeCells>
  <phoneticPr fontId="34" type="noConversion"/>
  <pageMargins left="0.25" right="0.25" top="0.75" bottom="0.75" header="0.3" footer="0.3"/>
  <pageSetup orientation="landscape" cellComments="atEnd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827" r:id="rId4" name="Button 35">
              <controlPr defaultSize="0" print="0" autoFill="0" autoPict="0" macro="[0]!imprimir">
                <anchor moveWithCells="1" sizeWithCells="1">
                  <from>
                    <xdr:col>0</xdr:col>
                    <xdr:colOff>114300</xdr:colOff>
                    <xdr:row>19</xdr:row>
                    <xdr:rowOff>19050</xdr:rowOff>
                  </from>
                  <to>
                    <xdr:col>0</xdr:col>
                    <xdr:colOff>752475</xdr:colOff>
                    <xdr:row>21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28" r:id="rId5" name="Button 36">
              <controlPr defaultSize="0" print="0" autoFill="0" autoPict="0" macro="[0]!bomba">
                <anchor moveWithCells="1" sizeWithCells="1">
                  <from>
                    <xdr:col>0</xdr:col>
                    <xdr:colOff>47625</xdr:colOff>
                    <xdr:row>22</xdr:row>
                    <xdr:rowOff>0</xdr:rowOff>
                  </from>
                  <to>
                    <xdr:col>0</xdr:col>
                    <xdr:colOff>762000</xdr:colOff>
                    <xdr:row>24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12"/>
  <dimension ref="A1:AA115"/>
  <sheetViews>
    <sheetView topLeftCell="A43" zoomScale="85" zoomScaleNormal="85" workbookViewId="0"/>
  </sheetViews>
  <sheetFormatPr baseColWidth="10" defaultRowHeight="12.75" x14ac:dyDescent="0.2"/>
  <cols>
    <col min="1" max="1" width="3.140625" customWidth="1"/>
    <col min="2" max="2" width="9.28515625" customWidth="1"/>
    <col min="3" max="3" width="38.85546875" customWidth="1"/>
    <col min="4" max="4" width="15.7109375" bestFit="1" customWidth="1"/>
    <col min="5" max="5" width="15.5703125" customWidth="1"/>
    <col min="6" max="6" width="11.85546875" bestFit="1" customWidth="1"/>
    <col min="7" max="7" width="11.7109375" customWidth="1"/>
    <col min="8" max="8" width="11.28515625" bestFit="1" customWidth="1"/>
    <col min="9" max="9" width="12.42578125" customWidth="1"/>
    <col min="10" max="10" width="2.28515625" customWidth="1"/>
    <col min="11" max="11" width="3.28515625" bestFit="1" customWidth="1"/>
    <col min="13" max="13" width="9.28515625" customWidth="1"/>
    <col min="14" max="14" width="38.85546875" customWidth="1"/>
    <col min="15" max="15" width="15.85546875" bestFit="1" customWidth="1"/>
    <col min="16" max="16" width="15.5703125" customWidth="1"/>
    <col min="17" max="17" width="11.85546875" bestFit="1" customWidth="1"/>
    <col min="18" max="18" width="11.7109375" customWidth="1"/>
    <col min="19" max="19" width="11.28515625" bestFit="1" customWidth="1"/>
    <col min="20" max="20" width="12.42578125" customWidth="1"/>
    <col min="21" max="21" width="2.28515625" customWidth="1"/>
    <col min="22" max="22" width="2.140625" bestFit="1" customWidth="1"/>
  </cols>
  <sheetData>
    <row r="1" spans="1:25" ht="21" customHeight="1" thickBot="1" x14ac:dyDescent="0.25">
      <c r="A1" s="115"/>
      <c r="B1" s="115"/>
      <c r="C1" s="115"/>
      <c r="D1" s="115"/>
      <c r="E1" s="115"/>
      <c r="F1" s="115"/>
      <c r="G1" s="115"/>
      <c r="H1" s="115"/>
      <c r="I1" s="526" t="s">
        <v>272</v>
      </c>
      <c r="J1" s="527"/>
      <c r="K1" s="527"/>
      <c r="L1" s="527"/>
      <c r="M1" s="528"/>
      <c r="N1" s="115"/>
      <c r="O1" s="115"/>
      <c r="P1" s="115"/>
      <c r="Q1" s="115"/>
      <c r="R1" s="115"/>
      <c r="S1" s="115"/>
      <c r="T1" s="115"/>
      <c r="U1" s="115"/>
      <c r="V1" s="115"/>
      <c r="W1" s="115"/>
      <c r="X1" s="115"/>
      <c r="Y1" s="115"/>
    </row>
    <row r="2" spans="1:25" ht="12.75" customHeight="1" x14ac:dyDescent="0.2">
      <c r="A2" s="115"/>
      <c r="B2" s="529" t="s">
        <v>94</v>
      </c>
      <c r="C2" s="530"/>
      <c r="D2" s="530"/>
      <c r="E2" s="530"/>
      <c r="F2" s="530"/>
      <c r="G2" s="530"/>
      <c r="H2" s="530"/>
      <c r="I2" s="531"/>
      <c r="J2" s="120"/>
      <c r="K2" s="144">
        <v>13</v>
      </c>
      <c r="L2" s="144"/>
      <c r="M2" s="135"/>
      <c r="N2" s="135">
        <v>1</v>
      </c>
      <c r="O2" s="135"/>
      <c r="P2" s="115"/>
      <c r="Q2" s="115"/>
    </row>
    <row r="3" spans="1:25" ht="13.5" customHeight="1" thickBot="1" x14ac:dyDescent="0.25">
      <c r="A3" s="115"/>
      <c r="B3" s="532"/>
      <c r="C3" s="533"/>
      <c r="D3" s="533"/>
      <c r="E3" s="533"/>
      <c r="F3" s="533"/>
      <c r="G3" s="533"/>
      <c r="H3" s="533"/>
      <c r="I3" s="534"/>
      <c r="J3" s="120"/>
      <c r="K3" s="144">
        <v>6</v>
      </c>
      <c r="L3" s="144"/>
      <c r="M3" s="135"/>
      <c r="N3" s="135">
        <v>1</v>
      </c>
      <c r="O3" s="135"/>
      <c r="P3" s="115"/>
      <c r="Q3" s="115"/>
    </row>
    <row r="4" spans="1:25" ht="16.5" customHeight="1" thickBot="1" x14ac:dyDescent="0.25">
      <c r="A4" s="115"/>
      <c r="B4" s="535" t="s">
        <v>44</v>
      </c>
      <c r="C4" s="536"/>
      <c r="D4" s="536"/>
      <c r="E4" s="536"/>
      <c r="F4" s="536"/>
      <c r="G4" s="536"/>
      <c r="H4" s="536"/>
      <c r="I4" s="537"/>
      <c r="J4" s="120"/>
      <c r="K4" s="144">
        <v>10</v>
      </c>
      <c r="L4" s="144"/>
      <c r="M4" s="135"/>
      <c r="N4" s="135">
        <v>1</v>
      </c>
      <c r="O4" s="135"/>
      <c r="P4" s="115"/>
      <c r="Q4" s="115"/>
    </row>
    <row r="5" spans="1:25" ht="13.5" customHeight="1" thickBot="1" x14ac:dyDescent="0.25">
      <c r="A5" s="115"/>
      <c r="B5" s="112" t="s">
        <v>73</v>
      </c>
      <c r="C5" s="113" t="s">
        <v>99</v>
      </c>
      <c r="D5" s="114" t="s">
        <v>18</v>
      </c>
      <c r="E5" s="114" t="s">
        <v>127</v>
      </c>
      <c r="F5" s="106" t="s">
        <v>95</v>
      </c>
      <c r="G5" s="107" t="s">
        <v>139</v>
      </c>
      <c r="H5" s="86" t="s">
        <v>97</v>
      </c>
      <c r="I5" s="85" t="s">
        <v>98</v>
      </c>
      <c r="J5" s="120"/>
      <c r="K5" s="144">
        <v>6</v>
      </c>
      <c r="L5" s="144"/>
      <c r="M5" s="135"/>
      <c r="N5" s="135">
        <v>1</v>
      </c>
      <c r="O5" s="135"/>
      <c r="P5" s="115"/>
      <c r="Q5" s="115"/>
    </row>
    <row r="6" spans="1:25" ht="15" customHeight="1" thickBot="1" x14ac:dyDescent="0.25">
      <c r="A6" s="115"/>
      <c r="B6" s="83">
        <v>1</v>
      </c>
      <c r="C6" s="84" t="s">
        <v>132</v>
      </c>
      <c r="D6" s="101">
        <f t="shared" ref="D6:D39" si="0">VLOOKUP(K2,FRICCION,3,FALSE)</f>
        <v>1.4E-2</v>
      </c>
      <c r="E6" s="101"/>
      <c r="F6" s="83">
        <v>8</v>
      </c>
      <c r="G6" s="100">
        <f t="shared" ref="G6:G39" si="1">VLOOKUP(K2,DIAMETRO,4,FALSE)</f>
        <v>10.02</v>
      </c>
      <c r="H6" s="83">
        <v>1</v>
      </c>
      <c r="I6" s="140">
        <f>((D6*F6)*('CAIDA PRESION DE TUBERIA'!$V$6^2)/(32.4*2))*H6</f>
        <v>1.6824888888888889E-2</v>
      </c>
      <c r="J6" s="120"/>
      <c r="K6" s="144">
        <v>1</v>
      </c>
      <c r="L6" s="144"/>
      <c r="M6" s="135"/>
      <c r="N6" s="135">
        <v>1</v>
      </c>
      <c r="O6" s="135"/>
      <c r="P6" s="115"/>
      <c r="Q6" s="115"/>
    </row>
    <row r="7" spans="1:25" ht="13.5" customHeight="1" thickBot="1" x14ac:dyDescent="0.25">
      <c r="A7" s="115"/>
      <c r="B7" s="81">
        <v>2</v>
      </c>
      <c r="C7" s="82" t="s">
        <v>126</v>
      </c>
      <c r="D7" s="102">
        <f t="shared" si="0"/>
        <v>1.9E-2</v>
      </c>
      <c r="E7" s="103"/>
      <c r="F7" s="81">
        <v>12</v>
      </c>
      <c r="G7" s="108">
        <f t="shared" si="1"/>
        <v>2.0670000000000002</v>
      </c>
      <c r="H7" s="81"/>
      <c r="I7" s="140">
        <f>((D7*F7)*('CAIDA PRESION DE TUBERIA'!$V$6^2)/(32.4*2))*H7</f>
        <v>0</v>
      </c>
      <c r="J7" s="120"/>
      <c r="K7" s="144">
        <v>2</v>
      </c>
      <c r="L7" s="144"/>
      <c r="M7" s="135"/>
      <c r="N7" s="135">
        <v>1</v>
      </c>
      <c r="O7" s="135"/>
      <c r="P7" s="115"/>
      <c r="Q7" s="115"/>
    </row>
    <row r="8" spans="1:25" ht="13.5" customHeight="1" thickBot="1" x14ac:dyDescent="0.25">
      <c r="A8" s="115"/>
      <c r="B8" s="83">
        <v>3</v>
      </c>
      <c r="C8" s="84" t="s">
        <v>133</v>
      </c>
      <c r="D8" s="101">
        <f t="shared" si="0"/>
        <v>1.6E-2</v>
      </c>
      <c r="E8" s="101"/>
      <c r="F8" s="83">
        <v>17</v>
      </c>
      <c r="G8" s="100">
        <f t="shared" si="1"/>
        <v>5.0469999999999997</v>
      </c>
      <c r="H8" s="83"/>
      <c r="I8" s="140">
        <f>((D8*F8)*('CAIDA PRESION DE TUBERIA'!$V$6^2)/(32.4*2))*H8</f>
        <v>0</v>
      </c>
      <c r="J8" s="120"/>
      <c r="K8" s="144">
        <v>1</v>
      </c>
      <c r="L8" s="260"/>
      <c r="M8" s="135"/>
      <c r="N8" s="135">
        <v>1</v>
      </c>
      <c r="O8" s="135"/>
      <c r="P8" s="115"/>
      <c r="Q8" s="115"/>
    </row>
    <row r="9" spans="1:25" ht="13.5" customHeight="1" thickBot="1" x14ac:dyDescent="0.25">
      <c r="A9" s="115"/>
      <c r="B9" s="81">
        <v>2</v>
      </c>
      <c r="C9" s="82" t="s">
        <v>134</v>
      </c>
      <c r="D9" s="102">
        <f t="shared" si="0"/>
        <v>1.9E-2</v>
      </c>
      <c r="E9" s="103"/>
      <c r="F9" s="81">
        <v>340</v>
      </c>
      <c r="G9" s="108">
        <f t="shared" si="1"/>
        <v>2.0670000000000002</v>
      </c>
      <c r="H9" s="81"/>
      <c r="I9" s="140">
        <f>((D9*F9)*('CAIDA PRESION DE TUBERIA'!$V$6^2)/(32.4*2))*H9</f>
        <v>0</v>
      </c>
      <c r="J9" s="120"/>
      <c r="K9" s="144">
        <v>5</v>
      </c>
      <c r="L9" s="261"/>
      <c r="M9" s="135"/>
      <c r="N9" s="135">
        <v>1</v>
      </c>
      <c r="O9" s="135"/>
      <c r="P9" s="115"/>
      <c r="Q9" s="115"/>
    </row>
    <row r="10" spans="1:25" ht="13.5" customHeight="1" thickBot="1" x14ac:dyDescent="0.25">
      <c r="A10" s="115"/>
      <c r="B10" s="83">
        <v>3</v>
      </c>
      <c r="C10" s="84" t="s">
        <v>135</v>
      </c>
      <c r="D10" s="101">
        <f t="shared" si="0"/>
        <v>2.7E-2</v>
      </c>
      <c r="E10" s="101"/>
      <c r="F10" s="83">
        <v>400</v>
      </c>
      <c r="G10" s="100">
        <f t="shared" si="1"/>
        <v>0.622</v>
      </c>
      <c r="H10" s="83"/>
      <c r="I10" s="140">
        <f>((D10*F10)*('CAIDA PRESION DE TUBERIA'!$V$6^2)/(32.4*2))*H10</f>
        <v>0</v>
      </c>
      <c r="J10" s="120"/>
      <c r="K10" s="144">
        <v>6</v>
      </c>
      <c r="L10" s="144"/>
      <c r="M10" s="135"/>
      <c r="N10" s="135">
        <v>1</v>
      </c>
      <c r="O10" s="135"/>
      <c r="P10" s="115"/>
      <c r="Q10" s="115"/>
    </row>
    <row r="11" spans="1:25" ht="13.5" thickBot="1" x14ac:dyDescent="0.25">
      <c r="A11" s="115"/>
      <c r="B11" s="81">
        <v>2</v>
      </c>
      <c r="C11" s="82" t="s">
        <v>136</v>
      </c>
      <c r="D11" s="102">
        <f t="shared" si="0"/>
        <v>2.5000000000000001E-2</v>
      </c>
      <c r="E11" s="103"/>
      <c r="F11" s="81">
        <v>55</v>
      </c>
      <c r="G11" s="108">
        <f t="shared" si="1"/>
        <v>0.82399999999999995</v>
      </c>
      <c r="H11" s="81"/>
      <c r="I11" s="140">
        <f>((D11*F11)*('CAIDA PRESION DE TUBERIA'!$V$6^2)/(32.4*2))*H11</f>
        <v>0</v>
      </c>
      <c r="J11" s="120"/>
      <c r="K11" s="144">
        <v>14</v>
      </c>
      <c r="L11" s="144"/>
      <c r="M11" s="135"/>
      <c r="N11" s="135">
        <v>1</v>
      </c>
      <c r="O11" s="135"/>
      <c r="P11" s="115"/>
      <c r="Q11" s="115"/>
    </row>
    <row r="12" spans="1:25" ht="23.25" customHeight="1" thickBot="1" x14ac:dyDescent="0.25">
      <c r="A12" s="115"/>
      <c r="B12" s="83">
        <v>3</v>
      </c>
      <c r="C12" s="84" t="s">
        <v>137</v>
      </c>
      <c r="D12" s="101">
        <f t="shared" si="0"/>
        <v>2.7E-2</v>
      </c>
      <c r="E12" s="101"/>
      <c r="F12" s="83">
        <v>55</v>
      </c>
      <c r="G12" s="100">
        <f t="shared" si="1"/>
        <v>0.622</v>
      </c>
      <c r="H12" s="83"/>
      <c r="I12" s="140">
        <f>((D12*F12)*('CAIDA PRESION DE TUBERIA'!$V$6^2)/(32.4*2))*H12</f>
        <v>0</v>
      </c>
      <c r="J12" s="120"/>
      <c r="K12" s="144">
        <v>10</v>
      </c>
      <c r="L12" s="144"/>
      <c r="M12" s="135"/>
      <c r="N12" s="135">
        <v>1</v>
      </c>
      <c r="O12" s="135"/>
      <c r="P12" s="115"/>
      <c r="Q12" s="115"/>
    </row>
    <row r="13" spans="1:25" ht="13.5" thickBot="1" x14ac:dyDescent="0.25">
      <c r="A13" s="115"/>
      <c r="B13" s="22">
        <v>4</v>
      </c>
      <c r="C13" s="39" t="s">
        <v>101</v>
      </c>
      <c r="D13" s="102">
        <f t="shared" si="0"/>
        <v>2.1000000000000001E-2</v>
      </c>
      <c r="E13" s="104"/>
      <c r="F13" s="22">
        <v>55</v>
      </c>
      <c r="G13" s="108">
        <f t="shared" si="1"/>
        <v>1.61</v>
      </c>
      <c r="H13" s="81"/>
      <c r="I13" s="140">
        <f>((D13*F13)*('CAIDA PRESION DE TUBERIA'!$V$6^2)/(32.4*2))*H13</f>
        <v>0</v>
      </c>
      <c r="J13" s="120"/>
      <c r="K13" s="144">
        <v>17</v>
      </c>
      <c r="L13" s="144"/>
      <c r="M13" s="135"/>
      <c r="N13" s="135">
        <v>1</v>
      </c>
      <c r="O13" s="135"/>
      <c r="P13" s="115"/>
      <c r="Q13" s="115"/>
    </row>
    <row r="14" spans="1:25" ht="13.5" thickBot="1" x14ac:dyDescent="0.25">
      <c r="A14" s="115"/>
      <c r="B14" s="83">
        <v>5</v>
      </c>
      <c r="C14" s="84" t="s">
        <v>104</v>
      </c>
      <c r="D14" s="101">
        <f t="shared" si="0"/>
        <v>1.9E-2</v>
      </c>
      <c r="E14" s="101"/>
      <c r="F14" s="83">
        <v>150</v>
      </c>
      <c r="G14" s="100">
        <f t="shared" si="1"/>
        <v>2.0670000000000002</v>
      </c>
      <c r="H14" s="83"/>
      <c r="I14" s="140">
        <f>((D14*F14)*('CAIDA PRESION DE TUBERIA'!$V$6^2)/(32.4*2))*H14</f>
        <v>0</v>
      </c>
      <c r="J14" s="120"/>
      <c r="K14" s="144">
        <v>1</v>
      </c>
      <c r="L14" s="144"/>
      <c r="M14" s="135"/>
      <c r="N14" s="135">
        <v>1</v>
      </c>
      <c r="O14" s="135"/>
      <c r="P14" s="115"/>
      <c r="Q14" s="115"/>
    </row>
    <row r="15" spans="1:25" ht="13.5" thickBot="1" x14ac:dyDescent="0.25">
      <c r="A15" s="115"/>
      <c r="B15" s="20">
        <v>6</v>
      </c>
      <c r="C15" s="39" t="s">
        <v>100</v>
      </c>
      <c r="D15" s="102">
        <f t="shared" si="0"/>
        <v>1.2999999999999999E-2</v>
      </c>
      <c r="E15" s="105"/>
      <c r="F15" s="20">
        <v>100</v>
      </c>
      <c r="G15" s="108">
        <f t="shared" si="1"/>
        <v>12</v>
      </c>
      <c r="H15" s="81"/>
      <c r="I15" s="140">
        <f>((D15*F15)*('CAIDA PRESION DE TUBERIA'!$V$6^2)/(32.4*2))*H15</f>
        <v>0</v>
      </c>
      <c r="J15" s="120"/>
      <c r="K15" s="144">
        <v>11</v>
      </c>
      <c r="L15" s="144"/>
      <c r="M15" s="135"/>
      <c r="N15" s="135">
        <v>1</v>
      </c>
      <c r="O15" s="135"/>
      <c r="P15" s="115"/>
      <c r="Q15" s="115"/>
    </row>
    <row r="16" spans="1:25" ht="13.5" thickBot="1" x14ac:dyDescent="0.25">
      <c r="A16" s="115"/>
      <c r="B16" s="83">
        <v>7</v>
      </c>
      <c r="C16" s="84" t="s">
        <v>103</v>
      </c>
      <c r="D16" s="101">
        <f t="shared" si="0"/>
        <v>1.6E-2</v>
      </c>
      <c r="E16" s="101"/>
      <c r="F16" s="83">
        <v>600</v>
      </c>
      <c r="G16" s="100">
        <f t="shared" si="1"/>
        <v>5.0469999999999997</v>
      </c>
      <c r="H16" s="83"/>
      <c r="I16" s="140">
        <f>((D16*F16)*('CAIDA PRESION DE TUBERIA'!$V$6^2)/(32.4*2))*H16</f>
        <v>0</v>
      </c>
      <c r="J16" s="120"/>
      <c r="K16" s="144">
        <v>12</v>
      </c>
      <c r="L16" s="144"/>
      <c r="M16" s="135"/>
      <c r="N16" s="135">
        <v>1</v>
      </c>
      <c r="O16" s="135"/>
      <c r="P16" s="115"/>
      <c r="Q16" s="115"/>
    </row>
    <row r="17" spans="1:17" ht="13.5" thickBot="1" x14ac:dyDescent="0.25">
      <c r="A17" s="115"/>
      <c r="B17" s="20">
        <v>8</v>
      </c>
      <c r="C17" s="82" t="s">
        <v>102</v>
      </c>
      <c r="D17" s="102">
        <f t="shared" si="0"/>
        <v>1.2E-2</v>
      </c>
      <c r="E17" s="105"/>
      <c r="F17" s="20">
        <v>90</v>
      </c>
      <c r="G17" s="108">
        <f t="shared" si="1"/>
        <v>16.876000000000001</v>
      </c>
      <c r="H17" s="81"/>
      <c r="I17" s="140">
        <f>((D17*F17)*('CAIDA PRESION DE TUBERIA'!$V$6^2)/(32.4*2))*H17</f>
        <v>0</v>
      </c>
      <c r="J17" s="120"/>
      <c r="K17" s="144">
        <v>1</v>
      </c>
      <c r="L17" s="144"/>
      <c r="M17" s="135"/>
      <c r="N17" s="135">
        <v>1</v>
      </c>
      <c r="O17" s="135"/>
      <c r="P17" s="115"/>
      <c r="Q17" s="115"/>
    </row>
    <row r="18" spans="1:17" ht="24" customHeight="1" thickBot="1" x14ac:dyDescent="0.25">
      <c r="A18" s="115"/>
      <c r="B18" s="83">
        <v>9</v>
      </c>
      <c r="C18" s="84" t="s">
        <v>105</v>
      </c>
      <c r="D18" s="101">
        <f t="shared" si="0"/>
        <v>2.7E-2</v>
      </c>
      <c r="E18" s="101"/>
      <c r="F18" s="83">
        <v>75</v>
      </c>
      <c r="G18" s="100">
        <f t="shared" si="1"/>
        <v>0.622</v>
      </c>
      <c r="H18" s="83"/>
      <c r="I18" s="140">
        <f>((D18*F18)*('CAIDA PRESION DE TUBERIA'!$V$6^2)/(32.4*2))*H18</f>
        <v>0</v>
      </c>
      <c r="J18" s="120"/>
      <c r="K18" s="144">
        <v>1</v>
      </c>
      <c r="L18" s="144"/>
      <c r="M18" s="135"/>
      <c r="N18" s="135">
        <v>1</v>
      </c>
      <c r="O18" s="135"/>
      <c r="P18" s="115"/>
      <c r="Q18" s="115"/>
    </row>
    <row r="19" spans="1:17" ht="13.5" thickBot="1" x14ac:dyDescent="0.25">
      <c r="A19" s="115"/>
      <c r="B19" s="20">
        <v>10</v>
      </c>
      <c r="C19" s="37" t="s">
        <v>106</v>
      </c>
      <c r="D19" s="102">
        <f t="shared" si="0"/>
        <v>1.4999999999999999E-2</v>
      </c>
      <c r="E19" s="105"/>
      <c r="F19" s="20">
        <v>420</v>
      </c>
      <c r="G19" s="108">
        <f t="shared" si="1"/>
        <v>6.0650000000000004</v>
      </c>
      <c r="H19" s="81"/>
      <c r="I19" s="140">
        <f>((D19*F19)*('CAIDA PRESION DE TUBERIA'!$V$6^2)/(32.4*2))*H19</f>
        <v>0</v>
      </c>
      <c r="J19" s="120"/>
      <c r="K19" s="144">
        <v>11</v>
      </c>
      <c r="L19" s="144"/>
      <c r="M19" s="135"/>
      <c r="N19" s="135">
        <v>1</v>
      </c>
      <c r="O19" s="135"/>
      <c r="P19" s="115"/>
      <c r="Q19" s="115"/>
    </row>
    <row r="20" spans="1:17" ht="13.5" thickBot="1" x14ac:dyDescent="0.25">
      <c r="A20" s="115"/>
      <c r="B20" s="83">
        <v>11</v>
      </c>
      <c r="C20" s="84" t="s">
        <v>107</v>
      </c>
      <c r="D20" s="101">
        <f t="shared" si="0"/>
        <v>1.4E-2</v>
      </c>
      <c r="E20" s="101"/>
      <c r="F20" s="83">
        <v>5.5</v>
      </c>
      <c r="G20" s="100">
        <f t="shared" si="1"/>
        <v>7.9809999999999999</v>
      </c>
      <c r="H20" s="83"/>
      <c r="I20" s="140">
        <f>((D20*F20)*('CAIDA PRESION DE TUBERIA'!$V$6^2)/(32.4*2))*H20</f>
        <v>0</v>
      </c>
      <c r="J20" s="120"/>
      <c r="K20" s="144">
        <v>15</v>
      </c>
      <c r="L20" s="144"/>
      <c r="M20" s="135"/>
      <c r="N20" s="135">
        <v>1</v>
      </c>
      <c r="O20" s="135"/>
      <c r="P20" s="115"/>
      <c r="Q20" s="115"/>
    </row>
    <row r="21" spans="1:17" ht="13.5" thickBot="1" x14ac:dyDescent="0.25">
      <c r="A21" s="115"/>
      <c r="B21" s="20">
        <v>12</v>
      </c>
      <c r="C21" s="37" t="s">
        <v>108</v>
      </c>
      <c r="D21" s="102">
        <f t="shared" si="0"/>
        <v>2.7E-2</v>
      </c>
      <c r="E21" s="105"/>
      <c r="F21" s="20">
        <v>45</v>
      </c>
      <c r="G21" s="108">
        <f t="shared" si="1"/>
        <v>0.622</v>
      </c>
      <c r="H21" s="81"/>
      <c r="I21" s="140">
        <f>((D21*F21)*('CAIDA PRESION DE TUBERIA'!$V$6^2)/(32.4*2))*H21</f>
        <v>0</v>
      </c>
      <c r="J21" s="120"/>
      <c r="K21" s="144">
        <v>1</v>
      </c>
      <c r="L21" s="144"/>
      <c r="M21" s="135"/>
      <c r="N21" s="135">
        <v>1</v>
      </c>
      <c r="O21" s="135"/>
      <c r="P21" s="115"/>
      <c r="Q21" s="115"/>
    </row>
    <row r="22" spans="1:17" ht="13.5" thickBot="1" x14ac:dyDescent="0.25">
      <c r="A22" s="115"/>
      <c r="B22" s="83">
        <v>13</v>
      </c>
      <c r="C22" s="84" t="s">
        <v>138</v>
      </c>
      <c r="D22" s="101">
        <f t="shared" si="0"/>
        <v>2.7E-2</v>
      </c>
      <c r="E22" s="101"/>
      <c r="F22" s="83">
        <v>30</v>
      </c>
      <c r="G22" s="100">
        <f t="shared" si="1"/>
        <v>0.622</v>
      </c>
      <c r="H22" s="83"/>
      <c r="I22" s="140">
        <f>((D22*F22)*('CAIDA PRESION DE TUBERIA'!$V$6^2)/(32.4*2))*H22</f>
        <v>0</v>
      </c>
      <c r="J22" s="120"/>
      <c r="K22" s="144">
        <v>15</v>
      </c>
      <c r="L22" s="144"/>
      <c r="M22" s="135"/>
      <c r="N22" s="135">
        <v>1</v>
      </c>
      <c r="O22" s="135"/>
      <c r="P22" s="115"/>
      <c r="Q22" s="115"/>
    </row>
    <row r="23" spans="1:17" ht="13.5" thickBot="1" x14ac:dyDescent="0.25">
      <c r="A23" s="115"/>
      <c r="B23" s="20">
        <v>14</v>
      </c>
      <c r="C23" s="37" t="s">
        <v>109</v>
      </c>
      <c r="D23" s="102">
        <f t="shared" si="0"/>
        <v>1.4999999999999999E-2</v>
      </c>
      <c r="E23" s="105"/>
      <c r="F23" s="20">
        <v>18</v>
      </c>
      <c r="G23" s="108">
        <f t="shared" si="1"/>
        <v>6.0650000000000004</v>
      </c>
      <c r="H23" s="81"/>
      <c r="I23" s="140">
        <f>((D23*F23)*('CAIDA PRESION DE TUBERIA'!$V$6^2)/(32.4*2))*H23</f>
        <v>0</v>
      </c>
      <c r="J23" s="120"/>
      <c r="K23" s="144">
        <v>11</v>
      </c>
      <c r="L23" s="144"/>
      <c r="M23" s="135"/>
      <c r="N23" s="135">
        <v>1</v>
      </c>
      <c r="O23" s="135"/>
      <c r="P23" s="115"/>
      <c r="Q23" s="115"/>
    </row>
    <row r="24" spans="1:17" ht="13.5" thickBot="1" x14ac:dyDescent="0.25">
      <c r="A24" s="115"/>
      <c r="B24" s="83">
        <v>15</v>
      </c>
      <c r="C24" s="84" t="s">
        <v>110</v>
      </c>
      <c r="D24" s="101">
        <f t="shared" si="0"/>
        <v>1.2999999999999999E-2</v>
      </c>
      <c r="E24" s="101"/>
      <c r="F24" s="83">
        <v>30</v>
      </c>
      <c r="G24" s="100">
        <f t="shared" si="1"/>
        <v>13.124000000000001</v>
      </c>
      <c r="H24" s="83"/>
      <c r="I24" s="140">
        <f>((D24*F24)*('CAIDA PRESION DE TUBERIA'!$V$6^2)/(32.4*2))*H24</f>
        <v>0</v>
      </c>
      <c r="J24" s="120"/>
      <c r="K24" s="144">
        <v>11</v>
      </c>
      <c r="L24" s="144"/>
      <c r="M24" s="135"/>
      <c r="N24" s="135">
        <v>1</v>
      </c>
      <c r="O24" s="135"/>
      <c r="P24" s="115"/>
      <c r="Q24" s="115"/>
    </row>
    <row r="25" spans="1:17" ht="13.5" thickBot="1" x14ac:dyDescent="0.25">
      <c r="A25" s="115"/>
      <c r="B25" s="26">
        <v>16</v>
      </c>
      <c r="C25" s="43" t="s">
        <v>111</v>
      </c>
      <c r="D25" s="102">
        <f t="shared" si="0"/>
        <v>2.7E-2</v>
      </c>
      <c r="E25" s="103"/>
      <c r="F25" s="26">
        <v>16</v>
      </c>
      <c r="G25" s="108">
        <f t="shared" si="1"/>
        <v>0.622</v>
      </c>
      <c r="H25" s="81"/>
      <c r="I25" s="140">
        <f>((D25*F25)*('CAIDA PRESION DE TUBERIA'!$V$6^2)/(32.4*2))*H25</f>
        <v>0</v>
      </c>
      <c r="J25" s="120"/>
      <c r="K25" s="144">
        <v>11</v>
      </c>
      <c r="L25" s="144"/>
      <c r="M25" s="135"/>
      <c r="N25" s="135">
        <v>1</v>
      </c>
      <c r="O25" s="135"/>
      <c r="P25" s="115"/>
      <c r="Q25" s="115"/>
    </row>
    <row r="26" spans="1:17" ht="13.5" thickBot="1" x14ac:dyDescent="0.25">
      <c r="A26" s="115"/>
      <c r="B26" s="83">
        <v>17</v>
      </c>
      <c r="C26" s="84" t="s">
        <v>112</v>
      </c>
      <c r="D26" s="101">
        <f t="shared" si="0"/>
        <v>1.2999999999999999E-2</v>
      </c>
      <c r="E26" s="101"/>
      <c r="F26" s="83">
        <v>60</v>
      </c>
      <c r="G26" s="100">
        <f t="shared" si="1"/>
        <v>13.124000000000001</v>
      </c>
      <c r="H26" s="83"/>
      <c r="I26" s="140">
        <f>((D26*F26)*('CAIDA PRESION DE TUBERIA'!$V$6^2)/(32.4*2))*H26</f>
        <v>0</v>
      </c>
      <c r="J26" s="120"/>
      <c r="K26" s="144">
        <v>11</v>
      </c>
      <c r="L26" s="144"/>
      <c r="M26" s="135"/>
      <c r="N26" s="135">
        <v>1</v>
      </c>
      <c r="O26" s="135"/>
      <c r="P26" s="115"/>
      <c r="Q26" s="115"/>
    </row>
    <row r="27" spans="1:17" ht="13.5" thickBot="1" x14ac:dyDescent="0.25">
      <c r="A27" s="115"/>
      <c r="B27" s="20">
        <v>18</v>
      </c>
      <c r="C27" s="43" t="s">
        <v>113</v>
      </c>
      <c r="D27" s="102">
        <f t="shared" si="0"/>
        <v>1.4999999999999999E-2</v>
      </c>
      <c r="E27" s="105"/>
      <c r="F27" s="20">
        <v>15</v>
      </c>
      <c r="G27" s="108">
        <f t="shared" si="1"/>
        <v>6.0650000000000004</v>
      </c>
      <c r="H27" s="81"/>
      <c r="I27" s="140">
        <f>((D27*F27)*('CAIDA PRESION DE TUBERIA'!$V$6^2)/(32.4*2))*H27</f>
        <v>0</v>
      </c>
      <c r="J27" s="120"/>
      <c r="K27" s="144">
        <v>11</v>
      </c>
      <c r="L27" s="144"/>
      <c r="M27" s="135"/>
      <c r="N27" s="135">
        <v>1</v>
      </c>
      <c r="O27" s="135"/>
      <c r="P27" s="115"/>
      <c r="Q27" s="115"/>
    </row>
    <row r="28" spans="1:17" ht="13.5" thickBot="1" x14ac:dyDescent="0.25">
      <c r="A28" s="115"/>
      <c r="B28" s="83">
        <v>19</v>
      </c>
      <c r="C28" s="84" t="s">
        <v>114</v>
      </c>
      <c r="D28" s="101">
        <f t="shared" si="0"/>
        <v>1.4999999999999999E-2</v>
      </c>
      <c r="E28" s="101"/>
      <c r="F28" s="83">
        <v>20</v>
      </c>
      <c r="G28" s="100">
        <f t="shared" si="1"/>
        <v>6.0650000000000004</v>
      </c>
      <c r="H28" s="83"/>
      <c r="I28" s="140">
        <f>((D28*F28)*('CAIDA PRESION DE TUBERIA'!$V$6^2)/(32.4*2))*H28</f>
        <v>0</v>
      </c>
      <c r="J28" s="120"/>
      <c r="K28" s="144">
        <v>1</v>
      </c>
      <c r="L28" s="144"/>
      <c r="M28" s="135"/>
      <c r="N28" s="135">
        <v>1</v>
      </c>
      <c r="O28" s="135"/>
      <c r="P28" s="115"/>
      <c r="Q28" s="115"/>
    </row>
    <row r="29" spans="1:17" ht="13.5" thickBot="1" x14ac:dyDescent="0.25">
      <c r="A29" s="115"/>
      <c r="B29" s="20">
        <v>20</v>
      </c>
      <c r="C29" s="43" t="s">
        <v>115</v>
      </c>
      <c r="D29" s="102">
        <f t="shared" si="0"/>
        <v>1.4999999999999999E-2</v>
      </c>
      <c r="E29" s="105"/>
      <c r="F29" s="20">
        <v>17</v>
      </c>
      <c r="G29" s="108">
        <f t="shared" si="1"/>
        <v>6.0650000000000004</v>
      </c>
      <c r="H29" s="81"/>
      <c r="I29" s="140">
        <f>((D29*F29)*('CAIDA PRESION DE TUBERIA'!$V$6^2)/(32.4*2))*H29</f>
        <v>0</v>
      </c>
      <c r="J29" s="120"/>
      <c r="K29" s="144">
        <v>11</v>
      </c>
      <c r="L29" s="144"/>
      <c r="M29" s="135"/>
      <c r="N29" s="135">
        <v>1</v>
      </c>
      <c r="O29" s="135"/>
      <c r="P29" s="115"/>
      <c r="Q29" s="115"/>
    </row>
    <row r="30" spans="1:17" ht="13.5" thickBot="1" x14ac:dyDescent="0.25">
      <c r="A30" s="115"/>
      <c r="B30" s="83">
        <v>21</v>
      </c>
      <c r="C30" s="84" t="s">
        <v>116</v>
      </c>
      <c r="D30" s="101">
        <f t="shared" si="0"/>
        <v>1.4999999999999999E-2</v>
      </c>
      <c r="E30" s="101"/>
      <c r="F30" s="83">
        <v>15</v>
      </c>
      <c r="G30" s="100">
        <f t="shared" si="1"/>
        <v>6.0650000000000004</v>
      </c>
      <c r="H30" s="83"/>
      <c r="I30" s="140">
        <f>((D30*F30)*('CAIDA PRESION DE TUBERIA'!$V$6^2)/(32.4*2))*H30</f>
        <v>0</v>
      </c>
      <c r="J30" s="120"/>
      <c r="K30" s="144">
        <v>11</v>
      </c>
      <c r="L30" s="144"/>
      <c r="M30" s="135"/>
      <c r="N30" s="135">
        <v>1</v>
      </c>
      <c r="O30" s="135"/>
      <c r="P30" s="115"/>
      <c r="Q30" s="115"/>
    </row>
    <row r="31" spans="1:17" ht="13.5" thickBot="1" x14ac:dyDescent="0.25">
      <c r="A31" s="115"/>
      <c r="B31" s="20">
        <v>22</v>
      </c>
      <c r="C31" s="43" t="s">
        <v>117</v>
      </c>
      <c r="D31" s="102">
        <f t="shared" si="0"/>
        <v>1.4999999999999999E-2</v>
      </c>
      <c r="E31" s="105"/>
      <c r="F31" s="20">
        <v>60</v>
      </c>
      <c r="G31" s="108">
        <f t="shared" si="1"/>
        <v>6.0650000000000004</v>
      </c>
      <c r="H31" s="81"/>
      <c r="I31" s="140">
        <f>((D31*F31)*('CAIDA PRESION DE TUBERIA'!$V$6^2)/(32.4*2))*H31</f>
        <v>0</v>
      </c>
      <c r="J31" s="120"/>
      <c r="K31" s="144">
        <v>6</v>
      </c>
      <c r="L31" s="144"/>
      <c r="M31" s="135"/>
      <c r="N31" s="135">
        <v>1</v>
      </c>
      <c r="O31" s="135"/>
      <c r="P31" s="115"/>
      <c r="Q31" s="115"/>
    </row>
    <row r="32" spans="1:17" ht="27.75" customHeight="1" thickBot="1" x14ac:dyDescent="0.25">
      <c r="A32" s="115"/>
      <c r="B32" s="83">
        <v>23</v>
      </c>
      <c r="C32" s="84" t="s">
        <v>122</v>
      </c>
      <c r="D32" s="101">
        <f t="shared" si="0"/>
        <v>2.7E-2</v>
      </c>
      <c r="E32" s="101"/>
      <c r="F32" s="100">
        <v>0.24</v>
      </c>
      <c r="G32" s="100">
        <f t="shared" si="1"/>
        <v>0.622</v>
      </c>
      <c r="H32" s="83"/>
      <c r="I32" s="141">
        <f>((D32*F32)*('CAIDA PRESION DE TUBERIA'!$V$6^2)/(32.4*2))*H32</f>
        <v>0</v>
      </c>
      <c r="J32" s="120"/>
      <c r="K32" s="144">
        <v>15</v>
      </c>
      <c r="L32" s="144"/>
      <c r="M32" s="135"/>
      <c r="N32" s="135">
        <v>1</v>
      </c>
      <c r="O32" s="135"/>
      <c r="P32" s="115"/>
      <c r="Q32" s="115"/>
    </row>
    <row r="33" spans="1:27" ht="13.5" thickBot="1" x14ac:dyDescent="0.25">
      <c r="A33" s="115"/>
      <c r="B33" s="20">
        <v>24</v>
      </c>
      <c r="C33" s="43" t="s">
        <v>118</v>
      </c>
      <c r="D33" s="102">
        <f t="shared" si="0"/>
        <v>1.4999999999999999E-2</v>
      </c>
      <c r="E33" s="105"/>
      <c r="F33" s="45">
        <v>0.78</v>
      </c>
      <c r="G33" s="108">
        <f t="shared" si="1"/>
        <v>6.0650000000000004</v>
      </c>
      <c r="H33" s="81"/>
      <c r="I33" s="140">
        <f>((D33*F33)*('CAIDA PRESION DE TUBERIA'!$V$6^2)/(32.4*2))*H33</f>
        <v>0</v>
      </c>
      <c r="J33" s="120"/>
      <c r="K33" s="144">
        <v>1</v>
      </c>
      <c r="L33" s="144"/>
      <c r="M33" s="135"/>
      <c r="N33" s="135">
        <v>1</v>
      </c>
      <c r="O33" s="135"/>
      <c r="P33" s="115"/>
      <c r="Q33" s="115"/>
    </row>
    <row r="34" spans="1:27" ht="13.5" thickBot="1" x14ac:dyDescent="0.25">
      <c r="A34" s="115"/>
      <c r="B34" s="83">
        <v>25</v>
      </c>
      <c r="C34" s="84" t="s">
        <v>121</v>
      </c>
      <c r="D34" s="101">
        <f t="shared" si="0"/>
        <v>1.4999999999999999E-2</v>
      </c>
      <c r="E34" s="101"/>
      <c r="F34" s="83">
        <v>1</v>
      </c>
      <c r="G34" s="100">
        <f t="shared" si="1"/>
        <v>6.0650000000000004</v>
      </c>
      <c r="H34" s="83"/>
      <c r="I34" s="140">
        <f>((D34*F34)*('CAIDA PRESION DE TUBERIA'!$V$6^2)/(32.4*2))*H34</f>
        <v>0</v>
      </c>
      <c r="J34" s="120"/>
      <c r="K34" s="144">
        <v>18</v>
      </c>
      <c r="L34" s="144"/>
      <c r="M34" s="135"/>
      <c r="N34" s="135">
        <v>1</v>
      </c>
      <c r="O34" s="135"/>
      <c r="P34" s="115"/>
      <c r="Q34" s="115"/>
    </row>
    <row r="35" spans="1:27" ht="13.5" thickBot="1" x14ac:dyDescent="0.25">
      <c r="A35" s="115"/>
      <c r="B35" s="20">
        <v>26</v>
      </c>
      <c r="C35" s="43" t="s">
        <v>119</v>
      </c>
      <c r="D35" s="102">
        <f t="shared" si="0"/>
        <v>1.9E-2</v>
      </c>
      <c r="E35" s="105"/>
      <c r="F35" s="20">
        <v>1</v>
      </c>
      <c r="G35" s="108">
        <f t="shared" si="1"/>
        <v>2.0670000000000002</v>
      </c>
      <c r="H35" s="81"/>
      <c r="I35" s="140">
        <f>((D35*F35)*('CAIDA PRESION DE TUBERIA'!$V$6^2)/(32.4*2))*H35</f>
        <v>0</v>
      </c>
      <c r="J35" s="120"/>
      <c r="K35" s="144">
        <v>18</v>
      </c>
      <c r="L35" s="144"/>
      <c r="M35" s="135"/>
      <c r="N35" s="135">
        <v>1</v>
      </c>
      <c r="O35" s="135"/>
      <c r="P35" s="115"/>
      <c r="Q35" s="115"/>
    </row>
    <row r="36" spans="1:27" ht="13.5" thickBot="1" x14ac:dyDescent="0.25">
      <c r="A36" s="115"/>
      <c r="B36" s="83">
        <v>27</v>
      </c>
      <c r="C36" s="84" t="s">
        <v>120</v>
      </c>
      <c r="D36" s="101">
        <f t="shared" si="0"/>
        <v>1.2999999999999999E-2</v>
      </c>
      <c r="E36" s="101"/>
      <c r="F36" s="83">
        <v>1</v>
      </c>
      <c r="G36" s="100">
        <f t="shared" si="1"/>
        <v>13.124000000000001</v>
      </c>
      <c r="H36" s="83"/>
      <c r="I36" s="140">
        <f>((D36*F36)*('CAIDA PRESION DE TUBERIA'!$V$6^2)/(32.4*2))*H36</f>
        <v>0</v>
      </c>
      <c r="J36" s="120"/>
      <c r="K36" s="144"/>
      <c r="L36" s="144"/>
      <c r="M36" s="135"/>
      <c r="N36" s="135"/>
      <c r="O36" s="135"/>
      <c r="P36" s="115"/>
      <c r="Q36" s="115"/>
    </row>
    <row r="37" spans="1:27" ht="13.5" thickBot="1" x14ac:dyDescent="0.25">
      <c r="A37" s="115"/>
      <c r="B37" s="20">
        <v>28</v>
      </c>
      <c r="C37" s="43" t="s">
        <v>123</v>
      </c>
      <c r="D37" s="102">
        <f t="shared" si="0"/>
        <v>2.7E-2</v>
      </c>
      <c r="E37" s="105"/>
      <c r="F37" s="20">
        <v>50</v>
      </c>
      <c r="G37" s="108">
        <f t="shared" si="1"/>
        <v>0.622</v>
      </c>
      <c r="H37" s="81"/>
      <c r="I37" s="140">
        <f>((D37*F37)*('CAIDA PRESION DE TUBERIA'!$V$6^2)/(32.4*2))*H37</f>
        <v>0</v>
      </c>
      <c r="J37" s="120"/>
      <c r="K37" s="144"/>
      <c r="L37" s="144"/>
      <c r="M37" s="135"/>
      <c r="N37" s="135"/>
      <c r="O37" s="135"/>
      <c r="P37" s="115"/>
      <c r="Q37" s="115"/>
    </row>
    <row r="38" spans="1:27" ht="13.5" thickBot="1" x14ac:dyDescent="0.25">
      <c r="A38" s="115"/>
      <c r="B38" s="83">
        <v>19</v>
      </c>
      <c r="C38" s="84" t="s">
        <v>124</v>
      </c>
      <c r="D38" s="101">
        <f t="shared" si="0"/>
        <v>1.2E-2</v>
      </c>
      <c r="E38" s="101"/>
      <c r="F38" s="83">
        <v>12</v>
      </c>
      <c r="G38" s="100">
        <f t="shared" si="1"/>
        <v>18.812000000000001</v>
      </c>
      <c r="H38" s="83"/>
      <c r="I38" s="140">
        <f>((D38*F38)*('CAIDA PRESION DE TUBERIA'!$V$6^2)/(32.4*2))*H38</f>
        <v>0</v>
      </c>
      <c r="J38" s="120"/>
      <c r="K38" s="144"/>
      <c r="L38" s="144"/>
      <c r="M38" s="135"/>
      <c r="N38" s="135"/>
      <c r="O38" s="135"/>
      <c r="P38" s="115"/>
      <c r="Q38" s="115"/>
    </row>
    <row r="39" spans="1:27" ht="13.5" thickBot="1" x14ac:dyDescent="0.25">
      <c r="A39" s="115"/>
      <c r="B39" s="20">
        <v>20</v>
      </c>
      <c r="C39" s="43" t="s">
        <v>125</v>
      </c>
      <c r="D39" s="102">
        <f t="shared" si="0"/>
        <v>1.2E-2</v>
      </c>
      <c r="E39" s="105"/>
      <c r="F39" s="20">
        <v>8</v>
      </c>
      <c r="G39" s="108">
        <f t="shared" si="1"/>
        <v>18.812000000000001</v>
      </c>
      <c r="H39" s="81"/>
      <c r="I39" s="140">
        <f>((D39*F39)*('CAIDA PRESION DE TUBERIA'!$V$6^2)/(32.4*2))*H39</f>
        <v>0</v>
      </c>
      <c r="J39" s="120"/>
      <c r="K39" s="144"/>
      <c r="L39" s="144"/>
      <c r="M39" s="135"/>
      <c r="N39" s="135"/>
      <c r="O39" s="135"/>
      <c r="P39" s="115"/>
      <c r="Q39" s="115"/>
    </row>
    <row r="40" spans="1:27" ht="14.25" customHeight="1" thickBot="1" x14ac:dyDescent="0.25">
      <c r="A40" s="115"/>
      <c r="B40" s="115"/>
      <c r="C40" s="115"/>
      <c r="D40" s="115"/>
      <c r="E40" s="115"/>
      <c r="F40" s="499" t="s">
        <v>141</v>
      </c>
      <c r="G40" s="500"/>
      <c r="H40" s="501"/>
      <c r="I40" s="109">
        <f>SUM(I6:I39)</f>
        <v>1.6824888888888889E-2</v>
      </c>
      <c r="J40" s="135"/>
      <c r="K40" s="135"/>
      <c r="L40" s="135"/>
      <c r="M40" s="135"/>
      <c r="N40" s="135"/>
      <c r="O40" s="135"/>
      <c r="P40" s="115"/>
      <c r="Q40" s="115"/>
    </row>
    <row r="41" spans="1:27" x14ac:dyDescent="0.2">
      <c r="A41" s="115"/>
      <c r="B41" s="115"/>
      <c r="C41" s="115"/>
      <c r="D41" s="115"/>
      <c r="E41" s="115"/>
      <c r="F41" s="115"/>
      <c r="G41" s="115"/>
      <c r="H41" s="115"/>
      <c r="I41" s="115"/>
      <c r="J41" s="135"/>
      <c r="K41" s="135"/>
      <c r="L41" s="135"/>
      <c r="M41" s="135"/>
      <c r="N41" s="135"/>
      <c r="O41" s="135"/>
      <c r="P41" s="135"/>
      <c r="Q41" s="135"/>
      <c r="R41" s="135"/>
      <c r="S41" s="135"/>
      <c r="T41" s="135"/>
      <c r="U41" s="135"/>
      <c r="V41" s="135"/>
      <c r="W41" s="135"/>
      <c r="X41" s="115"/>
      <c r="Y41" s="115"/>
    </row>
    <row r="42" spans="1:27" x14ac:dyDescent="0.2">
      <c r="A42" s="115"/>
      <c r="B42" s="115"/>
      <c r="C42" s="115"/>
      <c r="D42" s="115"/>
      <c r="E42" s="115"/>
      <c r="F42" s="115"/>
      <c r="G42" s="115"/>
      <c r="H42" s="115"/>
      <c r="I42" s="115"/>
      <c r="J42" s="135"/>
      <c r="K42" s="135"/>
      <c r="L42" s="135"/>
      <c r="M42" s="135"/>
      <c r="N42" s="135"/>
      <c r="O42" s="135"/>
      <c r="P42" s="135"/>
      <c r="Q42" s="135"/>
      <c r="R42" s="135"/>
      <c r="S42" s="135"/>
      <c r="T42" s="135"/>
      <c r="U42" s="135"/>
      <c r="V42" s="135"/>
      <c r="W42" s="135"/>
      <c r="X42" s="115"/>
      <c r="Y42" s="115"/>
    </row>
    <row r="43" spans="1:27" x14ac:dyDescent="0.2">
      <c r="A43" s="115"/>
      <c r="B43" s="115"/>
      <c r="C43" s="115"/>
      <c r="D43" s="115"/>
      <c r="E43" s="115"/>
      <c r="F43" s="115"/>
      <c r="G43" s="115"/>
      <c r="H43" s="115"/>
      <c r="I43" s="115"/>
      <c r="J43" s="115"/>
      <c r="K43" s="115"/>
      <c r="L43" s="115"/>
      <c r="M43" s="115"/>
      <c r="N43" s="115"/>
      <c r="O43" s="115"/>
      <c r="P43" s="115"/>
      <c r="Q43" s="115"/>
      <c r="R43" s="115"/>
      <c r="S43" s="115"/>
      <c r="T43" s="115"/>
      <c r="U43" s="115"/>
      <c r="V43" s="115"/>
      <c r="W43" s="115"/>
      <c r="X43" s="115"/>
      <c r="Y43" s="115"/>
      <c r="Z43" s="115"/>
      <c r="AA43" s="115"/>
    </row>
    <row r="44" spans="1:27" x14ac:dyDescent="0.2">
      <c r="A44" s="115"/>
      <c r="B44" s="115"/>
      <c r="C44" s="115"/>
      <c r="D44" s="115"/>
      <c r="E44" s="115"/>
      <c r="F44" s="115"/>
      <c r="G44" s="115"/>
      <c r="H44" s="115"/>
      <c r="I44" s="115"/>
      <c r="J44" s="115"/>
      <c r="K44" s="115"/>
      <c r="L44" s="115"/>
      <c r="M44" s="115"/>
      <c r="N44" s="115"/>
      <c r="O44" s="115"/>
      <c r="P44" s="115"/>
      <c r="Q44" s="115"/>
      <c r="R44" s="115"/>
      <c r="S44" s="115"/>
      <c r="T44" s="115"/>
      <c r="U44" s="115"/>
      <c r="V44" s="115"/>
      <c r="W44" s="115"/>
      <c r="X44" s="115"/>
      <c r="Y44" s="115"/>
      <c r="Z44" s="115"/>
      <c r="AA44" s="115"/>
    </row>
    <row r="45" spans="1:27" x14ac:dyDescent="0.2">
      <c r="A45" s="115"/>
      <c r="B45" s="115"/>
      <c r="C45" s="115"/>
      <c r="D45" s="115"/>
      <c r="E45" s="115"/>
      <c r="F45" s="115"/>
      <c r="G45" s="115"/>
      <c r="H45" s="115"/>
      <c r="I45" s="115"/>
      <c r="J45" s="115"/>
      <c r="K45" s="115"/>
      <c r="L45" s="115"/>
      <c r="M45" s="115"/>
      <c r="N45" s="115"/>
      <c r="O45" s="115"/>
      <c r="P45" s="115"/>
      <c r="Q45" s="115"/>
      <c r="R45" s="115"/>
      <c r="S45" s="115"/>
      <c r="T45" s="115"/>
      <c r="U45" s="115"/>
      <c r="V45" s="115"/>
      <c r="W45" s="115"/>
      <c r="X45" s="115"/>
      <c r="Y45" s="115"/>
      <c r="Z45" s="115"/>
      <c r="AA45" s="115"/>
    </row>
    <row r="46" spans="1:27" x14ac:dyDescent="0.2">
      <c r="A46" s="115"/>
      <c r="B46" s="115"/>
      <c r="C46" s="115"/>
      <c r="D46" s="115"/>
      <c r="E46" s="115"/>
      <c r="F46" s="115"/>
      <c r="G46" s="115"/>
      <c r="H46" s="115"/>
      <c r="I46" s="115"/>
      <c r="J46" s="115"/>
      <c r="K46" s="115"/>
      <c r="L46" s="115"/>
      <c r="M46" s="115"/>
      <c r="N46" s="115"/>
      <c r="O46" s="115"/>
      <c r="P46" s="115"/>
      <c r="Q46" s="115"/>
      <c r="R46" s="115"/>
      <c r="S46" s="115"/>
      <c r="T46" s="115"/>
      <c r="U46" s="115"/>
      <c r="V46" s="115"/>
      <c r="W46" s="115"/>
      <c r="X46" s="115"/>
      <c r="Y46" s="115"/>
      <c r="Z46" s="115"/>
      <c r="AA46" s="115"/>
    </row>
    <row r="47" spans="1:27" x14ac:dyDescent="0.2">
      <c r="A47" s="115"/>
      <c r="B47" s="115"/>
      <c r="C47" s="115"/>
      <c r="D47" s="115"/>
      <c r="E47" s="115"/>
      <c r="F47" s="115"/>
      <c r="G47" s="115"/>
      <c r="H47" s="115"/>
      <c r="I47" s="115"/>
      <c r="J47" s="115"/>
      <c r="K47" s="115"/>
      <c r="L47" s="115"/>
      <c r="M47" s="115"/>
      <c r="N47" s="115"/>
      <c r="O47" s="115"/>
      <c r="P47" s="115"/>
      <c r="Q47" s="115"/>
      <c r="R47" s="115"/>
      <c r="S47" s="115"/>
      <c r="T47" s="115"/>
      <c r="U47" s="115"/>
      <c r="V47" s="115"/>
      <c r="W47" s="115"/>
      <c r="X47" s="115"/>
      <c r="Y47" s="115"/>
      <c r="Z47" s="115"/>
      <c r="AA47" s="115"/>
    </row>
    <row r="115" spans="11:11" x14ac:dyDescent="0.2">
      <c r="K115">
        <v>6</v>
      </c>
    </row>
  </sheetData>
  <mergeCells count="4">
    <mergeCell ref="I1:M1"/>
    <mergeCell ref="F40:H40"/>
    <mergeCell ref="B2:I3"/>
    <mergeCell ref="B4:I4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4" name="Drop Down 1">
              <controlPr defaultSize="0" autoLine="0" autoPict="0">
                <anchor moveWithCells="1">
                  <from>
                    <xdr:col>4</xdr:col>
                    <xdr:colOff>0</xdr:colOff>
                    <xdr:row>4</xdr:row>
                    <xdr:rowOff>171450</xdr:rowOff>
                  </from>
                  <to>
                    <xdr:col>4</xdr:col>
                    <xdr:colOff>1038225</xdr:colOff>
                    <xdr:row>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2" r:id="rId5" name="Drop Down 2">
              <controlPr defaultSize="0" autoLine="0" autoPict="0">
                <anchor moveWithCells="1">
                  <from>
                    <xdr:col>4</xdr:col>
                    <xdr:colOff>0</xdr:colOff>
                    <xdr:row>6</xdr:row>
                    <xdr:rowOff>9525</xdr:rowOff>
                  </from>
                  <to>
                    <xdr:col>4</xdr:col>
                    <xdr:colOff>1038225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3" r:id="rId6" name="Drop Down 3">
              <controlPr defaultSize="0" autoLine="0" autoPict="0">
                <anchor moveWithCells="1">
                  <from>
                    <xdr:col>4</xdr:col>
                    <xdr:colOff>9525</xdr:colOff>
                    <xdr:row>7</xdr:row>
                    <xdr:rowOff>9525</xdr:rowOff>
                  </from>
                  <to>
                    <xdr:col>5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4" r:id="rId7" name="Drop Down 4">
              <controlPr defaultSize="0" autoLine="0" autoPict="0">
                <anchor moveWithCells="1">
                  <from>
                    <xdr:col>4</xdr:col>
                    <xdr:colOff>9525</xdr:colOff>
                    <xdr:row>8</xdr:row>
                    <xdr:rowOff>9525</xdr:rowOff>
                  </from>
                  <to>
                    <xdr:col>4</xdr:col>
                    <xdr:colOff>1038225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5" r:id="rId8" name="Drop Down 5">
              <controlPr defaultSize="0" autoLine="0" autoPict="0">
                <anchor moveWithCells="1">
                  <from>
                    <xdr:col>4</xdr:col>
                    <xdr:colOff>9525</xdr:colOff>
                    <xdr:row>9</xdr:row>
                    <xdr:rowOff>9525</xdr:rowOff>
                  </from>
                  <to>
                    <xdr:col>5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6" r:id="rId9" name="Drop Down 6">
              <controlPr defaultSize="0" autoLine="0" autoPict="0">
                <anchor moveWithCells="1">
                  <from>
                    <xdr:col>4</xdr:col>
                    <xdr:colOff>19050</xdr:colOff>
                    <xdr:row>10</xdr:row>
                    <xdr:rowOff>9525</xdr:rowOff>
                  </from>
                  <to>
                    <xdr:col>5</xdr:col>
                    <xdr:colOff>0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7" r:id="rId10" name="Drop Down 7">
              <controlPr defaultSize="0" autoLine="0" autoPict="0">
                <anchor moveWithCells="1">
                  <from>
                    <xdr:col>4</xdr:col>
                    <xdr:colOff>9525</xdr:colOff>
                    <xdr:row>11</xdr:row>
                    <xdr:rowOff>9525</xdr:rowOff>
                  </from>
                  <to>
                    <xdr:col>5</xdr:col>
                    <xdr:colOff>0</xdr:colOff>
                    <xdr:row>11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8" r:id="rId11" name="Drop Down 8">
              <controlPr defaultSize="0" autoLine="0" autoPict="0">
                <anchor moveWithCells="1">
                  <from>
                    <xdr:col>4</xdr:col>
                    <xdr:colOff>9525</xdr:colOff>
                    <xdr:row>12</xdr:row>
                    <xdr:rowOff>9525</xdr:rowOff>
                  </from>
                  <to>
                    <xdr:col>4</xdr:col>
                    <xdr:colOff>1038225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9" r:id="rId12" name="Drop Down 9">
              <controlPr defaultSize="0" autoLine="0" autoPict="0">
                <anchor moveWithCells="1">
                  <from>
                    <xdr:col>4</xdr:col>
                    <xdr:colOff>19050</xdr:colOff>
                    <xdr:row>13</xdr:row>
                    <xdr:rowOff>9525</xdr:rowOff>
                  </from>
                  <to>
                    <xdr:col>4</xdr:col>
                    <xdr:colOff>1038225</xdr:colOff>
                    <xdr:row>13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0" r:id="rId13" name="Drop Down 10">
              <controlPr defaultSize="0" autoLine="0" autoPict="0">
                <anchor moveWithCells="1">
                  <from>
                    <xdr:col>4</xdr:col>
                    <xdr:colOff>19050</xdr:colOff>
                    <xdr:row>14</xdr:row>
                    <xdr:rowOff>9525</xdr:rowOff>
                  </from>
                  <to>
                    <xdr:col>4</xdr:col>
                    <xdr:colOff>1019175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1" r:id="rId14" name="Drop Down 11">
              <controlPr defaultSize="0" autoLine="0" autoPict="0">
                <anchor moveWithCells="1">
                  <from>
                    <xdr:col>4</xdr:col>
                    <xdr:colOff>19050</xdr:colOff>
                    <xdr:row>15</xdr:row>
                    <xdr:rowOff>9525</xdr:rowOff>
                  </from>
                  <to>
                    <xdr:col>4</xdr:col>
                    <xdr:colOff>1038225</xdr:colOff>
                    <xdr:row>15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2" r:id="rId15" name="Drop Down 12">
              <controlPr defaultSize="0" autoLine="0" autoPict="0">
                <anchor moveWithCells="1">
                  <from>
                    <xdr:col>4</xdr:col>
                    <xdr:colOff>19050</xdr:colOff>
                    <xdr:row>16</xdr:row>
                    <xdr:rowOff>9525</xdr:rowOff>
                  </from>
                  <to>
                    <xdr:col>4</xdr:col>
                    <xdr:colOff>1038225</xdr:colOff>
                    <xdr:row>16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3" r:id="rId16" name="Drop Down 13">
              <controlPr defaultSize="0" autoLine="0" autoPict="0">
                <anchor moveWithCells="1">
                  <from>
                    <xdr:col>4</xdr:col>
                    <xdr:colOff>9525</xdr:colOff>
                    <xdr:row>17</xdr:row>
                    <xdr:rowOff>9525</xdr:rowOff>
                  </from>
                  <to>
                    <xdr:col>4</xdr:col>
                    <xdr:colOff>1038225</xdr:colOff>
                    <xdr:row>17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4" r:id="rId17" name="Drop Down 14">
              <controlPr defaultSize="0" autoLine="0" autoPict="0">
                <anchor moveWithCells="1">
                  <from>
                    <xdr:col>4</xdr:col>
                    <xdr:colOff>19050</xdr:colOff>
                    <xdr:row>18</xdr:row>
                    <xdr:rowOff>9525</xdr:rowOff>
                  </from>
                  <to>
                    <xdr:col>4</xdr:col>
                    <xdr:colOff>1038225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5" r:id="rId18" name="Drop Down 15">
              <controlPr defaultSize="0" autoLine="0" autoPict="0">
                <anchor moveWithCells="1">
                  <from>
                    <xdr:col>4</xdr:col>
                    <xdr:colOff>19050</xdr:colOff>
                    <xdr:row>19</xdr:row>
                    <xdr:rowOff>9525</xdr:rowOff>
                  </from>
                  <to>
                    <xdr:col>4</xdr:col>
                    <xdr:colOff>1019175</xdr:colOff>
                    <xdr:row>19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6" r:id="rId19" name="Drop Down 16">
              <controlPr defaultSize="0" autoLine="0" autoPict="0">
                <anchor moveWithCells="1">
                  <from>
                    <xdr:col>4</xdr:col>
                    <xdr:colOff>9525</xdr:colOff>
                    <xdr:row>20</xdr:row>
                    <xdr:rowOff>9525</xdr:rowOff>
                  </from>
                  <to>
                    <xdr:col>4</xdr:col>
                    <xdr:colOff>1038225</xdr:colOff>
                    <xdr:row>20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7" r:id="rId20" name="Drop Down 17">
              <controlPr defaultSize="0" autoLine="0" autoPict="0">
                <anchor moveWithCells="1">
                  <from>
                    <xdr:col>4</xdr:col>
                    <xdr:colOff>0</xdr:colOff>
                    <xdr:row>21</xdr:row>
                    <xdr:rowOff>9525</xdr:rowOff>
                  </from>
                  <to>
                    <xdr:col>5</xdr:col>
                    <xdr:colOff>0</xdr:colOff>
                    <xdr:row>21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8" r:id="rId21" name="Drop Down 18">
              <controlPr defaultSize="0" autoLine="0" autoPict="0">
                <anchor moveWithCells="1">
                  <from>
                    <xdr:col>4</xdr:col>
                    <xdr:colOff>9525</xdr:colOff>
                    <xdr:row>22</xdr:row>
                    <xdr:rowOff>9525</xdr:rowOff>
                  </from>
                  <to>
                    <xdr:col>5</xdr:col>
                    <xdr:colOff>9525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9" r:id="rId22" name="Drop Down 19">
              <controlPr defaultSize="0" autoLine="0" autoPict="0">
                <anchor moveWithCells="1">
                  <from>
                    <xdr:col>4</xdr:col>
                    <xdr:colOff>0</xdr:colOff>
                    <xdr:row>23</xdr:row>
                    <xdr:rowOff>9525</xdr:rowOff>
                  </from>
                  <to>
                    <xdr:col>5</xdr:col>
                    <xdr:colOff>0</xdr:colOff>
                    <xdr:row>23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0" r:id="rId23" name="Drop Down 20">
              <controlPr defaultSize="0" autoLine="0" autoPict="0">
                <anchor moveWithCells="1">
                  <from>
                    <xdr:col>4</xdr:col>
                    <xdr:colOff>9525</xdr:colOff>
                    <xdr:row>24</xdr:row>
                    <xdr:rowOff>9525</xdr:rowOff>
                  </from>
                  <to>
                    <xdr:col>5</xdr:col>
                    <xdr:colOff>9525</xdr:colOff>
                    <xdr:row>24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1" r:id="rId24" name="Drop Down 21">
              <controlPr defaultSize="0" autoLine="0" autoPict="0">
                <anchor moveWithCells="1">
                  <from>
                    <xdr:col>4</xdr:col>
                    <xdr:colOff>9525</xdr:colOff>
                    <xdr:row>25</xdr:row>
                    <xdr:rowOff>9525</xdr:rowOff>
                  </from>
                  <to>
                    <xdr:col>5</xdr:col>
                    <xdr:colOff>9525</xdr:colOff>
                    <xdr:row>25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2" r:id="rId25" name="Drop Down 22">
              <controlPr defaultSize="0" autoLine="0" autoPict="0">
                <anchor moveWithCells="1">
                  <from>
                    <xdr:col>4</xdr:col>
                    <xdr:colOff>9525</xdr:colOff>
                    <xdr:row>26</xdr:row>
                    <xdr:rowOff>9525</xdr:rowOff>
                  </from>
                  <to>
                    <xdr:col>5</xdr:col>
                    <xdr:colOff>9525</xdr:colOff>
                    <xdr:row>26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3" r:id="rId26" name="Drop Down 23">
              <controlPr defaultSize="0" autoLine="0" autoPict="0">
                <anchor moveWithCells="1">
                  <from>
                    <xdr:col>4</xdr:col>
                    <xdr:colOff>9525</xdr:colOff>
                    <xdr:row>27</xdr:row>
                    <xdr:rowOff>0</xdr:rowOff>
                  </from>
                  <to>
                    <xdr:col>5</xdr:col>
                    <xdr:colOff>9525</xdr:colOff>
                    <xdr:row>27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4" r:id="rId27" name="Drop Down 24">
              <controlPr defaultSize="0" autoLine="0" autoPict="0">
                <anchor moveWithCells="1">
                  <from>
                    <xdr:col>4</xdr:col>
                    <xdr:colOff>9525</xdr:colOff>
                    <xdr:row>28</xdr:row>
                    <xdr:rowOff>9525</xdr:rowOff>
                  </from>
                  <to>
                    <xdr:col>5</xdr:col>
                    <xdr:colOff>9525</xdr:colOff>
                    <xdr:row>28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5" r:id="rId28" name="Drop Down 25">
              <controlPr defaultSize="0" autoLine="0" autoPict="0">
                <anchor moveWithCells="1">
                  <from>
                    <xdr:col>4</xdr:col>
                    <xdr:colOff>0</xdr:colOff>
                    <xdr:row>29</xdr:row>
                    <xdr:rowOff>9525</xdr:rowOff>
                  </from>
                  <to>
                    <xdr:col>5</xdr:col>
                    <xdr:colOff>0</xdr:colOff>
                    <xdr:row>29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6" r:id="rId29" name="Drop Down 26">
              <controlPr defaultSize="0" autoLine="0" autoPict="0">
                <anchor moveWithCells="1">
                  <from>
                    <xdr:col>4</xdr:col>
                    <xdr:colOff>9525</xdr:colOff>
                    <xdr:row>30</xdr:row>
                    <xdr:rowOff>9525</xdr:rowOff>
                  </from>
                  <to>
                    <xdr:col>5</xdr:col>
                    <xdr:colOff>9525</xdr:colOff>
                    <xdr:row>30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7" r:id="rId30" name="Drop Down 27">
              <controlPr defaultSize="0" autoLine="0" autoPict="0">
                <anchor moveWithCells="1">
                  <from>
                    <xdr:col>4</xdr:col>
                    <xdr:colOff>9525</xdr:colOff>
                    <xdr:row>31</xdr:row>
                    <xdr:rowOff>9525</xdr:rowOff>
                  </from>
                  <to>
                    <xdr:col>5</xdr:col>
                    <xdr:colOff>9525</xdr:colOff>
                    <xdr:row>31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8" r:id="rId31" name="Drop Down 28">
              <controlPr defaultSize="0" autoLine="0" autoPict="0">
                <anchor moveWithCells="1">
                  <from>
                    <xdr:col>4</xdr:col>
                    <xdr:colOff>0</xdr:colOff>
                    <xdr:row>32</xdr:row>
                    <xdr:rowOff>9525</xdr:rowOff>
                  </from>
                  <to>
                    <xdr:col>5</xdr:col>
                    <xdr:colOff>0</xdr:colOff>
                    <xdr:row>32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9" r:id="rId32" name="Drop Down 29">
              <controlPr defaultSize="0" autoLine="0" autoPict="0">
                <anchor moveWithCells="1">
                  <from>
                    <xdr:col>4</xdr:col>
                    <xdr:colOff>0</xdr:colOff>
                    <xdr:row>33</xdr:row>
                    <xdr:rowOff>9525</xdr:rowOff>
                  </from>
                  <to>
                    <xdr:col>5</xdr:col>
                    <xdr:colOff>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0" r:id="rId33" name="Drop Down 30">
              <controlPr defaultSize="0" autoLine="0" autoPict="0">
                <anchor moveWithCells="1">
                  <from>
                    <xdr:col>4</xdr:col>
                    <xdr:colOff>9525</xdr:colOff>
                    <xdr:row>34</xdr:row>
                    <xdr:rowOff>9525</xdr:rowOff>
                  </from>
                  <to>
                    <xdr:col>5</xdr:col>
                    <xdr:colOff>9525</xdr:colOff>
                    <xdr:row>34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1" r:id="rId34" name="Drop Down 31">
              <controlPr defaultSize="0" autoLine="0" autoPict="0">
                <anchor moveWithCells="1">
                  <from>
                    <xdr:col>3</xdr:col>
                    <xdr:colOff>1047750</xdr:colOff>
                    <xdr:row>35</xdr:row>
                    <xdr:rowOff>0</xdr:rowOff>
                  </from>
                  <to>
                    <xdr:col>5</xdr:col>
                    <xdr:colOff>0</xdr:colOff>
                    <xdr:row>35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2" r:id="rId35" name="Drop Down 32">
              <controlPr defaultSize="0" autoLine="0" autoPict="0">
                <anchor moveWithCells="1">
                  <from>
                    <xdr:col>4</xdr:col>
                    <xdr:colOff>0</xdr:colOff>
                    <xdr:row>36</xdr:row>
                    <xdr:rowOff>9525</xdr:rowOff>
                  </from>
                  <to>
                    <xdr:col>5</xdr:col>
                    <xdr:colOff>0</xdr:colOff>
                    <xdr:row>36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3" r:id="rId36" name="Drop Down 33">
              <controlPr defaultSize="0" autoLine="0" autoPict="0">
                <anchor moveWithCells="1">
                  <from>
                    <xdr:col>4</xdr:col>
                    <xdr:colOff>0</xdr:colOff>
                    <xdr:row>37</xdr:row>
                    <xdr:rowOff>9525</xdr:rowOff>
                  </from>
                  <to>
                    <xdr:col>5</xdr:col>
                    <xdr:colOff>0</xdr:colOff>
                    <xdr:row>37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4" r:id="rId37" name="Drop Down 34">
              <controlPr defaultSize="0" autoLine="0" autoPict="0">
                <anchor moveWithCells="1">
                  <from>
                    <xdr:col>4</xdr:col>
                    <xdr:colOff>0</xdr:colOff>
                    <xdr:row>38</xdr:row>
                    <xdr:rowOff>9525</xdr:rowOff>
                  </from>
                  <to>
                    <xdr:col>5</xdr:col>
                    <xdr:colOff>0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7" r:id="rId38" name="Button 137">
              <controlPr defaultSize="0" print="0" autoFill="0" autoPict="0" macro="[0]!paginaprincipal">
                <anchor moveWithCells="1" sizeWithCells="1">
                  <from>
                    <xdr:col>14</xdr:col>
                    <xdr:colOff>104775</xdr:colOff>
                    <xdr:row>3</xdr:row>
                    <xdr:rowOff>28575</xdr:rowOff>
                  </from>
                  <to>
                    <xdr:col>15</xdr:col>
                    <xdr:colOff>704850</xdr:colOff>
                    <xdr:row>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8" r:id="rId39" name="Button 138">
              <controlPr defaultSize="0" print="0" autoFill="0" autoPict="0" macro="[0]!presiontub" altText="Caida Preion de Tuberia">
                <anchor moveWithCells="1" sizeWithCells="1">
                  <from>
                    <xdr:col>14</xdr:col>
                    <xdr:colOff>114300</xdr:colOff>
                    <xdr:row>7</xdr:row>
                    <xdr:rowOff>38100</xdr:rowOff>
                  </from>
                  <to>
                    <xdr:col>15</xdr:col>
                    <xdr:colOff>676275</xdr:colOff>
                    <xdr:row>10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9" r:id="rId40" name="Button 139">
              <controlPr defaultSize="0" print="0" autoFill="0" autoPict="0" macro="[0]!bomba">
                <anchor moveWithCells="1" sizeWithCells="1">
                  <from>
                    <xdr:col>14</xdr:col>
                    <xdr:colOff>104775</xdr:colOff>
                    <xdr:row>11</xdr:row>
                    <xdr:rowOff>95250</xdr:rowOff>
                  </from>
                  <to>
                    <xdr:col>15</xdr:col>
                    <xdr:colOff>676275</xdr:colOff>
                    <xdr:row>13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>
    <pageSetUpPr fitToPage="1"/>
  </sheetPr>
  <dimension ref="A1:M32"/>
  <sheetViews>
    <sheetView view="pageBreakPreview" zoomScaleNormal="100" zoomScaleSheetLayoutView="100" workbookViewId="0">
      <selection activeCell="G31" sqref="G31"/>
    </sheetView>
  </sheetViews>
  <sheetFormatPr baseColWidth="10" defaultColWidth="11.42578125" defaultRowHeight="12.75" x14ac:dyDescent="0.2"/>
  <cols>
    <col min="1" max="1" width="3.28515625" style="373" customWidth="1"/>
    <col min="2" max="2" width="6.28515625" style="327" customWidth="1"/>
    <col min="3" max="3" width="19.28515625" style="327" customWidth="1"/>
    <col min="4" max="4" width="12.42578125" style="327" customWidth="1"/>
    <col min="5" max="5" width="11" style="327" customWidth="1"/>
    <col min="6" max="6" width="4.5703125" style="327" customWidth="1"/>
    <col min="7" max="7" width="23.7109375" style="327" customWidth="1"/>
    <col min="8" max="8" width="20.85546875" style="327" customWidth="1"/>
    <col min="9" max="9" width="14" style="327" customWidth="1"/>
    <col min="10" max="16384" width="11.42578125" style="327"/>
  </cols>
  <sheetData>
    <row r="1" spans="1:9" ht="19.899999999999999" customHeight="1" thickTop="1" thickBot="1" x14ac:dyDescent="0.25">
      <c r="A1" s="538"/>
      <c r="B1" s="539"/>
      <c r="C1" s="540"/>
      <c r="D1" s="545" t="s">
        <v>314</v>
      </c>
      <c r="E1" s="546"/>
      <c r="F1" s="546"/>
      <c r="G1" s="546"/>
      <c r="H1" s="546"/>
      <c r="I1" s="547"/>
    </row>
    <row r="2" spans="1:9" ht="19.899999999999999" customHeight="1" x14ac:dyDescent="0.2">
      <c r="A2" s="541"/>
      <c r="B2" s="542"/>
      <c r="C2" s="542"/>
      <c r="D2" s="375" t="s">
        <v>315</v>
      </c>
      <c r="E2" s="548" t="s">
        <v>380</v>
      </c>
      <c r="F2" s="549"/>
      <c r="G2" s="549"/>
      <c r="H2" s="549"/>
      <c r="I2" s="550"/>
    </row>
    <row r="3" spans="1:9" ht="19.899999999999999" customHeight="1" x14ac:dyDescent="0.2">
      <c r="A3" s="541"/>
      <c r="B3" s="542"/>
      <c r="C3" s="542"/>
      <c r="D3" s="391" t="s">
        <v>316</v>
      </c>
      <c r="E3" s="551" t="s">
        <v>399</v>
      </c>
      <c r="F3" s="551"/>
      <c r="G3" s="393" t="s">
        <v>317</v>
      </c>
      <c r="H3" s="552">
        <v>45679</v>
      </c>
      <c r="I3" s="553"/>
    </row>
    <row r="4" spans="1:9" ht="19.899999999999999" customHeight="1" x14ac:dyDescent="0.2">
      <c r="A4" s="541"/>
      <c r="B4" s="542"/>
      <c r="C4" s="542"/>
      <c r="D4" s="391" t="s">
        <v>318</v>
      </c>
      <c r="E4" s="554" t="str">
        <f>'CALCULO DE BOMBA'!C2</f>
        <v>DISPERSION WATER PUMP</v>
      </c>
      <c r="F4" s="555"/>
      <c r="G4" s="555"/>
      <c r="H4" s="555"/>
      <c r="I4" s="556"/>
    </row>
    <row r="5" spans="1:9" ht="19.899999999999999" customHeight="1" thickBot="1" x14ac:dyDescent="0.25">
      <c r="A5" s="543"/>
      <c r="B5" s="544"/>
      <c r="C5" s="544"/>
      <c r="D5" s="392" t="s">
        <v>319</v>
      </c>
      <c r="E5" s="557" t="str">
        <f>'CALCULO DE BOMBA'!C1</f>
        <v>005PU001</v>
      </c>
      <c r="F5" s="558"/>
      <c r="G5" s="394" t="s">
        <v>320</v>
      </c>
      <c r="H5" s="559" t="s">
        <v>399</v>
      </c>
      <c r="I5" s="560"/>
    </row>
    <row r="6" spans="1:9" ht="21" customHeight="1" x14ac:dyDescent="0.2">
      <c r="A6" s="376">
        <v>1</v>
      </c>
      <c r="B6" s="561" t="s">
        <v>321</v>
      </c>
      <c r="C6" s="398" t="s">
        <v>219</v>
      </c>
      <c r="D6" s="564" t="s">
        <v>390</v>
      </c>
      <c r="E6" s="565"/>
      <c r="F6" s="566" t="s">
        <v>356</v>
      </c>
      <c r="G6" s="398" t="s">
        <v>350</v>
      </c>
      <c r="H6" s="569">
        <f>'RESUMEN PARA PDF'!B13</f>
        <v>770.5</v>
      </c>
      <c r="I6" s="565"/>
    </row>
    <row r="7" spans="1:9" ht="21" customHeight="1" x14ac:dyDescent="0.2">
      <c r="A7" s="377">
        <v>2</v>
      </c>
      <c r="B7" s="562"/>
      <c r="C7" s="399" t="s">
        <v>332</v>
      </c>
      <c r="D7" s="551" t="s">
        <v>393</v>
      </c>
      <c r="E7" s="570"/>
      <c r="F7" s="567"/>
      <c r="G7" s="399" t="s">
        <v>352</v>
      </c>
      <c r="H7" s="571">
        <f>'RESUMEN PARA PDF'!B16</f>
        <v>770.5</v>
      </c>
      <c r="I7" s="570"/>
    </row>
    <row r="8" spans="1:9" ht="21" customHeight="1" x14ac:dyDescent="0.2">
      <c r="A8" s="377">
        <v>3</v>
      </c>
      <c r="B8" s="562"/>
      <c r="C8" s="399" t="s">
        <v>340</v>
      </c>
      <c r="D8" s="551" t="s">
        <v>361</v>
      </c>
      <c r="E8" s="570"/>
      <c r="F8" s="567"/>
      <c r="G8" s="399" t="s">
        <v>401</v>
      </c>
      <c r="H8" s="571">
        <f>'RESUMEN PARA PDF'!B28</f>
        <v>195.55111342538294</v>
      </c>
      <c r="I8" s="570"/>
    </row>
    <row r="9" spans="1:9" ht="21" customHeight="1" x14ac:dyDescent="0.2">
      <c r="A9" s="377">
        <v>4</v>
      </c>
      <c r="B9" s="562"/>
      <c r="C9" s="399" t="s">
        <v>322</v>
      </c>
      <c r="D9" s="551">
        <f>'RESUMEN PARA PDF'!G14</f>
        <v>0.52</v>
      </c>
      <c r="E9" s="570"/>
      <c r="F9" s="567"/>
      <c r="G9" s="399" t="s">
        <v>351</v>
      </c>
      <c r="H9" s="571">
        <f>'RESUMEN PARA PDF'!D28</f>
        <v>84.654161656009933</v>
      </c>
      <c r="I9" s="570"/>
    </row>
    <row r="10" spans="1:9" ht="21" customHeight="1" x14ac:dyDescent="0.2">
      <c r="A10" s="377">
        <v>5</v>
      </c>
      <c r="B10" s="562"/>
      <c r="C10" s="399" t="s">
        <v>341</v>
      </c>
      <c r="D10" s="571">
        <f>'RESUMEN PARA PDF'!G16</f>
        <v>0.995</v>
      </c>
      <c r="E10" s="570"/>
      <c r="F10" s="567"/>
      <c r="G10" s="399" t="s">
        <v>403</v>
      </c>
      <c r="H10" s="571">
        <f>'RESUMEN PARA PDF'!G25/3.281</f>
        <v>10.325934105541752</v>
      </c>
      <c r="I10" s="570"/>
    </row>
    <row r="11" spans="1:9" ht="21" customHeight="1" x14ac:dyDescent="0.2">
      <c r="A11" s="377">
        <v>6</v>
      </c>
      <c r="B11" s="562"/>
      <c r="C11" s="399" t="s">
        <v>342</v>
      </c>
      <c r="D11" s="551">
        <f>'RESUMEN PARA PDF'!G15</f>
        <v>7</v>
      </c>
      <c r="E11" s="570"/>
      <c r="F11" s="567"/>
      <c r="G11" s="399" t="s">
        <v>344</v>
      </c>
      <c r="H11" s="571">
        <f>'RESUMEN PARA PDF'!G29</f>
        <v>52.580938632781375</v>
      </c>
      <c r="I11" s="570"/>
    </row>
    <row r="12" spans="1:9" ht="21" customHeight="1" thickBot="1" x14ac:dyDescent="0.25">
      <c r="A12" s="377">
        <v>7</v>
      </c>
      <c r="B12" s="563"/>
      <c r="C12" s="400"/>
      <c r="D12" s="572"/>
      <c r="E12" s="573"/>
      <c r="F12" s="568"/>
      <c r="G12" s="400"/>
      <c r="H12" s="574"/>
      <c r="I12" s="573"/>
    </row>
    <row r="13" spans="1:9" ht="21" customHeight="1" x14ac:dyDescent="0.2">
      <c r="A13" s="377">
        <v>8</v>
      </c>
      <c r="B13" s="566" t="s">
        <v>323</v>
      </c>
      <c r="C13" s="388" t="s">
        <v>324</v>
      </c>
      <c r="D13" s="576" t="s">
        <v>361</v>
      </c>
      <c r="E13" s="577"/>
      <c r="F13" s="566" t="s">
        <v>325</v>
      </c>
      <c r="G13" s="388" t="s">
        <v>326</v>
      </c>
      <c r="H13" s="576" t="s">
        <v>361</v>
      </c>
      <c r="I13" s="577"/>
    </row>
    <row r="14" spans="1:9" ht="21" customHeight="1" x14ac:dyDescent="0.2">
      <c r="A14" s="377">
        <v>9</v>
      </c>
      <c r="B14" s="567"/>
      <c r="C14" s="389" t="s">
        <v>349</v>
      </c>
      <c r="D14" s="578" t="s">
        <v>361</v>
      </c>
      <c r="E14" s="579"/>
      <c r="F14" s="567"/>
      <c r="G14" s="389" t="s">
        <v>349</v>
      </c>
      <c r="H14" s="578" t="s">
        <v>361</v>
      </c>
      <c r="I14" s="579"/>
    </row>
    <row r="15" spans="1:9" ht="21" customHeight="1" x14ac:dyDescent="0.2">
      <c r="A15" s="377">
        <v>10</v>
      </c>
      <c r="B15" s="567"/>
      <c r="C15" s="389" t="s">
        <v>307</v>
      </c>
      <c r="D15" s="578" t="s">
        <v>361</v>
      </c>
      <c r="E15" s="579"/>
      <c r="F15" s="567"/>
      <c r="G15" s="389" t="s">
        <v>307</v>
      </c>
      <c r="H15" s="578" t="s">
        <v>361</v>
      </c>
      <c r="I15" s="579"/>
    </row>
    <row r="16" spans="1:9" ht="21" customHeight="1" thickBot="1" x14ac:dyDescent="0.25">
      <c r="A16" s="377">
        <v>11</v>
      </c>
      <c r="B16" s="575"/>
      <c r="C16" s="404"/>
      <c r="D16" s="580"/>
      <c r="E16" s="581"/>
      <c r="F16" s="568"/>
      <c r="G16" s="390"/>
      <c r="H16" s="582"/>
      <c r="I16" s="583"/>
    </row>
    <row r="17" spans="1:13" ht="21" customHeight="1" x14ac:dyDescent="0.2">
      <c r="A17" s="377">
        <v>12</v>
      </c>
      <c r="B17" s="600" t="s">
        <v>357</v>
      </c>
      <c r="C17" s="405" t="s">
        <v>324</v>
      </c>
      <c r="D17" s="603" t="s">
        <v>353</v>
      </c>
      <c r="E17" s="577"/>
      <c r="F17" s="612" t="s">
        <v>327</v>
      </c>
      <c r="G17" s="388" t="s">
        <v>324</v>
      </c>
      <c r="H17" s="576" t="s">
        <v>345</v>
      </c>
      <c r="I17" s="577"/>
      <c r="M17" s="374"/>
    </row>
    <row r="18" spans="1:13" ht="25.9" customHeight="1" x14ac:dyDescent="0.2">
      <c r="A18" s="377">
        <v>13</v>
      </c>
      <c r="B18" s="601"/>
      <c r="C18" s="406" t="s">
        <v>349</v>
      </c>
      <c r="D18" s="604" t="s">
        <v>391</v>
      </c>
      <c r="E18" s="605"/>
      <c r="F18" s="613"/>
      <c r="G18" s="389" t="s">
        <v>305</v>
      </c>
      <c r="H18" s="578" t="s">
        <v>406</v>
      </c>
      <c r="I18" s="579"/>
    </row>
    <row r="19" spans="1:13" ht="21" customHeight="1" x14ac:dyDescent="0.2">
      <c r="A19" s="377">
        <v>14</v>
      </c>
      <c r="B19" s="601"/>
      <c r="C19" s="406" t="s">
        <v>307</v>
      </c>
      <c r="D19" s="597" t="s">
        <v>388</v>
      </c>
      <c r="E19" s="570"/>
      <c r="F19" s="613"/>
      <c r="G19" s="389" t="s">
        <v>347</v>
      </c>
      <c r="H19" s="578">
        <v>75</v>
      </c>
      <c r="I19" s="579"/>
      <c r="K19" s="374"/>
    </row>
    <row r="20" spans="1:13" ht="21" customHeight="1" x14ac:dyDescent="0.2">
      <c r="A20" s="377">
        <v>15</v>
      </c>
      <c r="B20" s="601"/>
      <c r="C20" s="406" t="s">
        <v>348</v>
      </c>
      <c r="D20" s="597" t="s">
        <v>355</v>
      </c>
      <c r="E20" s="570"/>
      <c r="F20" s="613"/>
      <c r="G20" s="389" t="s">
        <v>268</v>
      </c>
      <c r="H20" s="578">
        <v>3600</v>
      </c>
      <c r="I20" s="579"/>
    </row>
    <row r="21" spans="1:13" ht="21" customHeight="1" x14ac:dyDescent="0.2">
      <c r="A21" s="377">
        <v>16</v>
      </c>
      <c r="B21" s="601"/>
      <c r="C21" s="406" t="s">
        <v>404</v>
      </c>
      <c r="D21" s="597">
        <v>190</v>
      </c>
      <c r="E21" s="570"/>
      <c r="F21" s="613"/>
      <c r="G21" s="389" t="s">
        <v>346</v>
      </c>
      <c r="H21" s="578" t="s">
        <v>392</v>
      </c>
      <c r="I21" s="579"/>
    </row>
    <row r="22" spans="1:13" ht="21" customHeight="1" x14ac:dyDescent="0.2">
      <c r="A22" s="377">
        <v>17</v>
      </c>
      <c r="B22" s="601"/>
      <c r="C22" s="406" t="s">
        <v>405</v>
      </c>
      <c r="D22" s="598">
        <v>6.34</v>
      </c>
      <c r="E22" s="570"/>
      <c r="F22" s="613"/>
      <c r="G22" s="389" t="s">
        <v>328</v>
      </c>
      <c r="H22" s="578" t="s">
        <v>398</v>
      </c>
      <c r="I22" s="579"/>
    </row>
    <row r="23" spans="1:13" ht="21" customHeight="1" x14ac:dyDescent="0.2">
      <c r="A23" s="377">
        <v>18</v>
      </c>
      <c r="B23" s="601"/>
      <c r="C23" s="406" t="s">
        <v>310</v>
      </c>
      <c r="D23" s="599">
        <f>'RESUMEN PARA PDF'!G28</f>
        <v>0.72</v>
      </c>
      <c r="E23" s="570"/>
      <c r="F23" s="613"/>
      <c r="G23" s="389" t="s">
        <v>407</v>
      </c>
      <c r="H23" s="578">
        <v>372</v>
      </c>
      <c r="I23" s="579"/>
    </row>
    <row r="24" spans="1:13" ht="21" customHeight="1" x14ac:dyDescent="0.2">
      <c r="A24" s="377"/>
      <c r="B24" s="601"/>
      <c r="C24" s="406" t="s">
        <v>268</v>
      </c>
      <c r="D24" s="594">
        <v>3600</v>
      </c>
      <c r="E24" s="595"/>
      <c r="F24" s="613"/>
      <c r="G24" s="389"/>
      <c r="H24" s="578"/>
      <c r="I24" s="579"/>
    </row>
    <row r="25" spans="1:13" ht="21" customHeight="1" thickBot="1" x14ac:dyDescent="0.25">
      <c r="A25" s="377"/>
      <c r="B25" s="601"/>
      <c r="C25" s="407" t="s">
        <v>354</v>
      </c>
      <c r="D25" s="596" t="s">
        <v>389</v>
      </c>
      <c r="E25" s="595"/>
      <c r="F25" s="614"/>
      <c r="G25" s="390"/>
      <c r="H25" s="582"/>
      <c r="I25" s="583"/>
    </row>
    <row r="26" spans="1:13" ht="21" customHeight="1" x14ac:dyDescent="0.2">
      <c r="A26" s="377"/>
      <c r="B26" s="601"/>
      <c r="C26" s="606" t="s">
        <v>358</v>
      </c>
      <c r="D26" s="607"/>
      <c r="E26" s="608"/>
      <c r="F26" s="615" t="s">
        <v>362</v>
      </c>
      <c r="G26" s="616"/>
      <c r="H26" s="616"/>
      <c r="I26" s="408" t="s">
        <v>364</v>
      </c>
    </row>
    <row r="27" spans="1:13" ht="21" hidden="1" customHeight="1" thickBot="1" x14ac:dyDescent="0.25">
      <c r="A27" s="377">
        <v>19</v>
      </c>
      <c r="B27" s="602"/>
      <c r="C27" s="609" t="s">
        <v>359</v>
      </c>
      <c r="D27" s="610"/>
      <c r="E27" s="611"/>
      <c r="F27" s="615" t="s">
        <v>363</v>
      </c>
      <c r="G27" s="616"/>
      <c r="H27" s="616"/>
      <c r="I27" s="390" t="s">
        <v>374</v>
      </c>
    </row>
    <row r="28" spans="1:13" ht="21" customHeight="1" x14ac:dyDescent="0.2">
      <c r="A28" s="378">
        <v>20</v>
      </c>
      <c r="B28" s="584" t="s">
        <v>329</v>
      </c>
      <c r="C28" s="587" t="s">
        <v>400</v>
      </c>
      <c r="D28" s="588"/>
      <c r="E28" s="589"/>
      <c r="F28" s="401" t="s">
        <v>330</v>
      </c>
      <c r="G28" s="402" t="s">
        <v>331</v>
      </c>
      <c r="H28" s="402" t="s">
        <v>317</v>
      </c>
      <c r="I28" s="403" t="s">
        <v>367</v>
      </c>
    </row>
    <row r="29" spans="1:13" ht="21" customHeight="1" x14ac:dyDescent="0.2">
      <c r="A29" s="378">
        <v>21</v>
      </c>
      <c r="B29" s="585"/>
      <c r="C29" s="590"/>
      <c r="D29" s="590"/>
      <c r="E29" s="591"/>
      <c r="F29" s="379" t="s">
        <v>365</v>
      </c>
      <c r="G29" s="380" t="s">
        <v>366</v>
      </c>
      <c r="H29" s="381">
        <v>45569</v>
      </c>
      <c r="I29" s="382" t="s">
        <v>381</v>
      </c>
    </row>
    <row r="30" spans="1:13" ht="21" customHeight="1" x14ac:dyDescent="0.2">
      <c r="A30" s="378">
        <v>22</v>
      </c>
      <c r="B30" s="585"/>
      <c r="C30" s="590"/>
      <c r="D30" s="590"/>
      <c r="E30" s="591"/>
      <c r="F30" s="379" t="s">
        <v>412</v>
      </c>
      <c r="G30" s="380" t="s">
        <v>415</v>
      </c>
      <c r="H30" s="381">
        <v>45618</v>
      </c>
      <c r="I30" s="382" t="s">
        <v>413</v>
      </c>
    </row>
    <row r="31" spans="1:13" ht="21" customHeight="1" x14ac:dyDescent="0.2">
      <c r="A31" s="378">
        <v>23</v>
      </c>
      <c r="B31" s="585"/>
      <c r="C31" s="590"/>
      <c r="D31" s="590"/>
      <c r="E31" s="591"/>
      <c r="F31" s="379" t="s">
        <v>416</v>
      </c>
      <c r="G31" s="450" t="s">
        <v>417</v>
      </c>
      <c r="H31" s="381">
        <v>45679</v>
      </c>
      <c r="I31" s="382" t="s">
        <v>413</v>
      </c>
    </row>
    <row r="32" spans="1:13" ht="21" customHeight="1" thickBot="1" x14ac:dyDescent="0.25">
      <c r="A32" s="384">
        <v>24</v>
      </c>
      <c r="B32" s="586"/>
      <c r="C32" s="592"/>
      <c r="D32" s="592"/>
      <c r="E32" s="593"/>
      <c r="F32" s="385"/>
      <c r="G32" s="386"/>
      <c r="H32" s="386"/>
      <c r="I32" s="387"/>
    </row>
  </sheetData>
  <mergeCells count="60">
    <mergeCell ref="F17:F25"/>
    <mergeCell ref="H24:I24"/>
    <mergeCell ref="H25:I25"/>
    <mergeCell ref="F26:H26"/>
    <mergeCell ref="F27:H27"/>
    <mergeCell ref="H21:I21"/>
    <mergeCell ref="H22:I22"/>
    <mergeCell ref="H23:I23"/>
    <mergeCell ref="H17:I17"/>
    <mergeCell ref="H18:I18"/>
    <mergeCell ref="H19:I19"/>
    <mergeCell ref="H20:I20"/>
    <mergeCell ref="B28:B32"/>
    <mergeCell ref="C28:E32"/>
    <mergeCell ref="D24:E24"/>
    <mergeCell ref="D25:E25"/>
    <mergeCell ref="D21:E21"/>
    <mergeCell ref="D22:E22"/>
    <mergeCell ref="D23:E23"/>
    <mergeCell ref="B17:B27"/>
    <mergeCell ref="D17:E17"/>
    <mergeCell ref="D18:E18"/>
    <mergeCell ref="D19:E19"/>
    <mergeCell ref="D20:E20"/>
    <mergeCell ref="C26:E26"/>
    <mergeCell ref="C27:E27"/>
    <mergeCell ref="B13:B16"/>
    <mergeCell ref="D13:E13"/>
    <mergeCell ref="F13:F16"/>
    <mergeCell ref="H13:I13"/>
    <mergeCell ref="D14:E14"/>
    <mergeCell ref="H14:I14"/>
    <mergeCell ref="D15:E15"/>
    <mergeCell ref="H15:I15"/>
    <mergeCell ref="D16:E16"/>
    <mergeCell ref="H16:I16"/>
    <mergeCell ref="B6:B12"/>
    <mergeCell ref="D6:E6"/>
    <mergeCell ref="F6:F12"/>
    <mergeCell ref="H6:I6"/>
    <mergeCell ref="D7:E7"/>
    <mergeCell ref="H7:I7"/>
    <mergeCell ref="D8:E8"/>
    <mergeCell ref="H8:I8"/>
    <mergeCell ref="D9:E9"/>
    <mergeCell ref="H9:I9"/>
    <mergeCell ref="D10:E10"/>
    <mergeCell ref="H10:I10"/>
    <mergeCell ref="D11:E11"/>
    <mergeCell ref="H11:I11"/>
    <mergeCell ref="D12:E12"/>
    <mergeCell ref="H12:I12"/>
    <mergeCell ref="A1:C5"/>
    <mergeCell ref="D1:I1"/>
    <mergeCell ref="E2:I2"/>
    <mergeCell ref="E3:F3"/>
    <mergeCell ref="H3:I3"/>
    <mergeCell ref="E4:I4"/>
    <mergeCell ref="E5:F5"/>
    <mergeCell ref="H5:I5"/>
  </mergeCells>
  <pageMargins left="0.7" right="0.7" top="0.75" bottom="0.75" header="0.3" footer="0.3"/>
  <pageSetup paperSize="9" scale="77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>
    <pageSetUpPr fitToPage="1"/>
  </sheetPr>
  <dimension ref="A1:H91"/>
  <sheetViews>
    <sheetView tabSelected="1" view="pageBreakPreview" topLeftCell="A82" zoomScale="90" zoomScaleNormal="85" zoomScaleSheetLayoutView="90" workbookViewId="0">
      <selection activeCell="D13" sqref="D13"/>
    </sheetView>
  </sheetViews>
  <sheetFormatPr baseColWidth="10" defaultRowHeight="12.75" x14ac:dyDescent="0.2"/>
  <cols>
    <col min="1" max="1" width="24.7109375" customWidth="1"/>
    <col min="2" max="2" width="20.7109375" customWidth="1"/>
    <col min="3" max="4" width="24.5703125" customWidth="1"/>
    <col min="5" max="5" width="24.28515625" customWidth="1"/>
    <col min="6" max="6" width="26.42578125" bestFit="1" customWidth="1"/>
    <col min="7" max="7" width="21.42578125" bestFit="1" customWidth="1"/>
    <col min="8" max="8" width="19.42578125" customWidth="1"/>
    <col min="14" max="14" width="23.28515625" bestFit="1" customWidth="1"/>
  </cols>
  <sheetData>
    <row r="1" spans="1:8" ht="13.5" thickBot="1" x14ac:dyDescent="0.25"/>
    <row r="2" spans="1:8" x14ac:dyDescent="0.2">
      <c r="A2" s="618" t="s">
        <v>202</v>
      </c>
      <c r="B2" s="619"/>
      <c r="C2" s="620" t="s">
        <v>380</v>
      </c>
      <c r="D2" s="621"/>
      <c r="E2" s="621"/>
      <c r="F2" s="621"/>
      <c r="G2" s="446" t="s">
        <v>203</v>
      </c>
      <c r="H2" s="279" t="s">
        <v>399</v>
      </c>
    </row>
    <row r="3" spans="1:8" x14ac:dyDescent="0.2">
      <c r="A3" s="622" t="s">
        <v>204</v>
      </c>
      <c r="B3" s="623"/>
      <c r="C3" s="624" t="s">
        <v>394</v>
      </c>
      <c r="D3" s="625"/>
      <c r="E3" s="625"/>
      <c r="F3" s="625"/>
      <c r="G3" s="215" t="s">
        <v>205</v>
      </c>
      <c r="H3" s="195" t="s">
        <v>399</v>
      </c>
    </row>
    <row r="4" spans="1:8" ht="13.5" thickBot="1" x14ac:dyDescent="0.25">
      <c r="A4" s="626" t="s">
        <v>206</v>
      </c>
      <c r="B4" s="627"/>
      <c r="C4" s="628" t="str">
        <f>'CALCULO DE BOMBA'!C2</f>
        <v>DISPERSION WATER PUMP</v>
      </c>
      <c r="D4" s="629"/>
      <c r="E4" s="629"/>
      <c r="F4" s="629"/>
      <c r="G4" s="216" t="s">
        <v>207</v>
      </c>
      <c r="H4" s="214" t="s">
        <v>382</v>
      </c>
    </row>
    <row r="5" spans="1:8" ht="13.5" thickBot="1" x14ac:dyDescent="0.25"/>
    <row r="6" spans="1:8" x14ac:dyDescent="0.2">
      <c r="A6" s="174"/>
      <c r="B6" s="175"/>
      <c r="C6" s="175"/>
      <c r="D6" s="175"/>
      <c r="E6" s="175"/>
      <c r="F6" s="175"/>
      <c r="G6" s="175"/>
      <c r="H6" s="176"/>
    </row>
    <row r="7" spans="1:8" x14ac:dyDescent="0.2">
      <c r="A7" s="177" t="s">
        <v>208</v>
      </c>
      <c r="B7" s="631" t="s">
        <v>418</v>
      </c>
      <c r="C7" s="632"/>
      <c r="D7" s="632"/>
      <c r="E7" s="178" t="s">
        <v>211</v>
      </c>
      <c r="F7" s="18" t="s">
        <v>413</v>
      </c>
      <c r="G7" s="178" t="s">
        <v>209</v>
      </c>
      <c r="H7" s="448">
        <v>45679</v>
      </c>
    </row>
    <row r="8" spans="1:8" x14ac:dyDescent="0.2">
      <c r="A8" s="177" t="s">
        <v>209</v>
      </c>
      <c r="B8" s="633">
        <v>45679</v>
      </c>
      <c r="C8" s="634"/>
      <c r="D8" s="634"/>
      <c r="E8" s="178" t="s">
        <v>212</v>
      </c>
      <c r="F8" s="147" t="s">
        <v>410</v>
      </c>
      <c r="G8" s="178" t="s">
        <v>209</v>
      </c>
      <c r="H8" s="449">
        <v>45618</v>
      </c>
    </row>
    <row r="9" spans="1:8" x14ac:dyDescent="0.2">
      <c r="A9" s="177" t="s">
        <v>210</v>
      </c>
      <c r="B9" s="635" t="str">
        <f>C4</f>
        <v>DISPERSION WATER PUMP</v>
      </c>
      <c r="C9" s="636"/>
      <c r="D9" s="636"/>
      <c r="E9" s="178" t="s">
        <v>213</v>
      </c>
      <c r="F9" s="147" t="s">
        <v>411</v>
      </c>
      <c r="G9" s="178" t="s">
        <v>209</v>
      </c>
      <c r="H9" s="451">
        <v>45569</v>
      </c>
    </row>
    <row r="10" spans="1:8" x14ac:dyDescent="0.2">
      <c r="A10" s="182"/>
      <c r="B10" s="146"/>
      <c r="C10" s="146"/>
      <c r="D10" s="146"/>
      <c r="E10" s="146"/>
      <c r="F10" s="146"/>
      <c r="G10" s="146"/>
      <c r="H10" s="183"/>
    </row>
    <row r="11" spans="1:8" x14ac:dyDescent="0.2">
      <c r="A11" s="184"/>
      <c r="H11" s="180"/>
    </row>
    <row r="12" spans="1:8" x14ac:dyDescent="0.2">
      <c r="A12" s="185" t="s">
        <v>214</v>
      </c>
      <c r="F12" s="186" t="s">
        <v>219</v>
      </c>
      <c r="H12" s="180"/>
    </row>
    <row r="13" spans="1:8" x14ac:dyDescent="0.2">
      <c r="A13" s="187" t="s">
        <v>335</v>
      </c>
      <c r="B13" s="367">
        <f>'CAIDA PRESION DE TUBERIA'!V5</f>
        <v>770.5</v>
      </c>
      <c r="C13" s="366" t="s">
        <v>302</v>
      </c>
      <c r="D13" s="18">
        <f>B13*3.785</f>
        <v>2916.3425000000002</v>
      </c>
      <c r="E13" s="18" t="s">
        <v>301</v>
      </c>
      <c r="F13" s="18" t="s">
        <v>220</v>
      </c>
      <c r="G13" s="217" t="str">
        <f>'CALCULO DE BOMBA'!C4</f>
        <v>Agua Blanca</v>
      </c>
      <c r="H13" s="180"/>
    </row>
    <row r="14" spans="1:8" x14ac:dyDescent="0.2">
      <c r="A14" s="187" t="s">
        <v>216</v>
      </c>
      <c r="B14" s="397" t="s">
        <v>361</v>
      </c>
      <c r="C14" s="330" t="s">
        <v>334</v>
      </c>
      <c r="D14" s="397"/>
      <c r="E14" s="330"/>
      <c r="F14" s="18" t="s">
        <v>343</v>
      </c>
      <c r="G14">
        <f>'CALCULO DE BOMBA'!E6</f>
        <v>0.52</v>
      </c>
      <c r="H14" s="180"/>
    </row>
    <row r="15" spans="1:8" x14ac:dyDescent="0.2">
      <c r="A15" s="187" t="s">
        <v>336</v>
      </c>
      <c r="B15" s="367">
        <v>0</v>
      </c>
      <c r="C15" s="330" t="s">
        <v>302</v>
      </c>
      <c r="D15" s="369">
        <f t="shared" ref="D15:D16" si="0">B15*3.785</f>
        <v>0</v>
      </c>
      <c r="E15" s="18" t="s">
        <v>301</v>
      </c>
      <c r="F15" s="18" t="s">
        <v>221</v>
      </c>
      <c r="G15">
        <v>7</v>
      </c>
      <c r="H15" s="180"/>
    </row>
    <row r="16" spans="1:8" x14ac:dyDescent="0.2">
      <c r="A16" s="187" t="s">
        <v>337</v>
      </c>
      <c r="B16" s="371">
        <f>B13+B15</f>
        <v>770.5</v>
      </c>
      <c r="C16" s="330" t="s">
        <v>302</v>
      </c>
      <c r="D16" s="372">
        <f t="shared" si="0"/>
        <v>2916.3425000000002</v>
      </c>
      <c r="E16" s="18" t="s">
        <v>301</v>
      </c>
      <c r="F16" s="18" t="s">
        <v>222</v>
      </c>
      <c r="G16" s="196">
        <f>'CALCULO DE BOMBA'!E11</f>
        <v>0.995</v>
      </c>
      <c r="H16" s="197"/>
    </row>
    <row r="17" spans="1:8" x14ac:dyDescent="0.2">
      <c r="A17" s="184"/>
      <c r="F17" s="18" t="s">
        <v>333</v>
      </c>
      <c r="G17" s="318" t="s">
        <v>385</v>
      </c>
      <c r="H17" s="395" t="s">
        <v>386</v>
      </c>
    </row>
    <row r="18" spans="1:8" x14ac:dyDescent="0.2">
      <c r="A18" s="185" t="s">
        <v>223</v>
      </c>
      <c r="F18" s="189" t="s">
        <v>226</v>
      </c>
      <c r="H18" s="180"/>
    </row>
    <row r="19" spans="1:8" x14ac:dyDescent="0.2">
      <c r="A19" s="187" t="s">
        <v>292</v>
      </c>
      <c r="B19" s="363">
        <f>'CALCULO DE BOMBA'!C9</f>
        <v>1.6404199475065617</v>
      </c>
      <c r="C19" s="368" t="s">
        <v>303</v>
      </c>
      <c r="D19" s="369">
        <f>B19/3.28</f>
        <v>0.50012803277639084</v>
      </c>
      <c r="E19" s="18" t="s">
        <v>280</v>
      </c>
      <c r="F19" s="18" t="s">
        <v>227</v>
      </c>
      <c r="G19" s="233" t="s">
        <v>339</v>
      </c>
      <c r="H19" s="180"/>
    </row>
    <row r="20" spans="1:8" x14ac:dyDescent="0.2">
      <c r="A20" s="187" t="s">
        <v>291</v>
      </c>
      <c r="B20" s="196">
        <f>'CALCULO DE BOMBA'!C20</f>
        <v>6.92</v>
      </c>
      <c r="C20" s="366" t="s">
        <v>303</v>
      </c>
      <c r="D20" s="18">
        <f t="shared" ref="D20:D21" si="1">B20/3.28</f>
        <v>2.1097560975609757</v>
      </c>
      <c r="E20" s="18" t="s">
        <v>280</v>
      </c>
      <c r="F20" s="18" t="s">
        <v>228</v>
      </c>
      <c r="G20">
        <v>1</v>
      </c>
      <c r="H20" s="180"/>
    </row>
    <row r="21" spans="1:8" x14ac:dyDescent="0.2">
      <c r="A21" s="187" t="s">
        <v>293</v>
      </c>
      <c r="B21" s="196">
        <f>B20-B19</f>
        <v>5.2795800524934382</v>
      </c>
      <c r="C21" s="366" t="s">
        <v>303</v>
      </c>
      <c r="D21" s="369">
        <f t="shared" si="1"/>
        <v>1.6096280647845849</v>
      </c>
      <c r="E21" s="18" t="s">
        <v>280</v>
      </c>
      <c r="H21" s="180"/>
    </row>
    <row r="22" spans="1:8" x14ac:dyDescent="0.2">
      <c r="A22" s="185" t="s">
        <v>230</v>
      </c>
      <c r="F22" s="189" t="s">
        <v>237</v>
      </c>
      <c r="G22" s="150"/>
      <c r="H22" s="190"/>
    </row>
    <row r="23" spans="1:8" x14ac:dyDescent="0.2">
      <c r="A23" s="187" t="s">
        <v>297</v>
      </c>
      <c r="B23" s="196"/>
      <c r="C23" s="365">
        <f>'CALCULO DE BOMBA'!C14</f>
        <v>2.6105052665489056E-2</v>
      </c>
      <c r="D23" t="s">
        <v>229</v>
      </c>
      <c r="F23" s="18" t="s">
        <v>238</v>
      </c>
      <c r="G23" s="150">
        <v>14.7</v>
      </c>
      <c r="H23" s="190" t="s">
        <v>229</v>
      </c>
    </row>
    <row r="24" spans="1:8" x14ac:dyDescent="0.2">
      <c r="A24" s="187" t="s">
        <v>296</v>
      </c>
      <c r="B24" s="196"/>
      <c r="C24" s="365">
        <f>'CALCULO DE BOMBA'!C11</f>
        <v>1.6824888888888889E-2</v>
      </c>
      <c r="D24" s="18" t="s">
        <v>229</v>
      </c>
      <c r="F24" s="18" t="s">
        <v>239</v>
      </c>
      <c r="G24" s="150">
        <f>'CALCULO DE BOMBA'!E10</f>
        <v>1.64</v>
      </c>
      <c r="H24" s="190" t="s">
        <v>229</v>
      </c>
    </row>
    <row r="25" spans="1:8" x14ac:dyDescent="0.2">
      <c r="A25" s="187" t="s">
        <v>298</v>
      </c>
      <c r="B25" s="196"/>
      <c r="C25" s="362">
        <f>RAMALES!F19</f>
        <v>1.6699886165203006</v>
      </c>
      <c r="D25" s="18" t="s">
        <v>229</v>
      </c>
      <c r="F25" s="18" t="s">
        <v>397</v>
      </c>
      <c r="G25" s="396">
        <f>'CALCULO DE BOMBA'!E14</f>
        <v>33.879389800282489</v>
      </c>
      <c r="H25" s="190" t="s">
        <v>229</v>
      </c>
    </row>
    <row r="26" spans="1:8" x14ac:dyDescent="0.2">
      <c r="A26" s="187" t="s">
        <v>299</v>
      </c>
      <c r="B26" s="196"/>
      <c r="C26" s="362">
        <f>'TABLA DE ACCESORIOS DESCARGA'!I41</f>
        <v>188.55861481481483</v>
      </c>
      <c r="D26" s="18" t="s">
        <v>229</v>
      </c>
      <c r="F26" s="18"/>
      <c r="G26" s="150"/>
      <c r="H26" s="190"/>
    </row>
    <row r="27" spans="1:8" x14ac:dyDescent="0.2">
      <c r="A27" s="187"/>
      <c r="B27" s="150"/>
      <c r="C27" s="150"/>
      <c r="D27" s="18"/>
      <c r="F27" s="18"/>
      <c r="G27" s="150"/>
      <c r="H27" s="190"/>
    </row>
    <row r="28" spans="1:8" ht="13.5" thickBot="1" x14ac:dyDescent="0.25">
      <c r="A28" s="432" t="s">
        <v>245</v>
      </c>
      <c r="B28" s="431">
        <f>(B21+C23+C24+C25+C26)*1</f>
        <v>195.55111342538294</v>
      </c>
      <c r="C28" s="433" t="s">
        <v>313</v>
      </c>
      <c r="D28" s="431">
        <f>B28/2.31</f>
        <v>84.654161656009933</v>
      </c>
      <c r="E28" s="434" t="s">
        <v>286</v>
      </c>
      <c r="F28" s="18" t="s">
        <v>243</v>
      </c>
      <c r="G28" s="413">
        <f>'CALCULO DE BOMBA'!C22</f>
        <v>0.72</v>
      </c>
      <c r="H28" s="190" t="s">
        <v>249</v>
      </c>
    </row>
    <row r="29" spans="1:8" ht="24" customHeight="1" x14ac:dyDescent="0.2">
      <c r="B29" s="372"/>
      <c r="F29" s="199" t="s">
        <v>170</v>
      </c>
      <c r="G29" s="200">
        <f>'CALCULO DE BOMBA'!E21</f>
        <v>52.580938632781375</v>
      </c>
      <c r="H29" s="199" t="s">
        <v>252</v>
      </c>
    </row>
    <row r="30" spans="1:8" ht="12.75" customHeight="1" x14ac:dyDescent="0.2">
      <c r="A30" s="187"/>
      <c r="F30" s="201"/>
      <c r="G30" s="202"/>
      <c r="H30" s="189"/>
    </row>
    <row r="31" spans="1:8" ht="12.75" customHeight="1" thickBot="1" x14ac:dyDescent="0.25">
      <c r="C31" s="630" t="s">
        <v>304</v>
      </c>
      <c r="D31" s="630"/>
      <c r="E31" s="630"/>
    </row>
    <row r="32" spans="1:8" ht="12.75" customHeight="1" x14ac:dyDescent="0.2">
      <c r="A32" s="207" t="s">
        <v>253</v>
      </c>
      <c r="B32" s="218" t="str">
        <f>B14</f>
        <v>-</v>
      </c>
      <c r="C32" s="208" t="s">
        <v>232</v>
      </c>
      <c r="D32" s="209">
        <f>G14</f>
        <v>0.52</v>
      </c>
      <c r="E32" s="208" t="s">
        <v>262</v>
      </c>
      <c r="F32" s="412">
        <f>G81</f>
        <v>0.72</v>
      </c>
      <c r="G32" s="210"/>
      <c r="H32" s="211"/>
    </row>
    <row r="33" spans="1:8" ht="12.75" customHeight="1" x14ac:dyDescent="0.2">
      <c r="A33" s="212" t="s">
        <v>254</v>
      </c>
      <c r="B33" s="205">
        <f>B13</f>
        <v>770.5</v>
      </c>
      <c r="C33" s="203" t="s">
        <v>261</v>
      </c>
      <c r="D33" s="154">
        <f>'CALCULO DE BOMBA'!E11</f>
        <v>0.995</v>
      </c>
      <c r="E33" s="203" t="s">
        <v>263</v>
      </c>
      <c r="F33" s="206" t="s">
        <v>361</v>
      </c>
      <c r="G33" s="204"/>
      <c r="H33" s="213"/>
    </row>
    <row r="34" spans="1:8" ht="12.75" customHeight="1" x14ac:dyDescent="0.2">
      <c r="A34" s="212" t="s">
        <v>255</v>
      </c>
      <c r="B34" s="154">
        <f>B28</f>
        <v>195.55111342538294</v>
      </c>
      <c r="C34" s="203" t="s">
        <v>260</v>
      </c>
      <c r="D34" s="205">
        <v>120</v>
      </c>
      <c r="E34" s="203" t="s">
        <v>264</v>
      </c>
      <c r="F34" s="219">
        <f>E37</f>
        <v>3600</v>
      </c>
      <c r="G34" s="204"/>
      <c r="H34" s="213"/>
    </row>
    <row r="35" spans="1:8" ht="12.75" customHeight="1" x14ac:dyDescent="0.2">
      <c r="A35" s="212" t="s">
        <v>256</v>
      </c>
      <c r="B35" s="154">
        <f>G29</f>
        <v>52.580938632781375</v>
      </c>
      <c r="C35" s="203" t="s">
        <v>257</v>
      </c>
      <c r="D35" s="154">
        <f>G37</f>
        <v>75</v>
      </c>
      <c r="E35" s="203" t="s">
        <v>265</v>
      </c>
      <c r="F35" s="206" t="s">
        <v>266</v>
      </c>
      <c r="G35" s="204"/>
      <c r="H35" s="213"/>
    </row>
    <row r="36" spans="1:8" ht="12.75" customHeight="1" x14ac:dyDescent="0.2">
      <c r="A36" s="223" t="s">
        <v>258</v>
      </c>
      <c r="B36" s="224">
        <f>G80</f>
        <v>6.34</v>
      </c>
      <c r="C36" s="225" t="s">
        <v>259</v>
      </c>
      <c r="D36" s="224">
        <f>G25</f>
        <v>33.879389800282489</v>
      </c>
      <c r="E36" s="226"/>
      <c r="F36" s="227"/>
      <c r="G36" s="228"/>
      <c r="H36" s="229"/>
    </row>
    <row r="37" spans="1:8" ht="12.75" customHeight="1" x14ac:dyDescent="0.2">
      <c r="A37" s="230" t="str">
        <f>A46</f>
        <v>GOULDS</v>
      </c>
      <c r="B37" s="166" t="str">
        <f>B46</f>
        <v>3196LTi</v>
      </c>
      <c r="C37" s="230" t="str">
        <f>C46</f>
        <v>3X4-8</v>
      </c>
      <c r="D37" s="166"/>
      <c r="E37" s="235">
        <f>'005PU001'!H20</f>
        <v>3600</v>
      </c>
      <c r="F37" s="409"/>
      <c r="G37" s="231">
        <f>'005PU001'!H19</f>
        <v>75</v>
      </c>
      <c r="H37" s="232" t="s">
        <v>251</v>
      </c>
    </row>
    <row r="38" spans="1:8" ht="12.75" customHeight="1" x14ac:dyDescent="0.2">
      <c r="A38" s="178"/>
      <c r="B38" s="330"/>
      <c r="C38" s="178"/>
      <c r="D38" s="234"/>
      <c r="F38" s="201"/>
      <c r="G38" s="202"/>
      <c r="H38" s="189"/>
    </row>
    <row r="39" spans="1:8" ht="12.75" customHeight="1" x14ac:dyDescent="0.2">
      <c r="F39" s="201"/>
      <c r="G39" s="202"/>
      <c r="H39" s="189"/>
    </row>
    <row r="41" spans="1:8" ht="12.75" customHeight="1" x14ac:dyDescent="0.2">
      <c r="C41" s="630" t="s">
        <v>304</v>
      </c>
      <c r="D41" s="630"/>
      <c r="E41" s="630"/>
    </row>
    <row r="45" spans="1:8" ht="16.899999999999999" customHeight="1" x14ac:dyDescent="0.2">
      <c r="A45" s="370" t="s">
        <v>305</v>
      </c>
      <c r="B45" s="370" t="s">
        <v>306</v>
      </c>
      <c r="C45" s="370" t="s">
        <v>307</v>
      </c>
      <c r="D45" s="370" t="s">
        <v>308</v>
      </c>
      <c r="E45" s="370" t="s">
        <v>309</v>
      </c>
      <c r="F45" s="370" t="s">
        <v>310</v>
      </c>
      <c r="G45" s="370" t="s">
        <v>311</v>
      </c>
      <c r="H45" s="370" t="s">
        <v>312</v>
      </c>
    </row>
    <row r="46" spans="1:8" ht="18" customHeight="1" x14ac:dyDescent="0.2">
      <c r="A46" s="383" t="s">
        <v>373</v>
      </c>
      <c r="B46" s="429" t="s">
        <v>387</v>
      </c>
      <c r="C46" s="429" t="str">
        <f>'005PU001'!D19</f>
        <v>3X4-8</v>
      </c>
      <c r="D46" s="429">
        <f>'005PU001'!D21</f>
        <v>190</v>
      </c>
      <c r="E46" s="430" t="str">
        <f>'005PU001'!D25</f>
        <v>11294-0</v>
      </c>
      <c r="F46" s="411">
        <f>F32</f>
        <v>0.72</v>
      </c>
      <c r="G46" s="205">
        <f>'005PU001'!H19</f>
        <v>75</v>
      </c>
      <c r="H46" s="205">
        <f>'005PU001'!H20</f>
        <v>3600</v>
      </c>
    </row>
    <row r="48" spans="1:8" x14ac:dyDescent="0.2">
      <c r="F48" s="189"/>
      <c r="G48" s="189"/>
    </row>
    <row r="49" spans="1:8" ht="13.5" thickBot="1" x14ac:dyDescent="0.25">
      <c r="A49" s="630" t="s">
        <v>372</v>
      </c>
      <c r="B49" s="630"/>
      <c r="C49" s="630"/>
      <c r="D49" s="189"/>
      <c r="E49" s="189"/>
      <c r="F49" s="189"/>
      <c r="G49" s="189"/>
      <c r="H49" s="189"/>
    </row>
    <row r="50" spans="1:8" ht="13.5" thickBot="1" x14ac:dyDescent="0.25">
      <c r="A50" s="152" t="s">
        <v>194</v>
      </c>
      <c r="B50" s="329" t="str">
        <f>RAMALES!D5</f>
        <v>6"-WR-C2A-139</v>
      </c>
      <c r="C50" s="329"/>
      <c r="D50" s="329"/>
      <c r="E50" s="189"/>
      <c r="F50" s="189"/>
      <c r="G50" s="189"/>
    </row>
    <row r="51" spans="1:8" ht="26.25" thickBot="1" x14ac:dyDescent="0.25">
      <c r="A51" s="152" t="s">
        <v>195</v>
      </c>
      <c r="B51" s="321" t="str">
        <f>RAMALES!D6</f>
        <v>DESCARGA DE BOMBA 001PU003</v>
      </c>
      <c r="C51" s="321"/>
      <c r="D51" s="321"/>
      <c r="E51" s="189"/>
      <c r="F51" s="189"/>
      <c r="G51" s="189"/>
    </row>
    <row r="52" spans="1:8" ht="13.5" thickBot="1" x14ac:dyDescent="0.25">
      <c r="A52" s="152" t="s">
        <v>196</v>
      </c>
      <c r="B52" s="321" t="str">
        <f>RAMALES!D7</f>
        <v>FLOOBED MBBR</v>
      </c>
      <c r="C52" s="321"/>
      <c r="D52" s="321"/>
      <c r="E52" s="189"/>
      <c r="F52" s="189"/>
      <c r="G52" s="189"/>
    </row>
    <row r="53" spans="1:8" ht="13.5" thickBot="1" x14ac:dyDescent="0.25">
      <c r="A53" s="152" t="s">
        <v>197</v>
      </c>
      <c r="B53" s="329">
        <f>RAMALES!D8</f>
        <v>6</v>
      </c>
      <c r="C53" s="329"/>
      <c r="D53" s="329"/>
      <c r="E53" s="189"/>
      <c r="F53" s="189"/>
      <c r="G53" s="189"/>
    </row>
    <row r="54" spans="1:8" ht="13.5" thickBot="1" x14ac:dyDescent="0.25">
      <c r="A54" s="152" t="s">
        <v>198</v>
      </c>
      <c r="B54" s="329">
        <f>RAMALES!D9</f>
        <v>770.5</v>
      </c>
      <c r="C54" s="329"/>
      <c r="D54" s="329"/>
      <c r="E54" s="189"/>
      <c r="F54" s="189"/>
      <c r="G54" s="189"/>
    </row>
    <row r="55" spans="1:8" ht="13.5" thickBot="1" x14ac:dyDescent="0.25">
      <c r="A55" s="152" t="s">
        <v>199</v>
      </c>
      <c r="B55" s="329">
        <f>RAMALES!D10</f>
        <v>8.742990460045803</v>
      </c>
      <c r="C55" s="329"/>
      <c r="D55" s="329"/>
      <c r="E55" s="189"/>
      <c r="F55" s="189"/>
      <c r="G55" s="189"/>
    </row>
    <row r="56" spans="1:8" ht="26.25" thickBot="1" x14ac:dyDescent="0.25">
      <c r="A56" s="152" t="s">
        <v>200</v>
      </c>
      <c r="B56" s="329">
        <f>RAMALES!D11</f>
        <v>36</v>
      </c>
      <c r="C56" s="329"/>
      <c r="D56" s="329"/>
      <c r="E56" s="189"/>
      <c r="F56" s="189"/>
      <c r="G56" s="189"/>
    </row>
    <row r="57" spans="1:8" ht="26.25" thickBot="1" x14ac:dyDescent="0.25">
      <c r="A57" s="152" t="s">
        <v>281</v>
      </c>
      <c r="B57" s="439">
        <f>RAMALES!D12</f>
        <v>4.6388572681119462E-2</v>
      </c>
      <c r="C57" s="439"/>
      <c r="D57" s="329"/>
      <c r="E57" s="189"/>
      <c r="F57" s="189"/>
      <c r="G57" s="189"/>
    </row>
    <row r="58" spans="1:8" ht="26.25" thickBot="1" x14ac:dyDescent="0.25">
      <c r="A58" s="152" t="s">
        <v>201</v>
      </c>
      <c r="B58" s="439">
        <f>RAMALES!D13</f>
        <v>1.6699886165203006</v>
      </c>
      <c r="C58" s="416"/>
      <c r="D58" s="329"/>
      <c r="E58" s="189"/>
      <c r="F58" s="189"/>
      <c r="G58" s="189"/>
    </row>
    <row r="59" spans="1:8" ht="13.5" thickBot="1" x14ac:dyDescent="0.25">
      <c r="A59" s="152"/>
      <c r="B59" s="329"/>
      <c r="C59" s="325"/>
      <c r="D59" s="325"/>
      <c r="E59" s="189"/>
      <c r="F59" s="189"/>
      <c r="G59" s="189"/>
    </row>
    <row r="60" spans="1:8" ht="13.5" thickBot="1" x14ac:dyDescent="0.25">
      <c r="A60" s="152"/>
      <c r="B60" s="329"/>
      <c r="C60" s="325"/>
      <c r="D60" s="325"/>
      <c r="E60" s="189"/>
      <c r="F60" s="189"/>
      <c r="G60" s="189"/>
    </row>
    <row r="61" spans="1:8" x14ac:dyDescent="0.2">
      <c r="E61" s="189"/>
      <c r="F61" s="189"/>
      <c r="G61" s="189"/>
    </row>
    <row r="62" spans="1:8" x14ac:dyDescent="0.2">
      <c r="E62" s="189"/>
      <c r="F62" s="189"/>
      <c r="G62" s="189"/>
    </row>
    <row r="72" spans="6:7" x14ac:dyDescent="0.2">
      <c r="F72" s="18"/>
    </row>
    <row r="77" spans="6:7" x14ac:dyDescent="0.2">
      <c r="F77" s="221" t="s">
        <v>395</v>
      </c>
      <c r="G77" s="220">
        <f>B16</f>
        <v>770.5</v>
      </c>
    </row>
    <row r="78" spans="6:7" ht="25.5" x14ac:dyDescent="0.2">
      <c r="F78" s="221" t="s">
        <v>396</v>
      </c>
      <c r="G78" s="220">
        <f>B28</f>
        <v>195.55111342538294</v>
      </c>
    </row>
    <row r="79" spans="6:7" x14ac:dyDescent="0.2">
      <c r="F79" s="221" t="s">
        <v>409</v>
      </c>
      <c r="G79" s="220">
        <v>45</v>
      </c>
    </row>
    <row r="80" spans="6:7" x14ac:dyDescent="0.2">
      <c r="F80" s="221" t="s">
        <v>408</v>
      </c>
      <c r="G80" s="220">
        <v>6.34</v>
      </c>
    </row>
    <row r="81" spans="1:8" x14ac:dyDescent="0.2">
      <c r="F81" s="221" t="s">
        <v>267</v>
      </c>
      <c r="G81" s="445">
        <f>G28</f>
        <v>0.72</v>
      </c>
    </row>
    <row r="82" spans="1:8" x14ac:dyDescent="0.2">
      <c r="F82" s="221" t="s">
        <v>268</v>
      </c>
      <c r="G82" s="220">
        <f>E37</f>
        <v>3600</v>
      </c>
    </row>
    <row r="84" spans="1:8" ht="13.15" customHeight="1" x14ac:dyDescent="0.2">
      <c r="F84" s="617" t="s">
        <v>400</v>
      </c>
      <c r="G84" s="617"/>
      <c r="H84" s="447"/>
    </row>
    <row r="85" spans="1:8" x14ac:dyDescent="0.2">
      <c r="F85" s="617"/>
      <c r="G85" s="617"/>
      <c r="H85" s="447"/>
    </row>
    <row r="86" spans="1:8" x14ac:dyDescent="0.2">
      <c r="F86" s="617"/>
      <c r="G86" s="617"/>
      <c r="H86" s="447"/>
    </row>
    <row r="87" spans="1:8" x14ac:dyDescent="0.2">
      <c r="F87" s="617"/>
      <c r="G87" s="617"/>
      <c r="H87" s="447"/>
    </row>
    <row r="88" spans="1:8" x14ac:dyDescent="0.2">
      <c r="F88" s="447"/>
      <c r="G88" s="447"/>
      <c r="H88" s="447"/>
    </row>
    <row r="89" spans="1:8" x14ac:dyDescent="0.2">
      <c r="F89" s="447"/>
      <c r="G89" s="447"/>
      <c r="H89" s="447"/>
    </row>
    <row r="90" spans="1:8" x14ac:dyDescent="0.2">
      <c r="F90" s="427"/>
    </row>
    <row r="91" spans="1:8" x14ac:dyDescent="0.2">
      <c r="A91" s="410"/>
    </row>
  </sheetData>
  <mergeCells count="13">
    <mergeCell ref="F84:G87"/>
    <mergeCell ref="A2:B2"/>
    <mergeCell ref="C2:F2"/>
    <mergeCell ref="A3:B3"/>
    <mergeCell ref="C3:F3"/>
    <mergeCell ref="A4:B4"/>
    <mergeCell ref="C4:F4"/>
    <mergeCell ref="A49:C49"/>
    <mergeCell ref="C31:E31"/>
    <mergeCell ref="C41:E41"/>
    <mergeCell ref="B7:D7"/>
    <mergeCell ref="B8:D8"/>
    <mergeCell ref="B9:D9"/>
  </mergeCells>
  <pageMargins left="0.7" right="0.7" top="0.75" bottom="0.75" header="0.3" footer="0.3"/>
  <pageSetup paperSize="9" scale="48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13">
    <tabColor rgb="FFC00000"/>
  </sheetPr>
  <dimension ref="A1:O26"/>
  <sheetViews>
    <sheetView workbookViewId="0"/>
  </sheetViews>
  <sheetFormatPr baseColWidth="10" defaultRowHeight="12.75" x14ac:dyDescent="0.2"/>
  <cols>
    <col min="2" max="2" width="26.140625" customWidth="1"/>
    <col min="3" max="3" width="24.28515625" customWidth="1"/>
    <col min="4" max="4" width="12.85546875" customWidth="1"/>
    <col min="5" max="5" width="11.85546875" customWidth="1"/>
    <col min="6" max="6" width="10.42578125" customWidth="1"/>
    <col min="7" max="7" width="9.85546875" customWidth="1"/>
    <col min="8" max="8" width="10.5703125" customWidth="1"/>
    <col min="9" max="9" width="8.140625" customWidth="1"/>
    <col min="10" max="10" width="8.5703125" customWidth="1"/>
  </cols>
  <sheetData>
    <row r="1" spans="1:15" ht="39" thickBot="1" x14ac:dyDescent="0.25">
      <c r="A1" s="134" t="s">
        <v>190</v>
      </c>
      <c r="B1" s="134" t="s">
        <v>191</v>
      </c>
      <c r="C1" s="134" t="s">
        <v>39</v>
      </c>
      <c r="D1" s="134" t="s">
        <v>144</v>
      </c>
      <c r="E1" s="134" t="s">
        <v>174</v>
      </c>
      <c r="F1" s="134" t="s">
        <v>189</v>
      </c>
      <c r="G1" s="134" t="s">
        <v>49</v>
      </c>
      <c r="H1" s="134" t="s">
        <v>186</v>
      </c>
      <c r="I1" s="134" t="s">
        <v>187</v>
      </c>
      <c r="J1" s="134" t="s">
        <v>188</v>
      </c>
      <c r="K1" s="115"/>
      <c r="L1" s="115"/>
      <c r="M1" s="115"/>
      <c r="N1" s="115"/>
      <c r="O1" s="115"/>
    </row>
    <row r="2" spans="1:15" ht="39" thickBot="1" x14ac:dyDescent="0.25">
      <c r="A2" s="312" t="s">
        <v>273</v>
      </c>
      <c r="B2" s="313" t="s">
        <v>274</v>
      </c>
      <c r="C2" s="315" t="s">
        <v>71</v>
      </c>
      <c r="D2" s="315">
        <v>2.6590860217988996E-2</v>
      </c>
      <c r="E2" s="315" t="s">
        <v>282</v>
      </c>
      <c r="F2" s="315">
        <v>1693</v>
      </c>
      <c r="G2" s="315">
        <v>17.64681827956402</v>
      </c>
      <c r="H2" s="315"/>
      <c r="I2" s="315"/>
      <c r="J2" s="314"/>
      <c r="K2" s="115"/>
      <c r="L2" s="115"/>
      <c r="M2" s="115"/>
      <c r="N2" s="115"/>
      <c r="O2" s="115"/>
    </row>
    <row r="3" spans="1:15" x14ac:dyDescent="0.2">
      <c r="A3" s="115"/>
      <c r="B3" s="115"/>
      <c r="C3" s="115"/>
      <c r="D3" s="115"/>
      <c r="E3" s="115"/>
      <c r="F3" s="115"/>
      <c r="G3" s="115"/>
      <c r="H3" s="115"/>
      <c r="I3" s="115"/>
      <c r="J3" s="115"/>
      <c r="K3" s="115"/>
      <c r="L3" s="115"/>
      <c r="M3" s="115"/>
      <c r="N3" s="115"/>
      <c r="O3" s="115"/>
    </row>
    <row r="4" spans="1:15" x14ac:dyDescent="0.2">
      <c r="A4" s="115"/>
      <c r="B4" s="115"/>
      <c r="C4" s="115"/>
      <c r="D4" s="115"/>
      <c r="E4" s="115"/>
      <c r="F4" s="115"/>
      <c r="G4" s="115"/>
      <c r="H4" s="115"/>
      <c r="I4" s="115"/>
      <c r="J4" s="115"/>
      <c r="K4" s="115"/>
      <c r="L4" s="115"/>
      <c r="M4" s="115"/>
      <c r="N4" s="115"/>
      <c r="O4" s="115"/>
    </row>
    <row r="5" spans="1:15" x14ac:dyDescent="0.2">
      <c r="A5" s="115"/>
      <c r="B5" s="115"/>
      <c r="C5" s="115"/>
      <c r="D5" s="115"/>
      <c r="E5" s="115"/>
      <c r="F5" s="115"/>
      <c r="G5" s="115"/>
      <c r="H5" s="115"/>
      <c r="I5" s="115"/>
      <c r="J5" s="115"/>
      <c r="K5" s="115"/>
      <c r="L5" s="115"/>
      <c r="M5" s="115"/>
      <c r="N5" s="115"/>
      <c r="O5" s="115"/>
    </row>
    <row r="6" spans="1:15" x14ac:dyDescent="0.2">
      <c r="A6" s="115"/>
      <c r="B6" s="115"/>
      <c r="C6" s="115"/>
      <c r="D6" s="115"/>
      <c r="E6" s="115"/>
      <c r="F6" s="115"/>
      <c r="G6" s="115"/>
      <c r="H6" s="115"/>
      <c r="I6" s="115"/>
      <c r="J6" s="115"/>
      <c r="K6" s="115"/>
      <c r="L6" s="115"/>
      <c r="M6" s="115"/>
      <c r="N6" s="115"/>
      <c r="O6" s="115"/>
    </row>
    <row r="7" spans="1:15" x14ac:dyDescent="0.2">
      <c r="A7" s="115"/>
      <c r="B7" s="115"/>
      <c r="C7" s="115"/>
      <c r="D7" s="115"/>
      <c r="E7" s="115"/>
      <c r="F7" s="115"/>
      <c r="G7" s="115"/>
      <c r="H7" s="115"/>
      <c r="I7" s="115"/>
      <c r="J7" s="115"/>
      <c r="K7" s="115"/>
      <c r="L7" s="115"/>
      <c r="M7" s="115"/>
      <c r="N7" s="115"/>
      <c r="O7" s="115"/>
    </row>
    <row r="8" spans="1:15" x14ac:dyDescent="0.2">
      <c r="A8" s="115"/>
      <c r="B8" s="115"/>
      <c r="C8" s="115"/>
      <c r="D8" s="115"/>
      <c r="E8" s="115"/>
      <c r="F8" s="115"/>
      <c r="G8" s="115"/>
      <c r="H8" s="115"/>
      <c r="I8" s="115"/>
      <c r="J8" s="115"/>
      <c r="K8" s="115"/>
      <c r="L8" s="115"/>
      <c r="M8" s="115"/>
      <c r="N8" s="115"/>
      <c r="O8" s="115"/>
    </row>
    <row r="9" spans="1:15" x14ac:dyDescent="0.2">
      <c r="A9" s="115"/>
      <c r="B9" s="115"/>
      <c r="C9" s="115"/>
      <c r="D9" s="115"/>
      <c r="E9" s="115"/>
      <c r="F9" s="115"/>
      <c r="G9" s="115"/>
      <c r="H9" s="115"/>
      <c r="I9" s="115"/>
      <c r="J9" s="115"/>
      <c r="K9" s="115"/>
      <c r="L9" s="115"/>
      <c r="M9" s="115"/>
      <c r="N9" s="115"/>
      <c r="O9" s="115"/>
    </row>
    <row r="10" spans="1:15" x14ac:dyDescent="0.2">
      <c r="A10" s="115"/>
      <c r="B10" s="115"/>
      <c r="C10" s="115"/>
      <c r="D10" s="115"/>
      <c r="E10" s="115"/>
      <c r="F10" s="115"/>
      <c r="G10" s="115"/>
      <c r="H10" s="115"/>
      <c r="I10" s="115"/>
      <c r="J10" s="115"/>
      <c r="K10" s="115"/>
      <c r="L10" s="115"/>
      <c r="M10" s="115"/>
      <c r="N10" s="115"/>
      <c r="O10" s="115"/>
    </row>
    <row r="11" spans="1:15" x14ac:dyDescent="0.2">
      <c r="A11" s="115"/>
      <c r="B11" s="115"/>
      <c r="C11" s="115"/>
      <c r="D11" s="115"/>
      <c r="E11" s="115"/>
      <c r="F11" s="115"/>
      <c r="G11" s="115"/>
      <c r="H11" s="115"/>
      <c r="I11" s="115"/>
      <c r="J11" s="115"/>
      <c r="K11" s="115"/>
      <c r="L11" s="115"/>
      <c r="M11" s="115"/>
      <c r="N11" s="115"/>
      <c r="O11" s="115"/>
    </row>
    <row r="12" spans="1:15" x14ac:dyDescent="0.2">
      <c r="A12" s="115"/>
      <c r="B12" s="115"/>
      <c r="C12" s="115"/>
      <c r="D12" s="115"/>
      <c r="E12" s="115"/>
      <c r="F12" s="115"/>
      <c r="G12" s="115"/>
      <c r="H12" s="115"/>
      <c r="I12" s="115"/>
      <c r="J12" s="115"/>
      <c r="K12" s="115"/>
      <c r="L12" s="115"/>
      <c r="M12" s="115"/>
      <c r="N12" s="115"/>
      <c r="O12" s="115"/>
    </row>
    <row r="13" spans="1:15" x14ac:dyDescent="0.2">
      <c r="A13" s="115"/>
      <c r="B13" s="115"/>
      <c r="C13" s="115"/>
      <c r="D13" s="115"/>
      <c r="E13" s="115"/>
      <c r="F13" s="115"/>
      <c r="G13" s="115"/>
      <c r="H13" s="115"/>
      <c r="I13" s="115"/>
      <c r="J13" s="115"/>
      <c r="K13" s="115"/>
      <c r="L13" s="115"/>
      <c r="M13" s="115"/>
      <c r="N13" s="115"/>
      <c r="O13" s="115"/>
    </row>
    <row r="14" spans="1:15" x14ac:dyDescent="0.2">
      <c r="A14" s="115"/>
      <c r="B14" s="115"/>
      <c r="C14" s="115"/>
      <c r="D14" s="115"/>
      <c r="E14" s="115"/>
      <c r="F14" s="115"/>
      <c r="G14" s="115"/>
      <c r="H14" s="115"/>
      <c r="I14" s="115"/>
      <c r="J14" s="115"/>
      <c r="K14" s="115"/>
      <c r="L14" s="115"/>
      <c r="M14" s="115"/>
      <c r="N14" s="115"/>
      <c r="O14" s="115"/>
    </row>
    <row r="15" spans="1:15" x14ac:dyDescent="0.2">
      <c r="A15" s="115"/>
      <c r="B15" s="115"/>
      <c r="C15" s="115"/>
      <c r="D15" s="115"/>
      <c r="E15" s="115"/>
      <c r="F15" s="115"/>
      <c r="G15" s="115"/>
      <c r="H15" s="115"/>
      <c r="I15" s="115"/>
      <c r="J15" s="115"/>
      <c r="K15" s="115"/>
      <c r="L15" s="115"/>
      <c r="M15" s="115"/>
      <c r="N15" s="115"/>
      <c r="O15" s="115"/>
    </row>
    <row r="16" spans="1:15" x14ac:dyDescent="0.2">
      <c r="A16" s="115"/>
      <c r="B16" s="115"/>
      <c r="C16" s="115"/>
      <c r="D16" s="115"/>
      <c r="E16" s="115"/>
      <c r="F16" s="115"/>
      <c r="G16" s="115"/>
      <c r="H16" s="115"/>
      <c r="I16" s="115"/>
      <c r="J16" s="115"/>
      <c r="K16" s="115"/>
      <c r="L16" s="115"/>
      <c r="M16" s="115"/>
      <c r="N16" s="115"/>
      <c r="O16" s="115"/>
    </row>
    <row r="17" spans="1:15" x14ac:dyDescent="0.2">
      <c r="A17" s="115"/>
      <c r="B17" s="115"/>
      <c r="C17" s="115"/>
      <c r="D17" s="115"/>
      <c r="E17" s="115"/>
      <c r="F17" s="115"/>
      <c r="G17" s="115"/>
      <c r="H17" s="115"/>
      <c r="I17" s="115"/>
      <c r="J17" s="115"/>
      <c r="K17" s="115"/>
      <c r="L17" s="115"/>
      <c r="M17" s="115"/>
      <c r="N17" s="115"/>
      <c r="O17" s="115"/>
    </row>
    <row r="18" spans="1:15" x14ac:dyDescent="0.2">
      <c r="A18" s="115"/>
      <c r="B18" s="115"/>
      <c r="C18" s="115"/>
      <c r="D18" s="115"/>
      <c r="E18" s="115"/>
      <c r="F18" s="115"/>
      <c r="G18" s="115"/>
      <c r="H18" s="115"/>
      <c r="I18" s="115"/>
      <c r="J18" s="115"/>
      <c r="K18" s="115"/>
      <c r="L18" s="115"/>
      <c r="M18" s="115"/>
      <c r="N18" s="115"/>
      <c r="O18" s="115"/>
    </row>
    <row r="19" spans="1:15" x14ac:dyDescent="0.2">
      <c r="A19" s="115"/>
      <c r="B19" s="115"/>
      <c r="C19" s="115"/>
      <c r="D19" s="115"/>
      <c r="E19" s="115"/>
      <c r="F19" s="115"/>
      <c r="G19" s="115"/>
      <c r="H19" s="115"/>
      <c r="I19" s="115"/>
      <c r="J19" s="115"/>
      <c r="K19" s="115"/>
      <c r="L19" s="115"/>
      <c r="M19" s="115"/>
      <c r="N19" s="115"/>
      <c r="O19" s="115"/>
    </row>
    <row r="20" spans="1:15" x14ac:dyDescent="0.2">
      <c r="A20" s="115"/>
      <c r="B20" s="115"/>
      <c r="C20" s="115"/>
      <c r="D20" s="115"/>
      <c r="E20" s="115"/>
      <c r="F20" s="115"/>
      <c r="G20" s="115"/>
      <c r="H20" s="115"/>
      <c r="I20" s="115"/>
      <c r="J20" s="115"/>
      <c r="K20" s="115"/>
      <c r="L20" s="115"/>
      <c r="M20" s="115"/>
      <c r="N20" s="115"/>
      <c r="O20" s="115"/>
    </row>
    <row r="21" spans="1:15" x14ac:dyDescent="0.2">
      <c r="A21" s="115"/>
      <c r="B21" s="115"/>
      <c r="C21" s="115"/>
      <c r="D21" s="115"/>
      <c r="E21" s="115"/>
      <c r="F21" s="115"/>
      <c r="G21" s="115"/>
      <c r="H21" s="115"/>
      <c r="I21" s="115"/>
      <c r="J21" s="115"/>
      <c r="K21" s="115"/>
      <c r="L21" s="115"/>
      <c r="M21" s="115"/>
      <c r="N21" s="115"/>
      <c r="O21" s="115"/>
    </row>
    <row r="22" spans="1:15" x14ac:dyDescent="0.2">
      <c r="A22" s="115"/>
      <c r="B22" s="115"/>
      <c r="C22" s="115"/>
      <c r="D22" s="115"/>
      <c r="E22" s="115"/>
      <c r="F22" s="115"/>
      <c r="G22" s="115"/>
      <c r="H22" s="115"/>
      <c r="I22" s="115"/>
      <c r="J22" s="115"/>
      <c r="K22" s="115"/>
      <c r="L22" s="115"/>
      <c r="M22" s="115"/>
      <c r="N22" s="115"/>
      <c r="O22" s="115"/>
    </row>
    <row r="23" spans="1:15" x14ac:dyDescent="0.2">
      <c r="A23" s="115"/>
      <c r="B23" s="115"/>
      <c r="C23" s="115"/>
      <c r="D23" s="115"/>
      <c r="E23" s="115"/>
      <c r="F23" s="115"/>
      <c r="G23" s="115"/>
      <c r="H23" s="115"/>
      <c r="I23" s="115"/>
      <c r="J23" s="115"/>
      <c r="K23" s="115"/>
      <c r="L23" s="115"/>
      <c r="M23" s="115"/>
      <c r="N23" s="115"/>
      <c r="O23" s="115"/>
    </row>
    <row r="24" spans="1:15" x14ac:dyDescent="0.2">
      <c r="A24" s="115"/>
      <c r="B24" s="115"/>
      <c r="C24" s="115"/>
      <c r="D24" s="115"/>
      <c r="E24" s="115"/>
      <c r="F24" s="115"/>
      <c r="G24" s="115"/>
      <c r="H24" s="115"/>
      <c r="I24" s="115"/>
      <c r="J24" s="115"/>
      <c r="K24" s="115"/>
      <c r="L24" s="115"/>
      <c r="M24" s="115"/>
      <c r="N24" s="115"/>
      <c r="O24" s="115"/>
    </row>
    <row r="25" spans="1:15" x14ac:dyDescent="0.2">
      <c r="A25" s="115"/>
      <c r="B25" s="115"/>
      <c r="C25" s="115"/>
      <c r="D25" s="115"/>
      <c r="E25" s="115"/>
      <c r="F25" s="115"/>
      <c r="G25" s="115"/>
      <c r="H25" s="115"/>
      <c r="I25" s="115"/>
      <c r="J25" s="115"/>
      <c r="K25" s="115"/>
      <c r="L25" s="115"/>
      <c r="M25" s="115"/>
      <c r="N25" s="115"/>
      <c r="O25" s="115"/>
    </row>
    <row r="26" spans="1:15" x14ac:dyDescent="0.2">
      <c r="A26" s="115"/>
      <c r="B26" s="115"/>
      <c r="C26" s="115"/>
      <c r="D26" s="115"/>
      <c r="E26" s="115"/>
      <c r="F26" s="115"/>
      <c r="G26" s="115"/>
      <c r="H26" s="115"/>
      <c r="I26" s="115"/>
      <c r="J26" s="115"/>
      <c r="K26" s="115"/>
      <c r="L26" s="115"/>
      <c r="M26" s="115"/>
      <c r="N26" s="115"/>
      <c r="O26" s="115"/>
    </row>
  </sheetData>
  <pageMargins left="0.25" right="0.25" top="0.75" bottom="0.75" header="0.3" footer="0.3"/>
  <pageSetup orientation="landscape" cellComments="atEnd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4" name="Button 1">
              <controlPr defaultSize="0" print="0" autoFill="0" autoPict="0" macro="[0]!paginaprincipal">
                <anchor moveWithCells="1" sizeWithCells="1">
                  <from>
                    <xdr:col>10</xdr:col>
                    <xdr:colOff>66675</xdr:colOff>
                    <xdr:row>0</xdr:row>
                    <xdr:rowOff>9525</xdr:rowOff>
                  </from>
                  <to>
                    <xdr:col>10</xdr:col>
                    <xdr:colOff>704850</xdr:colOff>
                    <xdr:row>0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6" r:id="rId5" name="Button 4">
              <controlPr defaultSize="0" print="0" autoFill="0" autoPict="0" macro="[0]!bomba">
                <anchor moveWithCells="1" sizeWithCells="1">
                  <from>
                    <xdr:col>10</xdr:col>
                    <xdr:colOff>733425</xdr:colOff>
                    <xdr:row>0</xdr:row>
                    <xdr:rowOff>0</xdr:rowOff>
                  </from>
                  <to>
                    <xdr:col>11</xdr:col>
                    <xdr:colOff>685800</xdr:colOff>
                    <xdr:row>0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7" r:id="rId6" name="Button 5">
              <controlPr defaultSize="0" print="0" autoFill="0" autoPict="0" macro="[0]!imprimir">
                <anchor moveWithCells="1" sizeWithCells="1">
                  <from>
                    <xdr:col>11</xdr:col>
                    <xdr:colOff>723900</xdr:colOff>
                    <xdr:row>0</xdr:row>
                    <xdr:rowOff>0</xdr:rowOff>
                  </from>
                  <to>
                    <xdr:col>12</xdr:col>
                    <xdr:colOff>600075</xdr:colOff>
                    <xdr:row>0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8" r:id="rId7" name="Button 6">
              <controlPr defaultSize="0" print="0" autoFill="0" autoPict="0" macro="[0]!NUEVOREG">
                <anchor moveWithCells="1" sizeWithCells="1">
                  <from>
                    <xdr:col>12</xdr:col>
                    <xdr:colOff>638175</xdr:colOff>
                    <xdr:row>0</xdr:row>
                    <xdr:rowOff>9525</xdr:rowOff>
                  </from>
                  <to>
                    <xdr:col>13</xdr:col>
                    <xdr:colOff>581025</xdr:colOff>
                    <xdr:row>0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9" r:id="rId8" name="Button 7">
              <controlPr defaultSize="0" print="0" autoFill="0" autoPict="0" macro="[0]!eliminarultimoreg">
                <anchor moveWithCells="1" sizeWithCells="1">
                  <from>
                    <xdr:col>13</xdr:col>
                    <xdr:colOff>600075</xdr:colOff>
                    <xdr:row>0</xdr:row>
                    <xdr:rowOff>0</xdr:rowOff>
                  </from>
                  <to>
                    <xdr:col>14</xdr:col>
                    <xdr:colOff>590550</xdr:colOff>
                    <xdr:row>0</xdr:row>
                    <xdr:rowOff>361950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4">
    <tabColor rgb="FFC00000"/>
  </sheetPr>
  <dimension ref="A1:Y33"/>
  <sheetViews>
    <sheetView workbookViewId="0"/>
  </sheetViews>
  <sheetFormatPr baseColWidth="10" defaultRowHeight="12.75" x14ac:dyDescent="0.2"/>
  <cols>
    <col min="1" max="1" width="5.28515625" customWidth="1"/>
  </cols>
  <sheetData>
    <row r="1" spans="1:25" ht="18.75" customHeight="1" x14ac:dyDescent="0.2">
      <c r="A1" s="118"/>
      <c r="B1" s="118"/>
      <c r="C1" s="118"/>
      <c r="D1" s="118"/>
      <c r="E1" s="118"/>
      <c r="F1" s="118"/>
      <c r="G1" s="118"/>
      <c r="H1" s="118"/>
      <c r="I1" s="118"/>
      <c r="J1" s="118"/>
      <c r="K1" s="118"/>
      <c r="L1" s="118"/>
      <c r="M1" s="118"/>
      <c r="N1" s="118"/>
      <c r="O1" s="118"/>
      <c r="P1" s="118"/>
      <c r="Q1" s="118"/>
      <c r="R1" s="118"/>
      <c r="S1" s="118"/>
      <c r="T1" s="118"/>
      <c r="U1" s="7"/>
      <c r="V1" s="7"/>
      <c r="W1" s="7"/>
      <c r="X1" s="7"/>
      <c r="Y1" s="7"/>
    </row>
    <row r="2" spans="1:25" x14ac:dyDescent="0.2">
      <c r="A2" s="118"/>
      <c r="L2" s="118"/>
      <c r="M2" s="118"/>
      <c r="N2" s="118"/>
      <c r="O2" s="118"/>
      <c r="P2" s="118"/>
      <c r="Q2" s="118"/>
      <c r="R2" s="118"/>
      <c r="S2" s="118"/>
      <c r="T2" s="118"/>
      <c r="U2" s="7"/>
      <c r="V2" s="7"/>
      <c r="W2" s="7"/>
      <c r="X2" s="7"/>
      <c r="Y2" s="7"/>
    </row>
    <row r="3" spans="1:25" x14ac:dyDescent="0.2">
      <c r="A3" s="118"/>
      <c r="L3" s="118"/>
      <c r="M3" s="118"/>
      <c r="N3" s="118"/>
      <c r="O3" s="118"/>
      <c r="P3" s="118"/>
      <c r="Q3" s="118"/>
      <c r="R3" s="118"/>
      <c r="S3" s="118"/>
      <c r="T3" s="118"/>
      <c r="U3" s="7"/>
      <c r="V3" s="7"/>
      <c r="W3" s="7"/>
      <c r="X3" s="7"/>
      <c r="Y3" s="7"/>
    </row>
    <row r="4" spans="1:25" x14ac:dyDescent="0.2">
      <c r="A4" s="118"/>
      <c r="L4" s="118"/>
      <c r="M4" s="118"/>
      <c r="N4" s="118"/>
      <c r="O4" s="118"/>
      <c r="P4" s="118"/>
      <c r="Q4" s="118"/>
      <c r="R4" s="118"/>
      <c r="S4" s="118"/>
      <c r="T4" s="118"/>
      <c r="U4" s="7"/>
      <c r="V4" s="7"/>
      <c r="W4" s="7"/>
      <c r="X4" s="7"/>
      <c r="Y4" s="7"/>
    </row>
    <row r="5" spans="1:25" x14ac:dyDescent="0.2">
      <c r="A5" s="118"/>
      <c r="L5" s="118"/>
      <c r="M5" s="118"/>
      <c r="N5" s="118"/>
      <c r="O5" s="118"/>
      <c r="P5" s="118"/>
      <c r="Q5" s="118"/>
      <c r="R5" s="118"/>
      <c r="S5" s="118"/>
      <c r="T5" s="118"/>
      <c r="U5" s="7"/>
      <c r="V5" s="7"/>
      <c r="W5" s="7"/>
      <c r="X5" s="7"/>
      <c r="Y5" s="7"/>
    </row>
    <row r="6" spans="1:25" x14ac:dyDescent="0.2">
      <c r="A6" s="118"/>
      <c r="L6" s="118"/>
      <c r="M6" s="118"/>
      <c r="N6" s="118"/>
      <c r="O6" s="118"/>
      <c r="P6" s="118"/>
      <c r="Q6" s="118"/>
      <c r="R6" s="118"/>
      <c r="S6" s="118"/>
      <c r="T6" s="118"/>
      <c r="U6" s="7"/>
      <c r="V6" s="7"/>
      <c r="W6" s="7"/>
      <c r="X6" s="7"/>
      <c r="Y6" s="7"/>
    </row>
    <row r="7" spans="1:25" x14ac:dyDescent="0.2">
      <c r="A7" s="118"/>
      <c r="L7" s="118"/>
      <c r="M7" s="118"/>
      <c r="N7" s="118"/>
      <c r="O7" s="118"/>
      <c r="P7" s="118"/>
      <c r="Q7" s="118"/>
      <c r="R7" s="118"/>
      <c r="S7" s="118"/>
      <c r="T7" s="118"/>
      <c r="U7" s="7"/>
      <c r="V7" s="7"/>
      <c r="W7" s="7"/>
      <c r="X7" s="7"/>
      <c r="Y7" s="7"/>
    </row>
    <row r="8" spans="1:25" x14ac:dyDescent="0.2">
      <c r="A8" s="118"/>
      <c r="L8" s="118"/>
      <c r="M8" s="118"/>
      <c r="N8" s="118"/>
      <c r="O8" s="118"/>
      <c r="P8" s="118"/>
      <c r="Q8" s="118"/>
      <c r="R8" s="118"/>
      <c r="S8" s="118"/>
      <c r="T8" s="118"/>
      <c r="U8" s="7"/>
      <c r="V8" s="7"/>
      <c r="W8" s="7"/>
      <c r="X8" s="7"/>
      <c r="Y8" s="7"/>
    </row>
    <row r="9" spans="1:25" x14ac:dyDescent="0.2">
      <c r="A9" s="118"/>
      <c r="L9" s="118"/>
      <c r="M9" s="118"/>
      <c r="N9" s="118"/>
      <c r="O9" s="118"/>
      <c r="P9" s="118"/>
      <c r="Q9" s="118"/>
      <c r="R9" s="118"/>
      <c r="S9" s="118"/>
      <c r="T9" s="118"/>
      <c r="U9" s="7"/>
      <c r="V9" s="7"/>
      <c r="W9" s="7"/>
      <c r="X9" s="7"/>
      <c r="Y9" s="7"/>
    </row>
    <row r="10" spans="1:25" x14ac:dyDescent="0.2">
      <c r="A10" s="118"/>
      <c r="L10" s="118"/>
      <c r="M10" s="118"/>
      <c r="N10" s="118"/>
      <c r="O10" s="118"/>
      <c r="P10" s="118"/>
      <c r="Q10" s="118"/>
      <c r="R10" s="118"/>
      <c r="S10" s="118"/>
      <c r="T10" s="118"/>
      <c r="U10" s="7"/>
      <c r="V10" s="7"/>
      <c r="W10" s="7"/>
      <c r="X10" s="7"/>
      <c r="Y10" s="7"/>
    </row>
    <row r="11" spans="1:25" x14ac:dyDescent="0.2">
      <c r="A11" s="118"/>
      <c r="L11" s="118"/>
      <c r="M11" s="118"/>
      <c r="N11" s="118"/>
      <c r="O11" s="118"/>
      <c r="P11" s="118"/>
      <c r="Q11" s="118"/>
      <c r="R11" s="118"/>
      <c r="S11" s="118"/>
      <c r="T11" s="118"/>
      <c r="U11" s="7"/>
      <c r="V11" s="7"/>
      <c r="W11" s="7"/>
      <c r="X11" s="7"/>
      <c r="Y11" s="7"/>
    </row>
    <row r="12" spans="1:25" x14ac:dyDescent="0.2">
      <c r="A12" s="118"/>
      <c r="L12" s="118"/>
      <c r="M12" s="118"/>
      <c r="N12" s="118"/>
      <c r="O12" s="118"/>
      <c r="P12" s="118"/>
      <c r="Q12" s="118"/>
      <c r="R12" s="118"/>
      <c r="S12" s="118"/>
      <c r="T12" s="118"/>
      <c r="U12" s="7"/>
      <c r="V12" s="7"/>
      <c r="W12" s="7"/>
      <c r="X12" s="7"/>
      <c r="Y12" s="7"/>
    </row>
    <row r="13" spans="1:25" x14ac:dyDescent="0.2">
      <c r="A13" s="118"/>
      <c r="L13" s="118"/>
      <c r="M13" s="118"/>
      <c r="N13" s="118"/>
      <c r="O13" s="118"/>
      <c r="P13" s="118"/>
      <c r="Q13" s="118"/>
      <c r="R13" s="118"/>
      <c r="S13" s="118"/>
      <c r="T13" s="118"/>
      <c r="U13" s="7"/>
      <c r="V13" s="7"/>
      <c r="W13" s="7"/>
      <c r="X13" s="7"/>
      <c r="Y13" s="7"/>
    </row>
    <row r="14" spans="1:25" x14ac:dyDescent="0.2">
      <c r="A14" s="118"/>
      <c r="L14" s="118"/>
      <c r="M14" s="118"/>
      <c r="N14" s="118"/>
      <c r="O14" s="118"/>
      <c r="P14" s="118"/>
      <c r="Q14" s="118"/>
      <c r="R14" s="118"/>
      <c r="S14" s="118"/>
      <c r="T14" s="118"/>
      <c r="U14" s="7"/>
      <c r="V14" s="7"/>
      <c r="W14" s="7"/>
      <c r="X14" s="7"/>
      <c r="Y14" s="7"/>
    </row>
    <row r="15" spans="1:25" x14ac:dyDescent="0.2">
      <c r="A15" s="118"/>
      <c r="L15" s="118"/>
      <c r="M15" s="118"/>
      <c r="N15" s="118"/>
      <c r="O15" s="118"/>
      <c r="P15" s="118"/>
      <c r="Q15" s="118"/>
      <c r="R15" s="118"/>
      <c r="S15" s="118"/>
      <c r="T15" s="118"/>
      <c r="U15" s="7"/>
      <c r="V15" s="7"/>
      <c r="W15" s="7"/>
      <c r="X15" s="7"/>
      <c r="Y15" s="7"/>
    </row>
    <row r="16" spans="1:25" x14ac:dyDescent="0.2">
      <c r="A16" s="118"/>
      <c r="L16" s="118"/>
      <c r="M16" s="118"/>
      <c r="N16" s="118"/>
      <c r="O16" s="118"/>
      <c r="P16" s="118"/>
      <c r="Q16" s="118"/>
      <c r="R16" s="118"/>
      <c r="S16" s="118"/>
      <c r="T16" s="118"/>
      <c r="U16" s="7"/>
      <c r="V16" s="7"/>
      <c r="W16" s="7"/>
      <c r="X16" s="7"/>
      <c r="Y16" s="7"/>
    </row>
    <row r="17" spans="1:25" x14ac:dyDescent="0.2">
      <c r="A17" s="118"/>
      <c r="L17" s="118"/>
      <c r="M17" s="118"/>
      <c r="N17" s="118"/>
      <c r="O17" s="118"/>
      <c r="P17" s="118"/>
      <c r="Q17" s="118"/>
      <c r="R17" s="118"/>
      <c r="S17" s="118"/>
      <c r="T17" s="118"/>
      <c r="U17" s="7"/>
      <c r="V17" s="7"/>
      <c r="W17" s="7"/>
      <c r="X17" s="7"/>
      <c r="Y17" s="7"/>
    </row>
    <row r="18" spans="1:25" x14ac:dyDescent="0.2">
      <c r="A18" s="118"/>
      <c r="L18" s="118"/>
      <c r="M18" s="118"/>
      <c r="N18" s="118"/>
      <c r="O18" s="118"/>
      <c r="P18" s="118"/>
      <c r="Q18" s="118"/>
      <c r="R18" s="118"/>
      <c r="S18" s="118"/>
      <c r="T18" s="118"/>
      <c r="U18" s="7"/>
      <c r="V18" s="7"/>
      <c r="W18" s="7"/>
      <c r="X18" s="7"/>
      <c r="Y18" s="7"/>
    </row>
    <row r="19" spans="1:25" x14ac:dyDescent="0.2">
      <c r="A19" s="118"/>
      <c r="L19" s="118"/>
      <c r="M19" s="118"/>
      <c r="N19" s="118"/>
      <c r="O19" s="118"/>
      <c r="P19" s="118"/>
      <c r="Q19" s="118"/>
      <c r="R19" s="118"/>
      <c r="S19" s="118"/>
      <c r="T19" s="118"/>
      <c r="U19" s="7"/>
      <c r="V19" s="7"/>
      <c r="W19" s="7"/>
      <c r="X19" s="7"/>
      <c r="Y19" s="7"/>
    </row>
    <row r="20" spans="1:25" x14ac:dyDescent="0.2">
      <c r="A20" s="118"/>
      <c r="L20" s="118"/>
      <c r="M20" s="118"/>
      <c r="N20" s="118"/>
      <c r="O20" s="118"/>
      <c r="P20" s="118"/>
      <c r="Q20" s="118"/>
      <c r="R20" s="118"/>
      <c r="S20" s="118"/>
      <c r="T20" s="118"/>
      <c r="U20" s="7"/>
      <c r="V20" s="7"/>
      <c r="W20" s="7"/>
      <c r="X20" s="7"/>
      <c r="Y20" s="7"/>
    </row>
    <row r="21" spans="1:25" x14ac:dyDescent="0.2">
      <c r="A21" s="118"/>
      <c r="L21" s="118"/>
      <c r="M21" s="118"/>
      <c r="N21" s="118"/>
      <c r="O21" s="118"/>
      <c r="P21" s="118"/>
      <c r="Q21" s="118"/>
      <c r="R21" s="118"/>
      <c r="S21" s="118"/>
      <c r="T21" s="118"/>
      <c r="U21" s="7"/>
      <c r="V21" s="7"/>
      <c r="W21" s="7"/>
      <c r="X21" s="7"/>
      <c r="Y21" s="7"/>
    </row>
    <row r="22" spans="1:25" x14ac:dyDescent="0.2">
      <c r="A22" s="118"/>
      <c r="L22" s="118"/>
      <c r="M22" s="118"/>
      <c r="N22" s="118"/>
      <c r="O22" s="118"/>
      <c r="P22" s="118"/>
      <c r="Q22" s="118"/>
      <c r="R22" s="118"/>
      <c r="S22" s="118"/>
      <c r="T22" s="118"/>
      <c r="U22" s="7"/>
      <c r="V22" s="7"/>
      <c r="W22" s="7"/>
      <c r="X22" s="7"/>
      <c r="Y22" s="7"/>
    </row>
    <row r="23" spans="1:25" x14ac:dyDescent="0.2">
      <c r="A23" s="118"/>
      <c r="L23" s="118"/>
      <c r="M23" s="118"/>
      <c r="N23" s="118"/>
      <c r="O23" s="118"/>
      <c r="P23" s="118"/>
      <c r="Q23" s="118"/>
      <c r="R23" s="118"/>
      <c r="S23" s="118"/>
      <c r="T23" s="118"/>
      <c r="U23" s="7"/>
      <c r="V23" s="7"/>
      <c r="W23" s="7"/>
      <c r="X23" s="7"/>
      <c r="Y23" s="7"/>
    </row>
    <row r="24" spans="1:25" x14ac:dyDescent="0.2">
      <c r="A24" s="118"/>
      <c r="L24" s="118"/>
      <c r="M24" s="118"/>
      <c r="N24" s="118"/>
      <c r="O24" s="118"/>
      <c r="P24" s="118"/>
      <c r="Q24" s="118"/>
      <c r="R24" s="118"/>
      <c r="S24" s="118"/>
      <c r="T24" s="118"/>
      <c r="U24" s="7"/>
      <c r="V24" s="7"/>
      <c r="W24" s="7"/>
      <c r="X24" s="7"/>
      <c r="Y24" s="7"/>
    </row>
    <row r="25" spans="1:25" x14ac:dyDescent="0.2">
      <c r="A25" s="118"/>
      <c r="L25" s="118"/>
      <c r="M25" s="118"/>
      <c r="N25" s="118"/>
      <c r="O25" s="118"/>
      <c r="P25" s="118"/>
      <c r="Q25" s="118"/>
      <c r="R25" s="118"/>
      <c r="S25" s="118"/>
      <c r="T25" s="118"/>
      <c r="U25" s="7"/>
      <c r="V25" s="7"/>
      <c r="W25" s="7"/>
      <c r="X25" s="7"/>
      <c r="Y25" s="7"/>
    </row>
    <row r="26" spans="1:25" x14ac:dyDescent="0.2">
      <c r="A26" s="118"/>
      <c r="L26" s="118"/>
      <c r="M26" s="118"/>
      <c r="N26" s="118"/>
      <c r="O26" s="118"/>
      <c r="P26" s="118"/>
      <c r="Q26" s="118"/>
      <c r="R26" s="118"/>
      <c r="S26" s="118"/>
      <c r="T26" s="118"/>
      <c r="U26" s="7"/>
      <c r="V26" s="7"/>
      <c r="W26" s="7"/>
      <c r="X26" s="7"/>
      <c r="Y26" s="7"/>
    </row>
    <row r="27" spans="1:25" x14ac:dyDescent="0.2">
      <c r="A27" s="118"/>
      <c r="L27" s="118"/>
      <c r="M27" s="118"/>
      <c r="N27" s="118"/>
      <c r="O27" s="118"/>
      <c r="P27" s="118"/>
      <c r="Q27" s="118"/>
      <c r="R27" s="118"/>
      <c r="S27" s="118"/>
      <c r="T27" s="118"/>
      <c r="U27" s="7"/>
      <c r="V27" s="7"/>
      <c r="W27" s="7"/>
      <c r="X27" s="7"/>
      <c r="Y27" s="7"/>
    </row>
    <row r="28" spans="1:25" x14ac:dyDescent="0.2">
      <c r="A28" s="118"/>
      <c r="L28" s="118"/>
      <c r="M28" s="118"/>
      <c r="N28" s="118"/>
      <c r="O28" s="118"/>
      <c r="P28" s="118"/>
      <c r="Q28" s="118"/>
      <c r="R28" s="118"/>
      <c r="S28" s="118"/>
      <c r="T28" s="118"/>
      <c r="U28" s="7"/>
      <c r="V28" s="7"/>
      <c r="W28" s="7"/>
      <c r="X28" s="7"/>
      <c r="Y28" s="7"/>
    </row>
    <row r="29" spans="1:25" x14ac:dyDescent="0.2">
      <c r="A29" s="118"/>
      <c r="L29" s="118"/>
      <c r="M29" s="118"/>
      <c r="N29" s="118"/>
      <c r="O29" s="118"/>
      <c r="P29" s="118"/>
      <c r="Q29" s="118"/>
      <c r="R29" s="118"/>
      <c r="S29" s="118"/>
      <c r="T29" s="118"/>
      <c r="U29" s="7"/>
      <c r="V29" s="7"/>
      <c r="W29" s="7"/>
      <c r="X29" s="7"/>
      <c r="Y29" s="7"/>
    </row>
    <row r="30" spans="1:25" x14ac:dyDescent="0.2">
      <c r="A30" s="118"/>
      <c r="B30" s="118"/>
      <c r="C30" s="118"/>
      <c r="D30" s="118"/>
      <c r="E30" s="118"/>
      <c r="F30" s="118"/>
      <c r="G30" s="118"/>
      <c r="H30" s="118"/>
      <c r="I30" s="118"/>
      <c r="J30" s="118"/>
      <c r="K30" s="118"/>
      <c r="L30" s="118"/>
      <c r="M30" s="118"/>
      <c r="N30" s="118"/>
      <c r="O30" s="118"/>
      <c r="P30" s="118"/>
      <c r="Q30" s="118"/>
      <c r="R30" s="118"/>
      <c r="S30" s="118"/>
      <c r="T30" s="118"/>
      <c r="U30" s="7"/>
      <c r="V30" s="7"/>
      <c r="W30" s="7"/>
      <c r="X30" s="7"/>
      <c r="Y30" s="7"/>
    </row>
    <row r="31" spans="1:25" x14ac:dyDescent="0.2">
      <c r="A31" s="118"/>
      <c r="B31" s="118"/>
      <c r="C31" s="118"/>
      <c r="D31" s="118"/>
      <c r="E31" s="118"/>
      <c r="F31" s="118"/>
      <c r="G31" s="118"/>
      <c r="H31" s="118"/>
      <c r="I31" s="118"/>
      <c r="J31" s="118"/>
      <c r="K31" s="118"/>
      <c r="L31" s="118"/>
      <c r="M31" s="118"/>
      <c r="N31" s="118"/>
      <c r="O31" s="118"/>
      <c r="P31" s="118"/>
      <c r="Q31" s="118"/>
      <c r="R31" s="118"/>
      <c r="S31" s="118"/>
      <c r="T31" s="118"/>
      <c r="U31" s="7"/>
      <c r="V31" s="7"/>
      <c r="W31" s="7"/>
      <c r="X31" s="7"/>
      <c r="Y31" s="7"/>
    </row>
    <row r="32" spans="1:25" x14ac:dyDescent="0.2">
      <c r="B32" s="118"/>
      <c r="C32" s="118"/>
      <c r="D32" s="118"/>
      <c r="E32" s="118"/>
      <c r="F32" s="118"/>
      <c r="G32" s="118"/>
      <c r="H32" s="118"/>
      <c r="I32" s="118"/>
      <c r="J32" s="118"/>
      <c r="K32" s="118"/>
      <c r="L32" s="118"/>
      <c r="M32" s="118"/>
      <c r="N32" s="118"/>
      <c r="O32" s="118"/>
      <c r="P32" s="118"/>
      <c r="Q32" s="118"/>
      <c r="R32" s="118"/>
      <c r="S32" s="118"/>
      <c r="T32" s="118"/>
      <c r="U32" s="7"/>
      <c r="V32" s="7"/>
      <c r="W32" s="7"/>
      <c r="X32" s="7"/>
      <c r="Y32" s="7"/>
    </row>
    <row r="33" spans="20:25" x14ac:dyDescent="0.2">
      <c r="T33" s="7"/>
      <c r="U33" s="7"/>
      <c r="V33" s="7"/>
      <c r="W33" s="7"/>
      <c r="X33" s="7"/>
      <c r="Y33" s="7"/>
    </row>
  </sheetData>
  <phoneticPr fontId="0" type="noConversion"/>
  <pageMargins left="0.19685039370078741" right="0.19685039370078741" top="1" bottom="1" header="0" footer="0"/>
  <pageSetup paperSize="262" scale="90" orientation="portrait" horizontalDpi="4294967293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6" r:id="rId4" name="Button 2">
              <controlPr defaultSize="0" print="0" autoFill="0" autoPict="0" macro="[0]!paginaprincipal">
                <anchor moveWithCells="1" sizeWithCells="1">
                  <from>
                    <xdr:col>11</xdr:col>
                    <xdr:colOff>647700</xdr:colOff>
                    <xdr:row>1</xdr:row>
                    <xdr:rowOff>9525</xdr:rowOff>
                  </from>
                  <to>
                    <xdr:col>13</xdr:col>
                    <xdr:colOff>276225</xdr:colOff>
                    <xdr:row>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7" r:id="rId5" name="Button 3">
              <controlPr defaultSize="0" print="0" autoFill="0" autoPict="0" macro="[0]!presiontub" altText="Caida Preion de Tuberia">
                <anchor moveWithCells="1" sizeWithCells="1">
                  <from>
                    <xdr:col>11</xdr:col>
                    <xdr:colOff>638175</xdr:colOff>
                    <xdr:row>4</xdr:row>
                    <xdr:rowOff>104775</xdr:rowOff>
                  </from>
                  <to>
                    <xdr:col>13</xdr:col>
                    <xdr:colOff>266700</xdr:colOff>
                    <xdr:row>6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2">
    <tabColor rgb="FFC00000"/>
  </sheetPr>
  <dimension ref="B1:AG33"/>
  <sheetViews>
    <sheetView workbookViewId="0">
      <selection activeCell="D22" sqref="D22"/>
    </sheetView>
  </sheetViews>
  <sheetFormatPr baseColWidth="10" defaultRowHeight="12.75" x14ac:dyDescent="0.2"/>
  <cols>
    <col min="1" max="1" width="4.140625" customWidth="1"/>
    <col min="2" max="2" width="9.28515625" customWidth="1"/>
    <col min="3" max="3" width="29" customWidth="1"/>
    <col min="4" max="4" width="15.7109375" bestFit="1" customWidth="1"/>
    <col min="5" max="5" width="11.7109375" bestFit="1" customWidth="1"/>
    <col min="6" max="6" width="11.140625" bestFit="1" customWidth="1"/>
    <col min="7" max="7" width="12.42578125" customWidth="1"/>
    <col min="8" max="8" width="11.85546875" customWidth="1"/>
    <col min="9" max="9" width="13" customWidth="1"/>
    <col min="10" max="10" width="6.7109375" customWidth="1"/>
    <col min="12" max="12" width="29" customWidth="1"/>
    <col min="13" max="13" width="14" customWidth="1"/>
    <col min="14" max="14" width="14.7109375" customWidth="1"/>
    <col min="15" max="15" width="12.42578125" customWidth="1"/>
    <col min="16" max="16" width="12.140625" customWidth="1"/>
    <col min="17" max="18" width="12" customWidth="1"/>
    <col min="19" max="19" width="16.140625" customWidth="1"/>
    <col min="21" max="21" width="12" customWidth="1"/>
    <col min="23" max="23" width="13.28515625" bestFit="1" customWidth="1"/>
    <col min="26" max="26" width="17" customWidth="1"/>
    <col min="27" max="27" width="15.28515625" customWidth="1"/>
    <col min="29" max="29" width="12" customWidth="1"/>
    <col min="32" max="32" width="12.140625" customWidth="1"/>
    <col min="33" max="33" width="13.7109375" customWidth="1"/>
  </cols>
  <sheetData>
    <row r="1" spans="2:33" ht="16.5" customHeight="1" x14ac:dyDescent="0.2">
      <c r="B1" s="637" t="s">
        <v>58</v>
      </c>
      <c r="C1" s="637"/>
      <c r="D1" s="637"/>
      <c r="E1" s="637"/>
      <c r="F1" s="637"/>
      <c r="G1" s="637"/>
      <c r="H1" s="637"/>
      <c r="I1" s="637"/>
      <c r="J1" s="55"/>
      <c r="K1" s="638" t="s">
        <v>58</v>
      </c>
      <c r="L1" s="638"/>
      <c r="M1" s="638"/>
      <c r="N1" s="638"/>
      <c r="O1" s="638"/>
      <c r="P1" s="638"/>
      <c r="Q1" s="638"/>
      <c r="R1" s="638"/>
    </row>
    <row r="2" spans="2:33" ht="24" customHeight="1" thickBot="1" x14ac:dyDescent="0.25">
      <c r="B2" s="637"/>
      <c r="C2" s="637"/>
      <c r="D2" s="637"/>
      <c r="E2" s="637"/>
      <c r="F2" s="637"/>
      <c r="G2" s="637"/>
      <c r="H2" s="637"/>
      <c r="I2" s="637"/>
      <c r="J2" s="55"/>
      <c r="K2" s="638"/>
      <c r="L2" s="638"/>
      <c r="M2" s="638"/>
      <c r="N2" s="638"/>
      <c r="O2" s="638"/>
      <c r="P2" s="638"/>
      <c r="Q2" s="638"/>
      <c r="R2" s="638"/>
    </row>
    <row r="3" spans="2:33" ht="15.75" customHeight="1" thickBot="1" x14ac:dyDescent="0.25">
      <c r="B3" s="650" t="s">
        <v>45</v>
      </c>
      <c r="C3" s="651"/>
      <c r="D3" s="651"/>
      <c r="E3" s="651"/>
      <c r="F3" s="651"/>
      <c r="G3" s="651"/>
      <c r="H3" s="651"/>
      <c r="I3" s="651"/>
      <c r="J3" s="56"/>
      <c r="K3" s="640"/>
      <c r="L3" s="640"/>
      <c r="M3" s="639" t="s">
        <v>279</v>
      </c>
      <c r="N3" s="639"/>
      <c r="O3" s="639"/>
      <c r="P3" s="639"/>
      <c r="Q3" s="639"/>
      <c r="R3" s="639"/>
      <c r="T3" s="648" t="s">
        <v>131</v>
      </c>
      <c r="U3" s="649"/>
      <c r="V3" s="649"/>
      <c r="W3" s="649"/>
      <c r="Y3" s="641" t="s">
        <v>149</v>
      </c>
      <c r="Z3" s="642"/>
      <c r="AA3" s="642"/>
      <c r="AB3" s="643"/>
    </row>
    <row r="4" spans="2:33" ht="46.5" thickTop="1" thickBot="1" x14ac:dyDescent="0.25">
      <c r="B4" s="244" t="s">
        <v>73</v>
      </c>
      <c r="C4" s="244" t="s">
        <v>23</v>
      </c>
      <c r="D4" s="245" t="s">
        <v>26</v>
      </c>
      <c r="E4" s="245" t="s">
        <v>25</v>
      </c>
      <c r="F4" s="246" t="s">
        <v>24</v>
      </c>
      <c r="G4" s="27" t="s">
        <v>74</v>
      </c>
      <c r="H4" s="27" t="s">
        <v>75</v>
      </c>
      <c r="I4" s="27" t="s">
        <v>78</v>
      </c>
      <c r="J4" s="56"/>
      <c r="K4" s="11" t="s">
        <v>73</v>
      </c>
      <c r="L4" s="239" t="s">
        <v>23</v>
      </c>
      <c r="M4" s="242" t="s">
        <v>26</v>
      </c>
      <c r="N4" s="243" t="s">
        <v>25</v>
      </c>
      <c r="O4" s="99" t="s">
        <v>24</v>
      </c>
      <c r="P4" s="99" t="s">
        <v>74</v>
      </c>
      <c r="Q4" s="99" t="s">
        <v>75</v>
      </c>
      <c r="R4" s="99" t="s">
        <v>78</v>
      </c>
      <c r="T4" s="98" t="s">
        <v>128</v>
      </c>
      <c r="U4" s="87" t="s">
        <v>129</v>
      </c>
      <c r="V4" s="99" t="s">
        <v>130</v>
      </c>
      <c r="W4" s="99" t="s">
        <v>140</v>
      </c>
      <c r="Y4" s="98" t="s">
        <v>128</v>
      </c>
      <c r="Z4" s="87" t="s">
        <v>146</v>
      </c>
      <c r="AA4" s="99" t="s">
        <v>147</v>
      </c>
      <c r="AB4" s="99" t="s">
        <v>148</v>
      </c>
      <c r="AC4" s="87" t="s">
        <v>150</v>
      </c>
      <c r="AE4" s="641" t="s">
        <v>184</v>
      </c>
      <c r="AF4" s="642"/>
      <c r="AG4" s="643"/>
    </row>
    <row r="5" spans="2:33" ht="31.5" thickTop="1" thickBot="1" x14ac:dyDescent="0.25">
      <c r="B5" s="19">
        <v>1</v>
      </c>
      <c r="C5" s="36" t="s">
        <v>27</v>
      </c>
      <c r="D5" s="19">
        <v>7</v>
      </c>
      <c r="E5" s="19">
        <v>13</v>
      </c>
      <c r="F5" s="19">
        <v>4</v>
      </c>
      <c r="G5" s="29">
        <v>62</v>
      </c>
      <c r="H5" s="44">
        <v>1.5</v>
      </c>
      <c r="I5" s="247">
        <v>1.2999999999999999E-4</v>
      </c>
      <c r="J5" s="57"/>
      <c r="K5" s="58">
        <v>1</v>
      </c>
      <c r="L5" s="65" t="s">
        <v>27</v>
      </c>
      <c r="M5" s="240">
        <v>4</v>
      </c>
      <c r="N5" s="240">
        <v>15</v>
      </c>
      <c r="O5" s="240">
        <v>1.5</v>
      </c>
      <c r="P5" s="240">
        <v>62</v>
      </c>
      <c r="Q5" s="240">
        <v>1.5</v>
      </c>
      <c r="R5" s="241">
        <v>1.2999999999999999E-4</v>
      </c>
      <c r="T5" s="96">
        <v>1</v>
      </c>
      <c r="U5" s="92">
        <v>0.5</v>
      </c>
      <c r="V5" s="89">
        <v>2.7E-2</v>
      </c>
      <c r="W5" s="89">
        <v>0.622</v>
      </c>
      <c r="Y5" s="96">
        <v>1</v>
      </c>
      <c r="Z5" s="121">
        <v>30</v>
      </c>
      <c r="AA5" s="89">
        <v>0.1</v>
      </c>
      <c r="AB5" s="89">
        <f>(AA5*3.2808)/1.422</f>
        <v>0.23071729957805912</v>
      </c>
      <c r="AC5" s="124">
        <v>1.002</v>
      </c>
      <c r="AE5" s="129" t="s">
        <v>73</v>
      </c>
      <c r="AF5" s="129" t="s">
        <v>178</v>
      </c>
      <c r="AG5" s="129" t="s">
        <v>179</v>
      </c>
    </row>
    <row r="6" spans="2:33" ht="13.5" thickBot="1" x14ac:dyDescent="0.25">
      <c r="B6" s="20">
        <v>2</v>
      </c>
      <c r="C6" s="37" t="s">
        <v>36</v>
      </c>
      <c r="D6" s="20">
        <v>4</v>
      </c>
      <c r="E6" s="20">
        <v>6</v>
      </c>
      <c r="F6" s="20">
        <v>4</v>
      </c>
      <c r="G6" s="30">
        <v>43.59</v>
      </c>
      <c r="H6" s="45">
        <v>6</v>
      </c>
      <c r="I6" s="248">
        <v>1.2999999999999999E-4</v>
      </c>
      <c r="J6" s="57"/>
      <c r="K6" s="20">
        <v>2</v>
      </c>
      <c r="L6" s="62" t="s">
        <v>36</v>
      </c>
      <c r="M6" s="10">
        <v>3</v>
      </c>
      <c r="N6" s="10">
        <v>6</v>
      </c>
      <c r="O6" s="10">
        <v>1.5</v>
      </c>
      <c r="P6" s="10">
        <v>43.59</v>
      </c>
      <c r="Q6" s="10">
        <v>6</v>
      </c>
      <c r="R6" s="69">
        <v>1.2999999999999999E-4</v>
      </c>
      <c r="T6" s="95">
        <v>2</v>
      </c>
      <c r="U6" s="91">
        <v>0.75</v>
      </c>
      <c r="V6" s="88">
        <v>2.5000000000000001E-2</v>
      </c>
      <c r="W6" s="88">
        <v>0.82399999999999995</v>
      </c>
      <c r="Y6" s="95">
        <v>2</v>
      </c>
      <c r="Z6" s="122">
        <v>40</v>
      </c>
      <c r="AA6" s="88">
        <v>0.17</v>
      </c>
      <c r="AB6" s="88">
        <f>(AA6*3.2808)/1.422</f>
        <v>0.39221940928270055</v>
      </c>
      <c r="AC6" s="125">
        <v>1.0009999999999999</v>
      </c>
      <c r="AE6" s="3">
        <v>1</v>
      </c>
      <c r="AF6" s="54">
        <v>500</v>
      </c>
      <c r="AG6" s="128" t="s">
        <v>180</v>
      </c>
    </row>
    <row r="7" spans="2:33" ht="13.5" thickBot="1" x14ac:dyDescent="0.25">
      <c r="B7" s="21">
        <v>3</v>
      </c>
      <c r="C7" s="38" t="s">
        <v>32</v>
      </c>
      <c r="D7" s="21">
        <v>4</v>
      </c>
      <c r="E7" s="21">
        <v>10</v>
      </c>
      <c r="F7" s="21">
        <v>2.5</v>
      </c>
      <c r="G7" s="31">
        <v>52.93</v>
      </c>
      <c r="H7" s="46">
        <v>3</v>
      </c>
      <c r="I7" s="249">
        <v>1.2999999999999999E-4</v>
      </c>
      <c r="J7" s="57"/>
      <c r="K7" s="59">
        <v>3</v>
      </c>
      <c r="L7" s="66" t="s">
        <v>32</v>
      </c>
      <c r="M7" s="15">
        <v>3</v>
      </c>
      <c r="N7" s="15">
        <v>5</v>
      </c>
      <c r="O7" s="15">
        <v>1.5</v>
      </c>
      <c r="P7" s="15">
        <v>52.93</v>
      </c>
      <c r="Q7" s="15">
        <v>3</v>
      </c>
      <c r="R7" s="70">
        <v>1.2999999999999999E-4</v>
      </c>
      <c r="T7" s="96">
        <v>3</v>
      </c>
      <c r="U7" s="92">
        <v>1</v>
      </c>
      <c r="V7" s="89">
        <v>2.3E-2</v>
      </c>
      <c r="W7" s="89">
        <v>1.0489999999999999</v>
      </c>
      <c r="Y7" s="96">
        <v>3</v>
      </c>
      <c r="Z7" s="121">
        <v>50</v>
      </c>
      <c r="AA7" s="89">
        <v>0.2</v>
      </c>
      <c r="AB7" s="89">
        <f>(AA7*3.2808)/1.422</f>
        <v>0.46143459915611823</v>
      </c>
      <c r="AC7" s="124">
        <v>1.0009999999999999</v>
      </c>
      <c r="AE7" s="3">
        <v>2</v>
      </c>
      <c r="AF7" s="54">
        <v>600</v>
      </c>
      <c r="AG7" s="128" t="s">
        <v>180</v>
      </c>
    </row>
    <row r="8" spans="2:33" ht="13.5" thickBot="1" x14ac:dyDescent="0.25">
      <c r="B8" s="22">
        <v>4</v>
      </c>
      <c r="C8" s="39" t="s">
        <v>70</v>
      </c>
      <c r="D8" s="22">
        <v>3</v>
      </c>
      <c r="E8" s="22">
        <v>5</v>
      </c>
      <c r="F8" s="22">
        <v>1.5</v>
      </c>
      <c r="G8" s="32">
        <v>62</v>
      </c>
      <c r="H8" s="47">
        <v>0.52</v>
      </c>
      <c r="I8" s="250">
        <v>1.2999999999999999E-4</v>
      </c>
      <c r="J8" s="57"/>
      <c r="K8" s="22">
        <v>4</v>
      </c>
      <c r="L8" s="63" t="s">
        <v>70</v>
      </c>
      <c r="M8" s="10">
        <v>2</v>
      </c>
      <c r="N8" s="10">
        <v>3</v>
      </c>
      <c r="O8" s="10">
        <v>0.5</v>
      </c>
      <c r="P8" s="10">
        <v>62</v>
      </c>
      <c r="Q8" s="10">
        <v>0.52</v>
      </c>
      <c r="R8" s="69">
        <v>1.2999999999999999E-4</v>
      </c>
      <c r="T8" s="95">
        <v>4</v>
      </c>
      <c r="U8" s="91">
        <v>1.25</v>
      </c>
      <c r="V8" s="88">
        <v>2.1999999999999999E-2</v>
      </c>
      <c r="W8" s="88">
        <v>1.38</v>
      </c>
      <c r="Y8" s="95">
        <v>4</v>
      </c>
      <c r="Z8" s="122">
        <v>60</v>
      </c>
      <c r="AA8" s="88">
        <v>0.25</v>
      </c>
      <c r="AB8" s="88">
        <f>(AA8*3.2808)/1.422</f>
        <v>0.57679324894514772</v>
      </c>
      <c r="AC8" s="125">
        <v>1</v>
      </c>
      <c r="AE8" s="3">
        <v>3</v>
      </c>
      <c r="AF8" s="54">
        <v>700</v>
      </c>
      <c r="AG8" s="128" t="s">
        <v>180</v>
      </c>
    </row>
    <row r="9" spans="2:33" ht="13.5" thickBot="1" x14ac:dyDescent="0.25">
      <c r="B9" s="23">
        <v>5</v>
      </c>
      <c r="C9" s="40" t="s">
        <v>69</v>
      </c>
      <c r="D9" s="23">
        <v>9</v>
      </c>
      <c r="E9" s="23">
        <v>15</v>
      </c>
      <c r="F9" s="23">
        <v>5</v>
      </c>
      <c r="G9" s="33">
        <v>62.28</v>
      </c>
      <c r="H9" s="48">
        <v>0.53</v>
      </c>
      <c r="I9" s="251">
        <v>1.2999999999999999E-4</v>
      </c>
      <c r="J9" s="57"/>
      <c r="K9" s="59">
        <v>5</v>
      </c>
      <c r="L9" s="66" t="s">
        <v>69</v>
      </c>
      <c r="M9" s="15">
        <v>3</v>
      </c>
      <c r="N9" s="15">
        <v>8</v>
      </c>
      <c r="O9" s="15">
        <v>2</v>
      </c>
      <c r="P9" s="15">
        <v>62.28</v>
      </c>
      <c r="Q9" s="15">
        <v>0.53</v>
      </c>
      <c r="R9" s="70">
        <v>1.2999999999999999E-4</v>
      </c>
      <c r="T9" s="96">
        <v>5</v>
      </c>
      <c r="U9" s="92">
        <v>1.5</v>
      </c>
      <c r="V9" s="89">
        <v>2.1000000000000001E-2</v>
      </c>
      <c r="W9" s="89">
        <v>1.61</v>
      </c>
      <c r="Y9" s="96">
        <v>5</v>
      </c>
      <c r="Z9" s="121">
        <v>70</v>
      </c>
      <c r="AA9" s="89">
        <v>0.35</v>
      </c>
      <c r="AB9" s="89">
        <f t="shared" ref="AB9:AB23" si="0">(AA9*3.2808)/1.422</f>
        <v>0.80751054852320681</v>
      </c>
      <c r="AC9" s="124">
        <v>0.999</v>
      </c>
      <c r="AE9" s="3">
        <v>4</v>
      </c>
      <c r="AF9" s="54">
        <v>800</v>
      </c>
      <c r="AG9" s="128" t="s">
        <v>180</v>
      </c>
    </row>
    <row r="10" spans="2:33" ht="13.5" thickBot="1" x14ac:dyDescent="0.25">
      <c r="B10" s="20">
        <v>6</v>
      </c>
      <c r="C10" s="37" t="s">
        <v>56</v>
      </c>
      <c r="D10" s="20">
        <v>8</v>
      </c>
      <c r="E10" s="20">
        <v>15</v>
      </c>
      <c r="F10" s="20">
        <v>5</v>
      </c>
      <c r="G10" s="30">
        <v>62</v>
      </c>
      <c r="H10" s="45">
        <v>0.52</v>
      </c>
      <c r="I10" s="248">
        <v>1.2999999999999999E-4</v>
      </c>
      <c r="J10" s="57"/>
      <c r="K10" s="20">
        <v>6</v>
      </c>
      <c r="L10" s="62" t="s">
        <v>56</v>
      </c>
      <c r="M10" s="10">
        <v>2</v>
      </c>
      <c r="N10" s="10">
        <v>1</v>
      </c>
      <c r="O10" s="10">
        <v>5</v>
      </c>
      <c r="P10" s="10">
        <v>62</v>
      </c>
      <c r="Q10" s="10">
        <v>0.52</v>
      </c>
      <c r="R10" s="69">
        <v>1.2999999999999999E-4</v>
      </c>
      <c r="T10" s="95">
        <v>6</v>
      </c>
      <c r="U10" s="91">
        <v>2</v>
      </c>
      <c r="V10" s="88">
        <v>1.9E-2</v>
      </c>
      <c r="W10" s="88">
        <v>2.0670000000000002</v>
      </c>
      <c r="Y10" s="95">
        <v>6</v>
      </c>
      <c r="Z10" s="122">
        <v>80</v>
      </c>
      <c r="AA10" s="88">
        <v>0.5</v>
      </c>
      <c r="AB10" s="88">
        <f t="shared" si="0"/>
        <v>1.1535864978902954</v>
      </c>
      <c r="AC10" s="125">
        <v>0.998</v>
      </c>
      <c r="AE10" s="3">
        <v>5</v>
      </c>
      <c r="AF10" s="54">
        <v>900</v>
      </c>
      <c r="AG10" s="128" t="s">
        <v>180</v>
      </c>
    </row>
    <row r="11" spans="2:33" ht="13.5" thickBot="1" x14ac:dyDescent="0.25">
      <c r="B11" s="24">
        <v>7</v>
      </c>
      <c r="C11" s="41" t="s">
        <v>35</v>
      </c>
      <c r="D11" s="24">
        <v>8</v>
      </c>
      <c r="E11" s="24">
        <v>15</v>
      </c>
      <c r="F11" s="24">
        <v>5</v>
      </c>
      <c r="G11" s="34">
        <v>62</v>
      </c>
      <c r="H11" s="49">
        <v>0.52</v>
      </c>
      <c r="I11" s="252">
        <v>1.2999999999999999E-4</v>
      </c>
      <c r="J11" s="57"/>
      <c r="K11" s="59">
        <v>7</v>
      </c>
      <c r="L11" s="66" t="s">
        <v>35</v>
      </c>
      <c r="M11" s="15">
        <v>2</v>
      </c>
      <c r="N11" s="15">
        <v>6</v>
      </c>
      <c r="O11" s="15">
        <v>1.5</v>
      </c>
      <c r="P11" s="15">
        <v>62</v>
      </c>
      <c r="Q11" s="15">
        <v>0.52</v>
      </c>
      <c r="R11" s="70">
        <v>1.2999999999999999E-4</v>
      </c>
      <c r="T11" s="96">
        <v>7</v>
      </c>
      <c r="U11" s="92">
        <v>2.5</v>
      </c>
      <c r="V11" s="89">
        <v>1.7999999999999999E-2</v>
      </c>
      <c r="W11" s="89">
        <v>2.4689999999999999</v>
      </c>
      <c r="Y11" s="96">
        <v>7</v>
      </c>
      <c r="Z11" s="121">
        <v>85</v>
      </c>
      <c r="AA11" s="89">
        <v>0.55000000000000004</v>
      </c>
      <c r="AB11" s="89">
        <f t="shared" si="0"/>
        <v>1.2689451476793252</v>
      </c>
      <c r="AC11" s="124">
        <v>0.997</v>
      </c>
      <c r="AE11" s="3">
        <v>6</v>
      </c>
      <c r="AF11" s="54">
        <v>1000</v>
      </c>
      <c r="AG11" s="128" t="s">
        <v>180</v>
      </c>
    </row>
    <row r="12" spans="2:33" ht="17.25" customHeight="1" thickBot="1" x14ac:dyDescent="0.25">
      <c r="B12" s="20">
        <v>8</v>
      </c>
      <c r="C12" s="37" t="s">
        <v>57</v>
      </c>
      <c r="D12" s="20">
        <v>8</v>
      </c>
      <c r="E12" s="20">
        <v>15</v>
      </c>
      <c r="F12" s="20">
        <v>5</v>
      </c>
      <c r="G12" s="30">
        <v>62.28</v>
      </c>
      <c r="H12" s="45">
        <v>0.52</v>
      </c>
      <c r="I12" s="248">
        <v>1.2999999999999999E-4</v>
      </c>
      <c r="J12" s="57"/>
      <c r="K12" s="20">
        <v>8</v>
      </c>
      <c r="L12" s="62" t="s">
        <v>57</v>
      </c>
      <c r="M12" s="10">
        <v>2</v>
      </c>
      <c r="N12" s="10">
        <v>5</v>
      </c>
      <c r="O12" s="10">
        <v>1.5</v>
      </c>
      <c r="P12" s="10">
        <v>62.28</v>
      </c>
      <c r="Q12" s="10">
        <v>0.52</v>
      </c>
      <c r="R12" s="69">
        <v>1.2999999999999999E-4</v>
      </c>
      <c r="T12" s="95">
        <v>8</v>
      </c>
      <c r="U12" s="91">
        <v>3</v>
      </c>
      <c r="V12" s="88">
        <v>1.7999999999999999E-2</v>
      </c>
      <c r="W12" s="88">
        <v>3.0680000000000001</v>
      </c>
      <c r="Y12" s="95">
        <v>8</v>
      </c>
      <c r="Z12" s="122">
        <v>90</v>
      </c>
      <c r="AA12" s="88">
        <v>0.7</v>
      </c>
      <c r="AB12" s="88">
        <f t="shared" si="0"/>
        <v>1.6150210970464136</v>
      </c>
      <c r="AC12" s="125">
        <v>0.996</v>
      </c>
      <c r="AE12" s="3">
        <v>7</v>
      </c>
      <c r="AF12" s="54">
        <v>1500</v>
      </c>
      <c r="AG12" s="128" t="s">
        <v>181</v>
      </c>
    </row>
    <row r="13" spans="2:33" ht="15.75" customHeight="1" thickBot="1" x14ac:dyDescent="0.25">
      <c r="B13" s="24">
        <v>9</v>
      </c>
      <c r="C13" s="41" t="s">
        <v>28</v>
      </c>
      <c r="D13" s="24">
        <v>5</v>
      </c>
      <c r="E13" s="24">
        <v>10</v>
      </c>
      <c r="F13" s="24">
        <v>3</v>
      </c>
      <c r="G13" s="34">
        <v>61.5</v>
      </c>
      <c r="H13" s="49">
        <v>1.56</v>
      </c>
      <c r="I13" s="252">
        <v>1.2999999999999999E-4</v>
      </c>
      <c r="J13" s="57"/>
      <c r="K13" s="60">
        <v>9</v>
      </c>
      <c r="L13" s="67" t="s">
        <v>28</v>
      </c>
      <c r="M13" s="75">
        <v>2</v>
      </c>
      <c r="N13" s="16">
        <v>5</v>
      </c>
      <c r="O13" s="16">
        <v>0.5</v>
      </c>
      <c r="P13" s="16">
        <v>61.5</v>
      </c>
      <c r="Q13" s="16">
        <v>1.56</v>
      </c>
      <c r="R13" s="71">
        <v>1.2999999999999999E-4</v>
      </c>
      <c r="T13" s="96">
        <v>9</v>
      </c>
      <c r="U13" s="92">
        <v>4</v>
      </c>
      <c r="V13" s="89">
        <v>1.7000000000000001E-2</v>
      </c>
      <c r="W13" s="89">
        <v>4.0259999999999998</v>
      </c>
      <c r="Y13" s="96">
        <v>9</v>
      </c>
      <c r="Z13" s="121">
        <v>95</v>
      </c>
      <c r="AA13" s="89">
        <v>0.8</v>
      </c>
      <c r="AB13" s="89">
        <f>(AA13*3.2808)/1.422</f>
        <v>1.8457383966244729</v>
      </c>
      <c r="AC13" s="124">
        <v>0.995</v>
      </c>
      <c r="AE13" s="3">
        <v>8</v>
      </c>
      <c r="AF13" s="54">
        <v>1800</v>
      </c>
      <c r="AG13" s="128" t="s">
        <v>181</v>
      </c>
    </row>
    <row r="14" spans="2:33" ht="15" customHeight="1" thickBot="1" x14ac:dyDescent="0.25">
      <c r="B14" s="20">
        <v>10</v>
      </c>
      <c r="C14" s="37" t="s">
        <v>29</v>
      </c>
      <c r="D14" s="20">
        <v>5</v>
      </c>
      <c r="E14" s="20">
        <v>9</v>
      </c>
      <c r="F14" s="20">
        <v>1.5</v>
      </c>
      <c r="G14" s="30">
        <v>61.5</v>
      </c>
      <c r="H14" s="45">
        <v>1.65</v>
      </c>
      <c r="I14" s="248">
        <v>1.2999999999999999E-4</v>
      </c>
      <c r="J14" s="57"/>
      <c r="K14" s="20">
        <v>10</v>
      </c>
      <c r="L14" s="62" t="s">
        <v>29</v>
      </c>
      <c r="M14" s="76">
        <v>1</v>
      </c>
      <c r="N14" s="17">
        <v>3</v>
      </c>
      <c r="O14" s="17">
        <v>0.5</v>
      </c>
      <c r="P14" s="17">
        <v>61.5</v>
      </c>
      <c r="Q14" s="17">
        <v>1.65</v>
      </c>
      <c r="R14" s="72">
        <v>1.2999999999999999E-4</v>
      </c>
      <c r="T14" s="95">
        <v>10</v>
      </c>
      <c r="U14" s="91">
        <v>5</v>
      </c>
      <c r="V14" s="88">
        <v>1.6E-2</v>
      </c>
      <c r="W14" s="88">
        <v>5.0469999999999997</v>
      </c>
      <c r="Y14" s="95">
        <v>10</v>
      </c>
      <c r="Z14" s="122">
        <v>100</v>
      </c>
      <c r="AA14" s="88">
        <v>1</v>
      </c>
      <c r="AB14" s="88">
        <f t="shared" si="0"/>
        <v>2.3071729957805909</v>
      </c>
      <c r="AC14" s="125">
        <v>0.99399999999999999</v>
      </c>
      <c r="AE14" s="3">
        <v>9</v>
      </c>
      <c r="AF14" s="54">
        <v>2000</v>
      </c>
      <c r="AG14" s="128" t="s">
        <v>181</v>
      </c>
    </row>
    <row r="15" spans="2:33" ht="13.5" thickBot="1" x14ac:dyDescent="0.25">
      <c r="B15" s="24">
        <v>11</v>
      </c>
      <c r="C15" s="41" t="s">
        <v>30</v>
      </c>
      <c r="D15" s="24">
        <v>4</v>
      </c>
      <c r="E15" s="24">
        <v>7</v>
      </c>
      <c r="F15" s="24">
        <v>1.5</v>
      </c>
      <c r="G15" s="34">
        <v>61.5</v>
      </c>
      <c r="H15" s="49">
        <v>1.7</v>
      </c>
      <c r="I15" s="252">
        <v>1.2999999999999999E-4</v>
      </c>
      <c r="J15" s="57"/>
      <c r="K15" s="59">
        <v>11</v>
      </c>
      <c r="L15" s="66" t="s">
        <v>30</v>
      </c>
      <c r="M15" s="15">
        <v>2</v>
      </c>
      <c r="N15" s="14">
        <v>5</v>
      </c>
      <c r="O15" s="13">
        <v>0.5</v>
      </c>
      <c r="P15" s="13">
        <v>61.5</v>
      </c>
      <c r="Q15" s="13">
        <v>1.7</v>
      </c>
      <c r="R15" s="73">
        <v>1.2999999999999999E-4</v>
      </c>
      <c r="T15" s="96">
        <v>11</v>
      </c>
      <c r="U15" s="92">
        <v>6</v>
      </c>
      <c r="V15" s="89">
        <v>1.4999999999999999E-2</v>
      </c>
      <c r="W15" s="89">
        <v>6.0650000000000004</v>
      </c>
      <c r="Y15" s="96">
        <v>11</v>
      </c>
      <c r="Z15" s="121">
        <v>120</v>
      </c>
      <c r="AA15" s="89">
        <v>1.8</v>
      </c>
      <c r="AB15" s="89">
        <f t="shared" si="0"/>
        <v>4.1529113924050636</v>
      </c>
      <c r="AC15" s="124">
        <v>0.99</v>
      </c>
      <c r="AE15" s="3">
        <v>10</v>
      </c>
      <c r="AF15" s="54">
        <v>2500</v>
      </c>
      <c r="AG15" s="128" t="s">
        <v>181</v>
      </c>
    </row>
    <row r="16" spans="2:33" ht="13.5" thickBot="1" x14ac:dyDescent="0.25">
      <c r="B16" s="20">
        <v>12</v>
      </c>
      <c r="C16" s="37" t="s">
        <v>31</v>
      </c>
      <c r="D16" s="20">
        <v>10</v>
      </c>
      <c r="E16" s="20">
        <v>15</v>
      </c>
      <c r="F16" s="20">
        <v>3</v>
      </c>
      <c r="G16" s="30">
        <v>61</v>
      </c>
      <c r="H16" s="45">
        <v>1.9</v>
      </c>
      <c r="I16" s="248">
        <v>1.2999999999999999E-4</v>
      </c>
      <c r="J16" s="57"/>
      <c r="K16" s="20">
        <v>12</v>
      </c>
      <c r="L16" s="62" t="s">
        <v>31</v>
      </c>
      <c r="M16" s="10">
        <v>6</v>
      </c>
      <c r="N16" s="8">
        <v>15</v>
      </c>
      <c r="O16" s="9">
        <v>5</v>
      </c>
      <c r="P16" s="9">
        <v>61</v>
      </c>
      <c r="Q16" s="9">
        <v>1.9</v>
      </c>
      <c r="R16" s="74">
        <v>1.2999999999999999E-4</v>
      </c>
      <c r="T16" s="95">
        <v>12</v>
      </c>
      <c r="U16" s="91">
        <v>8</v>
      </c>
      <c r="V16" s="88">
        <v>1.4E-2</v>
      </c>
      <c r="W16" s="88">
        <v>7.9809999999999999</v>
      </c>
      <c r="Y16" s="95">
        <v>12</v>
      </c>
      <c r="Z16" s="122">
        <v>140</v>
      </c>
      <c r="AA16" s="88">
        <v>2.9</v>
      </c>
      <c r="AB16" s="88">
        <f t="shared" si="0"/>
        <v>6.6908016877637131</v>
      </c>
      <c r="AC16" s="125">
        <v>0.98499999999999999</v>
      </c>
      <c r="AE16" s="3">
        <v>11</v>
      </c>
      <c r="AF16" s="54">
        <v>3000</v>
      </c>
      <c r="AG16" s="128" t="s">
        <v>181</v>
      </c>
    </row>
    <row r="17" spans="2:33" ht="13.5" thickBot="1" x14ac:dyDescent="0.25">
      <c r="B17" s="24">
        <v>13</v>
      </c>
      <c r="C17" s="41" t="s">
        <v>37</v>
      </c>
      <c r="D17" s="24">
        <v>5</v>
      </c>
      <c r="E17" s="24">
        <v>10</v>
      </c>
      <c r="F17" s="24">
        <v>5</v>
      </c>
      <c r="G17" s="34">
        <v>65</v>
      </c>
      <c r="H17" s="49">
        <v>4</v>
      </c>
      <c r="I17" s="252">
        <v>1.2999999999999999E-4</v>
      </c>
      <c r="J17" s="57"/>
      <c r="K17" s="61">
        <v>13</v>
      </c>
      <c r="L17" s="68" t="s">
        <v>37</v>
      </c>
      <c r="M17" s="12">
        <v>2</v>
      </c>
      <c r="N17" s="14">
        <v>15</v>
      </c>
      <c r="O17" s="13">
        <v>5</v>
      </c>
      <c r="P17" s="13">
        <v>65</v>
      </c>
      <c r="Q17" s="13">
        <v>4</v>
      </c>
      <c r="R17" s="73">
        <v>1.2999999999999999E-4</v>
      </c>
      <c r="T17" s="96">
        <v>13</v>
      </c>
      <c r="U17" s="92">
        <v>10</v>
      </c>
      <c r="V17" s="89">
        <v>1.4E-2</v>
      </c>
      <c r="W17" s="89">
        <v>10.02</v>
      </c>
      <c r="Y17" s="96">
        <v>13</v>
      </c>
      <c r="Z17" s="121">
        <v>150</v>
      </c>
      <c r="AA17" s="89">
        <v>3.9</v>
      </c>
      <c r="AB17" s="89">
        <f t="shared" si="0"/>
        <v>8.9979746835443049</v>
      </c>
      <c r="AC17" s="124">
        <v>0.98199999999999998</v>
      </c>
      <c r="AE17" s="3">
        <v>12</v>
      </c>
      <c r="AF17" s="54">
        <v>3500</v>
      </c>
      <c r="AG17" s="128" t="s">
        <v>181</v>
      </c>
    </row>
    <row r="18" spans="2:33" ht="13.5" thickBot="1" x14ac:dyDescent="0.25">
      <c r="B18" s="20">
        <v>14</v>
      </c>
      <c r="C18" s="37" t="s">
        <v>33</v>
      </c>
      <c r="D18" s="20" t="s">
        <v>47</v>
      </c>
      <c r="E18" s="20">
        <v>15</v>
      </c>
      <c r="F18" s="20">
        <v>2.5</v>
      </c>
      <c r="G18" s="30">
        <v>68</v>
      </c>
      <c r="H18" s="45">
        <v>2</v>
      </c>
      <c r="I18" s="248">
        <v>1.2999999999999999E-4</v>
      </c>
      <c r="J18" s="57"/>
      <c r="K18" s="20">
        <v>14</v>
      </c>
      <c r="L18" s="62" t="s">
        <v>33</v>
      </c>
      <c r="M18" s="10">
        <v>2</v>
      </c>
      <c r="N18" s="8">
        <v>15</v>
      </c>
      <c r="O18" s="9">
        <v>5</v>
      </c>
      <c r="P18" s="9">
        <v>68</v>
      </c>
      <c r="Q18" s="9">
        <v>2</v>
      </c>
      <c r="R18" s="74">
        <v>1.2999999999999999E-4</v>
      </c>
      <c r="T18" s="95">
        <v>14</v>
      </c>
      <c r="U18" s="91">
        <v>12</v>
      </c>
      <c r="V18" s="88">
        <v>1.2999999999999999E-2</v>
      </c>
      <c r="W18" s="88">
        <v>12</v>
      </c>
      <c r="Y18" s="95">
        <v>14</v>
      </c>
      <c r="Z18" s="122">
        <v>160</v>
      </c>
      <c r="AA18" s="88">
        <v>5</v>
      </c>
      <c r="AB18" s="88">
        <f t="shared" si="0"/>
        <v>11.535864978902953</v>
      </c>
      <c r="AC18" s="125">
        <v>0.97899999999999998</v>
      </c>
      <c r="AE18" s="3">
        <v>13</v>
      </c>
      <c r="AF18" s="54">
        <v>4000</v>
      </c>
      <c r="AG18" s="128" t="s">
        <v>181</v>
      </c>
    </row>
    <row r="19" spans="2:33" ht="13.5" thickBot="1" x14ac:dyDescent="0.25">
      <c r="B19" s="253">
        <v>15</v>
      </c>
      <c r="C19" s="42" t="s">
        <v>34</v>
      </c>
      <c r="D19" s="25">
        <v>5</v>
      </c>
      <c r="E19" s="25">
        <v>10</v>
      </c>
      <c r="F19" s="25">
        <v>4</v>
      </c>
      <c r="G19" s="28">
        <v>70</v>
      </c>
      <c r="H19" s="50">
        <v>4</v>
      </c>
      <c r="I19" s="254">
        <v>1.2999999999999999E-4</v>
      </c>
      <c r="J19" s="57"/>
      <c r="K19" s="61">
        <v>15</v>
      </c>
      <c r="L19" s="68" t="s">
        <v>34</v>
      </c>
      <c r="M19" s="12">
        <v>2</v>
      </c>
      <c r="N19" s="14">
        <v>15</v>
      </c>
      <c r="O19" s="13">
        <v>5</v>
      </c>
      <c r="P19" s="13">
        <v>70</v>
      </c>
      <c r="Q19" s="13">
        <v>4</v>
      </c>
      <c r="R19" s="73">
        <v>1.2999999999999999E-4</v>
      </c>
      <c r="T19" s="96">
        <v>15</v>
      </c>
      <c r="U19" s="92">
        <v>14</v>
      </c>
      <c r="V19" s="89">
        <v>1.2999999999999999E-2</v>
      </c>
      <c r="W19" s="89">
        <v>13.124000000000001</v>
      </c>
      <c r="Y19" s="96">
        <v>15</v>
      </c>
      <c r="Z19" s="121">
        <v>170</v>
      </c>
      <c r="AA19" s="89">
        <v>7</v>
      </c>
      <c r="AB19" s="89">
        <f t="shared" si="0"/>
        <v>16.150210970464137</v>
      </c>
      <c r="AC19" s="124">
        <v>0.97499999999999998</v>
      </c>
      <c r="AE19" s="3">
        <v>14</v>
      </c>
      <c r="AF19" s="130">
        <v>4500</v>
      </c>
      <c r="AG19" s="128" t="s">
        <v>182</v>
      </c>
    </row>
    <row r="20" spans="2:33" ht="13.5" thickBot="1" x14ac:dyDescent="0.25">
      <c r="B20" s="26">
        <v>16</v>
      </c>
      <c r="C20" s="43" t="s">
        <v>38</v>
      </c>
      <c r="D20" s="26">
        <v>4</v>
      </c>
      <c r="E20" s="26">
        <v>10</v>
      </c>
      <c r="F20" s="26">
        <v>4</v>
      </c>
      <c r="G20" s="35">
        <v>72</v>
      </c>
      <c r="H20" s="51">
        <v>10</v>
      </c>
      <c r="I20" s="255">
        <v>1.2999999999999999E-4</v>
      </c>
      <c r="J20" s="57"/>
      <c r="K20" s="26">
        <v>16</v>
      </c>
      <c r="L20" s="64" t="s">
        <v>38</v>
      </c>
      <c r="M20" s="10">
        <v>2</v>
      </c>
      <c r="N20" s="8">
        <v>15</v>
      </c>
      <c r="O20" s="9">
        <v>5</v>
      </c>
      <c r="P20" s="9">
        <v>72</v>
      </c>
      <c r="Q20" s="9">
        <v>10</v>
      </c>
      <c r="R20" s="74">
        <v>1.2999999999999999E-4</v>
      </c>
      <c r="T20" s="95">
        <v>16</v>
      </c>
      <c r="U20" s="91">
        <v>16</v>
      </c>
      <c r="V20" s="88">
        <v>1.2999999999999999E-2</v>
      </c>
      <c r="W20" s="88">
        <v>15</v>
      </c>
      <c r="Y20" s="95">
        <v>16</v>
      </c>
      <c r="Z20" s="122">
        <v>180</v>
      </c>
      <c r="AA20" s="88">
        <v>7.8</v>
      </c>
      <c r="AB20" s="88">
        <f t="shared" si="0"/>
        <v>17.99594936708861</v>
      </c>
      <c r="AC20" s="125">
        <v>0.97199999999999998</v>
      </c>
      <c r="AE20" s="3">
        <v>15</v>
      </c>
      <c r="AF20" s="130">
        <v>5000</v>
      </c>
      <c r="AG20" s="128" t="s">
        <v>182</v>
      </c>
    </row>
    <row r="21" spans="2:33" ht="21.75" customHeight="1" thickBot="1" x14ac:dyDescent="0.25">
      <c r="B21" s="253">
        <v>17</v>
      </c>
      <c r="C21" s="42" t="s">
        <v>68</v>
      </c>
      <c r="D21" s="25">
        <v>6</v>
      </c>
      <c r="E21" s="25">
        <v>15</v>
      </c>
      <c r="F21" s="25">
        <v>5</v>
      </c>
      <c r="G21" s="28">
        <v>61</v>
      </c>
      <c r="H21" s="50">
        <v>0.5</v>
      </c>
      <c r="I21" s="254">
        <v>1.2999999999999999E-4</v>
      </c>
      <c r="J21" s="57"/>
      <c r="K21" s="61">
        <v>17</v>
      </c>
      <c r="L21" s="68" t="s">
        <v>68</v>
      </c>
      <c r="M21" s="12">
        <v>4</v>
      </c>
      <c r="N21" s="14">
        <v>15</v>
      </c>
      <c r="O21" s="13">
        <v>5</v>
      </c>
      <c r="P21" s="13">
        <v>61</v>
      </c>
      <c r="Q21" s="13">
        <v>0.5</v>
      </c>
      <c r="R21" s="73">
        <v>1.2999999999999999E-4</v>
      </c>
      <c r="T21" s="96">
        <v>17</v>
      </c>
      <c r="U21" s="92">
        <v>18</v>
      </c>
      <c r="V21" s="89">
        <v>1.2E-2</v>
      </c>
      <c r="W21" s="89">
        <v>16.876000000000001</v>
      </c>
      <c r="Y21" s="96">
        <v>17</v>
      </c>
      <c r="Z21" s="121">
        <v>190</v>
      </c>
      <c r="AA21" s="89">
        <v>9</v>
      </c>
      <c r="AB21" s="89">
        <f t="shared" si="0"/>
        <v>20.764556962025317</v>
      </c>
      <c r="AC21" s="124">
        <v>0.96799999999999997</v>
      </c>
      <c r="AE21" s="3">
        <v>16</v>
      </c>
      <c r="AF21" s="130">
        <v>5500</v>
      </c>
      <c r="AG21" s="128" t="s">
        <v>182</v>
      </c>
    </row>
    <row r="22" spans="2:33" ht="13.5" thickBot="1" x14ac:dyDescent="0.25">
      <c r="B22" s="20">
        <v>18</v>
      </c>
      <c r="C22" s="37" t="s">
        <v>71</v>
      </c>
      <c r="D22" s="20">
        <v>7</v>
      </c>
      <c r="E22" s="20">
        <v>10</v>
      </c>
      <c r="F22" s="20">
        <v>3</v>
      </c>
      <c r="G22" s="30">
        <v>60.9</v>
      </c>
      <c r="H22" s="45">
        <v>0.52</v>
      </c>
      <c r="I22" s="248">
        <v>1.2999999999999999E-4</v>
      </c>
      <c r="J22" s="57"/>
      <c r="K22" s="20">
        <v>18</v>
      </c>
      <c r="L22" s="62" t="s">
        <v>71</v>
      </c>
      <c r="M22" s="10">
        <v>2</v>
      </c>
      <c r="N22" s="8">
        <v>15</v>
      </c>
      <c r="O22" s="9">
        <v>5</v>
      </c>
      <c r="P22" s="9">
        <v>60.9</v>
      </c>
      <c r="Q22" s="9">
        <v>0.52</v>
      </c>
      <c r="R22" s="74">
        <v>1.2999999999999999E-4</v>
      </c>
      <c r="T22" s="95">
        <v>18</v>
      </c>
      <c r="U22" s="93">
        <v>20</v>
      </c>
      <c r="V22" s="88">
        <v>1.2E-2</v>
      </c>
      <c r="W22" s="88">
        <v>18.812000000000001</v>
      </c>
      <c r="Y22" s="95">
        <v>18</v>
      </c>
      <c r="Z22" s="122">
        <v>200</v>
      </c>
      <c r="AA22" s="88">
        <v>15</v>
      </c>
      <c r="AB22" s="88">
        <f t="shared" si="0"/>
        <v>34.607594936708864</v>
      </c>
      <c r="AC22" s="125">
        <v>0.96399999999999997</v>
      </c>
      <c r="AE22" s="3">
        <v>17</v>
      </c>
      <c r="AF22" s="130">
        <v>6000</v>
      </c>
      <c r="AG22" s="128" t="s">
        <v>182</v>
      </c>
    </row>
    <row r="23" spans="2:33" ht="13.5" thickBot="1" x14ac:dyDescent="0.25">
      <c r="B23" s="24">
        <v>19</v>
      </c>
      <c r="C23" s="41" t="s">
        <v>72</v>
      </c>
      <c r="D23" s="24">
        <v>6</v>
      </c>
      <c r="E23" s="24">
        <v>7</v>
      </c>
      <c r="F23" s="24">
        <v>3</v>
      </c>
      <c r="G23" s="34">
        <v>59.53</v>
      </c>
      <c r="H23" s="49">
        <v>0.55000000000000004</v>
      </c>
      <c r="I23" s="252">
        <v>1.2999999999999999E-4</v>
      </c>
      <c r="J23" s="57"/>
      <c r="K23" s="61">
        <v>19</v>
      </c>
      <c r="L23" s="68" t="s">
        <v>72</v>
      </c>
      <c r="M23" s="12">
        <v>2</v>
      </c>
      <c r="N23" s="14">
        <v>15</v>
      </c>
      <c r="O23" s="13">
        <v>5</v>
      </c>
      <c r="P23" s="13">
        <v>59.53</v>
      </c>
      <c r="Q23" s="13">
        <v>0.55000000000000004</v>
      </c>
      <c r="R23" s="73">
        <v>1.2999999999999999E-4</v>
      </c>
      <c r="T23" s="97">
        <v>19</v>
      </c>
      <c r="U23" s="94">
        <v>24</v>
      </c>
      <c r="V23" s="90">
        <v>1.2E-2</v>
      </c>
      <c r="W23" s="90">
        <v>22.623999999999999</v>
      </c>
      <c r="Y23" s="97">
        <v>19</v>
      </c>
      <c r="Z23" s="123">
        <v>220</v>
      </c>
      <c r="AA23" s="90">
        <v>20</v>
      </c>
      <c r="AB23" s="90">
        <f t="shared" si="0"/>
        <v>46.143459915611814</v>
      </c>
      <c r="AC23" s="90">
        <v>0.95599999999999996</v>
      </c>
      <c r="AE23" s="3">
        <v>18</v>
      </c>
      <c r="AF23" s="130">
        <v>6500</v>
      </c>
      <c r="AG23" s="128" t="s">
        <v>182</v>
      </c>
    </row>
    <row r="24" spans="2:33" ht="13.5" thickBot="1" x14ac:dyDescent="0.25">
      <c r="C24" s="1"/>
      <c r="AE24" s="3">
        <v>19</v>
      </c>
      <c r="AF24" s="130">
        <v>7000</v>
      </c>
      <c r="AG24" s="128" t="s">
        <v>182</v>
      </c>
    </row>
    <row r="25" spans="2:33" ht="15.75" thickBot="1" x14ac:dyDescent="0.25">
      <c r="C25" s="1"/>
      <c r="M25" s="52"/>
      <c r="N25" s="52" t="s">
        <v>81</v>
      </c>
      <c r="O25" s="52"/>
      <c r="T25" s="641" t="s">
        <v>152</v>
      </c>
      <c r="U25" s="642"/>
      <c r="V25" s="643"/>
      <c r="AE25" s="3">
        <v>20</v>
      </c>
      <c r="AF25" s="130">
        <v>7500</v>
      </c>
      <c r="AG25" s="128" t="s">
        <v>182</v>
      </c>
    </row>
    <row r="26" spans="2:33" ht="30.75" thickBot="1" x14ac:dyDescent="0.25">
      <c r="C26" s="644" t="s">
        <v>89</v>
      </c>
      <c r="D26" s="645"/>
      <c r="M26" s="53" t="s">
        <v>73</v>
      </c>
      <c r="N26" s="53" t="s">
        <v>79</v>
      </c>
      <c r="O26" s="53" t="s">
        <v>80</v>
      </c>
      <c r="T26" s="98" t="s">
        <v>73</v>
      </c>
      <c r="U26" s="98" t="s">
        <v>153</v>
      </c>
      <c r="V26" s="98" t="s">
        <v>158</v>
      </c>
      <c r="AE26" s="3">
        <v>21</v>
      </c>
      <c r="AF26" s="130">
        <v>7500</v>
      </c>
      <c r="AG26" s="128" t="s">
        <v>183</v>
      </c>
    </row>
    <row r="27" spans="2:33" ht="13.5" thickBot="1" x14ac:dyDescent="0.25">
      <c r="M27" s="3">
        <v>1</v>
      </c>
      <c r="N27" s="54" t="s">
        <v>86</v>
      </c>
      <c r="O27" s="2">
        <v>1.2E-4</v>
      </c>
      <c r="R27" s="18"/>
      <c r="T27" s="3">
        <v>1</v>
      </c>
      <c r="U27" s="54" t="s">
        <v>154</v>
      </c>
      <c r="V27" s="126">
        <f>(2.3071*'CALCULO DE BOMBA'!C8)-('CALCULO DE BOMBA'!E9+'CALCULO DE BOMBA'!C9+'CALCULO DE BOMBA'!C11)</f>
        <v>30.411386766980076</v>
      </c>
      <c r="AE27" s="3">
        <v>22</v>
      </c>
      <c r="AF27" s="130">
        <v>8000</v>
      </c>
      <c r="AG27" s="128" t="s">
        <v>183</v>
      </c>
    </row>
    <row r="28" spans="2:33" ht="14.25" customHeight="1" thickBot="1" x14ac:dyDescent="0.25">
      <c r="C28" s="646" t="s">
        <v>91</v>
      </c>
      <c r="D28" s="647"/>
      <c r="M28" s="3">
        <v>2</v>
      </c>
      <c r="N28" s="54" t="s">
        <v>85</v>
      </c>
      <c r="O28" s="2">
        <v>1.4999999999999999E-4</v>
      </c>
      <c r="T28" s="3">
        <v>2</v>
      </c>
      <c r="U28" s="54" t="s">
        <v>155</v>
      </c>
      <c r="V28" s="126">
        <f>(2.3071*'CALCULO DE BOMBA'!E8)-('CALCULO DE BOMBA'!E9+'CALCULO DE BOMBA'!C9+'CALCULO DE BOMBA'!C11)</f>
        <v>-3.5029832330199233</v>
      </c>
      <c r="AE28" s="3">
        <v>23</v>
      </c>
      <c r="AF28" s="130">
        <v>9000</v>
      </c>
      <c r="AG28" s="128" t="s">
        <v>183</v>
      </c>
    </row>
    <row r="29" spans="2:33" x14ac:dyDescent="0.2">
      <c r="M29" s="3">
        <v>3</v>
      </c>
      <c r="N29" s="54" t="s">
        <v>83</v>
      </c>
      <c r="O29" s="2">
        <v>5.0000000000000001E-4</v>
      </c>
      <c r="T29" s="3">
        <v>3</v>
      </c>
      <c r="U29" s="54" t="s">
        <v>156</v>
      </c>
      <c r="V29" s="126">
        <f>(2.3071*'CALCULO DE BOMBA'!C8)+'CALCULO DE BOMBA'!C9-('CALCULO DE BOMBA'!E9+'CALCULO DE BOMBA'!C11)</f>
        <v>33.692226661993203</v>
      </c>
      <c r="AE29" s="3">
        <v>24</v>
      </c>
      <c r="AF29" s="130">
        <v>10000</v>
      </c>
      <c r="AG29" s="128" t="s">
        <v>183</v>
      </c>
    </row>
    <row r="30" spans="2:33" x14ac:dyDescent="0.2">
      <c r="M30" s="3">
        <v>4</v>
      </c>
      <c r="N30" s="54" t="s">
        <v>82</v>
      </c>
      <c r="O30" s="2">
        <v>8.4999999999999995E-4</v>
      </c>
      <c r="T30" s="3">
        <v>4</v>
      </c>
      <c r="U30" s="54" t="s">
        <v>157</v>
      </c>
      <c r="V30" s="126">
        <f>(2.3071*'CALCULO DE BOMBA'!E8)+'CALCULO DE BOMBA'!C9-('CALCULO DE BOMBA'!E9+'CALCULO DE BOMBA'!C11)</f>
        <v>-0.22214333800680008</v>
      </c>
      <c r="AE30" s="3">
        <v>25</v>
      </c>
      <c r="AF30" s="130">
        <v>12000</v>
      </c>
      <c r="AG30" s="128" t="s">
        <v>183</v>
      </c>
    </row>
    <row r="31" spans="2:33" x14ac:dyDescent="0.2">
      <c r="M31" s="3">
        <v>5</v>
      </c>
      <c r="N31" s="54" t="s">
        <v>84</v>
      </c>
      <c r="O31" s="2">
        <v>3.0000000000000001E-3</v>
      </c>
      <c r="AE31" s="3">
        <v>26</v>
      </c>
      <c r="AF31" s="130">
        <v>15000</v>
      </c>
      <c r="AG31" s="128" t="s">
        <v>183</v>
      </c>
    </row>
    <row r="32" spans="2:33" x14ac:dyDescent="0.2">
      <c r="AE32" s="3">
        <v>27</v>
      </c>
      <c r="AF32" s="130">
        <v>18000</v>
      </c>
      <c r="AG32" s="128" t="s">
        <v>183</v>
      </c>
    </row>
    <row r="33" spans="31:33" x14ac:dyDescent="0.2">
      <c r="AE33" s="3">
        <v>28</v>
      </c>
      <c r="AF33" s="130">
        <v>20000</v>
      </c>
      <c r="AG33" s="128" t="s">
        <v>183</v>
      </c>
    </row>
  </sheetData>
  <sortState xmlns:xlrd2="http://schemas.microsoft.com/office/spreadsheetml/2017/richdata2" ref="C6:F23">
    <sortCondition ref="C6:C23"/>
  </sortState>
  <mergeCells count="11">
    <mergeCell ref="T25:V25"/>
    <mergeCell ref="AE4:AG4"/>
    <mergeCell ref="C26:D26"/>
    <mergeCell ref="C28:D28"/>
    <mergeCell ref="T3:W3"/>
    <mergeCell ref="B3:I3"/>
    <mergeCell ref="B1:I2"/>
    <mergeCell ref="K1:R2"/>
    <mergeCell ref="M3:R3"/>
    <mergeCell ref="K3:L3"/>
    <mergeCell ref="Y3:AB3"/>
  </mergeCells>
  <phoneticPr fontId="0" type="noConversion"/>
  <hyperlinks>
    <hyperlink ref="C26:D26" location="'PAGINA PRINCIPAL'!A1" display="PAGINA PRINCIPAL" xr:uid="{00000000-0004-0000-0A00-000000000000}"/>
    <hyperlink ref="C28:D28" location="'CAIDA PRESION DE TUBERIA'!A1" display="CAIDA DE PRESION TUBERIA" xr:uid="{00000000-0004-0000-0A00-000001000000}"/>
  </hyperlinks>
  <pageMargins left="0.75" right="0.75" top="1" bottom="1" header="0" footer="0"/>
  <pageSetup orientation="portrait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6"/>
  <dimension ref="B2:I31"/>
  <sheetViews>
    <sheetView workbookViewId="0"/>
  </sheetViews>
  <sheetFormatPr baseColWidth="10" defaultRowHeight="12.75" x14ac:dyDescent="0.2"/>
  <cols>
    <col min="2" max="2" width="15.7109375" customWidth="1"/>
    <col min="3" max="3" width="9.28515625" customWidth="1"/>
    <col min="4" max="4" width="14.5703125" customWidth="1"/>
    <col min="5" max="5" width="9.7109375" customWidth="1"/>
    <col min="6" max="6" width="9.5703125" customWidth="1"/>
    <col min="7" max="7" width="25.42578125" customWidth="1"/>
    <col min="9" max="9" width="16.140625" customWidth="1"/>
    <col min="10" max="10" width="8.5703125" customWidth="1"/>
  </cols>
  <sheetData>
    <row r="2" spans="2:9" ht="13.5" thickBot="1" x14ac:dyDescent="0.25"/>
    <row r="3" spans="2:9" x14ac:dyDescent="0.2">
      <c r="B3" s="618" t="s">
        <v>202</v>
      </c>
      <c r="C3" s="619"/>
      <c r="D3" s="620" t="s">
        <v>275</v>
      </c>
      <c r="E3" s="621"/>
      <c r="F3" s="621"/>
      <c r="G3" s="621"/>
      <c r="H3" s="194" t="s">
        <v>203</v>
      </c>
      <c r="I3" s="279" t="s">
        <v>277</v>
      </c>
    </row>
    <row r="4" spans="2:9" ht="13.5" thickBot="1" x14ac:dyDescent="0.25">
      <c r="B4" s="622" t="s">
        <v>204</v>
      </c>
      <c r="C4" s="623"/>
      <c r="D4" s="624" t="s">
        <v>276</v>
      </c>
      <c r="E4" s="625"/>
      <c r="F4" s="625"/>
      <c r="G4" s="625"/>
      <c r="H4" s="215" t="s">
        <v>205</v>
      </c>
      <c r="I4" s="195"/>
    </row>
    <row r="5" spans="2:9" ht="13.5" thickBot="1" x14ac:dyDescent="0.25">
      <c r="B5" s="626" t="s">
        <v>206</v>
      </c>
      <c r="C5" s="627"/>
      <c r="D5" s="659" t="s">
        <v>274</v>
      </c>
      <c r="E5" s="659"/>
      <c r="F5" s="659"/>
      <c r="G5" s="659"/>
      <c r="H5" s="216" t="s">
        <v>207</v>
      </c>
      <c r="I5" s="132" t="s">
        <v>273</v>
      </c>
    </row>
    <row r="6" spans="2:9" ht="13.5" thickBot="1" x14ac:dyDescent="0.25"/>
    <row r="7" spans="2:9" x14ac:dyDescent="0.2">
      <c r="B7" s="174"/>
      <c r="C7" s="175"/>
      <c r="D7" s="175"/>
      <c r="E7" s="175"/>
      <c r="F7" s="175"/>
      <c r="G7" s="175"/>
      <c r="H7" s="175"/>
      <c r="I7" s="176"/>
    </row>
    <row r="8" spans="2:9" x14ac:dyDescent="0.2">
      <c r="B8" s="177" t="s">
        <v>208</v>
      </c>
      <c r="C8" s="631"/>
      <c r="D8" s="632"/>
      <c r="E8" s="632"/>
      <c r="F8" s="178" t="s">
        <v>211</v>
      </c>
      <c r="G8" s="18" t="s">
        <v>247</v>
      </c>
      <c r="H8" s="178" t="s">
        <v>209</v>
      </c>
      <c r="I8" s="179">
        <v>44606</v>
      </c>
    </row>
    <row r="9" spans="2:9" x14ac:dyDescent="0.2">
      <c r="B9" s="177" t="s">
        <v>209</v>
      </c>
      <c r="C9" s="658">
        <v>44606</v>
      </c>
      <c r="D9" s="634"/>
      <c r="E9" s="634"/>
      <c r="F9" s="178" t="s">
        <v>212</v>
      </c>
      <c r="G9" s="147" t="s">
        <v>246</v>
      </c>
      <c r="H9" s="178" t="s">
        <v>209</v>
      </c>
      <c r="I9" s="180"/>
    </row>
    <row r="10" spans="2:9" x14ac:dyDescent="0.2">
      <c r="B10" s="177" t="s">
        <v>210</v>
      </c>
      <c r="C10" s="635"/>
      <c r="D10" s="636"/>
      <c r="E10" s="636"/>
      <c r="F10" s="178" t="s">
        <v>213</v>
      </c>
      <c r="G10" s="147"/>
      <c r="H10" s="178" t="s">
        <v>209</v>
      </c>
      <c r="I10" s="181"/>
    </row>
    <row r="11" spans="2:9" x14ac:dyDescent="0.2">
      <c r="B11" s="182"/>
      <c r="C11" s="146"/>
      <c r="D11" s="146"/>
      <c r="E11" s="146"/>
      <c r="F11" s="146"/>
      <c r="G11" s="146"/>
      <c r="H11" s="146"/>
      <c r="I11" s="183"/>
    </row>
    <row r="12" spans="2:9" x14ac:dyDescent="0.2">
      <c r="B12" s="184"/>
      <c r="I12" s="180"/>
    </row>
    <row r="13" spans="2:9" x14ac:dyDescent="0.2">
      <c r="B13" s="185" t="s">
        <v>214</v>
      </c>
      <c r="G13" s="186" t="s">
        <v>219</v>
      </c>
      <c r="I13" s="180"/>
    </row>
    <row r="14" spans="2:9" ht="15.75" thickBot="1" x14ac:dyDescent="0.25">
      <c r="B14" s="187" t="s">
        <v>215</v>
      </c>
      <c r="C14" s="158">
        <v>7060</v>
      </c>
      <c r="D14" s="158">
        <v>7060</v>
      </c>
      <c r="E14" s="18" t="s">
        <v>218</v>
      </c>
      <c r="G14" s="18" t="s">
        <v>220</v>
      </c>
      <c r="H14" s="5" t="e">
        <f>VLOOKUP('CAIDA PRESION DE TUBERIA'!F30,OUTPIPES,2,FALSE)</f>
        <v>#N/A</v>
      </c>
      <c r="I14" s="5" t="e">
        <f>VLOOKUP('CAIDA PRESION DE TUBERIA'!G30,OUTPIPES,2,FALSE)</f>
        <v>#N/A</v>
      </c>
    </row>
    <row r="15" spans="2:9" ht="15.75" thickBot="1" x14ac:dyDescent="0.25">
      <c r="B15" s="187" t="s">
        <v>216</v>
      </c>
      <c r="C15" s="5" t="e">
        <f>VLOOKUP('CAIDA PRESION DE TUBERIA'!A31,OUTPIPES,2,FALSE)</f>
        <v>#N/A</v>
      </c>
      <c r="D15" s="5" t="e">
        <f>VLOOKUP('CAIDA PRESION DE TUBERIA'!B31,OUTPIPES,2,FALSE)</f>
        <v>#N/A</v>
      </c>
      <c r="E15" s="18" t="s">
        <v>218</v>
      </c>
      <c r="G15" s="18" t="s">
        <v>232</v>
      </c>
      <c r="H15" s="652">
        <v>0.5</v>
      </c>
      <c r="I15" s="653"/>
    </row>
    <row r="16" spans="2:9" ht="13.5" thickBot="1" x14ac:dyDescent="0.25">
      <c r="B16" s="187" t="s">
        <v>217</v>
      </c>
      <c r="C16">
        <f>C14*0.05</f>
        <v>353</v>
      </c>
      <c r="E16" s="18" t="s">
        <v>218</v>
      </c>
      <c r="G16" s="18" t="s">
        <v>221</v>
      </c>
      <c r="H16">
        <v>7</v>
      </c>
      <c r="I16" s="180"/>
    </row>
    <row r="17" spans="2:9" x14ac:dyDescent="0.2">
      <c r="B17" s="187" t="s">
        <v>231</v>
      </c>
      <c r="C17">
        <f>C14+C16</f>
        <v>7413</v>
      </c>
      <c r="E17" s="18" t="s">
        <v>218</v>
      </c>
      <c r="G17" s="18" t="s">
        <v>222</v>
      </c>
      <c r="H17" s="654">
        <v>1.0009999999999999</v>
      </c>
      <c r="I17" s="655"/>
    </row>
    <row r="18" spans="2:9" x14ac:dyDescent="0.2">
      <c r="B18" s="184"/>
      <c r="H18" s="151"/>
      <c r="I18" s="188"/>
    </row>
    <row r="19" spans="2:9" x14ac:dyDescent="0.2">
      <c r="B19" s="185" t="s">
        <v>223</v>
      </c>
      <c r="G19" s="189" t="s">
        <v>226</v>
      </c>
      <c r="I19" s="180"/>
    </row>
    <row r="20" spans="2:9" ht="13.5" thickBot="1" x14ac:dyDescent="0.25">
      <c r="B20" s="187" t="s">
        <v>224</v>
      </c>
      <c r="C20" s="154">
        <v>0</v>
      </c>
      <c r="D20" s="154">
        <v>0</v>
      </c>
      <c r="E20" s="18" t="s">
        <v>229</v>
      </c>
      <c r="G20" s="18" t="s">
        <v>227</v>
      </c>
      <c r="H20" s="18" t="s">
        <v>56</v>
      </c>
      <c r="I20" s="180"/>
    </row>
    <row r="21" spans="2:9" x14ac:dyDescent="0.2">
      <c r="B21" s="187" t="s">
        <v>225</v>
      </c>
      <c r="C21" s="6">
        <f>C20-C11</f>
        <v>0</v>
      </c>
      <c r="D21" s="6">
        <f>D20-D11</f>
        <v>0</v>
      </c>
      <c r="E21" s="18" t="s">
        <v>229</v>
      </c>
      <c r="G21" s="18" t="s">
        <v>228</v>
      </c>
      <c r="H21" s="656">
        <v>1.1000000000000001</v>
      </c>
      <c r="I21" s="657"/>
    </row>
    <row r="22" spans="2:9" x14ac:dyDescent="0.2">
      <c r="B22" s="187" t="s">
        <v>245</v>
      </c>
      <c r="C22" s="196">
        <f>C21-C20</f>
        <v>0</v>
      </c>
      <c r="E22" s="18" t="s">
        <v>229</v>
      </c>
      <c r="I22" s="180"/>
    </row>
    <row r="23" spans="2:9" ht="13.5" thickBot="1" x14ac:dyDescent="0.25">
      <c r="B23" s="185" t="s">
        <v>230</v>
      </c>
      <c r="G23" s="189" t="s">
        <v>237</v>
      </c>
      <c r="I23" s="190" t="s">
        <v>229</v>
      </c>
    </row>
    <row r="24" spans="2:9" x14ac:dyDescent="0.2">
      <c r="B24" s="187" t="s">
        <v>233</v>
      </c>
      <c r="C24" s="6">
        <f>(RAMALES!E15)</f>
        <v>0</v>
      </c>
      <c r="D24" s="6" t="e">
        <f>(RAMALES!#REF!)</f>
        <v>#REF!</v>
      </c>
      <c r="E24" s="18" t="s">
        <v>229</v>
      </c>
      <c r="G24" s="18" t="s">
        <v>238</v>
      </c>
      <c r="H24" s="149">
        <v>14.7</v>
      </c>
      <c r="I24" s="190" t="s">
        <v>229</v>
      </c>
    </row>
    <row r="25" spans="2:9" x14ac:dyDescent="0.2">
      <c r="B25" s="187" t="s">
        <v>248</v>
      </c>
      <c r="C25" s="196">
        <v>0</v>
      </c>
      <c r="D25" s="196"/>
      <c r="E25" s="18" t="s">
        <v>229</v>
      </c>
      <c r="G25" s="18" t="s">
        <v>239</v>
      </c>
      <c r="H25" s="150">
        <v>0</v>
      </c>
      <c r="I25" s="190" t="s">
        <v>229</v>
      </c>
    </row>
    <row r="26" spans="2:9" x14ac:dyDescent="0.2">
      <c r="B26" s="187" t="s">
        <v>234</v>
      </c>
      <c r="C26" s="196">
        <v>0</v>
      </c>
      <c r="D26" s="196"/>
      <c r="E26" s="18" t="s">
        <v>229</v>
      </c>
      <c r="G26" s="18" t="s">
        <v>242</v>
      </c>
      <c r="H26" s="150">
        <v>9.1358024691358015E-3</v>
      </c>
      <c r="I26" s="190" t="s">
        <v>229</v>
      </c>
    </row>
    <row r="27" spans="2:9" ht="13.5" thickBot="1" x14ac:dyDescent="0.25">
      <c r="B27" s="187" t="s">
        <v>235</v>
      </c>
      <c r="C27" s="196">
        <v>0</v>
      </c>
      <c r="D27" s="196"/>
      <c r="E27" s="18" t="s">
        <v>229</v>
      </c>
      <c r="G27" s="18" t="s">
        <v>240</v>
      </c>
      <c r="H27" s="150">
        <v>0.39221940928270055</v>
      </c>
      <c r="I27" s="190" t="s">
        <v>229</v>
      </c>
    </row>
    <row r="28" spans="2:9" x14ac:dyDescent="0.2">
      <c r="B28" s="187" t="s">
        <v>236</v>
      </c>
      <c r="C28" s="6">
        <v>25</v>
      </c>
      <c r="D28" s="6">
        <v>25</v>
      </c>
      <c r="E28" s="18" t="s">
        <v>229</v>
      </c>
      <c r="G28" s="18" t="s">
        <v>241</v>
      </c>
      <c r="H28" s="150">
        <f>'CALCULO DE BOMBA'!E10</f>
        <v>1.64</v>
      </c>
      <c r="I28" s="190" t="s">
        <v>229</v>
      </c>
    </row>
    <row r="29" spans="2:9" x14ac:dyDescent="0.2">
      <c r="B29" s="187" t="s">
        <v>244</v>
      </c>
      <c r="C29" s="196">
        <f>C24+C25+C26+C27+C28</f>
        <v>25</v>
      </c>
      <c r="D29" s="196"/>
      <c r="E29" s="18" t="s">
        <v>229</v>
      </c>
      <c r="G29" s="18" t="s">
        <v>250</v>
      </c>
      <c r="H29" s="150">
        <f>'CALCULO DE BOMBA'!E14</f>
        <v>33.879389800282489</v>
      </c>
      <c r="I29" s="190" t="s">
        <v>229</v>
      </c>
    </row>
    <row r="30" spans="2:9" x14ac:dyDescent="0.2">
      <c r="B30" s="187" t="s">
        <v>245</v>
      </c>
      <c r="C30" s="196">
        <f>C22+C29</f>
        <v>25</v>
      </c>
      <c r="D30" s="196"/>
      <c r="E30" s="18" t="s">
        <v>229</v>
      </c>
      <c r="G30" s="18" t="s">
        <v>243</v>
      </c>
      <c r="H30" s="148">
        <v>17.681728395061729</v>
      </c>
      <c r="I30" s="190" t="s">
        <v>249</v>
      </c>
    </row>
    <row r="31" spans="2:9" ht="13.5" thickBot="1" x14ac:dyDescent="0.25">
      <c r="B31" s="191"/>
      <c r="C31" s="192"/>
      <c r="D31" s="192"/>
      <c r="E31" s="192"/>
      <c r="F31" s="192"/>
      <c r="G31" s="193" t="s">
        <v>170</v>
      </c>
      <c r="H31" s="198">
        <v>139.11313051302275</v>
      </c>
      <c r="I31" s="54" t="s">
        <v>251</v>
      </c>
    </row>
  </sheetData>
  <mergeCells count="12">
    <mergeCell ref="B3:C3"/>
    <mergeCell ref="D3:G3"/>
    <mergeCell ref="B4:C4"/>
    <mergeCell ref="D4:G4"/>
    <mergeCell ref="B5:C5"/>
    <mergeCell ref="D5:G5"/>
    <mergeCell ref="H15:I15"/>
    <mergeCell ref="H17:I17"/>
    <mergeCell ref="H21:I21"/>
    <mergeCell ref="C8:E8"/>
    <mergeCell ref="C9:E9"/>
    <mergeCell ref="C10:E10"/>
  </mergeCells>
  <pageMargins left="0.25" right="0.25" top="0.75" bottom="0.75" header="0.3" footer="0.3"/>
  <pageSetup orientation="landscape" cellComments="atEnd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9" r:id="rId4" name="Button 9">
              <controlPr defaultSize="0" print="0" autoFill="0" autoPict="0" macro="[0]!paginaprincipal">
                <anchor moveWithCells="1" sizeWithCells="1">
                  <from>
                    <xdr:col>12</xdr:col>
                    <xdr:colOff>190500</xdr:colOff>
                    <xdr:row>0</xdr:row>
                    <xdr:rowOff>123825</xdr:rowOff>
                  </from>
                  <to>
                    <xdr:col>13</xdr:col>
                    <xdr:colOff>123825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0" r:id="rId5" name="Button 10">
              <controlPr defaultSize="0" print="0" autoFill="0" autoPict="0" macro="[0]!bomba">
                <anchor moveWithCells="1" sizeWithCells="1">
                  <from>
                    <xdr:col>12</xdr:col>
                    <xdr:colOff>180975</xdr:colOff>
                    <xdr:row>3</xdr:row>
                    <xdr:rowOff>123825</xdr:rowOff>
                  </from>
                  <to>
                    <xdr:col>13</xdr:col>
                    <xdr:colOff>133350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1" r:id="rId6" name="Button 11">
              <controlPr defaultSize="0" print="0" autoFill="0" autoPict="0" macro="[0]!imprimir">
                <anchor moveWithCells="1" sizeWithCells="1">
                  <from>
                    <xdr:col>12</xdr:col>
                    <xdr:colOff>171450</xdr:colOff>
                    <xdr:row>6</xdr:row>
                    <xdr:rowOff>95250</xdr:rowOff>
                  </from>
                  <to>
                    <xdr:col>13</xdr:col>
                    <xdr:colOff>123825</xdr:colOff>
                    <xdr:row>8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12</vt:i4>
      </vt:variant>
      <vt:variant>
        <vt:lpstr>Rangos con nombre</vt:lpstr>
      </vt:variant>
      <vt:variant>
        <vt:i4>15</vt:i4>
      </vt:variant>
    </vt:vector>
  </HeadingPairs>
  <TitlesOfParts>
    <vt:vector size="27" baseType="lpstr">
      <vt:lpstr>PAGINA PRINCIPAL</vt:lpstr>
      <vt:lpstr>CAIDA PRESION DE TUBERIA</vt:lpstr>
      <vt:lpstr>CALCULO DE BOMBA</vt:lpstr>
      <vt:lpstr>TABLA DE ACCESORIOS DESCARGA</vt:lpstr>
      <vt:lpstr>RAMALES</vt:lpstr>
      <vt:lpstr>TABLA DE ACCESORIOS SUCCION</vt:lpstr>
      <vt:lpstr>005PU001</vt:lpstr>
      <vt:lpstr>RESUMEN PARA PDF</vt:lpstr>
      <vt:lpstr>REGISTROS</vt:lpstr>
      <vt:lpstr>ESPECIFICACIÓN DE TUBERIA</vt:lpstr>
      <vt:lpstr>VELOCIDADES RECOMENDADAS</vt:lpstr>
      <vt:lpstr>REPORTE GENERAL</vt:lpstr>
      <vt:lpstr>'RESUMEN PARA PDF'!Área_de_impresión</vt:lpstr>
      <vt:lpstr>DESCARGA</vt:lpstr>
      <vt:lpstr>DIAMETRO</vt:lpstr>
      <vt:lpstr>FRICCION</vt:lpstr>
      <vt:lpstr>gravedadespecifica</vt:lpstr>
      <vt:lpstr>INPIPE</vt:lpstr>
      <vt:lpstr>INTUBE</vt:lpstr>
      <vt:lpstr>OUTPIPE</vt:lpstr>
      <vt:lpstr>OUTPIPES</vt:lpstr>
      <vt:lpstr>presionvapor</vt:lpstr>
      <vt:lpstr>'CAIDA PRESION DE TUBERIA'!Print_Area</vt:lpstr>
      <vt:lpstr>RUGOSIDAD</vt:lpstr>
      <vt:lpstr>SUCCION</vt:lpstr>
      <vt:lpstr>TIPOIMPULSOR</vt:lpstr>
      <vt:lpstr>tipotanque</vt:lpstr>
    </vt:vector>
  </TitlesOfParts>
  <Company>Vinbor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Personal</dc:creator>
  <cp:lastModifiedBy>RMR02</cp:lastModifiedBy>
  <cp:lastPrinted>2024-09-27T21:55:58Z</cp:lastPrinted>
  <dcterms:created xsi:type="dcterms:W3CDTF">2003-09-12T19:06:53Z</dcterms:created>
  <dcterms:modified xsi:type="dcterms:W3CDTF">2025-01-22T16:49:30Z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ea076398-8186-4160-8955-45fe6182203f</vt:lpwstr>
  </property>
</Properties>
</file>