
<file path=[Content_Types].xml><?xml version="1.0" encoding="utf-8"?>
<Types xmlns="http://schemas.openxmlformats.org/package/2006/content-types">
  <Default Extension="vml" ContentType="application/vnd.openxmlformats-officedocument.vmlDrawing"/>
  <Default Extension="jpeg" ContentType="image/jpeg"/>
  <Default Extension="JPG" ContentType="image/.jpg"/>
  <Default Extension="png" ContentType="image/png"/>
  <Default Extension="wdp" ContentType="image/vnd.ms-photo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0730" windowHeight="11040" tabRatio="739" firstSheet="4" activeTab="7"/>
  </bookViews>
  <sheets>
    <sheet name="PAGINA PRINCIPAL" sheetId="27" r:id="rId1"/>
    <sheet name="CAIDA PRESION DE TUBERIA" sheetId="2" r:id="rId2"/>
    <sheet name="CALCULO DE BOMBA" sheetId="15" r:id="rId3"/>
    <sheet name="TABLA DE ACCESORIOS DESCARGA" sheetId="36" r:id="rId4"/>
    <sheet name="RAMALES" sheetId="30" r:id="rId5"/>
    <sheet name="TABLA DE ACCESORIOS SUCCION" sheetId="28" r:id="rId6"/>
    <sheet name="005PU001" sheetId="37" r:id="rId7"/>
    <sheet name="RESUMEN PARA PDF" sheetId="35" r:id="rId8"/>
    <sheet name="REGISTROS" sheetId="29" r:id="rId9"/>
    <sheet name="ESPECIFICACIÓN DE TUBERIA" sheetId="1" r:id="rId10"/>
    <sheet name="VELOCIDADES RECOMENDADAS" sheetId="3" r:id="rId11"/>
    <sheet name="REPORTE GENERAL" sheetId="34" r:id="rId12"/>
  </sheets>
  <definedNames>
    <definedName name="_xlnm.Print_Area" localSheetId="7">'RESUMEN PARA PDF'!$A$1:$H$98</definedName>
    <definedName name="DESCARGA">'VELOCIDADES RECOMENDADAS'!$C$5:$F$23</definedName>
    <definedName name="DIAMETRO">'VELOCIDADES RECOMENDADAS'!$T$4:$W$23</definedName>
    <definedName name="FRICCION">'VELOCIDADES RECOMENDADAS'!$T$4:$V$23</definedName>
    <definedName name="gravedadespecifica">'VELOCIDADES RECOMENDADAS'!$Y$4:$AC$23</definedName>
    <definedName name="INPIPE">'VELOCIDADES RECOMENDADAS'!$K$4:$R$23</definedName>
    <definedName name="INTUBE">'VELOCIDADES RECOMENDADAS'!$C$4:$F$23</definedName>
    <definedName name="LISTA">'VELOCIDADES RECOMENDADAS'!#REF!</definedName>
    <definedName name="OUTPIPE">'VELOCIDADES RECOMENDADAS'!$B$4:$F$23</definedName>
    <definedName name="OUTPIPES">'VELOCIDADES RECOMENDADAS'!$B$4:$I$23</definedName>
    <definedName name="presionvapor">'VELOCIDADES RECOMENDADAS'!$Y$4:$AB$23</definedName>
    <definedName name="_xlnm.Print_Area" localSheetId="1">'CAIDA PRESION DE TUBERIA'!$A$2:$A$61</definedName>
    <definedName name="_xlnm.Print_Area" localSheetId="9">'ESPECIFICACIÓN DE TUBERIA'!#REF!</definedName>
    <definedName name="RUGOSIDAD">'VELOCIDADES RECOMENDADAS'!$M$26:$O$31</definedName>
    <definedName name="SUCCION">'VELOCIDADES RECOMENDADAS'!$L$5:$O$17</definedName>
    <definedName name="TIPOIMPULSOR">'VELOCIDADES RECOMENDADAS'!$AE$5:$AG$33</definedName>
    <definedName name="tipotanque">'VELOCIDADES RECOMENDADAS'!$T$26:$V$30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U39" authorId="0">
      <text>
        <r>
          <rPr>
            <b/>
            <sz val="9"/>
            <rFont val="Tahoma"/>
            <charset val="134"/>
          </rPr>
          <t>usuario:</t>
        </r>
        <r>
          <rPr>
            <sz val="9"/>
            <rFont val="Tahoma"/>
            <charset val="134"/>
          </rPr>
          <t xml:space="preserve">
PERDIDAS POR TRANSMISOR DE FLUJO</t>
        </r>
      </text>
    </comment>
    <comment ref="U40" authorId="0">
      <text>
        <r>
          <rPr>
            <b/>
            <sz val="9"/>
            <rFont val="Tahoma"/>
            <charset val="134"/>
          </rPr>
          <t>usuario:</t>
        </r>
        <r>
          <rPr>
            <sz val="9"/>
            <rFont val="Tahoma"/>
            <charset val="134"/>
          </rPr>
          <t xml:space="preserve">
PRESIÓN DE OPERACIÓN DEL EQUIPO</t>
        </r>
      </text>
    </comment>
  </commentList>
</comments>
</file>

<file path=xl/sharedStrings.xml><?xml version="1.0" encoding="utf-8"?>
<sst xmlns="http://schemas.openxmlformats.org/spreadsheetml/2006/main" count="742" uniqueCount="419">
  <si>
    <t>DIMENSIONAMIENTO DE TUBERIA LIQUIDOS (DESCARGA)</t>
  </si>
  <si>
    <t>DIMENSIONAMIENTO DE TUBERIA LIQUIDOS (SUCCION)</t>
  </si>
  <si>
    <t>TIPO DE FLUIDO</t>
  </si>
  <si>
    <t xml:space="preserve">FLUJO VOLUMETRICO PARA EL LÍQUIDO    </t>
  </si>
  <si>
    <t>G.P.M.</t>
  </si>
  <si>
    <t>( Q )</t>
  </si>
  <si>
    <t>VELOCIDAD DEL FLUIDO RECOMENDADO</t>
  </si>
  <si>
    <t>Ft / Seg</t>
  </si>
  <si>
    <t>( v )</t>
  </si>
  <si>
    <t>VALOR CONSTANTE PARA CAL. EL DIÁMETRO  PARA LÍQUIDO</t>
  </si>
  <si>
    <t>ADIMENSIONAL</t>
  </si>
  <si>
    <t>©</t>
  </si>
  <si>
    <t xml:space="preserve">DIÁMETRO DE LA TUBERIA  </t>
  </si>
  <si>
    <t>plg</t>
  </si>
  <si>
    <t>( d )</t>
  </si>
  <si>
    <t xml:space="preserve">DENSIDAD DEL FLUIDO   </t>
  </si>
  <si>
    <r>
      <rPr>
        <sz val="10"/>
        <rFont val="Calibri"/>
        <charset val="134"/>
      </rPr>
      <t xml:space="preserve">Lb / Ft </t>
    </r>
    <r>
      <rPr>
        <vertAlign val="superscript"/>
        <sz val="10"/>
        <rFont val="Calibri"/>
        <charset val="134"/>
      </rPr>
      <t>3</t>
    </r>
  </si>
  <si>
    <t xml:space="preserve">       ( Þ )</t>
  </si>
  <si>
    <r>
      <rPr>
        <sz val="10"/>
        <rFont val="Calibri"/>
        <charset val="134"/>
      </rPr>
      <t xml:space="preserve">Lb / Ft </t>
    </r>
    <r>
      <rPr>
        <vertAlign val="superscript"/>
        <sz val="10"/>
        <rFont val="Arial"/>
        <charset val="134"/>
      </rPr>
      <t>3</t>
    </r>
  </si>
  <si>
    <t xml:space="preserve">VISCOSIDAD ABSOLUTA DEL FLUIDO  cp  </t>
  </si>
  <si>
    <t>Ver Tabla A-3 CRANE</t>
  </si>
  <si>
    <t>( µ )</t>
  </si>
  <si>
    <t xml:space="preserve">NÚMERO DE REYNOLDS </t>
  </si>
  <si>
    <t>NR</t>
  </si>
  <si>
    <t xml:space="preserve">DIÁMETRO NOMINAL                                                                 </t>
  </si>
  <si>
    <t>TABLA I</t>
  </si>
  <si>
    <t>Plg</t>
  </si>
  <si>
    <r>
      <rPr>
        <b/>
        <sz val="10"/>
        <rFont val="Calibri"/>
        <charset val="134"/>
      </rPr>
      <t>( D</t>
    </r>
    <r>
      <rPr>
        <b/>
        <vertAlign val="subscript"/>
        <sz val="10"/>
        <rFont val="Calibri"/>
        <charset val="134"/>
      </rPr>
      <t xml:space="preserve">0 </t>
    </r>
    <r>
      <rPr>
        <b/>
        <sz val="10"/>
        <rFont val="Calibri"/>
        <charset val="134"/>
      </rPr>
      <t>)</t>
    </r>
  </si>
  <si>
    <r>
      <rPr>
        <sz val="10"/>
        <rFont val="Calibri"/>
        <charset val="134"/>
      </rPr>
      <t>( D</t>
    </r>
    <r>
      <rPr>
        <b/>
        <vertAlign val="subscript"/>
        <sz val="10"/>
        <rFont val="Arial"/>
        <charset val="134"/>
      </rPr>
      <t xml:space="preserve">0 </t>
    </r>
    <r>
      <rPr>
        <b/>
        <sz val="10"/>
        <rFont val="Arial"/>
        <charset val="134"/>
      </rPr>
      <t>)</t>
    </r>
  </si>
  <si>
    <t>MATERIAL DE LA TUBERIA</t>
  </si>
  <si>
    <t>Mt</t>
  </si>
  <si>
    <t xml:space="preserve">RUGOSIDAD ABSOLUTA       </t>
  </si>
  <si>
    <t>Ver Tabla  A-23  CRANE</t>
  </si>
  <si>
    <t>Ft</t>
  </si>
  <si>
    <t xml:space="preserve"> ( € )</t>
  </si>
  <si>
    <t xml:space="preserve">RUGOSIDAD RELATIVA   </t>
  </si>
  <si>
    <t>®</t>
  </si>
  <si>
    <t>FACTOR DE FRICCIÓN     Re&lt; 2000</t>
  </si>
  <si>
    <t>( f )</t>
  </si>
  <si>
    <t>VALOR CONSTANTE PARA CAL. LA CAÍDA DE PRESIÓN  PARA LÍQUIDO</t>
  </si>
  <si>
    <t>( CPL )</t>
  </si>
  <si>
    <t>FACTOR DE CORRECCIÓN POR ENVEJECIMIENTO Y ENSUCIAMIENTO EN TUB.</t>
  </si>
  <si>
    <t>(FCE)</t>
  </si>
  <si>
    <t>CAÍDA DE PRESIÓN</t>
  </si>
  <si>
    <t>Pies/ 1 pie longitud</t>
  </si>
  <si>
    <t>(P)/ 1 pies</t>
  </si>
  <si>
    <t>VEL. RECOMENDADAS</t>
  </si>
  <si>
    <t>Numero Tag</t>
  </si>
  <si>
    <t>005PU001</t>
  </si>
  <si>
    <t>Nombre de la Bomba</t>
  </si>
  <si>
    <t>DISPERSION WATER PUMP</t>
  </si>
  <si>
    <t>CALCULO DE BOMBA CENTRIFUGA</t>
  </si>
  <si>
    <t>Fluido</t>
  </si>
  <si>
    <t>Flujo ( GPM)</t>
  </si>
  <si>
    <t>Temperatura    (°F)</t>
  </si>
  <si>
    <t>Densidad relativa (lbs /pie3)</t>
  </si>
  <si>
    <t>Factor de servicio</t>
  </si>
  <si>
    <t>Viscosidad (cp)</t>
  </si>
  <si>
    <t>SUCCIÓN</t>
  </si>
  <si>
    <t xml:space="preserve"> CALCULO DE NEPSH</t>
  </si>
  <si>
    <t>Presion Atmosferica (Psi)</t>
  </si>
  <si>
    <t>Presion de recipiente (Psi)</t>
  </si>
  <si>
    <t>Columna Estatica de Succión (Pies)</t>
  </si>
  <si>
    <t xml:space="preserve">Presion de vapor </t>
  </si>
  <si>
    <t>Accesorios</t>
  </si>
  <si>
    <t xml:space="preserve">IR A TABLA </t>
  </si>
  <si>
    <t>Nivel minimo de Op (Pies)</t>
  </si>
  <si>
    <t>Perdidas Accesorios en succión (Pies)</t>
  </si>
  <si>
    <t>Peso especifico</t>
  </si>
  <si>
    <t>Longitud de Tuberia  Succión (Pies)</t>
  </si>
  <si>
    <t>Posicion y Tipo de Tanque de Succión</t>
  </si>
  <si>
    <t>Perdida en tuberia (por cada pie)</t>
  </si>
  <si>
    <t>Perdidas en tuberia succion (Pies)</t>
  </si>
  <si>
    <t>NPSH disponible (pies)</t>
  </si>
  <si>
    <t xml:space="preserve"> CALCULO DE  PERDIDAS DESCARGA</t>
  </si>
  <si>
    <t>DESCARGA</t>
  </si>
  <si>
    <t xml:space="preserve">DESCRIPCIÓN </t>
  </si>
  <si>
    <t>DATOS</t>
  </si>
  <si>
    <t>Columna Estatica descarga (Pies)</t>
  </si>
  <si>
    <t>POTENCIA HIDRAULICA HP</t>
  </si>
  <si>
    <t>Columna Estatica total (Pies)</t>
  </si>
  <si>
    <t>POTENCIA AL FRENO HP</t>
  </si>
  <si>
    <t>Eficiencia   Requrida % (decimal)</t>
  </si>
  <si>
    <t>POTENCIA AL FRENO EN  kW</t>
  </si>
  <si>
    <t>TORQUE Pies-lbs</t>
  </si>
  <si>
    <t>Perdidas de Accesorios e instrumentos en descarga (Pies)</t>
  </si>
  <si>
    <t>CABEZA TOTAL REQUERIDA  mts</t>
  </si>
  <si>
    <t>Longitud de Tuberia descarga (Pies)</t>
  </si>
  <si>
    <t>GASTO LPM</t>
  </si>
  <si>
    <t>Total de Perdidas Descarga  (Pies)</t>
  </si>
  <si>
    <t>Velocidad especifica de la bomba</t>
  </si>
  <si>
    <t>Cabeza Total Requerida (Pies)</t>
  </si>
  <si>
    <t>Revoluciones de la bomba RPM</t>
  </si>
  <si>
    <t xml:space="preserve">TIPO DE IMPULSOR </t>
  </si>
  <si>
    <t>VELOCIDAD DE LA LINEA</t>
  </si>
  <si>
    <t>Ft/Seg</t>
  </si>
  <si>
    <t>TABLA DE ACCESORIOS</t>
  </si>
  <si>
    <t>-</t>
  </si>
  <si>
    <t>ESPESADOR DISCOS CARA</t>
  </si>
  <si>
    <t>6"-WR-C2A-139</t>
  </si>
  <si>
    <t>14"-EI-C2A-032</t>
  </si>
  <si>
    <t>14"-EI-C2A-033</t>
  </si>
  <si>
    <t>ITEM</t>
  </si>
  <si>
    <t>ACCESORIO</t>
  </si>
  <si>
    <t>Diametro Accesorio</t>
  </si>
  <si>
    <t>K1</t>
  </si>
  <si>
    <t>DI</t>
  </si>
  <si>
    <t>Pzas</t>
  </si>
  <si>
    <t>Total</t>
  </si>
  <si>
    <r>
      <rPr>
        <sz val="10"/>
        <rFont val="Calibri"/>
        <charset val="134"/>
      </rPr>
      <t>Ø</t>
    </r>
    <r>
      <rPr>
        <sz val="10"/>
        <rFont val="Arial"/>
        <charset val="134"/>
      </rPr>
      <t xml:space="preserve"> accesorio</t>
    </r>
  </si>
  <si>
    <t>Valvula de Compuerta 100% Abierta</t>
  </si>
  <si>
    <t>6"</t>
  </si>
  <si>
    <t>14"</t>
  </si>
  <si>
    <t>Valvula de Compuerta 1/2 Cerrada</t>
  </si>
  <si>
    <t>Valvula de Compuerta 3/4 Cerrada</t>
  </si>
  <si>
    <t>Valvula de Globo 100% Abierta</t>
  </si>
  <si>
    <t>Valvula de Globo  1/2 Cerrada</t>
  </si>
  <si>
    <t>Valvula de Globo de Retención (Check)</t>
  </si>
  <si>
    <t>Valvula de Globo Vertical de Retención</t>
  </si>
  <si>
    <t>Valvula de Angulo</t>
  </si>
  <si>
    <t>Valvula de angulo de Retención</t>
  </si>
  <si>
    <t>Valvula Check de Balancin</t>
  </si>
  <si>
    <t>Valvula Check de Levante</t>
  </si>
  <si>
    <t>Valvula Check de Disco</t>
  </si>
  <si>
    <t>Valvula de Pie con Colador de Visagra</t>
  </si>
  <si>
    <t>Valvula de Pie con Colador de Cabezal</t>
  </si>
  <si>
    <t>Valvula de Bola</t>
  </si>
  <si>
    <t>Valvula de Mariposa</t>
  </si>
  <si>
    <t>Valvula de Macho de Mariposa 3 vias</t>
  </si>
  <si>
    <t>Valvula Macho (Tapon)</t>
  </si>
  <si>
    <t>Codo Roscado 90°</t>
  </si>
  <si>
    <t>Codo Roscado 45°</t>
  </si>
  <si>
    <t>Codo Escuadra 90°</t>
  </si>
  <si>
    <t>Codo Escuadra 45°</t>
  </si>
  <si>
    <t xml:space="preserve">Codo  Soldado 90° (Radio Corto) </t>
  </si>
  <si>
    <t>Codo Soldado 45° ( Radio Corto)</t>
  </si>
  <si>
    <t>Tee Soldado Roscado</t>
  </si>
  <si>
    <t>Tee Soldado Soldaddo</t>
  </si>
  <si>
    <t>Entrada de Tuberia Nivel Redondeada</t>
  </si>
  <si>
    <t>Entrada de Tuberia Interior</t>
  </si>
  <si>
    <t>Salida de Tuberia Nivel Recta</t>
  </si>
  <si>
    <t>Salida de Tuberia Interior</t>
  </si>
  <si>
    <t>Salida de Tuberia Nivel Redondeada</t>
  </si>
  <si>
    <t>Codo Soldado 180° ( Radio Corto)</t>
  </si>
  <si>
    <t xml:space="preserve">Codo  Soldado 90° (Radio Largo) </t>
  </si>
  <si>
    <t>Codo Soldado 45° ( Radio Largo)</t>
  </si>
  <si>
    <t>PSI</t>
  </si>
  <si>
    <t>LONGITUD EQUIVALENTE EN PIES</t>
  </si>
  <si>
    <t>FT</t>
  </si>
  <si>
    <t>psi</t>
  </si>
  <si>
    <t>TOTAL</t>
  </si>
  <si>
    <t>VEL</t>
  </si>
  <si>
    <t>5" DIAM</t>
  </si>
  <si>
    <t>2" DIAM</t>
  </si>
  <si>
    <t>Numero de Linea</t>
  </si>
  <si>
    <t xml:space="preserve">De la Seccion </t>
  </si>
  <si>
    <t>DESCARGA DE BOMBA 001PU003</t>
  </si>
  <si>
    <t>A la Seccion</t>
  </si>
  <si>
    <t>FLOOBED MBBR</t>
  </si>
  <si>
    <t>Tamaño de Tuberia (plg)</t>
  </si>
  <si>
    <t>Flujo (GPM)</t>
  </si>
  <si>
    <t>Velocidad (pies/seg)</t>
  </si>
  <si>
    <t>Longitud tuberia        (pies)</t>
  </si>
  <si>
    <t>Perdidas de tuberia (/pies)</t>
  </si>
  <si>
    <t>Total de Perdidas en Tuberias  (pies)</t>
  </si>
  <si>
    <t>LONGITUD TOTAL EN DESCARGA</t>
  </si>
  <si>
    <t>ft</t>
  </si>
  <si>
    <t>TOTAL PERDIDAS POR TUBERIAS (FRICCION)</t>
  </si>
  <si>
    <t xml:space="preserve">TABLA </t>
  </si>
  <si>
    <t>HOJA DE ESPECIFICACIÓN DE BOMBA</t>
  </si>
  <si>
    <t>CLIENTE</t>
  </si>
  <si>
    <t>CRISOBA INDUSTRIAL S.A. DE C.V.</t>
  </si>
  <si>
    <t>PROYECTO</t>
  </si>
  <si>
    <t>EFLUENTES</t>
  </si>
  <si>
    <t>FECHA</t>
  </si>
  <si>
    <t>NOMBRE</t>
  </si>
  <si>
    <t>TAG</t>
  </si>
  <si>
    <t>AREA</t>
  </si>
  <si>
    <t>DESCRIPCIÓN DEL FLUIDO</t>
  </si>
  <si>
    <t>FLUIDO</t>
  </si>
  <si>
    <t>AGUA CLARA</t>
  </si>
  <si>
    <t>DATOS DE DISEÑO DE LA BOMBA</t>
  </si>
  <si>
    <t>FLUJO NOMINAL GPM</t>
  </si>
  <si>
    <t>TEMP  °F / °C</t>
  </si>
  <si>
    <t>95°F / 35 °C</t>
  </si>
  <si>
    <t>FLUJO DE DISEÑO GPM</t>
  </si>
  <si>
    <t>CONSISTENCIA (% Cs)</t>
  </si>
  <si>
    <t>CABEZA REQUERIDA 'TDH (pies)</t>
  </si>
  <si>
    <t>VISCOSIDAD</t>
  </si>
  <si>
    <t>CABEZA REQUERIDA PSI</t>
  </si>
  <si>
    <t>PESO ESPECIFICO</t>
  </si>
  <si>
    <t>NPSH DISPONIBLE (m)</t>
  </si>
  <si>
    <t>PH</t>
  </si>
  <si>
    <t>POTENCIA AL FRENO</t>
  </si>
  <si>
    <t>SELLO EMPAQUE</t>
  </si>
  <si>
    <t xml:space="preserve">TIPO </t>
  </si>
  <si>
    <t>COPLE</t>
  </si>
  <si>
    <t>TIPO</t>
  </si>
  <si>
    <t>MARCA / MODELO</t>
  </si>
  <si>
    <t>TAMAÑO</t>
  </si>
  <si>
    <t>CARACTERISTICAS DE BOMBA                                                                                                   (DATOS DE CURVA)</t>
  </si>
  <si>
    <t>CENTRIFUGA HORIZONTAL</t>
  </si>
  <si>
    <t>MOTOR</t>
  </si>
  <si>
    <t>TRIFASICO HORIZONTAL</t>
  </si>
  <si>
    <t>MARCA: GOULDS
MODELO: 3196LTi</t>
  </si>
  <si>
    <t>MARCA</t>
  </si>
  <si>
    <t>PUMP MFG</t>
  </si>
  <si>
    <t>3X4-8</t>
  </si>
  <si>
    <t>POTENCIA HP</t>
  </si>
  <si>
    <t>MATERIAL</t>
  </si>
  <si>
    <t>INOXIDABLE</t>
  </si>
  <si>
    <t>RPM</t>
  </si>
  <si>
    <t>Ø IMPULSOR (mm)</t>
  </si>
  <si>
    <t>HZ / FASES / VOLT</t>
  </si>
  <si>
    <t>60/3F/460</t>
  </si>
  <si>
    <t>NPSH REQUERIDO (m)</t>
  </si>
  <si>
    <t>FRAME</t>
  </si>
  <si>
    <t>365TS</t>
  </si>
  <si>
    <t>EFICIENCIA</t>
  </si>
  <si>
    <t>PESO (Kg)</t>
  </si>
  <si>
    <t>NUMERO DE CURVA</t>
  </si>
  <si>
    <t>11294-0</t>
  </si>
  <si>
    <t>CONDICION DE OPERACIÓN 1 ( DE CURVA )</t>
  </si>
  <si>
    <t>Marcadas en color naranja</t>
  </si>
  <si>
    <t>Calculado</t>
  </si>
  <si>
    <t>CONDICION DE OPERACIÓN 2 ( DE CURVA )</t>
  </si>
  <si>
    <t>Marcadas en color azul</t>
  </si>
  <si>
    <t>Aumento 33%</t>
  </si>
  <si>
    <t>NOTAS</t>
  </si>
  <si>
    <t>LA BOMBA CUMPLE CON LAS CONDICIONES DE FLUJO (770.50 GPM @ 253.8 TDH)</t>
  </si>
  <si>
    <t>REV</t>
  </si>
  <si>
    <t>REVISIÓN</t>
  </si>
  <si>
    <t>REALIZÓ</t>
  </si>
  <si>
    <t>A</t>
  </si>
  <si>
    <t>PRELIMINAR</t>
  </si>
  <si>
    <t>J.A.H.R.</t>
  </si>
  <si>
    <t>B</t>
  </si>
  <si>
    <t>CHEQUEO CRUZADO</t>
  </si>
  <si>
    <t>J.E.R.V.</t>
  </si>
  <si>
    <t xml:space="preserve">C </t>
  </si>
  <si>
    <t>EMITIDO PARA REVISIÓN</t>
  </si>
  <si>
    <t>Nombre de  Compañía :</t>
  </si>
  <si>
    <t>Proyecto No:</t>
  </si>
  <si>
    <t xml:space="preserve">Lugar: </t>
  </si>
  <si>
    <t>ECATEPEC DE MORELOS, MÉXICO</t>
  </si>
  <si>
    <t>No Area :</t>
  </si>
  <si>
    <t>Nombre de la Bomba:</t>
  </si>
  <si>
    <t>TAG:</t>
  </si>
  <si>
    <t>Rev No:</t>
  </si>
  <si>
    <t>C</t>
  </si>
  <si>
    <t>Elaborado:</t>
  </si>
  <si>
    <t>Fecha:</t>
  </si>
  <si>
    <t>Verificado:</t>
  </si>
  <si>
    <t>L.R.D.C.</t>
  </si>
  <si>
    <t>Nombre File:</t>
  </si>
  <si>
    <t>Aprobado:</t>
  </si>
  <si>
    <t>D.A.G.</t>
  </si>
  <si>
    <t>FLUJO</t>
  </si>
  <si>
    <t>Flujo nominal</t>
  </si>
  <si>
    <t>GPM</t>
  </si>
  <si>
    <t>LPM</t>
  </si>
  <si>
    <t>Tipo:</t>
  </si>
  <si>
    <t>Consistencia%</t>
  </si>
  <si>
    <t>Cs</t>
  </si>
  <si>
    <t>Viscosidad (cp):</t>
  </si>
  <si>
    <t>Depresiación:  5%</t>
  </si>
  <si>
    <t>pH:</t>
  </si>
  <si>
    <t>Flujo total:</t>
  </si>
  <si>
    <t>Peso Especifico:</t>
  </si>
  <si>
    <t>Temp.</t>
  </si>
  <si>
    <t>95 °F</t>
  </si>
  <si>
    <t>35°C</t>
  </si>
  <si>
    <t xml:space="preserve">CABEZA ESTATICA </t>
  </si>
  <si>
    <t>TUBERIA</t>
  </si>
  <si>
    <t>Cabeza estatica succion :</t>
  </si>
  <si>
    <t>PIES</t>
  </si>
  <si>
    <t>mts</t>
  </si>
  <si>
    <t>Material:</t>
  </si>
  <si>
    <t>Acero inox.</t>
  </si>
  <si>
    <t>Cabeza estatica descarga:</t>
  </si>
  <si>
    <t>Factor de Seguridad</t>
  </si>
  <si>
    <t>Cabeza estatica total</t>
  </si>
  <si>
    <t>PERDIDAS</t>
  </si>
  <si>
    <t>NPSH DISPONIBLE</t>
  </si>
  <si>
    <t>Perdidas en succion por tuberias (friccion)</t>
  </si>
  <si>
    <t>pies</t>
  </si>
  <si>
    <t>Presion Atmosferica</t>
  </si>
  <si>
    <t>Perdidas en succion por instrumentos y equipos</t>
  </si>
  <si>
    <t>Columna estatica de succión</t>
  </si>
  <si>
    <t>Perdidas en descarga por tuberias (friccion)</t>
  </si>
  <si>
    <t>Total NPSH disponible:</t>
  </si>
  <si>
    <t>Perdidas en descarga por instrumentos y equipos</t>
  </si>
  <si>
    <t>Cabeza Total</t>
  </si>
  <si>
    <t>'TDH  (pies)</t>
  </si>
  <si>
    <t>Eficiencia %</t>
  </si>
  <si>
    <t>%</t>
  </si>
  <si>
    <t>H.P.</t>
  </si>
  <si>
    <t>RESUMEN BOMBA EXISTENTE</t>
  </si>
  <si>
    <t>Liquido:</t>
  </si>
  <si>
    <t>Viscosidad:</t>
  </si>
  <si>
    <t>Eficiencia %:</t>
  </si>
  <si>
    <t>Flujo GPM:</t>
  </si>
  <si>
    <t xml:space="preserve">Gravedad Especifica: </t>
  </si>
  <si>
    <t>Diam.Impulsor:</t>
  </si>
  <si>
    <t>Cabeza Total Pies:</t>
  </si>
  <si>
    <t>Temperatura °F:</t>
  </si>
  <si>
    <t>RPM:</t>
  </si>
  <si>
    <t>Potencia BHP requerida</t>
  </si>
  <si>
    <t>Potencia BHP disponible:</t>
  </si>
  <si>
    <t>Max Dia.Solidos:</t>
  </si>
  <si>
    <t>2.09"</t>
  </si>
  <si>
    <t>NPSH requerida Pies:</t>
  </si>
  <si>
    <t>NPSH disponible Pies:</t>
  </si>
  <si>
    <t>HP</t>
  </si>
  <si>
    <t>MODELO</t>
  </si>
  <si>
    <t>IMPULSOR (in)</t>
  </si>
  <si>
    <t>NO. CURVA</t>
  </si>
  <si>
    <t>Motor HP</t>
  </si>
  <si>
    <t>Motor RPM</t>
  </si>
  <si>
    <t>GOULDS</t>
  </si>
  <si>
    <t>3196LTi</t>
  </si>
  <si>
    <t>DESCARGA DE BOMBA P-19</t>
  </si>
  <si>
    <t>FLUJO GPM</t>
  </si>
  <si>
    <t>Cabeza total requerida (pies)</t>
  </si>
  <si>
    <t>Potencia requerida KW</t>
  </si>
  <si>
    <t>NPSH requerido (m)</t>
  </si>
  <si>
    <t>Eficiencia</t>
  </si>
  <si>
    <t>Total de Perdidas en  succión (Pies)</t>
  </si>
  <si>
    <t>Flujo GPM</t>
  </si>
  <si>
    <t>NPSH Disponible</t>
  </si>
  <si>
    <t>Potencia al Freno HP</t>
  </si>
  <si>
    <t>Torque   Pies-lbs</t>
  </si>
  <si>
    <t>Tipo de Impulsor</t>
  </si>
  <si>
    <t>SFP-23</t>
  </si>
  <si>
    <t>BOMBA DE DESCARGA DE PULPER 1 BLACK CLAWSON (PRINCIPAL)</t>
  </si>
  <si>
    <t xml:space="preserve">Pulpa de papel &gt; 2.0%  &lt; 6.0% B.D. </t>
  </si>
  <si>
    <t>10"-PB-S6C-15</t>
  </si>
  <si>
    <t xml:space="preserve">VELOCIDADES DE FLUIDOS EN TUBERIAS </t>
  </si>
  <si>
    <t>SUCCION</t>
  </si>
  <si>
    <t>Datos de Fricción en Tubo</t>
  </si>
  <si>
    <t>Datos de Presión de Vapor</t>
  </si>
  <si>
    <t>Producto</t>
  </si>
  <si>
    <t>Velocidad recomendada Pies /seg</t>
  </si>
  <si>
    <t>Maxima velocidad Pies/seg</t>
  </si>
  <si>
    <t>Minima velocidad Pies /seg</t>
  </si>
  <si>
    <t>Densidad lb/pie 3</t>
  </si>
  <si>
    <t>Viscosidad centipoise</t>
  </si>
  <si>
    <t>Factor de Fricción</t>
  </si>
  <si>
    <t>Item</t>
  </si>
  <si>
    <t>Diametro</t>
  </si>
  <si>
    <t>DIAMETRO INTERIOR</t>
  </si>
  <si>
    <t>Temperatura °F</t>
  </si>
  <si>
    <t>Presion  Abs. Lb/ plg 2</t>
  </si>
  <si>
    <t>Presion  Abs. Pies</t>
  </si>
  <si>
    <t>Gravedad Especifica</t>
  </si>
  <si>
    <t>TIPO DE IMPULSOR</t>
  </si>
  <si>
    <t>Licor negro (15-25%)</t>
  </si>
  <si>
    <t>Velocidad especifica</t>
  </si>
  <si>
    <t>Tipo de impulsor</t>
  </si>
  <si>
    <t>Aceite automotriz</t>
  </si>
  <si>
    <t>RADIAL</t>
  </si>
  <si>
    <t>Aceite Ligeros con agua</t>
  </si>
  <si>
    <t>Agua (cerca del P.Sat)</t>
  </si>
  <si>
    <t>Agua (temp. ambiente)</t>
  </si>
  <si>
    <t>Agua Blanca</t>
  </si>
  <si>
    <t>Agua de condesados</t>
  </si>
  <si>
    <t>Alimentación de Agua a la Caldera</t>
  </si>
  <si>
    <t>FRANCIS</t>
  </si>
  <si>
    <t>Licor negro (26-45%)</t>
  </si>
  <si>
    <t>Licor negro (46-55%)</t>
  </si>
  <si>
    <t>Licor negro (56-66%)</t>
  </si>
  <si>
    <t>Licor Verde</t>
  </si>
  <si>
    <t>Liquidos viscosos</t>
  </si>
  <si>
    <t>Lodo 2 a 6 %</t>
  </si>
  <si>
    <t>4</t>
  </si>
  <si>
    <t>Lodo mayor 6%</t>
  </si>
  <si>
    <t>FLUJO MIXTO</t>
  </si>
  <si>
    <t>Lodos con &gt;20% &lt;40% de solidos</t>
  </si>
  <si>
    <t xml:space="preserve">Pulpa de papel &lt; 2.0% B.D. </t>
  </si>
  <si>
    <t>Pulpa de papel &gt; 6.0% B.D.</t>
  </si>
  <si>
    <t>RUGOSIDAD</t>
  </si>
  <si>
    <t>Tipo de Tanque y Posición</t>
  </si>
  <si>
    <t>PAGINA PRINCIPAL</t>
  </si>
  <si>
    <t xml:space="preserve">MATERIAL </t>
  </si>
  <si>
    <t>RUGOSIDAD ABSOLUTA</t>
  </si>
  <si>
    <t>Posición</t>
  </si>
  <si>
    <t>NPSH pies</t>
  </si>
  <si>
    <t>FLUJO AXIAL</t>
  </si>
  <si>
    <t>Acero Inox SS</t>
  </si>
  <si>
    <t>Abierto succión de levante</t>
  </si>
  <si>
    <t>CAIDA DE PRESION TUBERIA</t>
  </si>
  <si>
    <t>Acero Comercial</t>
  </si>
  <si>
    <t>Cerrado succion de levante</t>
  </si>
  <si>
    <t>Galvanizado</t>
  </si>
  <si>
    <t>Abierto cabeza en succión</t>
  </si>
  <si>
    <t>Fe Fundido</t>
  </si>
  <si>
    <t>Cerrado cabeza de succión</t>
  </si>
  <si>
    <t>Conceto</t>
  </si>
  <si>
    <t>CELULOSA Y CORRUGADOS DE SONORA S.A. DE C.V.</t>
  </si>
  <si>
    <t>MAQUINA 3</t>
  </si>
  <si>
    <t>NAVOJOA, SONORA.</t>
  </si>
  <si>
    <t>ITV</t>
  </si>
  <si>
    <t>DAG</t>
  </si>
  <si>
    <t>Diseño:</t>
  </si>
  <si>
    <t>gpm</t>
  </si>
  <si>
    <t>Depreciación 5%</t>
  </si>
  <si>
    <t>Flujo Total :</t>
  </si>
  <si>
    <t>Succion :</t>
  </si>
  <si>
    <t>Descarga:</t>
  </si>
  <si>
    <t>Fricción</t>
  </si>
  <si>
    <t>Contingencia 5%</t>
  </si>
  <si>
    <t>Salida</t>
  </si>
  <si>
    <t>Perdida de fricción</t>
  </si>
  <si>
    <t>Equipo</t>
  </si>
  <si>
    <t>Presion de vapor del liquido</t>
  </si>
  <si>
    <t>Instrumentos</t>
  </si>
  <si>
    <t>Cabeza de presion en succión</t>
  </si>
  <si>
    <t>Perdida Totales</t>
  </si>
  <si>
    <t>Total NPSH Disponible: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</si>
</sst>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0">
    <numFmt numFmtId="41" formatCode="_-* #,##0_-;\-* #,##0_-;_-* &quot;-&quot;_-;_-@_-"/>
    <numFmt numFmtId="43" formatCode="_-* #,##0.00_-;\-* #,##0.00_-;_-* &quot;-&quot;??_-;_-@_-"/>
    <numFmt numFmtId="176" formatCode="_-\$* #,##0.00_-;\-\$* #,##0.00_-;_-\$* &quot;-&quot;??_-;_-@_-"/>
    <numFmt numFmtId="177" formatCode="_-\$* #,##0_-;\-\$* #,##0_-;_-\$* &quot;-&quot;_-;_-@_-"/>
    <numFmt numFmtId="178" formatCode="0.0"/>
    <numFmt numFmtId="179" formatCode="0.00000"/>
    <numFmt numFmtId="180" formatCode="0.000"/>
    <numFmt numFmtId="181" formatCode="0.0000"/>
    <numFmt numFmtId="182" formatCode="[$-80A]dd\-mmm\-yy"/>
    <numFmt numFmtId="183" formatCode="0.0000000"/>
  </numFmts>
  <fonts count="69">
    <font>
      <sz val="10"/>
      <name val="Arial"/>
      <charset val="134"/>
    </font>
    <font>
      <sz val="10"/>
      <name val="Arial"/>
      <charset val="134"/>
    </font>
    <font>
      <sz val="9"/>
      <name val="Arial"/>
      <charset val="134"/>
    </font>
    <font>
      <b/>
      <sz val="10"/>
      <name val="Arial"/>
      <charset val="134"/>
    </font>
    <font>
      <b/>
      <i/>
      <sz val="10"/>
      <name val="Arial"/>
      <charset val="134"/>
    </font>
    <font>
      <b/>
      <sz val="12"/>
      <color theme="0"/>
      <name val="Berlin Sans FB Demi"/>
      <charset val="134"/>
    </font>
    <font>
      <b/>
      <sz val="16"/>
      <color theme="0"/>
      <name val="Tw Cen MT"/>
      <charset val="134"/>
      <scheme val="major"/>
    </font>
    <font>
      <b/>
      <sz val="14"/>
      <color theme="0"/>
      <name val="Berlin Sans FB Demi"/>
      <charset val="134"/>
    </font>
    <font>
      <b/>
      <sz val="10"/>
      <name val="Calibri"/>
      <charset val="134"/>
    </font>
    <font>
      <sz val="10"/>
      <name val="Calibri"/>
      <charset val="134"/>
    </font>
    <font>
      <u/>
      <sz val="14"/>
      <color theme="10"/>
      <name val="Arial"/>
      <charset val="134"/>
    </font>
    <font>
      <u/>
      <sz val="12"/>
      <color theme="10"/>
      <name val="Arial"/>
      <charset val="134"/>
    </font>
    <font>
      <b/>
      <u/>
      <sz val="10"/>
      <name val="Arial"/>
      <charset val="134"/>
    </font>
    <font>
      <b/>
      <sz val="9"/>
      <name val="Arial"/>
      <charset val="134"/>
    </font>
    <font>
      <b/>
      <sz val="10"/>
      <color theme="1"/>
      <name val="Arial"/>
      <charset val="134"/>
    </font>
    <font>
      <b/>
      <sz val="9"/>
      <color rgb="FFFF0000"/>
      <name val="Arial"/>
      <charset val="134"/>
    </font>
    <font>
      <u/>
      <sz val="10"/>
      <name val="Arial"/>
      <charset val="134"/>
    </font>
    <font>
      <b/>
      <sz val="12"/>
      <color theme="1"/>
      <name val="Arial"/>
      <charset val="134"/>
    </font>
    <font>
      <b/>
      <sz val="9"/>
      <color theme="1"/>
      <name val="Arial"/>
      <charset val="134"/>
    </font>
    <font>
      <sz val="9"/>
      <color theme="1"/>
      <name val="Arial"/>
      <charset val="134"/>
    </font>
    <font>
      <sz val="8"/>
      <color theme="1"/>
      <name val="Arial"/>
      <charset val="134"/>
    </font>
    <font>
      <b/>
      <sz val="11"/>
      <color theme="1"/>
      <name val="Arial"/>
      <charset val="134"/>
    </font>
    <font>
      <b/>
      <sz val="10"/>
      <color rgb="FFFF0000"/>
      <name val="Arial"/>
      <charset val="134"/>
    </font>
    <font>
      <sz val="10"/>
      <color theme="0"/>
      <name val="Arial"/>
      <charset val="134"/>
    </font>
    <font>
      <sz val="10"/>
      <color theme="0" tint="-0.0499893185216834"/>
      <name val="Arial"/>
      <charset val="134"/>
    </font>
    <font>
      <b/>
      <sz val="14"/>
      <name val="Tw Cen MT"/>
      <charset val="134"/>
    </font>
    <font>
      <b/>
      <sz val="14"/>
      <color theme="0"/>
      <name val="Tw Cen MT"/>
      <charset val="134"/>
    </font>
    <font>
      <b/>
      <sz val="10"/>
      <color theme="1"/>
      <name val="Calibri"/>
      <charset val="134"/>
    </font>
    <font>
      <sz val="10"/>
      <color theme="0" tint="-0.349986266670736"/>
      <name val="Arial"/>
      <charset val="134"/>
    </font>
    <font>
      <b/>
      <sz val="14"/>
      <color theme="0"/>
      <name val="Tw Cen MT"/>
      <charset val="134"/>
      <scheme val="major"/>
    </font>
    <font>
      <sz val="10"/>
      <color theme="1"/>
      <name val="Calibri"/>
      <charset val="134"/>
    </font>
    <font>
      <b/>
      <sz val="9"/>
      <color theme="0"/>
      <name val="Berlin Sans FB Demi"/>
      <charset val="134"/>
    </font>
    <font>
      <b/>
      <sz val="11"/>
      <color theme="0"/>
      <name val="Berlin Sans FB Demi"/>
      <charset val="134"/>
    </font>
    <font>
      <u/>
      <sz val="10"/>
      <color theme="10"/>
      <name val="Arial"/>
      <charset val="134"/>
    </font>
    <font>
      <b/>
      <sz val="10"/>
      <color theme="0"/>
      <name val="Arial"/>
      <charset val="134"/>
    </font>
    <font>
      <sz val="10"/>
      <color theme="9" tint="0.799981688894314"/>
      <name val="Arial"/>
      <charset val="134"/>
    </font>
    <font>
      <sz val="16"/>
      <color theme="0"/>
      <name val="Arial"/>
      <charset val="134"/>
    </font>
    <font>
      <b/>
      <sz val="14"/>
      <name val="Tw Cen MT"/>
      <charset val="134"/>
      <scheme val="major"/>
    </font>
    <font>
      <b/>
      <sz val="10"/>
      <color rgb="FF333333"/>
      <name val="Arial"/>
      <charset val="134"/>
    </font>
    <font>
      <sz val="12"/>
      <color theme="0" tint="-0.0499893185216834"/>
      <name val="Arial"/>
      <charset val="134"/>
    </font>
    <font>
      <sz val="12"/>
      <color theme="0"/>
      <name val="Arial"/>
      <charset val="134"/>
    </font>
    <font>
      <u/>
      <sz val="10"/>
      <color theme="0" tint="-0.0499893185216834"/>
      <name val="Arial"/>
      <charset val="134"/>
    </font>
    <font>
      <sz val="14"/>
      <color rgb="FF0070C0"/>
      <name val="Berlin Sans FB Demi"/>
      <charset val="134"/>
    </font>
    <font>
      <sz val="14"/>
      <color rgb="FF0070C0"/>
      <name val="Arial"/>
      <charset val="134"/>
    </font>
    <font>
      <sz val="11"/>
      <color theme="1"/>
      <name val="Tw Cen MT"/>
      <charset val="134"/>
      <scheme val="minor"/>
    </font>
    <font>
      <u/>
      <sz val="11"/>
      <color rgb="FF800080"/>
      <name val="Tw Cen MT"/>
      <charset val="0"/>
      <scheme val="minor"/>
    </font>
    <font>
      <sz val="11"/>
      <color rgb="FFFF0000"/>
      <name val="Tw Cen MT"/>
      <charset val="0"/>
      <scheme val="minor"/>
    </font>
    <font>
      <b/>
      <sz val="18"/>
      <color theme="3"/>
      <name val="Tw Cen MT"/>
      <charset val="134"/>
      <scheme val="major"/>
    </font>
    <font>
      <i/>
      <sz val="11"/>
      <color rgb="FF7F7F7F"/>
      <name val="Tw Cen MT"/>
      <charset val="0"/>
      <scheme val="minor"/>
    </font>
    <font>
      <b/>
      <sz val="15"/>
      <color theme="3"/>
      <name val="Tw Cen MT"/>
      <charset val="134"/>
      <scheme val="minor"/>
    </font>
    <font>
      <b/>
      <sz val="13"/>
      <color theme="3"/>
      <name val="Tw Cen MT"/>
      <charset val="134"/>
      <scheme val="minor"/>
    </font>
    <font>
      <b/>
      <sz val="11"/>
      <color theme="3"/>
      <name val="Tw Cen MT"/>
      <charset val="134"/>
      <scheme val="minor"/>
    </font>
    <font>
      <sz val="11"/>
      <color rgb="FF3F3F76"/>
      <name val="Tw Cen MT"/>
      <charset val="0"/>
      <scheme val="minor"/>
    </font>
    <font>
      <b/>
      <sz val="11"/>
      <color rgb="FF3F3F3F"/>
      <name val="Tw Cen MT"/>
      <charset val="0"/>
      <scheme val="minor"/>
    </font>
    <font>
      <b/>
      <sz val="11"/>
      <color rgb="FFFA7D00"/>
      <name val="Tw Cen MT"/>
      <charset val="0"/>
      <scheme val="minor"/>
    </font>
    <font>
      <b/>
      <sz val="11"/>
      <color rgb="FFFFFFFF"/>
      <name val="Tw Cen MT"/>
      <charset val="0"/>
      <scheme val="minor"/>
    </font>
    <font>
      <sz val="11"/>
      <color rgb="FFFA7D00"/>
      <name val="Tw Cen MT"/>
      <charset val="0"/>
      <scheme val="minor"/>
    </font>
    <font>
      <b/>
      <sz val="11"/>
      <color theme="1"/>
      <name val="Tw Cen MT"/>
      <charset val="0"/>
      <scheme val="minor"/>
    </font>
    <font>
      <sz val="11"/>
      <color rgb="FF006100"/>
      <name val="Tw Cen MT"/>
      <charset val="0"/>
      <scheme val="minor"/>
    </font>
    <font>
      <sz val="11"/>
      <color rgb="FF9C0006"/>
      <name val="Tw Cen MT"/>
      <charset val="0"/>
      <scheme val="minor"/>
    </font>
    <font>
      <sz val="11"/>
      <color rgb="FF9C6500"/>
      <name val="Tw Cen MT"/>
      <charset val="0"/>
      <scheme val="minor"/>
    </font>
    <font>
      <sz val="11"/>
      <color theme="0"/>
      <name val="Tw Cen MT"/>
      <charset val="0"/>
      <scheme val="minor"/>
    </font>
    <font>
      <sz val="11"/>
      <color theme="1"/>
      <name val="Tw Cen MT"/>
      <charset val="0"/>
      <scheme val="minor"/>
    </font>
    <font>
      <b/>
      <vertAlign val="subscript"/>
      <sz val="10"/>
      <name val="Calibri"/>
      <charset val="134"/>
    </font>
    <font>
      <vertAlign val="superscript"/>
      <sz val="10"/>
      <name val="Calibri"/>
      <charset val="134"/>
    </font>
    <font>
      <b/>
      <vertAlign val="subscript"/>
      <sz val="10"/>
      <name val="Arial"/>
      <charset val="134"/>
    </font>
    <font>
      <vertAlign val="superscript"/>
      <sz val="10"/>
      <name val="Arial"/>
      <charset val="134"/>
    </font>
    <font>
      <b/>
      <sz val="9"/>
      <name val="Tahoma"/>
      <charset val="134"/>
    </font>
    <font>
      <sz val="9"/>
      <name val="Tahoma"/>
      <charset val="134"/>
    </font>
  </fonts>
  <fills count="49">
    <fill>
      <patternFill patternType="none"/>
    </fill>
    <fill>
      <patternFill patternType="gray125"/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C000"/>
        <bgColor indexed="64"/>
      </patternFill>
    </fill>
    <fill>
      <gradientFill degree="90">
        <stop position="0">
          <color theme="4" tint="-0.498031556138798"/>
        </stop>
        <stop position="1">
          <color theme="4"/>
        </stop>
      </gradientFill>
    </fill>
    <fill>
      <patternFill patternType="solid">
        <fgColor theme="0" tint="-0.049989318521683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thin">
        <color theme="1"/>
      </top>
      <bottom style="thin">
        <color theme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theme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medium">
        <color auto="1"/>
      </right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auto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thick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theme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/>
      <right style="thick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44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41" fontId="44" fillId="0" borderId="0" applyFont="0" applyFill="0" applyBorder="0" applyAlignment="0" applyProtection="0">
      <alignment vertical="center"/>
    </xf>
    <xf numFmtId="177" fontId="44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/>
    <xf numFmtId="0" fontId="45" fillId="0" borderId="0" applyNumberFormat="0" applyFill="0" applyBorder="0" applyAlignment="0" applyProtection="0">
      <alignment vertical="center"/>
    </xf>
    <xf numFmtId="0" fontId="44" fillId="18" borderId="105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>
      <alignment vertical="center"/>
    </xf>
    <xf numFmtId="0" fontId="49" fillId="0" borderId="106" applyNumberFormat="0" applyFill="0" applyAlignment="0" applyProtection="0">
      <alignment vertical="center"/>
    </xf>
    <xf numFmtId="0" fontId="50" fillId="0" borderId="106" applyNumberFormat="0" applyFill="0" applyAlignment="0" applyProtection="0">
      <alignment vertical="center"/>
    </xf>
    <xf numFmtId="0" fontId="51" fillId="0" borderId="107" applyNumberFormat="0" applyFill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2" fillId="19" borderId="108" applyNumberFormat="0" applyAlignment="0" applyProtection="0">
      <alignment vertical="center"/>
    </xf>
    <xf numFmtId="0" fontId="53" fillId="20" borderId="109" applyNumberFormat="0" applyAlignment="0" applyProtection="0">
      <alignment vertical="center"/>
    </xf>
    <xf numFmtId="0" fontId="54" fillId="20" borderId="108" applyNumberFormat="0" applyAlignment="0" applyProtection="0">
      <alignment vertical="center"/>
    </xf>
    <xf numFmtId="0" fontId="55" fillId="21" borderId="110" applyNumberFormat="0" applyAlignment="0" applyProtection="0">
      <alignment vertical="center"/>
    </xf>
    <xf numFmtId="0" fontId="56" fillId="0" borderId="111" applyNumberFormat="0" applyFill="0" applyAlignment="0" applyProtection="0">
      <alignment vertical="center"/>
    </xf>
    <xf numFmtId="0" fontId="57" fillId="0" borderId="112" applyNumberFormat="0" applyFill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59" fillId="23" borderId="0" applyNumberFormat="0" applyBorder="0" applyAlignment="0" applyProtection="0">
      <alignment vertical="center"/>
    </xf>
    <xf numFmtId="0" fontId="60" fillId="24" borderId="0" applyNumberFormat="0" applyBorder="0" applyAlignment="0" applyProtection="0">
      <alignment vertical="center"/>
    </xf>
    <xf numFmtId="0" fontId="61" fillId="25" borderId="0" applyNumberFormat="0" applyBorder="0" applyAlignment="0" applyProtection="0">
      <alignment vertical="center"/>
    </xf>
    <xf numFmtId="0" fontId="62" fillId="26" borderId="0" applyNumberFormat="0" applyBorder="0" applyAlignment="0" applyProtection="0">
      <alignment vertical="center"/>
    </xf>
    <xf numFmtId="0" fontId="62" fillId="27" borderId="0" applyNumberFormat="0" applyBorder="0" applyAlignment="0" applyProtection="0">
      <alignment vertical="center"/>
    </xf>
    <xf numFmtId="0" fontId="61" fillId="28" borderId="0" applyNumberFormat="0" applyBorder="0" applyAlignment="0" applyProtection="0">
      <alignment vertical="center"/>
    </xf>
    <xf numFmtId="0" fontId="61" fillId="29" borderId="0" applyNumberFormat="0" applyBorder="0" applyAlignment="0" applyProtection="0">
      <alignment vertical="center"/>
    </xf>
    <xf numFmtId="0" fontId="62" fillId="30" borderId="0" applyNumberFormat="0" applyBorder="0" applyAlignment="0" applyProtection="0">
      <alignment vertical="center"/>
    </xf>
    <xf numFmtId="0" fontId="62" fillId="31" borderId="0" applyNumberFormat="0" applyBorder="0" applyAlignment="0" applyProtection="0">
      <alignment vertical="center"/>
    </xf>
    <xf numFmtId="0" fontId="61" fillId="32" borderId="0" applyNumberFormat="0" applyBorder="0" applyAlignment="0" applyProtection="0">
      <alignment vertical="center"/>
    </xf>
    <xf numFmtId="0" fontId="61" fillId="33" borderId="0" applyNumberFormat="0" applyBorder="0" applyAlignment="0" applyProtection="0">
      <alignment vertical="center"/>
    </xf>
    <xf numFmtId="0" fontId="62" fillId="34" borderId="0" applyNumberFormat="0" applyBorder="0" applyAlignment="0" applyProtection="0">
      <alignment vertical="center"/>
    </xf>
    <xf numFmtId="0" fontId="62" fillId="35" borderId="0" applyNumberFormat="0" applyBorder="0" applyAlignment="0" applyProtection="0">
      <alignment vertical="center"/>
    </xf>
    <xf numFmtId="0" fontId="61" fillId="36" borderId="0" applyNumberFormat="0" applyBorder="0" applyAlignment="0" applyProtection="0">
      <alignment vertical="center"/>
    </xf>
    <xf numFmtId="0" fontId="61" fillId="37" borderId="0" applyNumberFormat="0" applyBorder="0" applyAlignment="0" applyProtection="0">
      <alignment vertical="center"/>
    </xf>
    <xf numFmtId="0" fontId="62" fillId="38" borderId="0" applyNumberFormat="0" applyBorder="0" applyAlignment="0" applyProtection="0">
      <alignment vertical="center"/>
    </xf>
    <xf numFmtId="0" fontId="62" fillId="39" borderId="0" applyNumberFormat="0" applyBorder="0" applyAlignment="0" applyProtection="0">
      <alignment vertical="center"/>
    </xf>
    <xf numFmtId="0" fontId="61" fillId="40" borderId="0" applyNumberFormat="0" applyBorder="0" applyAlignment="0" applyProtection="0">
      <alignment vertical="center"/>
    </xf>
    <xf numFmtId="0" fontId="61" fillId="41" borderId="0" applyNumberFormat="0" applyBorder="0" applyAlignment="0" applyProtection="0">
      <alignment vertical="center"/>
    </xf>
    <xf numFmtId="0" fontId="62" fillId="42" borderId="0" applyNumberFormat="0" applyBorder="0" applyAlignment="0" applyProtection="0">
      <alignment vertical="center"/>
    </xf>
    <xf numFmtId="0" fontId="62" fillId="43" borderId="0" applyNumberFormat="0" applyBorder="0" applyAlignment="0" applyProtection="0">
      <alignment vertical="center"/>
    </xf>
    <xf numFmtId="0" fontId="61" fillId="44" borderId="0" applyNumberFormat="0" applyBorder="0" applyAlignment="0" applyProtection="0">
      <alignment vertical="center"/>
    </xf>
    <xf numFmtId="0" fontId="61" fillId="45" borderId="0" applyNumberFormat="0" applyBorder="0" applyAlignment="0" applyProtection="0">
      <alignment vertical="center"/>
    </xf>
    <xf numFmtId="0" fontId="62" fillId="46" borderId="0" applyNumberFormat="0" applyBorder="0" applyAlignment="0" applyProtection="0">
      <alignment vertical="center"/>
    </xf>
    <xf numFmtId="0" fontId="62" fillId="47" borderId="0" applyNumberFormat="0" applyBorder="0" applyAlignment="0" applyProtection="0">
      <alignment vertical="center"/>
    </xf>
    <xf numFmtId="0" fontId="61" fillId="48" borderId="0" applyNumberFormat="0" applyBorder="0" applyAlignment="0" applyProtection="0">
      <alignment vertical="center"/>
    </xf>
  </cellStyleXfs>
  <cellXfs count="636">
    <xf numFmtId="0" fontId="0" fillId="0" borderId="0" xfId="0"/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1" fillId="2" borderId="3" xfId="0" applyFont="1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1" fillId="2" borderId="2" xfId="0" applyFont="1" applyFill="1" applyBorder="1"/>
    <xf numFmtId="0" fontId="1" fillId="2" borderId="4" xfId="0" applyFont="1" applyFill="1" applyBorder="1" applyAlignment="1">
      <alignment horizontal="left"/>
    </xf>
    <xf numFmtId="0" fontId="1" fillId="2" borderId="5" xfId="0" applyFont="1" applyFill="1" applyBorder="1" applyAlignment="1">
      <alignment horizontal="right"/>
    </xf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6" xfId="0" applyFont="1" applyFill="1" applyBorder="1" applyAlignment="1">
      <alignment horizontal="left"/>
    </xf>
    <xf numFmtId="0" fontId="1" fillId="2" borderId="7" xfId="0" applyFont="1" applyFill="1" applyBorder="1" applyAlignment="1">
      <alignment horizontal="right"/>
    </xf>
    <xf numFmtId="0" fontId="1" fillId="2" borderId="8" xfId="0" applyFont="1" applyFill="1" applyBorder="1" applyAlignment="1">
      <alignment horizontal="right"/>
    </xf>
    <xf numFmtId="0" fontId="2" fillId="2" borderId="9" xfId="0" applyFont="1" applyFill="1" applyBorder="1" applyAlignment="1">
      <alignment horizontal="left"/>
    </xf>
    <xf numFmtId="0" fontId="1" fillId="0" borderId="10" xfId="0" applyFont="1" applyBorder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1" fillId="0" borderId="5" xfId="0" applyFont="1" applyBorder="1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/>
    <xf numFmtId="58" fontId="0" fillId="0" borderId="11" xfId="0" applyNumberFormat="1" applyBorder="1"/>
    <xf numFmtId="58" fontId="0" fillId="0" borderId="12" xfId="0" applyNumberFormat="1" applyBorder="1" applyAlignment="1">
      <alignment horizontal="left"/>
    </xf>
    <xf numFmtId="0" fontId="0" fillId="0" borderId="12" xfId="0" applyBorder="1" applyAlignment="1">
      <alignment horizontal="left"/>
    </xf>
    <xf numFmtId="0" fontId="1" fillId="0" borderId="12" xfId="0" applyFont="1" applyBorder="1"/>
    <xf numFmtId="0" fontId="0" fillId="0" borderId="13" xfId="0" applyBorder="1"/>
    <xf numFmtId="0" fontId="1" fillId="0" borderId="14" xfId="0" applyFont="1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6" xfId="0" applyBorder="1"/>
    <xf numFmtId="0" fontId="0" fillId="0" borderId="15" xfId="0" applyBorder="1"/>
    <xf numFmtId="0" fontId="0" fillId="0" borderId="16" xfId="0" applyBorder="1"/>
    <xf numFmtId="0" fontId="0" fillId="0" borderId="11" xfId="0" applyBorder="1"/>
    <xf numFmtId="0" fontId="0" fillId="0" borderId="5" xfId="0" applyBorder="1"/>
    <xf numFmtId="0" fontId="3" fillId="0" borderId="5" xfId="0" applyFont="1" applyBorder="1"/>
    <xf numFmtId="0" fontId="3" fillId="0" borderId="0" xfId="0" applyFont="1" applyAlignment="1">
      <alignment horizontal="left"/>
    </xf>
    <xf numFmtId="0" fontId="1" fillId="0" borderId="5" xfId="0" applyFont="1" applyBorder="1"/>
    <xf numFmtId="178" fontId="4" fillId="0" borderId="17" xfId="0" applyNumberFormat="1" applyFont="1" applyBorder="1" applyAlignment="1" applyProtection="1">
      <alignment horizontal="center" vertical="center"/>
      <protection locked="0"/>
    </xf>
    <xf numFmtId="0" fontId="5" fillId="3" borderId="18" xfId="0" applyFont="1" applyFill="1" applyBorder="1" applyAlignment="1">
      <alignment horizontal="center" vertical="center"/>
    </xf>
    <xf numFmtId="0" fontId="1" fillId="0" borderId="1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21" xfId="0" applyNumberForma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0" fontId="0" fillId="0" borderId="13" xfId="0" applyBorder="1" applyAlignment="1">
      <alignment horizontal="left"/>
    </xf>
    <xf numFmtId="0" fontId="3" fillId="0" borderId="0" xfId="0" applyFont="1"/>
    <xf numFmtId="2" fontId="0" fillId="0" borderId="23" xfId="0" applyNumberFormat="1" applyBorder="1" applyAlignment="1">
      <alignment horizontal="center"/>
    </xf>
    <xf numFmtId="2" fontId="0" fillId="0" borderId="24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/>
    </xf>
    <xf numFmtId="0" fontId="0" fillId="0" borderId="26" xfId="0" applyBorder="1" applyAlignment="1">
      <alignment horizontal="center"/>
    </xf>
    <xf numFmtId="2" fontId="0" fillId="0" borderId="0" xfId="0" applyNumberFormat="1"/>
    <xf numFmtId="0" fontId="1" fillId="0" borderId="13" xfId="0" applyFont="1" applyBorder="1"/>
    <xf numFmtId="2" fontId="0" fillId="0" borderId="27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1" fillId="4" borderId="28" xfId="0" applyFont="1" applyFill="1" applyBorder="1" applyAlignment="1">
      <alignment horizontal="left" vertical="center" wrapText="1"/>
    </xf>
    <xf numFmtId="2" fontId="4" fillId="5" borderId="23" xfId="0" applyNumberFormat="1" applyFont="1" applyFill="1" applyBorder="1" applyAlignment="1" applyProtection="1">
      <alignment horizontal="center" vertical="center"/>
      <protection locked="0"/>
    </xf>
    <xf numFmtId="0" fontId="1" fillId="0" borderId="23" xfId="0" applyFont="1" applyBorder="1"/>
    <xf numFmtId="0" fontId="6" fillId="6" borderId="0" xfId="10" applyFont="1" applyFill="1" applyBorder="1" applyAlignment="1">
      <alignment horizontal="center" vertical="center"/>
    </xf>
    <xf numFmtId="0" fontId="6" fillId="0" borderId="0" xfId="10" applyFont="1" applyFill="1" applyBorder="1" applyAlignment="1">
      <alignment horizontal="center" vertical="center"/>
    </xf>
    <xf numFmtId="0" fontId="6" fillId="7" borderId="0" xfId="10" applyFont="1" applyFill="1" applyBorder="1" applyAlignment="1">
      <alignment horizontal="center" vertical="center" wrapText="1"/>
    </xf>
    <xf numFmtId="0" fontId="5" fillId="3" borderId="29" xfId="0" applyFont="1" applyFill="1" applyBorder="1" applyAlignment="1">
      <alignment horizontal="center" vertical="center" wrapText="1"/>
    </xf>
    <xf numFmtId="0" fontId="5" fillId="3" borderId="30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8" borderId="23" xfId="0" applyFont="1" applyFill="1" applyBorder="1" applyAlignment="1">
      <alignment horizontal="center" vertical="center" wrapText="1"/>
    </xf>
    <xf numFmtId="0" fontId="5" fillId="8" borderId="31" xfId="0" applyFont="1" applyFill="1" applyBorder="1" applyAlignment="1">
      <alignment horizontal="center" vertical="center" wrapText="1"/>
    </xf>
    <xf numFmtId="0" fontId="5" fillId="8" borderId="32" xfId="0" applyFont="1" applyFill="1" applyBorder="1" applyAlignment="1">
      <alignment horizontal="center" vertical="center" wrapText="1"/>
    </xf>
    <xf numFmtId="0" fontId="5" fillId="8" borderId="8" xfId="0" applyFont="1" applyFill="1" applyBorder="1" applyAlignment="1">
      <alignment horizontal="center" vertical="center" wrapText="1"/>
    </xf>
    <xf numFmtId="0" fontId="5" fillId="8" borderId="29" xfId="0" applyFont="1" applyFill="1" applyBorder="1" applyAlignment="1">
      <alignment horizontal="center" vertical="center" wrapText="1"/>
    </xf>
    <xf numFmtId="0" fontId="5" fillId="8" borderId="30" xfId="0" applyFont="1" applyFill="1" applyBorder="1" applyAlignment="1">
      <alignment horizontal="center" vertical="center" wrapText="1"/>
    </xf>
    <xf numFmtId="0" fontId="5" fillId="8" borderId="33" xfId="0" applyFont="1" applyFill="1" applyBorder="1" applyAlignment="1">
      <alignment horizontal="center" vertical="center" wrapText="1"/>
    </xf>
    <xf numFmtId="0" fontId="7" fillId="3" borderId="34" xfId="0" applyFont="1" applyFill="1" applyBorder="1" applyAlignment="1">
      <alignment horizontal="center" vertical="center" wrapText="1"/>
    </xf>
    <xf numFmtId="0" fontId="5" fillId="3" borderId="35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8" borderId="37" xfId="0" applyFont="1" applyFill="1" applyBorder="1" applyAlignment="1">
      <alignment horizontal="center" vertical="center" wrapText="1"/>
    </xf>
    <xf numFmtId="0" fontId="5" fillId="8" borderId="38" xfId="0" applyFont="1" applyFill="1" applyBorder="1" applyAlignment="1">
      <alignment horizontal="center" vertical="center" wrapText="1"/>
    </xf>
    <xf numFmtId="0" fontId="5" fillId="8" borderId="39" xfId="0" applyFont="1" applyFill="1" applyBorder="1" applyAlignment="1">
      <alignment horizontal="center" vertical="center" wrapText="1"/>
    </xf>
    <xf numFmtId="0" fontId="5" fillId="8" borderId="40" xfId="0" applyFont="1" applyFill="1" applyBorder="1" applyAlignment="1">
      <alignment horizontal="center" vertical="center" wrapText="1"/>
    </xf>
    <xf numFmtId="0" fontId="5" fillId="8" borderId="10" xfId="0" applyFont="1" applyFill="1" applyBorder="1" applyAlignment="1">
      <alignment horizontal="center" vertical="center" wrapText="1"/>
    </xf>
    <xf numFmtId="1" fontId="8" fillId="4" borderId="41" xfId="0" applyNumberFormat="1" applyFont="1" applyFill="1" applyBorder="1" applyAlignment="1">
      <alignment horizontal="center" vertical="top" wrapText="1"/>
    </xf>
    <xf numFmtId="1" fontId="8" fillId="4" borderId="41" xfId="0" applyNumberFormat="1" applyFont="1" applyFill="1" applyBorder="1" applyAlignment="1">
      <alignment horizontal="left" vertical="top" wrapText="1"/>
    </xf>
    <xf numFmtId="178" fontId="8" fillId="4" borderId="41" xfId="0" applyNumberFormat="1" applyFont="1" applyFill="1" applyBorder="1" applyAlignment="1">
      <alignment horizontal="center" vertical="top" wrapText="1"/>
    </xf>
    <xf numFmtId="2" fontId="8" fillId="4" borderId="7" xfId="0" applyNumberFormat="1" applyFont="1" applyFill="1" applyBorder="1" applyAlignment="1">
      <alignment horizontal="center" vertical="top" wrapText="1"/>
    </xf>
    <xf numFmtId="179" fontId="8" fillId="4" borderId="42" xfId="0" applyNumberFormat="1" applyFont="1" applyFill="1" applyBorder="1" applyAlignment="1">
      <alignment horizontal="center" vertical="top" wrapText="1"/>
    </xf>
    <xf numFmtId="179" fontId="8" fillId="0" borderId="0" xfId="0" applyNumberFormat="1" applyFont="1" applyAlignment="1">
      <alignment horizontal="center" vertical="top" wrapText="1"/>
    </xf>
    <xf numFmtId="1" fontId="9" fillId="8" borderId="43" xfId="0" applyNumberFormat="1" applyFont="1" applyFill="1" applyBorder="1" applyAlignment="1">
      <alignment horizontal="center" vertical="center" wrapText="1"/>
    </xf>
    <xf numFmtId="178" fontId="8" fillId="8" borderId="43" xfId="0" applyNumberFormat="1" applyFont="1" applyFill="1" applyBorder="1" applyAlignment="1">
      <alignment horizontal="left" wrapText="1"/>
    </xf>
    <xf numFmtId="178" fontId="9" fillId="8" borderId="44" xfId="0" applyNumberFormat="1" applyFont="1" applyFill="1" applyBorder="1" applyAlignment="1">
      <alignment horizontal="center" vertical="center" wrapText="1"/>
    </xf>
    <xf numFmtId="179" fontId="9" fillId="8" borderId="44" xfId="0" applyNumberFormat="1" applyFont="1" applyFill="1" applyBorder="1" applyAlignment="1">
      <alignment horizontal="center" vertical="center" wrapText="1"/>
    </xf>
    <xf numFmtId="1" fontId="9" fillId="8" borderId="45" xfId="0" applyNumberFormat="1" applyFont="1" applyFill="1" applyBorder="1" applyAlignment="1">
      <alignment horizontal="center" vertical="center" wrapText="1"/>
    </xf>
    <xf numFmtId="178" fontId="9" fillId="8" borderId="13" xfId="0" applyNumberFormat="1" applyFont="1" applyFill="1" applyBorder="1" applyAlignment="1">
      <alignment horizontal="center" vertical="center" wrapText="1"/>
    </xf>
    <xf numFmtId="180" fontId="9" fillId="8" borderId="13" xfId="0" applyNumberFormat="1" applyFont="1" applyFill="1" applyBorder="1" applyAlignment="1">
      <alignment horizontal="center" vertical="center" wrapText="1"/>
    </xf>
    <xf numFmtId="1" fontId="9" fillId="8" borderId="13" xfId="0" applyNumberFormat="1" applyFont="1" applyFill="1" applyBorder="1" applyAlignment="1">
      <alignment horizontal="center" vertical="center" wrapText="1"/>
    </xf>
    <xf numFmtId="180" fontId="9" fillId="8" borderId="46" xfId="0" applyNumberFormat="1" applyFont="1" applyFill="1" applyBorder="1" applyAlignment="1">
      <alignment horizontal="center" vertical="center" wrapText="1"/>
    </xf>
    <xf numFmtId="0" fontId="5" fillId="8" borderId="1" xfId="0" applyFont="1" applyFill="1" applyBorder="1" applyAlignment="1">
      <alignment horizontal="center" vertical="center" wrapText="1"/>
    </xf>
    <xf numFmtId="1" fontId="8" fillId="5" borderId="39" xfId="0" applyNumberFormat="1" applyFont="1" applyFill="1" applyBorder="1" applyAlignment="1">
      <alignment horizontal="center" vertical="top" wrapText="1"/>
    </xf>
    <xf numFmtId="1" fontId="8" fillId="5" borderId="39" xfId="0" applyNumberFormat="1" applyFont="1" applyFill="1" applyBorder="1" applyAlignment="1">
      <alignment horizontal="left" vertical="top" wrapText="1"/>
    </xf>
    <xf numFmtId="178" fontId="8" fillId="5" borderId="39" xfId="0" applyNumberFormat="1" applyFont="1" applyFill="1" applyBorder="1" applyAlignment="1">
      <alignment horizontal="center" vertical="top" wrapText="1"/>
    </xf>
    <xf numFmtId="2" fontId="8" fillId="5" borderId="39" xfId="0" applyNumberFormat="1" applyFont="1" applyFill="1" applyBorder="1" applyAlignment="1">
      <alignment horizontal="center" vertical="top" wrapText="1"/>
    </xf>
    <xf numFmtId="179" fontId="8" fillId="5" borderId="10" xfId="0" applyNumberFormat="1" applyFont="1" applyFill="1" applyBorder="1" applyAlignment="1">
      <alignment horizontal="center" vertical="top" wrapText="1"/>
    </xf>
    <xf numFmtId="1" fontId="8" fillId="5" borderId="39" xfId="0" applyNumberFormat="1" applyFont="1" applyFill="1" applyBorder="1" applyAlignment="1">
      <alignment horizontal="left" wrapText="1"/>
    </xf>
    <xf numFmtId="178" fontId="9" fillId="5" borderId="40" xfId="0" applyNumberFormat="1" applyFont="1" applyFill="1" applyBorder="1" applyAlignment="1">
      <alignment horizontal="center" vertical="center" wrapText="1"/>
    </xf>
    <xf numFmtId="179" fontId="9" fillId="5" borderId="40" xfId="0" applyNumberFormat="1" applyFont="1" applyFill="1" applyBorder="1" applyAlignment="1">
      <alignment horizontal="center" vertical="center" wrapText="1"/>
    </xf>
    <xf numFmtId="1" fontId="9" fillId="5" borderId="45" xfId="0" applyNumberFormat="1" applyFont="1" applyFill="1" applyBorder="1" applyAlignment="1">
      <alignment horizontal="center" vertical="center" wrapText="1"/>
    </xf>
    <xf numFmtId="2" fontId="9" fillId="5" borderId="13" xfId="0" applyNumberFormat="1" applyFont="1" applyFill="1" applyBorder="1" applyAlignment="1">
      <alignment horizontal="center" vertical="center" wrapText="1"/>
    </xf>
    <xf numFmtId="180" fontId="9" fillId="5" borderId="13" xfId="0" applyNumberFormat="1" applyFont="1" applyFill="1" applyBorder="1" applyAlignment="1">
      <alignment horizontal="center" vertical="center" wrapText="1"/>
    </xf>
    <xf numFmtId="1" fontId="9" fillId="5" borderId="13" xfId="0" applyNumberFormat="1" applyFont="1" applyFill="1" applyBorder="1" applyAlignment="1">
      <alignment horizontal="center" vertical="center" wrapText="1"/>
    </xf>
    <xf numFmtId="180" fontId="9" fillId="5" borderId="47" xfId="0" applyNumberFormat="1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2" fontId="1" fillId="0" borderId="23" xfId="0" applyNumberFormat="1" applyFont="1" applyBorder="1" applyAlignment="1">
      <alignment horizontal="center"/>
    </xf>
    <xf numFmtId="1" fontId="8" fillId="4" borderId="48" xfId="0" applyNumberFormat="1" applyFont="1" applyFill="1" applyBorder="1" applyAlignment="1">
      <alignment horizontal="center" vertical="top" wrapText="1"/>
    </xf>
    <xf numFmtId="1" fontId="8" fillId="4" borderId="48" xfId="0" applyNumberFormat="1" applyFont="1" applyFill="1" applyBorder="1" applyAlignment="1">
      <alignment horizontal="left" vertical="top" wrapText="1"/>
    </xf>
    <xf numFmtId="178" fontId="8" fillId="4" borderId="48" xfId="0" applyNumberFormat="1" applyFont="1" applyFill="1" applyBorder="1" applyAlignment="1">
      <alignment horizontal="center" vertical="top" wrapText="1"/>
    </xf>
    <xf numFmtId="2" fontId="8" fillId="4" borderId="48" xfId="0" applyNumberFormat="1" applyFont="1" applyFill="1" applyBorder="1" applyAlignment="1">
      <alignment horizontal="center" vertical="top" wrapText="1"/>
    </xf>
    <xf numFmtId="179" fontId="8" fillId="4" borderId="45" xfId="0" applyNumberFormat="1" applyFont="1" applyFill="1" applyBorder="1" applyAlignment="1">
      <alignment horizontal="center" vertical="top" wrapText="1"/>
    </xf>
    <xf numFmtId="1" fontId="9" fillId="8" borderId="40" xfId="0" applyNumberFormat="1" applyFont="1" applyFill="1" applyBorder="1" applyAlignment="1">
      <alignment horizontal="center" vertical="center" wrapText="1"/>
    </xf>
    <xf numFmtId="178" fontId="8" fillId="8" borderId="40" xfId="0" applyNumberFormat="1" applyFont="1" applyFill="1" applyBorder="1" applyAlignment="1">
      <alignment horizontal="left" wrapText="1"/>
    </xf>
    <xf numFmtId="178" fontId="9" fillId="8" borderId="40" xfId="0" applyNumberFormat="1" applyFont="1" applyFill="1" applyBorder="1" applyAlignment="1">
      <alignment horizontal="center" vertical="center" wrapText="1"/>
    </xf>
    <xf numFmtId="179" fontId="9" fillId="8" borderId="40" xfId="0" applyNumberFormat="1" applyFont="1" applyFill="1" applyBorder="1" applyAlignment="1">
      <alignment horizontal="center" vertical="center" wrapText="1"/>
    </xf>
    <xf numFmtId="1" fontId="8" fillId="5" borderId="34" xfId="0" applyNumberFormat="1" applyFont="1" applyFill="1" applyBorder="1" applyAlignment="1">
      <alignment horizontal="center" vertical="top" wrapText="1"/>
    </xf>
    <xf numFmtId="1" fontId="8" fillId="5" borderId="34" xfId="0" applyNumberFormat="1" applyFont="1" applyFill="1" applyBorder="1" applyAlignment="1">
      <alignment horizontal="left" vertical="top" wrapText="1"/>
    </xf>
    <xf numFmtId="178" fontId="8" fillId="5" borderId="34" xfId="0" applyNumberFormat="1" applyFont="1" applyFill="1" applyBorder="1" applyAlignment="1">
      <alignment horizontal="center" vertical="top" wrapText="1"/>
    </xf>
    <xf numFmtId="2" fontId="8" fillId="5" borderId="34" xfId="0" applyNumberFormat="1" applyFont="1" applyFill="1" applyBorder="1" applyAlignment="1">
      <alignment horizontal="center" vertical="top" wrapText="1"/>
    </xf>
    <xf numFmtId="179" fontId="8" fillId="5" borderId="49" xfId="0" applyNumberFormat="1" applyFont="1" applyFill="1" applyBorder="1" applyAlignment="1">
      <alignment horizontal="center" vertical="top" wrapText="1"/>
    </xf>
    <xf numFmtId="1" fontId="8" fillId="5" borderId="34" xfId="0" applyNumberFormat="1" applyFont="1" applyFill="1" applyBorder="1" applyAlignment="1">
      <alignment horizontal="left" wrapText="1"/>
    </xf>
    <xf numFmtId="1" fontId="8" fillId="4" borderId="34" xfId="0" applyNumberFormat="1" applyFont="1" applyFill="1" applyBorder="1" applyAlignment="1">
      <alignment horizontal="center" vertical="top" wrapText="1"/>
    </xf>
    <xf numFmtId="1" fontId="8" fillId="4" borderId="34" xfId="0" applyNumberFormat="1" applyFont="1" applyFill="1" applyBorder="1" applyAlignment="1">
      <alignment horizontal="left" vertical="top" wrapText="1"/>
    </xf>
    <xf numFmtId="178" fontId="8" fillId="4" borderId="34" xfId="0" applyNumberFormat="1" applyFont="1" applyFill="1" applyBorder="1" applyAlignment="1">
      <alignment horizontal="center" vertical="top" wrapText="1"/>
    </xf>
    <xf numFmtId="2" fontId="8" fillId="4" borderId="34" xfId="0" applyNumberFormat="1" applyFont="1" applyFill="1" applyBorder="1" applyAlignment="1">
      <alignment horizontal="center" vertical="top" wrapText="1"/>
    </xf>
    <xf numFmtId="179" fontId="8" fillId="4" borderId="49" xfId="0" applyNumberFormat="1" applyFont="1" applyFill="1" applyBorder="1" applyAlignment="1">
      <alignment horizontal="center" vertical="top" wrapText="1"/>
    </xf>
    <xf numFmtId="1" fontId="8" fillId="4" borderId="39" xfId="0" applyNumberFormat="1" applyFont="1" applyFill="1" applyBorder="1" applyAlignment="1">
      <alignment horizontal="center" vertical="top" wrapText="1"/>
    </xf>
    <xf numFmtId="1" fontId="8" fillId="4" borderId="39" xfId="0" applyNumberFormat="1" applyFont="1" applyFill="1" applyBorder="1" applyAlignment="1">
      <alignment horizontal="left" vertical="top" wrapText="1"/>
    </xf>
    <xf numFmtId="178" fontId="8" fillId="4" borderId="39" xfId="0" applyNumberFormat="1" applyFont="1" applyFill="1" applyBorder="1" applyAlignment="1">
      <alignment horizontal="center" vertical="top" wrapText="1"/>
    </xf>
    <xf numFmtId="2" fontId="8" fillId="4" borderId="39" xfId="0" applyNumberFormat="1" applyFont="1" applyFill="1" applyBorder="1" applyAlignment="1">
      <alignment horizontal="center" vertical="top" wrapText="1"/>
    </xf>
    <xf numFmtId="179" fontId="8" fillId="4" borderId="10" xfId="0" applyNumberFormat="1" applyFont="1" applyFill="1" applyBorder="1" applyAlignment="1">
      <alignment horizontal="center" vertical="top" wrapText="1"/>
    </xf>
    <xf numFmtId="1" fontId="9" fillId="8" borderId="39" xfId="0" applyNumberFormat="1" applyFont="1" applyFill="1" applyBorder="1" applyAlignment="1">
      <alignment horizontal="center" vertical="top" wrapText="1"/>
    </xf>
    <xf numFmtId="0" fontId="8" fillId="8" borderId="39" xfId="0" applyFont="1" applyFill="1" applyBorder="1" applyAlignment="1">
      <alignment horizontal="left" wrapText="1"/>
    </xf>
    <xf numFmtId="178" fontId="9" fillId="8" borderId="39" xfId="0" applyNumberFormat="1" applyFont="1" applyFill="1" applyBorder="1" applyAlignment="1">
      <alignment horizontal="center" vertical="top" wrapText="1"/>
    </xf>
    <xf numFmtId="0" fontId="9" fillId="8" borderId="39" xfId="0" applyFont="1" applyFill="1" applyBorder="1" applyAlignment="1">
      <alignment horizontal="center" vertical="top" wrapText="1"/>
    </xf>
    <xf numFmtId="179" fontId="9" fillId="8" borderId="39" xfId="0" applyNumberFormat="1" applyFont="1" applyFill="1" applyBorder="1" applyAlignment="1">
      <alignment horizontal="center" vertical="top" wrapText="1"/>
    </xf>
    <xf numFmtId="178" fontId="9" fillId="5" borderId="39" xfId="0" applyNumberFormat="1" applyFont="1" applyFill="1" applyBorder="1" applyAlignment="1">
      <alignment horizontal="center" vertical="top" wrapText="1"/>
    </xf>
    <xf numFmtId="0" fontId="9" fillId="5" borderId="39" xfId="0" applyFont="1" applyFill="1" applyBorder="1" applyAlignment="1">
      <alignment horizontal="center" vertical="top" wrapText="1"/>
    </xf>
    <xf numFmtId="179" fontId="9" fillId="5" borderId="39" xfId="0" applyNumberFormat="1" applyFont="1" applyFill="1" applyBorder="1" applyAlignment="1">
      <alignment horizontal="center" vertical="top" wrapText="1"/>
    </xf>
    <xf numFmtId="178" fontId="9" fillId="8" borderId="30" xfId="0" applyNumberFormat="1" applyFont="1" applyFill="1" applyBorder="1" applyAlignment="1">
      <alignment horizontal="center" vertical="center" wrapText="1"/>
    </xf>
    <xf numFmtId="178" fontId="9" fillId="8" borderId="50" xfId="0" applyNumberFormat="1" applyFont="1" applyFill="1" applyBorder="1" applyAlignment="1">
      <alignment horizontal="center" vertical="center" wrapText="1"/>
    </xf>
    <xf numFmtId="179" fontId="9" fillId="8" borderId="50" xfId="0" applyNumberFormat="1" applyFont="1" applyFill="1" applyBorder="1" applyAlignment="1">
      <alignment horizontal="center" vertical="center" wrapText="1"/>
    </xf>
    <xf numFmtId="178" fontId="9" fillId="5" borderId="30" xfId="0" applyNumberFormat="1" applyFont="1" applyFill="1" applyBorder="1" applyAlignment="1">
      <alignment horizontal="center" vertical="center" wrapText="1"/>
    </xf>
    <xf numFmtId="178" fontId="9" fillId="5" borderId="50" xfId="0" applyNumberFormat="1" applyFont="1" applyFill="1" applyBorder="1" applyAlignment="1">
      <alignment horizontal="center" vertical="center" wrapText="1"/>
    </xf>
    <xf numFmtId="179" fontId="9" fillId="5" borderId="50" xfId="0" applyNumberFormat="1" applyFont="1" applyFill="1" applyBorder="1" applyAlignment="1">
      <alignment horizontal="center" vertical="center" wrapText="1"/>
    </xf>
    <xf numFmtId="1" fontId="8" fillId="4" borderId="39" xfId="0" applyNumberFormat="1" applyFont="1" applyFill="1" applyBorder="1" applyAlignment="1">
      <alignment horizontal="center" vertical="center" wrapText="1"/>
    </xf>
    <xf numFmtId="1" fontId="8" fillId="4" borderId="40" xfId="0" applyNumberFormat="1" applyFont="1" applyFill="1" applyBorder="1" applyAlignment="1">
      <alignment horizontal="left" vertical="center" wrapText="1"/>
    </xf>
    <xf numFmtId="1" fontId="8" fillId="4" borderId="40" xfId="0" applyNumberFormat="1" applyFont="1" applyFill="1" applyBorder="1" applyAlignment="1">
      <alignment horizontal="center" vertical="center" wrapText="1"/>
    </xf>
    <xf numFmtId="178" fontId="8" fillId="4" borderId="40" xfId="0" applyNumberFormat="1" applyFont="1" applyFill="1" applyBorder="1" applyAlignment="1">
      <alignment horizontal="center" vertical="center" wrapText="1"/>
    </xf>
    <xf numFmtId="2" fontId="8" fillId="4" borderId="40" xfId="0" applyNumberFormat="1" applyFont="1" applyFill="1" applyBorder="1" applyAlignment="1">
      <alignment horizontal="center" vertical="center" wrapText="1"/>
    </xf>
    <xf numFmtId="179" fontId="8" fillId="4" borderId="50" xfId="0" applyNumberFormat="1" applyFont="1" applyFill="1" applyBorder="1" applyAlignment="1">
      <alignment horizontal="center" vertical="center" wrapText="1"/>
    </xf>
    <xf numFmtId="1" fontId="9" fillId="0" borderId="23" xfId="0" applyNumberFormat="1" applyFont="1" applyBorder="1" applyAlignment="1">
      <alignment horizontal="right" vertical="center" wrapText="1"/>
    </xf>
    <xf numFmtId="1" fontId="8" fillId="5" borderId="51" xfId="0" applyNumberFormat="1" applyFont="1" applyFill="1" applyBorder="1" applyAlignment="1">
      <alignment horizontal="center" vertical="top" wrapText="1"/>
    </xf>
    <xf numFmtId="1" fontId="8" fillId="5" borderId="51" xfId="0" applyNumberFormat="1" applyFont="1" applyFill="1" applyBorder="1" applyAlignment="1">
      <alignment horizontal="left" vertical="top" wrapText="1"/>
    </xf>
    <xf numFmtId="178" fontId="8" fillId="5" borderId="51" xfId="0" applyNumberFormat="1" applyFont="1" applyFill="1" applyBorder="1" applyAlignment="1">
      <alignment horizontal="center" vertical="top" wrapText="1"/>
    </xf>
    <xf numFmtId="2" fontId="8" fillId="5" borderId="51" xfId="0" applyNumberFormat="1" applyFont="1" applyFill="1" applyBorder="1" applyAlignment="1">
      <alignment horizontal="center" vertical="top" wrapText="1"/>
    </xf>
    <xf numFmtId="179" fontId="8" fillId="5" borderId="52" xfId="0" applyNumberFormat="1" applyFont="1" applyFill="1" applyBorder="1" applyAlignment="1">
      <alignment horizontal="center" vertical="top" wrapText="1"/>
    </xf>
    <xf numFmtId="1" fontId="8" fillId="5" borderId="51" xfId="0" applyNumberFormat="1" applyFont="1" applyFill="1" applyBorder="1" applyAlignment="1">
      <alignment horizontal="left" wrapText="1"/>
    </xf>
    <xf numFmtId="178" fontId="9" fillId="5" borderId="13" xfId="0" applyNumberFormat="1" applyFont="1" applyFill="1" applyBorder="1" applyAlignment="1">
      <alignment horizontal="center" vertical="center" wrapText="1"/>
    </xf>
    <xf numFmtId="1" fontId="9" fillId="8" borderId="42" xfId="0" applyNumberFormat="1" applyFont="1" applyFill="1" applyBorder="1" applyAlignment="1">
      <alignment horizontal="center" vertical="center" wrapText="1"/>
    </xf>
    <xf numFmtId="178" fontId="9" fillId="8" borderId="53" xfId="0" applyNumberFormat="1" applyFont="1" applyFill="1" applyBorder="1" applyAlignment="1">
      <alignment horizontal="center" vertical="center" wrapText="1"/>
    </xf>
    <xf numFmtId="180" fontId="9" fillId="8" borderId="53" xfId="0" applyNumberFormat="1" applyFont="1" applyFill="1" applyBorder="1" applyAlignment="1">
      <alignment horizontal="center" vertical="center" wrapText="1"/>
    </xf>
    <xf numFmtId="1" fontId="9" fillId="8" borderId="53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right"/>
    </xf>
    <xf numFmtId="0" fontId="3" fillId="9" borderId="23" xfId="0" applyFont="1" applyFill="1" applyBorder="1"/>
    <xf numFmtId="0" fontId="10" fillId="10" borderId="29" xfId="6" applyFont="1" applyFill="1" applyBorder="1" applyAlignment="1">
      <alignment horizontal="center" vertical="center"/>
    </xf>
    <xf numFmtId="0" fontId="10" fillId="10" borderId="33" xfId="6" applyFont="1" applyFill="1" applyBorder="1" applyAlignment="1">
      <alignment horizontal="center" vertical="center"/>
    </xf>
    <xf numFmtId="0" fontId="3" fillId="9" borderId="23" xfId="0" applyFont="1" applyFill="1" applyBorder="1" applyAlignment="1">
      <alignment horizontal="center" vertical="center" wrapText="1"/>
    </xf>
    <xf numFmtId="0" fontId="0" fillId="0" borderId="23" xfId="0" applyBorder="1"/>
    <xf numFmtId="2" fontId="0" fillId="0" borderId="23" xfId="0" applyNumberFormat="1" applyBorder="1"/>
    <xf numFmtId="0" fontId="11" fillId="10" borderId="29" xfId="6" applyFont="1" applyFill="1" applyBorder="1" applyAlignment="1">
      <alignment horizontal="center" vertical="center"/>
    </xf>
    <xf numFmtId="0" fontId="11" fillId="10" borderId="33" xfId="6" applyFont="1" applyFill="1" applyBorder="1" applyAlignment="1">
      <alignment horizontal="center" vertical="center"/>
    </xf>
    <xf numFmtId="0" fontId="0" fillId="2" borderId="0" xfId="0" applyFill="1"/>
    <xf numFmtId="0" fontId="0" fillId="5" borderId="0" xfId="0" applyFill="1"/>
    <xf numFmtId="0" fontId="1" fillId="3" borderId="54" xfId="0" applyFont="1" applyFill="1" applyBorder="1" applyAlignment="1">
      <alignment horizontal="left" vertical="center" wrapText="1"/>
    </xf>
    <xf numFmtId="0" fontId="0" fillId="11" borderId="0" xfId="0" applyFill="1"/>
    <xf numFmtId="0" fontId="1" fillId="0" borderId="29" xfId="0" applyFont="1" applyBorder="1" applyAlignment="1">
      <alignment horizontal="left" vertical="center" wrapText="1"/>
    </xf>
    <xf numFmtId="0" fontId="1" fillId="0" borderId="30" xfId="0" applyFont="1" applyBorder="1" applyAlignment="1">
      <alignment horizontal="left" vertical="center" wrapText="1"/>
    </xf>
    <xf numFmtId="2" fontId="1" fillId="0" borderId="30" xfId="0" applyNumberFormat="1" applyFont="1" applyBorder="1" applyAlignment="1">
      <alignment horizontal="left" vertical="center" wrapText="1"/>
    </xf>
    <xf numFmtId="0" fontId="1" fillId="0" borderId="33" xfId="0" applyFont="1" applyBorder="1" applyAlignment="1">
      <alignment horizontal="left" vertical="center" wrapText="1"/>
    </xf>
    <xf numFmtId="0" fontId="1" fillId="2" borderId="9" xfId="0" applyFont="1" applyFill="1" applyBorder="1" applyAlignment="1">
      <alignment horizontal="left"/>
    </xf>
    <xf numFmtId="0" fontId="0" fillId="2" borderId="9" xfId="0" applyFill="1" applyBorder="1" applyAlignment="1">
      <alignment horizontal="left"/>
    </xf>
    <xf numFmtId="0" fontId="1" fillId="2" borderId="55" xfId="0" applyFont="1" applyFill="1" applyBorder="1"/>
    <xf numFmtId="58" fontId="1" fillId="0" borderId="11" xfId="0" applyNumberFormat="1" applyFont="1" applyBorder="1" applyAlignment="1">
      <alignment horizontal="center" vertical="center"/>
    </xf>
    <xf numFmtId="58" fontId="1" fillId="0" borderId="12" xfId="0" applyNumberFormat="1" applyFont="1" applyBorder="1" applyAlignment="1">
      <alignment horizontal="left"/>
    </xf>
    <xf numFmtId="58" fontId="0" fillId="0" borderId="13" xfId="0" applyNumberFormat="1" applyBorder="1" applyAlignment="1">
      <alignment horizontal="center" vertical="center"/>
    </xf>
    <xf numFmtId="58" fontId="0" fillId="0" borderId="6" xfId="0" applyNumberFormat="1" applyBorder="1" applyAlignment="1">
      <alignment horizontal="center" vertic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Alignment="1">
      <alignment horizontal="center"/>
    </xf>
    <xf numFmtId="1" fontId="9" fillId="5" borderId="0" xfId="0" applyNumberFormat="1" applyFont="1" applyFill="1" applyAlignment="1">
      <alignment horizontal="left" vertical="top"/>
    </xf>
    <xf numFmtId="2" fontId="9" fillId="5" borderId="0" xfId="0" applyNumberFormat="1" applyFont="1" applyFill="1" applyAlignment="1">
      <alignment horizontal="right" vertical="top"/>
    </xf>
    <xf numFmtId="0" fontId="1" fillId="0" borderId="0" xfId="0" applyFont="1" applyAlignment="1">
      <alignment horizontal="center"/>
    </xf>
    <xf numFmtId="2" fontId="1" fillId="0" borderId="0" xfId="0" applyNumberFormat="1" applyFont="1"/>
    <xf numFmtId="2" fontId="3" fillId="0" borderId="0" xfId="0" applyNumberFormat="1" applyFont="1" applyAlignment="1">
      <alignment horizontal="right"/>
    </xf>
    <xf numFmtId="2" fontId="3" fillId="0" borderId="0" xfId="0" applyNumberFormat="1" applyFont="1"/>
    <xf numFmtId="2" fontId="0" fillId="0" borderId="13" xfId="0" applyNumberFormat="1" applyBorder="1"/>
    <xf numFmtId="0" fontId="1" fillId="0" borderId="13" xfId="0" applyFont="1" applyBorder="1" applyAlignment="1">
      <alignment horizontal="left"/>
    </xf>
    <xf numFmtId="180" fontId="0" fillId="0" borderId="0" xfId="0" applyNumberFormat="1"/>
    <xf numFmtId="180" fontId="1" fillId="0" borderId="0" xfId="0" applyNumberFormat="1" applyFont="1" applyAlignment="1">
      <alignment horizontal="center"/>
    </xf>
    <xf numFmtId="1" fontId="1" fillId="0" borderId="0" xfId="0" applyNumberFormat="1" applyFont="1"/>
    <xf numFmtId="181" fontId="0" fillId="0" borderId="0" xfId="0" applyNumberFormat="1" applyAlignment="1">
      <alignment horizontal="center"/>
    </xf>
    <xf numFmtId="180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/>
    </xf>
    <xf numFmtId="0" fontId="3" fillId="0" borderId="7" xfId="0" applyFont="1" applyBorder="1"/>
    <xf numFmtId="2" fontId="3" fillId="0" borderId="8" xfId="0" applyNumberFormat="1" applyFont="1" applyBorder="1"/>
    <xf numFmtId="0" fontId="3" fillId="0" borderId="8" xfId="0" applyFont="1" applyBorder="1" applyAlignment="1">
      <alignment horizontal="left"/>
    </xf>
    <xf numFmtId="0" fontId="3" fillId="0" borderId="8" xfId="0" applyFont="1" applyBorder="1"/>
    <xf numFmtId="9" fontId="0" fillId="0" borderId="0" xfId="0" applyNumberFormat="1" applyAlignment="1">
      <alignment horizontal="center" vertical="center"/>
    </xf>
    <xf numFmtId="0" fontId="3" fillId="2" borderId="23" xfId="0" applyFont="1" applyFill="1" applyBorder="1" applyAlignment="1">
      <alignment vertical="center" wrapText="1"/>
    </xf>
    <xf numFmtId="2" fontId="3" fillId="2" borderId="23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2" fontId="4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  <xf numFmtId="0" fontId="1" fillId="2" borderId="56" xfId="0" applyFont="1" applyFill="1" applyBorder="1" applyAlignment="1">
      <alignment horizontal="right"/>
    </xf>
    <xf numFmtId="1" fontId="1" fillId="0" borderId="24" xfId="0" applyNumberFormat="1" applyFont="1" applyBorder="1" applyAlignment="1">
      <alignment horizontal="center"/>
    </xf>
    <xf numFmtId="0" fontId="1" fillId="2" borderId="24" xfId="0" applyFont="1" applyFill="1" applyBorder="1" applyAlignment="1">
      <alignment horizontal="right"/>
    </xf>
    <xf numFmtId="2" fontId="0" fillId="0" borderId="24" xfId="0" applyNumberFormat="1" applyBorder="1" applyAlignment="1">
      <alignment horizontal="center"/>
    </xf>
    <xf numFmtId="9" fontId="1" fillId="0" borderId="24" xfId="0" applyNumberFormat="1" applyFont="1" applyBorder="1" applyAlignment="1">
      <alignment horizontal="center" vertical="center" wrapText="1"/>
    </xf>
    <xf numFmtId="2" fontId="4" fillId="0" borderId="24" xfId="0" applyNumberFormat="1" applyFont="1" applyBorder="1" applyAlignment="1" applyProtection="1">
      <alignment horizontal="center" vertical="center"/>
      <protection locked="0"/>
    </xf>
    <xf numFmtId="0" fontId="3" fillId="0" borderId="57" xfId="0" applyFont="1" applyBorder="1"/>
    <xf numFmtId="0" fontId="1" fillId="2" borderId="58" xfId="0" applyFont="1" applyFill="1" applyBorder="1" applyAlignment="1">
      <alignment horizontal="right"/>
    </xf>
    <xf numFmtId="0" fontId="0" fillId="0" borderId="23" xfId="0" applyBorder="1" applyAlignment="1">
      <alignment horizontal="center"/>
    </xf>
    <xf numFmtId="0" fontId="1" fillId="2" borderId="23" xfId="0" applyFont="1" applyFill="1" applyBorder="1" applyAlignment="1">
      <alignment horizontal="right"/>
    </xf>
    <xf numFmtId="0" fontId="1" fillId="0" borderId="23" xfId="0" applyFont="1" applyBorder="1" applyAlignment="1">
      <alignment horizontal="center" vertical="center" wrapText="1"/>
    </xf>
    <xf numFmtId="2" fontId="4" fillId="0" borderId="23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/>
    <xf numFmtId="2" fontId="1" fillId="0" borderId="23" xfId="0" applyNumberFormat="1" applyFont="1" applyBorder="1" applyAlignment="1">
      <alignment horizontal="center" vertical="center" wrapText="1"/>
    </xf>
    <xf numFmtId="0" fontId="1" fillId="2" borderId="54" xfId="0" applyFont="1" applyFill="1" applyBorder="1" applyAlignment="1">
      <alignment horizontal="right"/>
    </xf>
    <xf numFmtId="2" fontId="0" fillId="0" borderId="31" xfId="0" applyNumberFormat="1" applyBorder="1" applyAlignment="1">
      <alignment horizontal="center"/>
    </xf>
    <xf numFmtId="0" fontId="1" fillId="2" borderId="31" xfId="0" applyFont="1" applyFill="1" applyBorder="1" applyAlignment="1">
      <alignment horizontal="right"/>
    </xf>
    <xf numFmtId="0" fontId="0" fillId="2" borderId="31" xfId="0" applyFill="1" applyBorder="1"/>
    <xf numFmtId="0" fontId="3" fillId="0" borderId="31" xfId="0" applyFont="1" applyBorder="1" applyAlignment="1">
      <alignment horizontal="left" vertical="center" wrapText="1"/>
    </xf>
    <xf numFmtId="2" fontId="4" fillId="0" borderId="31" xfId="0" applyNumberFormat="1" applyFont="1" applyBorder="1" applyAlignment="1" applyProtection="1">
      <alignment horizontal="center" vertical="center"/>
      <protection locked="0"/>
    </xf>
    <xf numFmtId="0" fontId="3" fillId="0" borderId="59" xfId="0" applyFont="1" applyBorder="1"/>
    <xf numFmtId="0" fontId="3" fillId="2" borderId="23" xfId="0" applyFont="1" applyFill="1" applyBorder="1" applyAlignment="1">
      <alignment horizontal="right"/>
    </xf>
    <xf numFmtId="0" fontId="3" fillId="0" borderId="23" xfId="0" applyFont="1" applyBorder="1" applyAlignment="1">
      <alignment horizontal="center"/>
    </xf>
    <xf numFmtId="2" fontId="3" fillId="2" borderId="23" xfId="0" applyNumberFormat="1" applyFont="1" applyFill="1" applyBorder="1"/>
    <xf numFmtId="0" fontId="12" fillId="0" borderId="23" xfId="0" applyFont="1" applyBorder="1" applyAlignment="1">
      <alignment horizontal="left" vertical="center" wrapText="1"/>
    </xf>
    <xf numFmtId="2" fontId="3" fillId="0" borderId="23" xfId="0" applyNumberFormat="1" applyFont="1" applyBorder="1" applyAlignment="1" applyProtection="1">
      <alignment horizontal="center" vertical="center"/>
      <protection locked="0"/>
    </xf>
    <xf numFmtId="0" fontId="3" fillId="0" borderId="23" xfId="0" applyFont="1" applyBorder="1"/>
    <xf numFmtId="0" fontId="0" fillId="0" borderId="0" xfId="0" applyAlignment="1">
      <alignment horizontal="center"/>
    </xf>
    <xf numFmtId="0" fontId="13" fillId="4" borderId="23" xfId="0" applyFont="1" applyFill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1" fillId="5" borderId="60" xfId="0" applyFont="1" applyFill="1" applyBorder="1" applyAlignment="1">
      <alignment horizontal="center" vertical="center"/>
    </xf>
    <xf numFmtId="9" fontId="0" fillId="5" borderId="23" xfId="0" applyNumberFormat="1" applyFill="1" applyBorder="1" applyAlignment="1">
      <alignment horizontal="center" vertical="center"/>
    </xf>
    <xf numFmtId="0" fontId="14" fillId="0" borderId="10" xfId="0" applyFont="1" applyBorder="1" applyAlignment="1">
      <alignment horizontal="left" vertical="center" wrapText="1"/>
    </xf>
    <xf numFmtId="1" fontId="3" fillId="11" borderId="23" xfId="0" applyNumberFormat="1" applyFont="1" applyFill="1" applyBorder="1" applyAlignment="1">
      <alignment horizontal="center" vertical="center"/>
    </xf>
    <xf numFmtId="2" fontId="1" fillId="11" borderId="23" xfId="0" applyNumberFormat="1" applyFont="1" applyFill="1" applyBorder="1" applyAlignment="1">
      <alignment horizontal="center" vertical="center" wrapText="1"/>
    </xf>
    <xf numFmtId="181" fontId="3" fillId="11" borderId="23" xfId="0" applyNumberFormat="1" applyFont="1" applyFill="1" applyBorder="1" applyAlignment="1">
      <alignment horizontal="center" vertical="center"/>
    </xf>
    <xf numFmtId="180" fontId="3" fillId="11" borderId="23" xfId="0" applyNumberFormat="1" applyFont="1" applyFill="1" applyBorder="1" applyAlignment="1">
      <alignment horizontal="center" vertical="center"/>
    </xf>
    <xf numFmtId="2" fontId="14" fillId="11" borderId="23" xfId="0" applyNumberFormat="1" applyFont="1" applyFill="1" applyBorder="1" applyAlignment="1">
      <alignment horizontal="center" vertical="center"/>
    </xf>
    <xf numFmtId="0" fontId="14" fillId="0" borderId="23" xfId="0" applyFont="1" applyBorder="1" applyAlignment="1">
      <alignment horizontal="center" vertical="center" wrapText="1"/>
    </xf>
    <xf numFmtId="2" fontId="14" fillId="0" borderId="23" xfId="0" applyNumberFormat="1" applyFont="1" applyBorder="1" applyAlignment="1">
      <alignment horizontal="center" vertical="center"/>
    </xf>
    <xf numFmtId="9" fontId="14" fillId="0" borderId="23" xfId="3" applyFont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6" fillId="0" borderId="0" xfId="0" applyFont="1"/>
    <xf numFmtId="0" fontId="14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" fillId="0" borderId="61" xfId="0" applyFont="1" applyBorder="1" applyAlignment="1">
      <alignment horizontal="center" vertical="center"/>
    </xf>
    <xf numFmtId="0" fontId="1" fillId="0" borderId="62" xfId="0" applyFont="1" applyBorder="1" applyAlignment="1">
      <alignment horizontal="center" vertical="center"/>
    </xf>
    <xf numFmtId="0" fontId="1" fillId="0" borderId="63" xfId="0" applyFont="1" applyBorder="1" applyAlignment="1">
      <alignment horizontal="center" vertical="center"/>
    </xf>
    <xf numFmtId="0" fontId="17" fillId="12" borderId="64" xfId="0" applyFont="1" applyFill="1" applyBorder="1" applyAlignment="1">
      <alignment horizontal="center" vertical="center"/>
    </xf>
    <xf numFmtId="0" fontId="17" fillId="12" borderId="62" xfId="0" applyFont="1" applyFill="1" applyBorder="1" applyAlignment="1">
      <alignment horizontal="center" vertical="center"/>
    </xf>
    <xf numFmtId="0" fontId="17" fillId="12" borderId="65" xfId="0" applyFont="1" applyFill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4" fillId="0" borderId="56" xfId="0" applyFont="1" applyBorder="1" applyAlignment="1">
      <alignment vertical="center"/>
    </xf>
    <xf numFmtId="0" fontId="14" fillId="0" borderId="21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18" fillId="0" borderId="58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182" fontId="19" fillId="0" borderId="23" xfId="0" applyNumberFormat="1" applyFont="1" applyBorder="1" applyAlignment="1">
      <alignment horizontal="center" vertical="center"/>
    </xf>
    <xf numFmtId="0" fontId="19" fillId="0" borderId="69" xfId="0" applyFont="1" applyBorder="1" applyAlignment="1">
      <alignment horizontal="center" vertical="center"/>
    </xf>
    <xf numFmtId="0" fontId="19" fillId="0" borderId="25" xfId="0" applyFont="1" applyBorder="1" applyAlignment="1">
      <alignment horizontal="left" vertical="center" wrapText="1"/>
    </xf>
    <xf numFmtId="0" fontId="19" fillId="0" borderId="60" xfId="0" applyFont="1" applyBorder="1" applyAlignment="1">
      <alignment horizontal="left" vertical="center" wrapText="1"/>
    </xf>
    <xf numFmtId="0" fontId="19" fillId="0" borderId="70" xfId="0" applyFont="1" applyBorder="1" applyAlignment="1">
      <alignment horizontal="left" vertical="center" wrapText="1"/>
    </xf>
    <xf numFmtId="0" fontId="1" fillId="0" borderId="7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8" fillId="0" borderId="72" xfId="0" applyFont="1" applyBorder="1" applyAlignment="1">
      <alignment horizontal="center" vertical="center"/>
    </xf>
    <xf numFmtId="0" fontId="19" fillId="0" borderId="73" xfId="0" applyFont="1" applyBorder="1" applyAlignment="1">
      <alignment horizontal="center" vertical="center"/>
    </xf>
    <xf numFmtId="0" fontId="19" fillId="0" borderId="74" xfId="0" applyFont="1" applyBorder="1" applyAlignment="1">
      <alignment horizontal="center" vertical="center"/>
    </xf>
    <xf numFmtId="0" fontId="18" fillId="0" borderId="28" xfId="0" applyFont="1" applyBorder="1" applyAlignment="1">
      <alignment horizontal="center" vertical="center"/>
    </xf>
    <xf numFmtId="58" fontId="19" fillId="0" borderId="28" xfId="0" applyNumberFormat="1" applyFont="1" applyBorder="1" applyAlignment="1">
      <alignment horizontal="center" vertical="center"/>
    </xf>
    <xf numFmtId="0" fontId="19" fillId="0" borderId="75" xfId="0" applyFont="1" applyBorder="1" applyAlignment="1">
      <alignment horizontal="center" vertical="center"/>
    </xf>
    <xf numFmtId="0" fontId="19" fillId="0" borderId="76" xfId="0" applyFont="1" applyBorder="1" applyAlignment="1">
      <alignment horizontal="center" vertical="center"/>
    </xf>
    <xf numFmtId="0" fontId="14" fillId="12" borderId="56" xfId="0" applyFont="1" applyFill="1" applyBorder="1" applyAlignment="1">
      <alignment horizontal="center" vertical="center" textRotation="90"/>
    </xf>
    <xf numFmtId="0" fontId="20" fillId="0" borderId="24" xfId="0" applyFont="1" applyBorder="1" applyAlignment="1">
      <alignment vertical="center"/>
    </xf>
    <xf numFmtId="0" fontId="19" fillId="0" borderId="24" xfId="0" applyFont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4" fillId="12" borderId="56" xfId="0" applyFont="1" applyFill="1" applyBorder="1" applyAlignment="1">
      <alignment horizontal="center" vertical="center" textRotation="90" wrapText="1"/>
    </xf>
    <xf numFmtId="2" fontId="19" fillId="0" borderId="24" xfId="0" applyNumberFormat="1" applyFont="1" applyBorder="1" applyAlignment="1">
      <alignment horizontal="center" vertical="center"/>
    </xf>
    <xf numFmtId="0" fontId="19" fillId="0" borderId="77" xfId="0" applyFont="1" applyBorder="1" applyAlignment="1">
      <alignment horizontal="center" vertical="center"/>
    </xf>
    <xf numFmtId="0" fontId="14" fillId="12" borderId="58" xfId="0" applyFont="1" applyFill="1" applyBorder="1" applyAlignment="1">
      <alignment horizontal="center" vertical="center" textRotation="90"/>
    </xf>
    <xf numFmtId="0" fontId="20" fillId="0" borderId="23" xfId="0" applyFont="1" applyBorder="1" applyAlignment="1">
      <alignment vertical="center"/>
    </xf>
    <xf numFmtId="0" fontId="19" fillId="0" borderId="17" xfId="0" applyFont="1" applyBorder="1" applyAlignment="1">
      <alignment horizontal="center" vertical="center"/>
    </xf>
    <xf numFmtId="0" fontId="14" fillId="12" borderId="58" xfId="0" applyFont="1" applyFill="1" applyBorder="1" applyAlignment="1">
      <alignment horizontal="center" vertical="center" textRotation="90" wrapText="1"/>
    </xf>
    <xf numFmtId="2" fontId="19" fillId="0" borderId="23" xfId="0" applyNumberFormat="1" applyFont="1" applyBorder="1" applyAlignment="1">
      <alignment horizontal="center" vertical="center"/>
    </xf>
    <xf numFmtId="0" fontId="14" fillId="12" borderId="72" xfId="0" applyFont="1" applyFill="1" applyBorder="1" applyAlignment="1">
      <alignment horizontal="center" vertical="center" textRotation="90"/>
    </xf>
    <xf numFmtId="0" fontId="20" fillId="0" borderId="28" xfId="0" applyFont="1" applyBorder="1" applyAlignment="1">
      <alignment vertical="center"/>
    </xf>
    <xf numFmtId="0" fontId="19" fillId="0" borderId="28" xfId="0" applyFont="1" applyBorder="1" applyAlignment="1">
      <alignment horizontal="center" vertical="center"/>
    </xf>
    <xf numFmtId="0" fontId="19" fillId="0" borderId="78" xfId="0" applyFont="1" applyBorder="1" applyAlignment="1">
      <alignment horizontal="center" vertical="center"/>
    </xf>
    <xf numFmtId="0" fontId="14" fillId="12" borderId="72" xfId="0" applyFont="1" applyFill="1" applyBorder="1" applyAlignment="1">
      <alignment horizontal="center" vertical="center" textRotation="90" wrapText="1"/>
    </xf>
    <xf numFmtId="9" fontId="19" fillId="0" borderId="28" xfId="0" applyNumberFormat="1" applyFont="1" applyBorder="1" applyAlignment="1">
      <alignment horizontal="center" vertical="center"/>
    </xf>
    <xf numFmtId="0" fontId="19" fillId="0" borderId="24" xfId="0" applyFont="1" applyBorder="1" applyAlignment="1">
      <alignment vertical="center"/>
    </xf>
    <xf numFmtId="0" fontId="19" fillId="0" borderId="24" xfId="0" applyFont="1" applyBorder="1" applyAlignment="1">
      <alignment horizontal="left" vertical="center"/>
    </xf>
    <xf numFmtId="0" fontId="19" fillId="0" borderId="57" xfId="0" applyFont="1" applyBorder="1" applyAlignment="1">
      <alignment horizontal="left" vertical="center"/>
    </xf>
    <xf numFmtId="0" fontId="19" fillId="0" borderId="23" xfId="0" applyFont="1" applyBorder="1" applyAlignment="1">
      <alignment vertical="center"/>
    </xf>
    <xf numFmtId="0" fontId="19" fillId="0" borderId="23" xfId="0" applyFont="1" applyBorder="1" applyAlignment="1">
      <alignment horizontal="left" vertical="center"/>
    </xf>
    <xf numFmtId="0" fontId="19" fillId="0" borderId="17" xfId="0" applyFont="1" applyBorder="1" applyAlignment="1">
      <alignment horizontal="left" vertical="center"/>
    </xf>
    <xf numFmtId="0" fontId="14" fillId="12" borderId="54" xfId="0" applyFont="1" applyFill="1" applyBorder="1" applyAlignment="1">
      <alignment horizontal="center" vertical="center" textRotation="90" wrapText="1"/>
    </xf>
    <xf numFmtId="0" fontId="19" fillId="0" borderId="31" xfId="0" applyFont="1" applyBorder="1" applyAlignment="1">
      <alignment vertical="center"/>
    </xf>
    <xf numFmtId="0" fontId="19" fillId="0" borderId="31" xfId="0" applyFont="1" applyBorder="1" applyAlignment="1">
      <alignment horizontal="left" vertical="center"/>
    </xf>
    <xf numFmtId="0" fontId="19" fillId="0" borderId="59" xfId="0" applyFont="1" applyBorder="1" applyAlignment="1">
      <alignment horizontal="left" vertical="center"/>
    </xf>
    <xf numFmtId="0" fontId="19" fillId="0" borderId="28" xfId="0" applyFont="1" applyBorder="1" applyAlignment="1">
      <alignment vertical="center"/>
    </xf>
    <xf numFmtId="0" fontId="19" fillId="0" borderId="28" xfId="0" applyFont="1" applyBorder="1" applyAlignment="1">
      <alignment horizontal="left" vertical="center"/>
    </xf>
    <xf numFmtId="0" fontId="19" fillId="0" borderId="78" xfId="0" applyFont="1" applyBorder="1" applyAlignment="1">
      <alignment horizontal="left" vertical="center"/>
    </xf>
    <xf numFmtId="0" fontId="14" fillId="12" borderId="49" xfId="0" applyFont="1" applyFill="1" applyBorder="1" applyAlignment="1">
      <alignment horizontal="center" vertical="center" textRotation="90" wrapText="1"/>
    </xf>
    <xf numFmtId="0" fontId="19" fillId="0" borderId="79" xfId="0" applyFont="1" applyBorder="1" applyAlignment="1">
      <alignment vertical="center"/>
    </xf>
    <xf numFmtId="0" fontId="19" fillId="0" borderId="80" xfId="0" applyFont="1" applyBorder="1" applyAlignment="1">
      <alignment horizontal="left" vertical="center"/>
    </xf>
    <xf numFmtId="0" fontId="14" fillId="12" borderId="79" xfId="0" applyFont="1" applyFill="1" applyBorder="1" applyAlignment="1">
      <alignment horizontal="center" vertical="center" textRotation="90"/>
    </xf>
    <xf numFmtId="0" fontId="1" fillId="0" borderId="0" xfId="0" applyFont="1" applyAlignment="1">
      <alignment vertical="center"/>
    </xf>
    <xf numFmtId="0" fontId="14" fillId="12" borderId="45" xfId="0" applyFont="1" applyFill="1" applyBorder="1" applyAlignment="1">
      <alignment horizontal="center" vertical="center" textRotation="90" wrapText="1"/>
    </xf>
    <xf numFmtId="0" fontId="19" fillId="0" borderId="58" xfId="0" applyFont="1" applyBorder="1" applyAlignment="1">
      <alignment vertical="center"/>
    </xf>
    <xf numFmtId="0" fontId="19" fillId="0" borderId="26" xfId="0" applyFont="1" applyBorder="1" applyAlignment="1">
      <alignment horizontal="left" vertical="center" wrapText="1"/>
    </xf>
    <xf numFmtId="0" fontId="19" fillId="0" borderId="17" xfId="0" applyFont="1" applyBorder="1" applyAlignment="1">
      <alignment horizontal="left" vertical="center" wrapText="1"/>
    </xf>
    <xf numFmtId="0" fontId="14" fillId="12" borderId="81" xfId="0" applyFont="1" applyFill="1" applyBorder="1" applyAlignment="1">
      <alignment horizontal="center" vertical="center" textRotation="90"/>
    </xf>
    <xf numFmtId="0" fontId="19" fillId="0" borderId="26" xfId="0" applyFont="1" applyBorder="1" applyAlignment="1">
      <alignment horizontal="center" vertical="center"/>
    </xf>
    <xf numFmtId="2" fontId="19" fillId="0" borderId="26" xfId="0" applyNumberFormat="1" applyFont="1" applyBorder="1" applyAlignment="1">
      <alignment horizontal="center" vertical="center"/>
    </xf>
    <xf numFmtId="9" fontId="19" fillId="0" borderId="26" xfId="0" applyNumberFormat="1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82" xfId="0" applyFont="1" applyBorder="1" applyAlignment="1">
      <alignment horizontal="center" vertical="center"/>
    </xf>
    <xf numFmtId="0" fontId="19" fillId="0" borderId="54" xfId="0" applyFont="1" applyBorder="1" applyAlignment="1">
      <alignment vertical="center"/>
    </xf>
    <xf numFmtId="0" fontId="19" fillId="0" borderId="25" xfId="0" applyFont="1" applyBorder="1" applyAlignment="1">
      <alignment horizontal="center" vertical="center"/>
    </xf>
    <xf numFmtId="0" fontId="14" fillId="12" borderId="83" xfId="0" applyFont="1" applyFill="1" applyBorder="1" applyAlignment="1">
      <alignment horizontal="center" vertical="center" textRotation="90"/>
    </xf>
    <xf numFmtId="0" fontId="19" fillId="0" borderId="77" xfId="0" applyFont="1" applyBorder="1" applyAlignment="1">
      <alignment horizontal="center" vertical="center" wrapText="1"/>
    </xf>
    <xf numFmtId="0" fontId="19" fillId="0" borderId="60" xfId="0" applyFont="1" applyBorder="1" applyAlignment="1">
      <alignment horizontal="center" vertical="center" wrapText="1"/>
    </xf>
    <xf numFmtId="0" fontId="19" fillId="0" borderId="82" xfId="0" applyFont="1" applyBorder="1" applyAlignment="1">
      <alignment horizontal="center" vertical="center" wrapText="1"/>
    </xf>
    <xf numFmtId="0" fontId="14" fillId="0" borderId="84" xfId="0" applyFont="1" applyBorder="1" applyAlignment="1">
      <alignment horizontal="center" vertical="center"/>
    </xf>
    <xf numFmtId="0" fontId="14" fillId="0" borderId="85" xfId="0" applyFont="1" applyBorder="1" applyAlignment="1">
      <alignment horizontal="center" vertical="center"/>
    </xf>
    <xf numFmtId="0" fontId="19" fillId="0" borderId="86" xfId="0" applyFont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 textRotation="90" wrapText="1"/>
    </xf>
    <xf numFmtId="0" fontId="19" fillId="0" borderId="87" xfId="0" applyFont="1" applyBorder="1" applyAlignment="1">
      <alignment horizontal="center" vertical="center" wrapText="1"/>
    </xf>
    <xf numFmtId="0" fontId="19" fillId="0" borderId="88" xfId="0" applyFont="1" applyBorder="1" applyAlignment="1">
      <alignment horizontal="center" vertical="center" wrapText="1"/>
    </xf>
    <xf numFmtId="0" fontId="19" fillId="0" borderId="89" xfId="0" applyFont="1" applyBorder="1" applyAlignment="1">
      <alignment horizontal="center" vertical="center" wrapText="1"/>
    </xf>
    <xf numFmtId="0" fontId="19" fillId="0" borderId="47" xfId="0" applyFont="1" applyBorder="1" applyAlignment="1">
      <alignment horizontal="center" vertical="center"/>
    </xf>
    <xf numFmtId="0" fontId="21" fillId="0" borderId="90" xfId="0" applyFont="1" applyBorder="1" applyAlignment="1">
      <alignment horizontal="center" vertical="center" textRotation="90"/>
    </xf>
    <xf numFmtId="0" fontId="22" fillId="0" borderId="91" xfId="0" applyFont="1" applyBorder="1" applyAlignment="1">
      <alignment horizontal="center" vertical="center" wrapText="1"/>
    </xf>
    <xf numFmtId="0" fontId="22" fillId="0" borderId="91" xfId="0" applyFont="1" applyBorder="1" applyAlignment="1">
      <alignment horizontal="center" vertical="center"/>
    </xf>
    <xf numFmtId="0" fontId="22" fillId="0" borderId="86" xfId="0" applyFont="1" applyBorder="1" applyAlignment="1">
      <alignment horizontal="center" vertical="center"/>
    </xf>
    <xf numFmtId="0" fontId="18" fillId="12" borderId="90" xfId="0" applyFont="1" applyFill="1" applyBorder="1" applyAlignment="1">
      <alignment horizontal="center" vertical="center"/>
    </xf>
    <xf numFmtId="0" fontId="18" fillId="12" borderId="91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1" fillId="0" borderId="26" xfId="0" applyFont="1" applyBorder="1" applyAlignment="1">
      <alignment horizontal="center" vertical="center" textRotation="90"/>
    </xf>
    <xf numFmtId="0" fontId="22" fillId="0" borderId="23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58" fontId="21" fillId="0" borderId="23" xfId="0" applyNumberFormat="1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19" fillId="0" borderId="52" xfId="0" applyFont="1" applyBorder="1" applyAlignment="1">
      <alignment horizontal="center" vertical="center"/>
    </xf>
    <xf numFmtId="0" fontId="21" fillId="0" borderId="74" xfId="0" applyFont="1" applyBorder="1" applyAlignment="1">
      <alignment horizontal="center" vertical="center" textRotation="90"/>
    </xf>
    <xf numFmtId="0" fontId="22" fillId="0" borderId="28" xfId="0" applyFont="1" applyBorder="1" applyAlignment="1">
      <alignment horizontal="center" vertical="center"/>
    </xf>
    <xf numFmtId="0" fontId="22" fillId="0" borderId="78" xfId="0" applyFont="1" applyBorder="1" applyAlignment="1">
      <alignment horizontal="center" vertical="center"/>
    </xf>
    <xf numFmtId="0" fontId="1" fillId="0" borderId="74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78" xfId="0" applyFont="1" applyBorder="1" applyAlignment="1">
      <alignment horizontal="center" vertical="center"/>
    </xf>
    <xf numFmtId="0" fontId="6" fillId="12" borderId="29" xfId="10" applyFont="1" applyFill="1" applyBorder="1" applyAlignment="1">
      <alignment horizontal="center" vertical="center" wrapText="1"/>
    </xf>
    <xf numFmtId="0" fontId="6" fillId="12" borderId="30" xfId="10" applyFont="1" applyFill="1" applyBorder="1" applyAlignment="1">
      <alignment horizontal="center" vertical="center" wrapText="1"/>
    </xf>
    <xf numFmtId="0" fontId="6" fillId="12" borderId="33" xfId="10" applyFont="1" applyFill="1" applyBorder="1" applyAlignment="1">
      <alignment horizontal="center" vertical="center" wrapText="1"/>
    </xf>
    <xf numFmtId="0" fontId="6" fillId="7" borderId="1" xfId="10" applyFont="1" applyFill="1" applyBorder="1" applyAlignment="1">
      <alignment horizontal="center" vertical="center" wrapText="1"/>
    </xf>
    <xf numFmtId="0" fontId="6" fillId="7" borderId="2" xfId="10" applyFont="1" applyFill="1" applyBorder="1" applyAlignment="1">
      <alignment horizontal="center" vertical="center" wrapText="1"/>
    </xf>
    <xf numFmtId="0" fontId="6" fillId="7" borderId="13" xfId="10" applyFont="1" applyFill="1" applyBorder="1" applyAlignment="1">
      <alignment horizontal="center" vertical="center" wrapText="1"/>
    </xf>
    <xf numFmtId="0" fontId="1" fillId="11" borderId="0" xfId="0" applyFont="1" applyFill="1"/>
    <xf numFmtId="0" fontId="23" fillId="11" borderId="0" xfId="0" applyFont="1" applyFill="1"/>
    <xf numFmtId="0" fontId="24" fillId="11" borderId="0" xfId="0" applyFont="1" applyFill="1"/>
    <xf numFmtId="0" fontId="6" fillId="7" borderId="7" xfId="10" applyFont="1" applyFill="1" applyBorder="1" applyAlignment="1">
      <alignment horizontal="center" vertical="center" wrapText="1"/>
    </xf>
    <xf numFmtId="0" fontId="6" fillId="7" borderId="8" xfId="10" applyFont="1" applyFill="1" applyBorder="1" applyAlignment="1">
      <alignment horizontal="center" vertical="center" wrapText="1"/>
    </xf>
    <xf numFmtId="0" fontId="6" fillId="7" borderId="53" xfId="10" applyFont="1" applyFill="1" applyBorder="1" applyAlignment="1">
      <alignment horizontal="center" vertical="center" wrapText="1"/>
    </xf>
    <xf numFmtId="1" fontId="25" fillId="8" borderId="7" xfId="0" applyNumberFormat="1" applyFont="1" applyFill="1" applyBorder="1" applyAlignment="1">
      <alignment horizontal="center" vertical="center" wrapText="1"/>
    </xf>
    <xf numFmtId="1" fontId="25" fillId="8" borderId="8" xfId="0" applyNumberFormat="1" applyFont="1" applyFill="1" applyBorder="1" applyAlignment="1">
      <alignment horizontal="center" vertical="center" wrapText="1"/>
    </xf>
    <xf numFmtId="1" fontId="25" fillId="8" borderId="92" xfId="0" applyNumberFormat="1" applyFont="1" applyFill="1" applyBorder="1" applyAlignment="1">
      <alignment horizontal="center" vertical="center" wrapText="1"/>
    </xf>
    <xf numFmtId="1" fontId="26" fillId="8" borderId="93" xfId="0" applyNumberFormat="1" applyFont="1" applyFill="1" applyBorder="1" applyAlignment="1">
      <alignment vertical="center" wrapText="1"/>
    </xf>
    <xf numFmtId="1" fontId="26" fillId="8" borderId="85" xfId="0" applyNumberFormat="1" applyFont="1" applyFill="1" applyBorder="1" applyAlignment="1">
      <alignment vertical="center" wrapText="1"/>
    </xf>
    <xf numFmtId="1" fontId="26" fillId="8" borderId="42" xfId="0" applyNumberFormat="1" applyFont="1" applyFill="1" applyBorder="1" applyAlignment="1">
      <alignment horizontal="center" vertical="center" wrapText="1"/>
    </xf>
    <xf numFmtId="1" fontId="26" fillId="8" borderId="88" xfId="0" applyNumberFormat="1" applyFont="1" applyFill="1" applyBorder="1" applyAlignment="1">
      <alignment horizontal="center" vertical="center" wrapText="1"/>
    </xf>
    <xf numFmtId="1" fontId="26" fillId="8" borderId="8" xfId="0" applyNumberFormat="1" applyFont="1" applyFill="1" applyBorder="1" applyAlignment="1">
      <alignment horizontal="center" vertical="center" wrapText="1"/>
    </xf>
    <xf numFmtId="1" fontId="26" fillId="8" borderId="10" xfId="0" applyNumberFormat="1" applyFont="1" applyFill="1" applyBorder="1" applyAlignment="1">
      <alignment horizontal="center" vertical="center" wrapText="1"/>
    </xf>
    <xf numFmtId="1" fontId="26" fillId="8" borderId="33" xfId="0" applyNumberFormat="1" applyFont="1" applyFill="1" applyBorder="1" applyAlignment="1">
      <alignment horizontal="center" vertical="center" wrapText="1"/>
    </xf>
    <xf numFmtId="1" fontId="27" fillId="8" borderId="10" xfId="0" applyNumberFormat="1" applyFont="1" applyFill="1" applyBorder="1" applyAlignment="1">
      <alignment horizontal="center" vertical="center" wrapText="1"/>
    </xf>
    <xf numFmtId="1" fontId="27" fillId="8" borderId="10" xfId="0" applyNumberFormat="1" applyFont="1" applyFill="1" applyBorder="1" applyAlignment="1">
      <alignment horizontal="left" vertical="center" wrapText="1"/>
    </xf>
    <xf numFmtId="180" fontId="27" fillId="8" borderId="10" xfId="0" applyNumberFormat="1" applyFont="1" applyFill="1" applyBorder="1" applyAlignment="1">
      <alignment horizontal="center" vertical="center" wrapText="1"/>
    </xf>
    <xf numFmtId="2" fontId="27" fillId="8" borderId="10" xfId="0" applyNumberFormat="1" applyFont="1" applyFill="1" applyBorder="1" applyAlignment="1">
      <alignment horizontal="center" vertical="center" wrapText="1"/>
    </xf>
    <xf numFmtId="180" fontId="3" fillId="8" borderId="10" xfId="0" applyNumberFormat="1" applyFont="1" applyFill="1" applyBorder="1" applyAlignment="1">
      <alignment horizontal="center"/>
    </xf>
    <xf numFmtId="1" fontId="8" fillId="5" borderId="94" xfId="0" applyNumberFormat="1" applyFont="1" applyFill="1" applyBorder="1" applyAlignment="1">
      <alignment horizontal="center" vertical="top" wrapText="1"/>
    </xf>
    <xf numFmtId="1" fontId="8" fillId="5" borderId="94" xfId="0" applyNumberFormat="1" applyFont="1" applyFill="1" applyBorder="1" applyAlignment="1">
      <alignment horizontal="left" vertical="top" wrapText="1"/>
    </xf>
    <xf numFmtId="180" fontId="27" fillId="5" borderId="10" xfId="0" applyNumberFormat="1" applyFont="1" applyFill="1" applyBorder="1" applyAlignment="1">
      <alignment horizontal="center" vertical="center" wrapText="1"/>
    </xf>
    <xf numFmtId="180" fontId="27" fillId="5" borderId="7" xfId="0" applyNumberFormat="1" applyFont="1" applyFill="1" applyBorder="1" applyAlignment="1">
      <alignment horizontal="center" vertical="center" wrapText="1"/>
    </xf>
    <xf numFmtId="2" fontId="27" fillId="5" borderId="10" xfId="0" applyNumberFormat="1" applyFont="1" applyFill="1" applyBorder="1" applyAlignment="1">
      <alignment horizontal="center" vertical="center" wrapText="1"/>
    </xf>
    <xf numFmtId="0" fontId="23" fillId="11" borderId="0" xfId="0" applyFont="1" applyFill="1" applyAlignment="1">
      <alignment horizontal="right"/>
    </xf>
    <xf numFmtId="181" fontId="23" fillId="11" borderId="0" xfId="0" applyNumberFormat="1" applyFont="1" applyFill="1"/>
    <xf numFmtId="180" fontId="27" fillId="5" borderId="1" xfId="0" applyNumberFormat="1" applyFont="1" applyFill="1" applyBorder="1" applyAlignment="1">
      <alignment horizontal="center" vertical="center" wrapText="1"/>
    </xf>
    <xf numFmtId="180" fontId="27" fillId="5" borderId="29" xfId="0" applyNumberFormat="1" applyFont="1" applyFill="1" applyBorder="1" applyAlignment="1">
      <alignment horizontal="center" vertical="center" wrapText="1"/>
    </xf>
    <xf numFmtId="181" fontId="3" fillId="8" borderId="10" xfId="0" applyNumberFormat="1" applyFont="1" applyFill="1" applyBorder="1" applyAlignment="1">
      <alignment horizontal="center"/>
    </xf>
    <xf numFmtId="1" fontId="8" fillId="13" borderId="29" xfId="0" applyNumberFormat="1" applyFont="1" applyFill="1" applyBorder="1" applyAlignment="1">
      <alignment horizontal="center" vertical="top" wrapText="1"/>
    </xf>
    <xf numFmtId="1" fontId="8" fillId="13" borderId="30" xfId="0" applyNumberFormat="1" applyFont="1" applyFill="1" applyBorder="1" applyAlignment="1">
      <alignment horizontal="center" vertical="top" wrapText="1"/>
    </xf>
    <xf numFmtId="1" fontId="8" fillId="13" borderId="95" xfId="0" applyNumberFormat="1" applyFont="1" applyFill="1" applyBorder="1" applyAlignment="1">
      <alignment horizontal="center" vertical="top" wrapText="1"/>
    </xf>
    <xf numFmtId="180" fontId="27" fillId="13" borderId="10" xfId="0" applyNumberFormat="1" applyFont="1" applyFill="1" applyBorder="1" applyAlignment="1">
      <alignment horizontal="center" vertical="center" wrapText="1"/>
    </xf>
    <xf numFmtId="2" fontId="1" fillId="11" borderId="0" xfId="0" applyNumberFormat="1" applyFont="1" applyFill="1" applyAlignment="1">
      <alignment horizontal="center" vertical="center" wrapText="1"/>
    </xf>
    <xf numFmtId="0" fontId="14" fillId="11" borderId="0" xfId="0" applyFont="1" applyFill="1" applyAlignment="1">
      <alignment horizontal="left" vertical="center" wrapText="1"/>
    </xf>
    <xf numFmtId="0" fontId="0" fillId="11" borderId="23" xfId="0" applyFill="1" applyBorder="1"/>
    <xf numFmtId="1" fontId="3" fillId="11" borderId="0" xfId="0" applyNumberFormat="1" applyFont="1" applyFill="1" applyAlignment="1">
      <alignment horizontal="center" vertical="center"/>
    </xf>
    <xf numFmtId="1" fontId="1" fillId="11" borderId="0" xfId="0" applyNumberFormat="1" applyFont="1" applyFill="1" applyAlignment="1">
      <alignment horizontal="center" vertical="center"/>
    </xf>
    <xf numFmtId="0" fontId="0" fillId="11" borderId="23" xfId="0" applyFill="1" applyBorder="1" applyAlignment="1">
      <alignment vertical="center"/>
    </xf>
    <xf numFmtId="0" fontId="0" fillId="11" borderId="0" xfId="0" applyFill="1" applyAlignment="1">
      <alignment vertical="center"/>
    </xf>
    <xf numFmtId="2" fontId="14" fillId="11" borderId="0" xfId="0" applyNumberFormat="1" applyFont="1" applyFill="1" applyAlignment="1">
      <alignment horizontal="center" vertical="center"/>
    </xf>
    <xf numFmtId="2" fontId="0" fillId="11" borderId="23" xfId="0" applyNumberFormat="1" applyFill="1" applyBorder="1" applyAlignment="1">
      <alignment horizontal="center" vertical="center"/>
    </xf>
    <xf numFmtId="2" fontId="3" fillId="11" borderId="0" xfId="0" applyNumberFormat="1" applyFont="1" applyFill="1" applyAlignment="1">
      <alignment horizontal="center" vertical="center"/>
    </xf>
    <xf numFmtId="180" fontId="14" fillId="11" borderId="0" xfId="0" applyNumberFormat="1" applyFont="1" applyFill="1" applyAlignment="1">
      <alignment horizontal="center" vertical="center"/>
    </xf>
    <xf numFmtId="2" fontId="14" fillId="14" borderId="23" xfId="0" applyNumberFormat="1" applyFont="1" applyFill="1" applyBorder="1" applyAlignment="1">
      <alignment horizontal="center" vertical="center"/>
    </xf>
    <xf numFmtId="0" fontId="1" fillId="11" borderId="23" xfId="0" applyFont="1" applyFill="1" applyBorder="1" applyAlignment="1">
      <alignment vertical="center"/>
    </xf>
    <xf numFmtId="0" fontId="13" fillId="9" borderId="25" xfId="0" applyFont="1" applyFill="1" applyBorder="1" applyAlignment="1">
      <alignment horizontal="left" vertical="center"/>
    </xf>
    <xf numFmtId="0" fontId="13" fillId="9" borderId="60" xfId="0" applyFont="1" applyFill="1" applyBorder="1" applyAlignment="1">
      <alignment horizontal="left" vertical="center"/>
    </xf>
    <xf numFmtId="2" fontId="3" fillId="9" borderId="60" xfId="0" applyNumberFormat="1" applyFont="1" applyFill="1" applyBorder="1" applyAlignment="1">
      <alignment horizontal="center" vertical="center"/>
    </xf>
    <xf numFmtId="0" fontId="3" fillId="9" borderId="26" xfId="0" applyFont="1" applyFill="1" applyBorder="1" applyAlignment="1">
      <alignment vertical="center"/>
    </xf>
    <xf numFmtId="0" fontId="13" fillId="9" borderId="25" xfId="0" applyFont="1" applyFill="1" applyBorder="1" applyAlignment="1">
      <alignment vertical="center"/>
    </xf>
    <xf numFmtId="0" fontId="13" fillId="9" borderId="60" xfId="0" applyFont="1" applyFill="1" applyBorder="1" applyAlignment="1">
      <alignment vertical="center"/>
    </xf>
    <xf numFmtId="0" fontId="6" fillId="12" borderId="1" xfId="10" applyFont="1" applyFill="1" applyBorder="1" applyAlignment="1">
      <alignment vertical="center" wrapText="1"/>
    </xf>
    <xf numFmtId="0" fontId="6" fillId="12" borderId="2" xfId="10" applyFont="1" applyFill="1" applyBorder="1" applyAlignment="1">
      <alignment horizontal="center" vertical="center" wrapText="1"/>
    </xf>
    <xf numFmtId="0" fontId="6" fillId="12" borderId="4" xfId="10" applyFont="1" applyFill="1" applyBorder="1" applyAlignment="1">
      <alignment vertical="center" wrapText="1"/>
    </xf>
    <xf numFmtId="1" fontId="3" fillId="11" borderId="96" xfId="0" applyNumberFormat="1" applyFont="1" applyFill="1" applyBorder="1" applyAlignment="1">
      <alignment horizontal="center" vertical="center"/>
    </xf>
    <xf numFmtId="1" fontId="3" fillId="11" borderId="85" xfId="0" applyNumberFormat="1" applyFont="1" applyFill="1" applyBorder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6" fillId="6" borderId="1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28" fillId="11" borderId="0" xfId="0" applyFont="1" applyFill="1"/>
    <xf numFmtId="0" fontId="1" fillId="14" borderId="25" xfId="0" applyFont="1" applyFill="1" applyBorder="1" applyAlignment="1">
      <alignment horizontal="center"/>
    </xf>
    <xf numFmtId="0" fontId="1" fillId="14" borderId="60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 vertical="center" wrapText="1"/>
    </xf>
    <xf numFmtId="0" fontId="3" fillId="14" borderId="25" xfId="0" applyFont="1" applyFill="1" applyBorder="1" applyAlignment="1">
      <alignment horizontal="center"/>
    </xf>
    <xf numFmtId="0" fontId="3" fillId="14" borderId="60" xfId="0" applyFont="1" applyFill="1" applyBorder="1" applyAlignment="1">
      <alignment horizontal="center"/>
    </xf>
    <xf numFmtId="0" fontId="3" fillId="14" borderId="26" xfId="0" applyFont="1" applyFill="1" applyBorder="1" applyAlignment="1">
      <alignment horizontal="center"/>
    </xf>
    <xf numFmtId="0" fontId="1" fillId="14" borderId="23" xfId="0" applyFont="1" applyFill="1" applyBorder="1" applyAlignment="1">
      <alignment horizontal="center"/>
    </xf>
    <xf numFmtId="0" fontId="6" fillId="6" borderId="7" xfId="0" applyFont="1" applyFill="1" applyBorder="1" applyAlignment="1">
      <alignment horizontal="center"/>
    </xf>
    <xf numFmtId="0" fontId="6" fillId="6" borderId="8" xfId="0" applyFont="1" applyFill="1" applyBorder="1" applyAlignment="1">
      <alignment horizontal="center"/>
    </xf>
    <xf numFmtId="0" fontId="6" fillId="6" borderId="53" xfId="0" applyFont="1" applyFill="1" applyBorder="1" applyAlignment="1">
      <alignment horizontal="center"/>
    </xf>
    <xf numFmtId="0" fontId="1" fillId="14" borderId="27" xfId="0" applyFont="1" applyFill="1" applyBorder="1" applyAlignment="1">
      <alignment horizontal="center" vertical="center" wrapText="1"/>
    </xf>
    <xf numFmtId="0" fontId="29" fillId="3" borderId="29" xfId="0" applyFont="1" applyFill="1" applyBorder="1" applyAlignment="1">
      <alignment horizontal="center"/>
    </xf>
    <xf numFmtId="0" fontId="29" fillId="3" borderId="30" xfId="0" applyFont="1" applyFill="1" applyBorder="1" applyAlignment="1">
      <alignment horizontal="center"/>
    </xf>
    <xf numFmtId="0" fontId="29" fillId="3" borderId="33" xfId="0" applyFont="1" applyFill="1" applyBorder="1" applyAlignment="1">
      <alignment horizontal="center"/>
    </xf>
    <xf numFmtId="0" fontId="1" fillId="14" borderId="23" xfId="0" applyFont="1" applyFill="1" applyBorder="1" applyAlignment="1">
      <alignment horizontal="center" vertical="center"/>
    </xf>
    <xf numFmtId="1" fontId="26" fillId="6" borderId="93" xfId="0" applyNumberFormat="1" applyFont="1" applyFill="1" applyBorder="1" applyAlignment="1">
      <alignment vertical="center" wrapText="1"/>
    </xf>
    <xf numFmtId="1" fontId="26" fillId="6" borderId="85" xfId="0" applyNumberFormat="1" applyFont="1" applyFill="1" applyBorder="1" applyAlignment="1">
      <alignment vertical="center" wrapText="1"/>
    </xf>
    <xf numFmtId="1" fontId="26" fillId="6" borderId="42" xfId="0" applyNumberFormat="1" applyFont="1" applyFill="1" applyBorder="1" applyAlignment="1">
      <alignment horizontal="center" vertical="center" wrapText="1"/>
    </xf>
    <xf numFmtId="1" fontId="26" fillId="6" borderId="88" xfId="0" applyNumberFormat="1" applyFont="1" applyFill="1" applyBorder="1" applyAlignment="1">
      <alignment horizontal="center" vertical="center" wrapText="1"/>
    </xf>
    <xf numFmtId="1" fontId="26" fillId="6" borderId="8" xfId="0" applyNumberFormat="1" applyFont="1" applyFill="1" applyBorder="1" applyAlignment="1">
      <alignment horizontal="center" vertical="center" wrapText="1"/>
    </xf>
    <xf numFmtId="1" fontId="26" fillId="6" borderId="10" xfId="0" applyNumberFormat="1" applyFont="1" applyFill="1" applyBorder="1" applyAlignment="1">
      <alignment horizontal="center" vertical="center" wrapText="1"/>
    </xf>
    <xf numFmtId="1" fontId="26" fillId="6" borderId="33" xfId="0" applyNumberFormat="1" applyFont="1" applyFill="1" applyBorder="1" applyAlignment="1">
      <alignment horizontal="center" vertical="center" wrapText="1"/>
    </xf>
    <xf numFmtId="0" fontId="1" fillId="14" borderId="31" xfId="0" applyFont="1" applyFill="1" applyBorder="1" applyAlignment="1">
      <alignment horizontal="center" vertical="center"/>
    </xf>
    <xf numFmtId="0" fontId="1" fillId="11" borderId="0" xfId="0" applyFont="1" applyFill="1" applyAlignment="1">
      <alignment vertical="center"/>
    </xf>
    <xf numFmtId="0" fontId="1" fillId="14" borderId="91" xfId="0" applyFont="1" applyFill="1" applyBorder="1" applyAlignment="1">
      <alignment horizontal="center" vertical="center" wrapText="1"/>
    </xf>
    <xf numFmtId="1" fontId="27" fillId="15" borderId="10" xfId="0" applyNumberFormat="1" applyFont="1" applyFill="1" applyBorder="1" applyAlignment="1">
      <alignment horizontal="center" vertical="center" wrapText="1"/>
    </xf>
    <xf numFmtId="1" fontId="27" fillId="15" borderId="10" xfId="0" applyNumberFormat="1" applyFont="1" applyFill="1" applyBorder="1" applyAlignment="1">
      <alignment horizontal="left" vertical="center" wrapText="1"/>
    </xf>
    <xf numFmtId="180" fontId="27" fillId="15" borderId="10" xfId="0" applyNumberFormat="1" applyFont="1" applyFill="1" applyBorder="1" applyAlignment="1">
      <alignment horizontal="center" vertical="center" wrapText="1"/>
    </xf>
    <xf numFmtId="180" fontId="27" fillId="11" borderId="10" xfId="0" applyNumberFormat="1" applyFont="1" applyFill="1" applyBorder="1" applyAlignment="1">
      <alignment horizontal="center" vertical="center" wrapText="1"/>
    </xf>
    <xf numFmtId="2" fontId="27" fillId="15" borderId="10" xfId="0" applyNumberFormat="1" applyFont="1" applyFill="1" applyBorder="1" applyAlignment="1">
      <alignment horizontal="center" vertical="center" wrapText="1"/>
    </xf>
    <xf numFmtId="180" fontId="3" fillId="15" borderId="10" xfId="0" applyNumberFormat="1" applyFont="1" applyFill="1" applyBorder="1" applyAlignment="1">
      <alignment horizontal="center"/>
    </xf>
    <xf numFmtId="180" fontId="30" fillId="11" borderId="93" xfId="0" applyNumberFormat="1" applyFont="1" applyFill="1" applyBorder="1" applyAlignment="1">
      <alignment horizontal="center" vertical="center" wrapText="1"/>
    </xf>
    <xf numFmtId="0" fontId="1" fillId="11" borderId="97" xfId="0" applyFont="1" applyFill="1" applyBorder="1" applyAlignment="1">
      <alignment horizontal="center" vertical="center"/>
    </xf>
    <xf numFmtId="0" fontId="1" fillId="11" borderId="31" xfId="0" applyFont="1" applyFill="1" applyBorder="1"/>
    <xf numFmtId="180" fontId="27" fillId="11" borderId="93" xfId="0" applyNumberFormat="1" applyFont="1" applyFill="1" applyBorder="1" applyAlignment="1">
      <alignment horizontal="center" vertical="center" wrapText="1"/>
    </xf>
    <xf numFmtId="1" fontId="8" fillId="5" borderId="94" xfId="0" applyNumberFormat="1" applyFont="1" applyFill="1" applyBorder="1" applyAlignment="1">
      <alignment horizontal="center" vertical="center" wrapText="1"/>
    </xf>
    <xf numFmtId="1" fontId="8" fillId="5" borderId="94" xfId="0" applyNumberFormat="1" applyFont="1" applyFill="1" applyBorder="1" applyAlignment="1">
      <alignment horizontal="left" vertical="center" wrapText="1"/>
    </xf>
    <xf numFmtId="180" fontId="27" fillId="11" borderId="7" xfId="0" applyNumberFormat="1" applyFont="1" applyFill="1" applyBorder="1" applyAlignment="1">
      <alignment horizontal="center" vertical="center" wrapText="1"/>
    </xf>
    <xf numFmtId="180" fontId="3" fillId="15" borderId="10" xfId="0" applyNumberFormat="1" applyFont="1" applyFill="1" applyBorder="1" applyAlignment="1">
      <alignment horizontal="center" vertical="center"/>
    </xf>
    <xf numFmtId="0" fontId="1" fillId="11" borderId="27" xfId="0" applyFont="1" applyFill="1" applyBorder="1"/>
    <xf numFmtId="0" fontId="1" fillId="11" borderId="0" xfId="0" applyFont="1" applyFill="1" applyAlignment="1">
      <alignment horizontal="right"/>
    </xf>
    <xf numFmtId="181" fontId="1" fillId="11" borderId="0" xfId="0" applyNumberFormat="1" applyFont="1" applyFill="1"/>
    <xf numFmtId="0" fontId="1" fillId="11" borderId="85" xfId="0" applyFont="1" applyFill="1" applyBorder="1" applyAlignment="1">
      <alignment horizontal="center" vertical="center"/>
    </xf>
    <xf numFmtId="180" fontId="30" fillId="11" borderId="96" xfId="0" applyNumberFormat="1" applyFont="1" applyFill="1" applyBorder="1" applyAlignment="1">
      <alignment horizontal="center" vertical="center" wrapText="1"/>
    </xf>
    <xf numFmtId="0" fontId="1" fillId="11" borderId="90" xfId="0" applyFont="1" applyFill="1" applyBorder="1" applyAlignment="1">
      <alignment horizontal="center" vertical="center"/>
    </xf>
    <xf numFmtId="0" fontId="1" fillId="11" borderId="91" xfId="0" applyFont="1" applyFill="1" applyBorder="1"/>
    <xf numFmtId="180" fontId="27" fillId="11" borderId="96" xfId="0" applyNumberFormat="1" applyFont="1" applyFill="1" applyBorder="1" applyAlignment="1">
      <alignment horizontal="center" vertical="center" wrapText="1"/>
    </xf>
    <xf numFmtId="0" fontId="1" fillId="11" borderId="85" xfId="0" applyFont="1" applyFill="1" applyBorder="1"/>
    <xf numFmtId="180" fontId="3" fillId="14" borderId="23" xfId="0" applyNumberFormat="1" applyFont="1" applyFill="1" applyBorder="1" applyAlignment="1">
      <alignment horizontal="center"/>
    </xf>
    <xf numFmtId="180" fontId="3" fillId="14" borderId="91" xfId="0" applyNumberFormat="1" applyFont="1" applyFill="1" applyBorder="1" applyAlignment="1">
      <alignment horizontal="center"/>
    </xf>
    <xf numFmtId="0" fontId="3" fillId="14" borderId="91" xfId="0" applyFont="1" applyFill="1" applyBorder="1"/>
    <xf numFmtId="180" fontId="1" fillId="11" borderId="0" xfId="0" applyNumberFormat="1" applyFont="1" applyFill="1"/>
    <xf numFmtId="0" fontId="0" fillId="11" borderId="0" xfId="0" applyFill="1" applyAlignment="1">
      <alignment horizontal="center" vertical="center"/>
    </xf>
    <xf numFmtId="0" fontId="1" fillId="11" borderId="0" xfId="0" applyFont="1" applyFill="1" applyAlignment="1">
      <alignment horizontal="left"/>
    </xf>
    <xf numFmtId="1" fontId="27" fillId="0" borderId="10" xfId="0" applyNumberFormat="1" applyFont="1" applyBorder="1" applyAlignment="1">
      <alignment horizontal="left" vertical="center" wrapText="1"/>
    </xf>
    <xf numFmtId="0" fontId="0" fillId="11" borderId="0" xfId="0" applyFill="1" applyAlignment="1">
      <alignment horizontal="center"/>
    </xf>
    <xf numFmtId="0" fontId="1" fillId="11" borderId="0" xfId="0" applyFont="1" applyFill="1" applyAlignment="1">
      <alignment horizontal="center"/>
    </xf>
    <xf numFmtId="0" fontId="5" fillId="3" borderId="10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29" fillId="6" borderId="29" xfId="0" applyFont="1" applyFill="1" applyBorder="1" applyAlignment="1">
      <alignment horizontal="center" vertical="center"/>
    </xf>
    <xf numFmtId="0" fontId="29" fillId="6" borderId="30" xfId="0" applyFont="1" applyFill="1" applyBorder="1" applyAlignment="1">
      <alignment horizontal="center" vertical="center"/>
    </xf>
    <xf numFmtId="0" fontId="29" fillId="6" borderId="33" xfId="0" applyFont="1" applyFill="1" applyBorder="1" applyAlignment="1">
      <alignment horizontal="center" vertical="center"/>
    </xf>
    <xf numFmtId="0" fontId="5" fillId="3" borderId="79" xfId="0" applyFont="1" applyFill="1" applyBorder="1" applyAlignment="1">
      <alignment horizontal="center" vertical="center"/>
    </xf>
    <xf numFmtId="0" fontId="31" fillId="3" borderId="98" xfId="0" applyFont="1" applyFill="1" applyBorder="1" applyAlignment="1">
      <alignment horizontal="center" vertical="center"/>
    </xf>
    <xf numFmtId="0" fontId="32" fillId="3" borderId="98" xfId="0" applyFont="1" applyFill="1" applyBorder="1" applyAlignment="1">
      <alignment horizontal="center" vertical="center"/>
    </xf>
    <xf numFmtId="2" fontId="5" fillId="3" borderId="99" xfId="0" applyNumberFormat="1" applyFont="1" applyFill="1" applyBorder="1" applyAlignment="1">
      <alignment horizontal="center" vertical="center"/>
    </xf>
    <xf numFmtId="0" fontId="0" fillId="0" borderId="58" xfId="0" applyBorder="1" applyAlignment="1">
      <alignment horizontal="left"/>
    </xf>
    <xf numFmtId="0" fontId="1" fillId="0" borderId="23" xfId="0" applyFont="1" applyBorder="1" applyAlignment="1">
      <alignment horizontal="left"/>
    </xf>
    <xf numFmtId="0" fontId="1" fillId="0" borderId="17" xfId="0" applyFont="1" applyBorder="1" applyAlignment="1">
      <alignment horizontal="center"/>
    </xf>
    <xf numFmtId="0" fontId="5" fillId="3" borderId="58" xfId="0" applyFont="1" applyFill="1" applyBorder="1" applyAlignment="1">
      <alignment horizontal="center"/>
    </xf>
    <xf numFmtId="0" fontId="5" fillId="3" borderId="23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/>
    </xf>
    <xf numFmtId="0" fontId="1" fillId="0" borderId="58" xfId="0" applyFont="1" applyBorder="1" applyAlignment="1">
      <alignment horizontal="left"/>
    </xf>
    <xf numFmtId="2" fontId="0" fillId="0" borderId="17" xfId="0" applyNumberFormat="1" applyBorder="1" applyAlignment="1">
      <alignment horizontal="center"/>
    </xf>
    <xf numFmtId="2" fontId="0" fillId="2" borderId="23" xfId="0" applyNumberFormat="1" applyFill="1" applyBorder="1" applyAlignment="1">
      <alignment horizontal="center"/>
    </xf>
    <xf numFmtId="0" fontId="0" fillId="0" borderId="23" xfId="0" applyBorder="1" applyAlignment="1">
      <alignment horizontal="left"/>
    </xf>
    <xf numFmtId="2" fontId="33" fillId="0" borderId="23" xfId="6" applyNumberFormat="1" applyFill="1" applyBorder="1" applyAlignment="1">
      <alignment horizontal="center"/>
    </xf>
    <xf numFmtId="2" fontId="0" fillId="2" borderId="17" xfId="0" applyNumberFormat="1" applyFill="1" applyBorder="1" applyAlignment="1">
      <alignment horizontal="center"/>
    </xf>
    <xf numFmtId="181" fontId="0" fillId="16" borderId="23" xfId="0" applyNumberFormat="1" applyFill="1" applyBorder="1" applyAlignment="1">
      <alignment horizontal="center"/>
    </xf>
    <xf numFmtId="2" fontId="0" fillId="0" borderId="23" xfId="0" applyNumberFormat="1" applyBorder="1" applyAlignment="1">
      <alignment horizontal="center" vertical="center"/>
    </xf>
    <xf numFmtId="0" fontId="2" fillId="0" borderId="23" xfId="0" applyFont="1" applyBorder="1" applyAlignment="1">
      <alignment horizontal="left"/>
    </xf>
    <xf numFmtId="179" fontId="0" fillId="2" borderId="23" xfId="0" applyNumberFormat="1" applyFill="1" applyBorder="1" applyAlignment="1">
      <alignment horizontal="center"/>
    </xf>
    <xf numFmtId="0" fontId="0" fillId="11" borderId="0" xfId="0" applyFill="1" applyAlignment="1">
      <alignment horizontal="left"/>
    </xf>
    <xf numFmtId="0" fontId="5" fillId="3" borderId="0" xfId="0" applyFont="1" applyFill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0" fontId="1" fillId="0" borderId="58" xfId="0" applyFont="1" applyBorder="1" applyAlignment="1">
      <alignment horizontal="left" vertical="center"/>
    </xf>
    <xf numFmtId="2" fontId="1" fillId="0" borderId="23" xfId="0" applyNumberFormat="1" applyFont="1" applyBorder="1" applyAlignment="1">
      <alignment horizontal="center" vertical="center"/>
    </xf>
    <xf numFmtId="2" fontId="2" fillId="0" borderId="17" xfId="0" applyNumberFormat="1" applyFont="1" applyBorder="1" applyAlignment="1">
      <alignment horizontal="center" vertical="center"/>
    </xf>
    <xf numFmtId="1" fontId="1" fillId="5" borderId="23" xfId="0" applyNumberFormat="1" applyFont="1" applyFill="1" applyBorder="1" applyAlignment="1">
      <alignment horizontal="center" vertical="center"/>
    </xf>
    <xf numFmtId="0" fontId="1" fillId="0" borderId="58" xfId="0" applyFont="1" applyBorder="1" applyAlignment="1">
      <alignment horizontal="left" vertical="center" wrapText="1"/>
    </xf>
    <xf numFmtId="2" fontId="1" fillId="4" borderId="23" xfId="0" applyNumberFormat="1" applyFont="1" applyFill="1" applyBorder="1" applyAlignment="1">
      <alignment horizontal="center" vertical="center"/>
    </xf>
    <xf numFmtId="0" fontId="1" fillId="0" borderId="23" xfId="0" applyFont="1" applyBorder="1" applyAlignment="1">
      <alignment horizontal="left" vertical="center" wrapText="1"/>
    </xf>
    <xf numFmtId="2" fontId="0" fillId="0" borderId="17" xfId="0" applyNumberFormat="1" applyBorder="1" applyAlignment="1">
      <alignment horizontal="center" vertical="center"/>
    </xf>
    <xf numFmtId="2" fontId="0" fillId="16" borderId="23" xfId="0" applyNumberFormat="1" applyFill="1" applyBorder="1" applyAlignment="1">
      <alignment horizontal="center" vertical="center"/>
    </xf>
    <xf numFmtId="2" fontId="33" fillId="0" borderId="23" xfId="6" applyNumberFormat="1" applyFill="1" applyBorder="1" applyAlignment="1">
      <alignment horizontal="center" vertical="center"/>
    </xf>
    <xf numFmtId="180" fontId="0" fillId="16" borderId="23" xfId="0" applyNumberFormat="1" applyFill="1" applyBorder="1" applyAlignment="1">
      <alignment horizontal="center" vertical="center"/>
    </xf>
    <xf numFmtId="0" fontId="1" fillId="0" borderId="58" xfId="0" applyFont="1" applyBorder="1"/>
    <xf numFmtId="0" fontId="34" fillId="17" borderId="58" xfId="0" applyFont="1" applyFill="1" applyBorder="1" applyAlignment="1">
      <alignment horizontal="left" vertical="center" wrapText="1"/>
    </xf>
    <xf numFmtId="2" fontId="34" fillId="17" borderId="23" xfId="0" applyNumberFormat="1" applyFont="1" applyFill="1" applyBorder="1" applyAlignment="1">
      <alignment horizontal="center" vertical="center"/>
    </xf>
    <xf numFmtId="0" fontId="1" fillId="0" borderId="72" xfId="0" applyFont="1" applyBorder="1" applyAlignment="1">
      <alignment horizontal="left" vertical="center" wrapText="1"/>
    </xf>
    <xf numFmtId="2" fontId="0" fillId="0" borderId="28" xfId="0" applyNumberFormat="1" applyBorder="1" applyAlignment="1">
      <alignment horizontal="center" vertical="center"/>
    </xf>
    <xf numFmtId="0" fontId="1" fillId="0" borderId="28" xfId="0" applyFont="1" applyBorder="1" applyAlignment="1">
      <alignment horizontal="left" vertical="center" wrapText="1"/>
    </xf>
    <xf numFmtId="2" fontId="0" fillId="0" borderId="78" xfId="0" applyNumberFormat="1" applyBorder="1" applyAlignment="1">
      <alignment horizontal="center" vertical="center"/>
    </xf>
    <xf numFmtId="0" fontId="1" fillId="11" borderId="0" xfId="0" applyFont="1" applyFill="1" applyAlignment="1">
      <alignment wrapText="1"/>
    </xf>
    <xf numFmtId="0" fontId="35" fillId="0" borderId="0" xfId="0" applyFont="1"/>
    <xf numFmtId="0" fontId="23" fillId="0" borderId="0" xfId="0" applyFont="1"/>
    <xf numFmtId="0" fontId="23" fillId="5" borderId="0" xfId="0" applyFont="1" applyFill="1"/>
    <xf numFmtId="0" fontId="6" fillId="6" borderId="29" xfId="0" applyFont="1" applyFill="1" applyBorder="1" applyAlignment="1">
      <alignment horizontal="center"/>
    </xf>
    <xf numFmtId="0" fontId="36" fillId="0" borderId="30" xfId="0" applyFont="1" applyBorder="1"/>
    <xf numFmtId="0" fontId="36" fillId="0" borderId="33" xfId="0" applyFont="1" applyBorder="1"/>
    <xf numFmtId="0" fontId="6" fillId="7" borderId="29" xfId="10" applyFont="1" applyFill="1" applyBorder="1" applyAlignment="1">
      <alignment horizontal="center" vertical="center" wrapText="1"/>
    </xf>
    <xf numFmtId="0" fontId="6" fillId="7" borderId="30" xfId="10" applyFont="1" applyFill="1" applyBorder="1" applyAlignment="1">
      <alignment horizontal="center" vertical="center" wrapText="1"/>
    </xf>
    <xf numFmtId="0" fontId="6" fillId="7" borderId="33" xfId="10" applyFont="1" applyFill="1" applyBorder="1" applyAlignment="1">
      <alignment horizontal="center" vertical="center" wrapText="1"/>
    </xf>
    <xf numFmtId="0" fontId="37" fillId="3" borderId="1" xfId="0" applyFont="1" applyFill="1" applyBorder="1" applyAlignment="1">
      <alignment horizontal="center"/>
    </xf>
    <xf numFmtId="0" fontId="37" fillId="3" borderId="2" xfId="0" applyFont="1" applyFill="1" applyBorder="1" applyAlignment="1">
      <alignment horizontal="center"/>
    </xf>
    <xf numFmtId="0" fontId="37" fillId="3" borderId="4" xfId="0" applyFont="1" applyFill="1" applyBorder="1" applyAlignment="1">
      <alignment horizontal="center"/>
    </xf>
    <xf numFmtId="1" fontId="9" fillId="8" borderId="84" xfId="0" applyNumberFormat="1" applyFont="1" applyFill="1" applyBorder="1" applyAlignment="1">
      <alignment horizontal="center" vertical="center" wrapText="1"/>
    </xf>
    <xf numFmtId="1" fontId="9" fillId="8" borderId="85" xfId="0" applyNumberFormat="1" applyFont="1" applyFill="1" applyBorder="1" applyAlignment="1">
      <alignment horizontal="center" vertical="center" wrapText="1"/>
    </xf>
    <xf numFmtId="1" fontId="9" fillId="8" borderId="100" xfId="0" applyNumberFormat="1" applyFont="1" applyFill="1" applyBorder="1" applyAlignment="1">
      <alignment horizontal="center" vertical="center" wrapText="1"/>
    </xf>
    <xf numFmtId="0" fontId="0" fillId="0" borderId="23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1" fillId="0" borderId="54" xfId="0" applyFont="1" applyBorder="1" applyAlignment="1">
      <alignment horizontal="left" vertical="center"/>
    </xf>
    <xf numFmtId="0" fontId="0" fillId="0" borderId="31" xfId="0" applyBorder="1" applyAlignment="1">
      <alignment horizontal="left" vertical="center"/>
    </xf>
    <xf numFmtId="0" fontId="9" fillId="0" borderId="58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0" fontId="8" fillId="0" borderId="23" xfId="0" applyFont="1" applyBorder="1" applyAlignment="1">
      <alignment horizontal="center" vertical="center"/>
    </xf>
    <xf numFmtId="0" fontId="38" fillId="4" borderId="13" xfId="0" applyFont="1" applyFill="1" applyBorder="1" applyAlignment="1">
      <alignment horizontal="center"/>
    </xf>
    <xf numFmtId="1" fontId="9" fillId="0" borderId="77" xfId="0" applyNumberFormat="1" applyFont="1" applyBorder="1" applyAlignment="1">
      <alignment horizontal="left" vertical="center" wrapText="1"/>
    </xf>
    <xf numFmtId="1" fontId="9" fillId="0" borderId="60" xfId="0" applyNumberFormat="1" applyFont="1" applyBorder="1" applyAlignment="1">
      <alignment horizontal="left" vertical="center" wrapText="1"/>
    </xf>
    <xf numFmtId="1" fontId="9" fillId="0" borderId="26" xfId="0" applyNumberFormat="1" applyFont="1" applyBorder="1" applyAlignment="1">
      <alignment horizontal="left" vertical="center" wrapText="1"/>
    </xf>
    <xf numFmtId="1" fontId="9" fillId="0" borderId="23" xfId="0" applyNumberFormat="1" applyFont="1" applyBorder="1" applyAlignment="1">
      <alignment horizontal="center" vertical="center" wrapText="1"/>
    </xf>
    <xf numFmtId="0" fontId="9" fillId="0" borderId="54" xfId="0" applyFont="1" applyBorder="1" applyAlignment="1">
      <alignment horizontal="left" vertical="center"/>
    </xf>
    <xf numFmtId="0" fontId="9" fillId="0" borderId="31" xfId="0" applyFont="1" applyBorder="1" applyAlignment="1">
      <alignment horizontal="left" vertical="center"/>
    </xf>
    <xf numFmtId="0" fontId="8" fillId="0" borderId="31" xfId="0" applyFont="1" applyBorder="1" applyAlignment="1">
      <alignment horizontal="center" vertical="center"/>
    </xf>
    <xf numFmtId="2" fontId="4" fillId="4" borderId="59" xfId="0" applyNumberFormat="1" applyFont="1" applyFill="1" applyBorder="1" applyAlignment="1" applyProtection="1">
      <alignment horizontal="center" vertical="center"/>
      <protection locked="0"/>
    </xf>
    <xf numFmtId="0" fontId="4" fillId="4" borderId="101" xfId="0" applyFont="1" applyFill="1" applyBorder="1" applyAlignment="1">
      <alignment horizontal="center" vertical="center"/>
    </xf>
    <xf numFmtId="0" fontId="9" fillId="0" borderId="58" xfId="0" applyFont="1" applyBorder="1" applyAlignment="1">
      <alignment horizontal="left" vertical="center" wrapText="1"/>
    </xf>
    <xf numFmtId="0" fontId="9" fillId="0" borderId="23" xfId="0" applyFont="1" applyBorder="1" applyAlignment="1">
      <alignment horizontal="left" vertical="center" wrapText="1"/>
    </xf>
    <xf numFmtId="180" fontId="4" fillId="0" borderId="17" xfId="0" applyNumberFormat="1" applyFont="1" applyBorder="1" applyAlignment="1">
      <alignment horizontal="center" vertical="center"/>
    </xf>
    <xf numFmtId="180" fontId="4" fillId="0" borderId="82" xfId="0" applyNumberFormat="1" applyFont="1" applyBorder="1" applyAlignment="1">
      <alignment horizontal="center" vertical="center"/>
    </xf>
    <xf numFmtId="0" fontId="9" fillId="0" borderId="77" xfId="0" applyFont="1" applyBorder="1" applyAlignment="1">
      <alignment horizontal="left" vertical="center"/>
    </xf>
    <xf numFmtId="0" fontId="9" fillId="0" borderId="60" xfId="0" applyFont="1" applyBorder="1" applyAlignment="1">
      <alignment horizontal="left" vertical="center"/>
    </xf>
    <xf numFmtId="0" fontId="9" fillId="0" borderId="26" xfId="0" applyFont="1" applyBorder="1" applyAlignment="1">
      <alignment horizontal="left" vertical="center"/>
    </xf>
    <xf numFmtId="178" fontId="8" fillId="0" borderId="23" xfId="0" applyNumberFormat="1" applyFont="1" applyBorder="1" applyAlignment="1">
      <alignment horizontal="center" vertical="center"/>
    </xf>
    <xf numFmtId="178" fontId="4" fillId="0" borderId="17" xfId="0" applyNumberFormat="1" applyFont="1" applyBorder="1" applyAlignment="1">
      <alignment horizontal="center" vertical="center"/>
    </xf>
    <xf numFmtId="178" fontId="4" fillId="0" borderId="82" xfId="0" applyNumberFormat="1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9" fillId="0" borderId="31" xfId="0" applyFont="1" applyBorder="1" applyAlignment="1">
      <alignment horizontal="left" vertical="center" wrapText="1"/>
    </xf>
    <xf numFmtId="0" fontId="9" fillId="0" borderId="31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4" fontId="4" fillId="0" borderId="17" xfId="0" applyNumberFormat="1" applyFont="1" applyBorder="1" applyAlignment="1">
      <alignment horizontal="center" vertical="center"/>
    </xf>
    <xf numFmtId="4" fontId="4" fillId="0" borderId="82" xfId="0" applyNumberFormat="1" applyFont="1" applyBorder="1" applyAlignment="1">
      <alignment horizontal="center" vertical="center"/>
    </xf>
    <xf numFmtId="0" fontId="9" fillId="0" borderId="102" xfId="0" applyFont="1" applyBorder="1" applyAlignment="1">
      <alignment horizontal="left" vertical="center"/>
    </xf>
    <xf numFmtId="0" fontId="33" fillId="0" borderId="0" xfId="6" applyFill="1" applyBorder="1" applyAlignment="1">
      <alignment horizontal="center" vertical="center"/>
    </xf>
    <xf numFmtId="178" fontId="4" fillId="4" borderId="17" xfId="0" applyNumberFormat="1" applyFont="1" applyFill="1" applyBorder="1" applyAlignment="1" applyProtection="1">
      <alignment horizontal="center" vertical="center"/>
      <protection locked="0"/>
    </xf>
    <xf numFmtId="0" fontId="4" fillId="4" borderId="82" xfId="0" applyFont="1" applyFill="1" applyBorder="1" applyAlignment="1" applyProtection="1">
      <alignment horizontal="center" vertical="center"/>
      <protection locked="0"/>
    </xf>
    <xf numFmtId="0" fontId="9" fillId="0" borderId="26" xfId="0" applyFont="1" applyBorder="1" applyAlignment="1">
      <alignment horizontal="left" vertical="center" wrapText="1"/>
    </xf>
    <xf numFmtId="0" fontId="8" fillId="0" borderId="23" xfId="0" applyFont="1" applyBorder="1" applyAlignment="1">
      <alignment horizontal="center"/>
    </xf>
    <xf numFmtId="179" fontId="4" fillId="0" borderId="17" xfId="0" applyNumberFormat="1" applyFont="1" applyBorder="1" applyAlignment="1">
      <alignment horizontal="center" vertical="center"/>
    </xf>
    <xf numFmtId="1" fontId="9" fillId="0" borderId="58" xfId="0" applyNumberFormat="1" applyFont="1" applyBorder="1" applyAlignment="1">
      <alignment horizontal="left" vertical="center" wrapText="1"/>
    </xf>
    <xf numFmtId="1" fontId="9" fillId="0" borderId="23" xfId="0" applyNumberFormat="1" applyFont="1" applyBorder="1" applyAlignment="1">
      <alignment horizontal="left" vertical="center" wrapText="1"/>
    </xf>
    <xf numFmtId="0" fontId="9" fillId="0" borderId="103" xfId="0" applyFont="1" applyBorder="1" applyAlignment="1">
      <alignment horizontal="left" vertical="center"/>
    </xf>
    <xf numFmtId="0" fontId="9" fillId="0" borderId="104" xfId="0" applyFont="1" applyBorder="1" applyAlignment="1">
      <alignment horizontal="left" vertical="center"/>
    </xf>
    <xf numFmtId="0" fontId="8" fillId="0" borderId="31" xfId="0" applyFont="1" applyBorder="1" applyAlignment="1">
      <alignment horizontal="center"/>
    </xf>
    <xf numFmtId="179" fontId="4" fillId="0" borderId="59" xfId="0" applyNumberFormat="1" applyFont="1" applyBorder="1" applyAlignment="1">
      <alignment horizontal="center" vertical="center"/>
    </xf>
    <xf numFmtId="181" fontId="4" fillId="0" borderId="17" xfId="0" applyNumberFormat="1" applyFont="1" applyBorder="1" applyAlignment="1">
      <alignment horizontal="center" vertical="center"/>
    </xf>
    <xf numFmtId="0" fontId="9" fillId="0" borderId="72" xfId="0" applyFont="1" applyBorder="1" applyAlignment="1">
      <alignment horizontal="left" vertical="center"/>
    </xf>
    <xf numFmtId="0" fontId="9" fillId="0" borderId="28" xfId="0" applyFont="1" applyBorder="1" applyAlignment="1">
      <alignment horizontal="left" vertical="center"/>
    </xf>
    <xf numFmtId="0" fontId="9" fillId="0" borderId="28" xfId="0" applyFont="1" applyBorder="1" applyAlignment="1">
      <alignment horizontal="center"/>
    </xf>
    <xf numFmtId="183" fontId="4" fillId="4" borderId="89" xfId="0" applyNumberFormat="1" applyFont="1" applyFill="1" applyBorder="1" applyAlignment="1">
      <alignment horizontal="center" vertical="center"/>
    </xf>
    <xf numFmtId="1" fontId="9" fillId="0" borderId="87" xfId="0" applyNumberFormat="1" applyFont="1" applyBorder="1" applyAlignment="1">
      <alignment horizontal="left" vertical="center" wrapText="1"/>
    </xf>
    <xf numFmtId="1" fontId="9" fillId="0" borderId="88" xfId="0" applyNumberFormat="1" applyFont="1" applyBorder="1" applyAlignment="1">
      <alignment horizontal="left" vertical="center" wrapText="1"/>
    </xf>
    <xf numFmtId="1" fontId="9" fillId="0" borderId="74" xfId="0" applyNumberFormat="1" applyFont="1" applyBorder="1" applyAlignment="1">
      <alignment horizontal="left" vertical="center" wrapText="1"/>
    </xf>
    <xf numFmtId="0" fontId="39" fillId="5" borderId="0" xfId="0" applyFont="1" applyFill="1"/>
    <xf numFmtId="0" fontId="40" fillId="5" borderId="0" xfId="0" applyFont="1" applyFill="1"/>
    <xf numFmtId="0" fontId="41" fillId="0" borderId="0" xfId="6" applyFont="1" applyFill="1" applyBorder="1" applyAlignment="1">
      <alignment horizontal="center"/>
    </xf>
    <xf numFmtId="0" fontId="33" fillId="0" borderId="0" xfId="6" applyFill="1" applyBorder="1" applyAlignment="1">
      <alignment horizontal="center"/>
    </xf>
    <xf numFmtId="0" fontId="24" fillId="0" borderId="0" xfId="0" applyFont="1"/>
    <xf numFmtId="0" fontId="1" fillId="5" borderId="0" xfId="0" applyFont="1" applyFill="1"/>
    <xf numFmtId="0" fontId="33" fillId="0" borderId="0" xfId="6" applyFill="1" applyBorder="1" applyAlignment="1"/>
    <xf numFmtId="0" fontId="42" fillId="0" borderId="0" xfId="0" applyFont="1" applyAlignment="1">
      <alignment vertical="center" wrapText="1"/>
    </xf>
    <xf numFmtId="0" fontId="43" fillId="0" borderId="0" xfId="0" applyFont="1" applyAlignment="1">
      <alignment vertical="center" wrapText="1"/>
    </xf>
    <xf numFmtId="1" fontId="9" fillId="0" borderId="77" xfId="0" applyNumberFormat="1" applyFont="1" applyBorder="1" applyAlignment="1" quotePrefix="1">
      <alignment horizontal="left" vertical="center" wrapText="1"/>
    </xf>
    <xf numFmtId="1" fontId="9" fillId="0" borderId="23" xfId="0" applyNumberFormat="1" applyFont="1" applyBorder="1" applyAlignment="1" quotePrefix="1">
      <alignment horizontal="center" vertical="center" wrapText="1"/>
    </xf>
    <xf numFmtId="1" fontId="9" fillId="0" borderId="58" xfId="0" applyNumberFormat="1" applyFont="1" applyBorder="1" applyAlignment="1" quotePrefix="1">
      <alignment horizontal="left" vertical="center" wrapText="1"/>
    </xf>
    <xf numFmtId="1" fontId="9" fillId="0" borderId="87" xfId="0" applyNumberFormat="1" applyFont="1" applyBorder="1" applyAlignment="1" quotePrefix="1">
      <alignment horizontal="left" vertical="center" wrapText="1"/>
    </xf>
    <xf numFmtId="1" fontId="26" fillId="6" borderId="93" xfId="0" applyNumberFormat="1" applyFont="1" applyFill="1" applyBorder="1" applyAlignment="1" quotePrefix="1">
      <alignment vertical="center" wrapText="1"/>
    </xf>
    <xf numFmtId="1" fontId="26" fillId="6" borderId="85" xfId="0" applyNumberFormat="1" applyFont="1" applyFill="1" applyBorder="1" applyAlignment="1" quotePrefix="1">
      <alignment vertical="center" wrapText="1"/>
    </xf>
    <xf numFmtId="1" fontId="26" fillId="6" borderId="42" xfId="0" applyNumberFormat="1" applyFont="1" applyFill="1" applyBorder="1" applyAlignment="1" quotePrefix="1">
      <alignment horizontal="center" vertical="center" wrapText="1"/>
    </xf>
    <xf numFmtId="1" fontId="26" fillId="6" borderId="88" xfId="0" applyNumberFormat="1" applyFont="1" applyFill="1" applyBorder="1" applyAlignment="1" quotePrefix="1">
      <alignment horizontal="center" vertical="center" wrapText="1"/>
    </xf>
    <xf numFmtId="1" fontId="26" fillId="6" borderId="8" xfId="0" applyNumberFormat="1" applyFont="1" applyFill="1" applyBorder="1" applyAlignment="1" quotePrefix="1">
      <alignment horizontal="center" vertical="center" wrapText="1"/>
    </xf>
    <xf numFmtId="1" fontId="26" fillId="6" borderId="10" xfId="0" applyNumberFormat="1" applyFont="1" applyFill="1" applyBorder="1" applyAlignment="1" quotePrefix="1">
      <alignment horizontal="center" vertical="center" wrapText="1"/>
    </xf>
    <xf numFmtId="1" fontId="26" fillId="6" borderId="33" xfId="0" applyNumberFormat="1" applyFont="1" applyFill="1" applyBorder="1" applyAlignment="1" quotePrefix="1">
      <alignment horizontal="center" vertical="center" wrapText="1"/>
    </xf>
    <xf numFmtId="1" fontId="27" fillId="15" borderId="10" xfId="0" applyNumberFormat="1" applyFont="1" applyFill="1" applyBorder="1" applyAlignment="1" quotePrefix="1">
      <alignment horizontal="left" vertical="center" wrapText="1"/>
    </xf>
    <xf numFmtId="180" fontId="30" fillId="11" borderId="93" xfId="0" applyNumberFormat="1" applyFont="1" applyFill="1" applyBorder="1" applyAlignment="1" quotePrefix="1">
      <alignment horizontal="center" vertical="center" wrapText="1"/>
    </xf>
    <xf numFmtId="1" fontId="27" fillId="0" borderId="10" xfId="0" applyNumberFormat="1" applyFont="1" applyBorder="1" applyAlignment="1" quotePrefix="1">
      <alignment horizontal="left" vertical="center" wrapText="1"/>
    </xf>
    <xf numFmtId="1" fontId="25" fillId="8" borderId="7" xfId="0" applyNumberFormat="1" applyFont="1" applyFill="1" applyBorder="1" applyAlignment="1" quotePrefix="1">
      <alignment horizontal="center" vertical="center" wrapText="1"/>
    </xf>
    <xf numFmtId="1" fontId="26" fillId="8" borderId="93" xfId="0" applyNumberFormat="1" applyFont="1" applyFill="1" applyBorder="1" applyAlignment="1" quotePrefix="1">
      <alignment vertical="center" wrapText="1"/>
    </xf>
    <xf numFmtId="1" fontId="26" fillId="8" borderId="85" xfId="0" applyNumberFormat="1" applyFont="1" applyFill="1" applyBorder="1" applyAlignment="1" quotePrefix="1">
      <alignment vertical="center" wrapText="1"/>
    </xf>
    <xf numFmtId="1" fontId="26" fillId="8" borderId="42" xfId="0" applyNumberFormat="1" applyFont="1" applyFill="1" applyBorder="1" applyAlignment="1" quotePrefix="1">
      <alignment horizontal="center" vertical="center" wrapText="1"/>
    </xf>
    <xf numFmtId="1" fontId="26" fillId="8" borderId="88" xfId="0" applyNumberFormat="1" applyFont="1" applyFill="1" applyBorder="1" applyAlignment="1" quotePrefix="1">
      <alignment horizontal="center" vertical="center" wrapText="1"/>
    </xf>
    <xf numFmtId="1" fontId="26" fillId="8" borderId="8" xfId="0" applyNumberFormat="1" applyFont="1" applyFill="1" applyBorder="1" applyAlignment="1" quotePrefix="1">
      <alignment horizontal="center" vertical="center" wrapText="1"/>
    </xf>
    <xf numFmtId="1" fontId="26" fillId="8" borderId="10" xfId="0" applyNumberFormat="1" applyFont="1" applyFill="1" applyBorder="1" applyAlignment="1" quotePrefix="1">
      <alignment horizontal="center" vertical="center" wrapText="1"/>
    </xf>
    <xf numFmtId="1" fontId="26" fillId="8" borderId="33" xfId="0" applyNumberFormat="1" applyFont="1" applyFill="1" applyBorder="1" applyAlignment="1" quotePrefix="1">
      <alignment horizontal="center" vertical="center" wrapText="1"/>
    </xf>
    <xf numFmtId="1" fontId="27" fillId="8" borderId="10" xfId="0" applyNumberFormat="1" applyFont="1" applyFill="1" applyBorder="1" applyAlignment="1" quotePrefix="1">
      <alignment horizontal="left" vertical="center" wrapText="1"/>
    </xf>
    <xf numFmtId="0" fontId="3" fillId="0" borderId="8" xfId="0" applyFont="1" applyBorder="1" applyAlignment="1" quotePrefix="1">
      <alignment horizontal="left"/>
    </xf>
    <xf numFmtId="178" fontId="8" fillId="8" borderId="43" xfId="0" applyNumberFormat="1" applyFont="1" applyFill="1" applyBorder="1" applyAlignment="1" quotePrefix="1">
      <alignment horizontal="left" wrapText="1"/>
    </xf>
    <xf numFmtId="178" fontId="8" fillId="8" borderId="40" xfId="0" applyNumberFormat="1" applyFont="1" applyFill="1" applyBorder="1" applyAlignment="1" quotePrefix="1">
      <alignment horizontal="left" wrapText="1"/>
    </xf>
    <xf numFmtId="0" fontId="8" fillId="8" borderId="39" xfId="0" applyFont="1" applyFill="1" applyBorder="1" applyAlignment="1" quotePrefix="1">
      <alignment horizontal="left" wrapText="1"/>
    </xf>
    <xf numFmtId="1" fontId="8" fillId="4" borderId="40" xfId="0" applyNumberFormat="1" applyFont="1" applyFill="1" applyBorder="1" applyAlignment="1" quotePrefix="1">
      <alignment horizontal="left" vertical="center" wrapText="1"/>
    </xf>
  </cellXfs>
  <cellStyles count="49">
    <cellStyle name="Normal" xfId="0" builtinId="0"/>
    <cellStyle name="Coma" xfId="1" builtinId="3"/>
    <cellStyle name="Moneda" xfId="2" builtinId="4"/>
    <cellStyle name="K" xfId="3" builtinId="5"/>
    <cellStyle name="Coma [0]" xfId="4" builtinId="6"/>
    <cellStyle name="Moneda [0]" xfId="5" builtinId="7"/>
    <cellStyle name="Hipervínculo" xfId="6" builtinId="8"/>
    <cellStyle name="Hipervínculo visitado" xfId="7" builtinId="9"/>
    <cellStyle name="Nota" xfId="8" builtinId="10"/>
    <cellStyle name="Texto de advertencia" xfId="9" builtinId="11"/>
    <cellStyle name="Título" xfId="10" builtinId="15"/>
    <cellStyle name="Texto explicativo" xfId="11" builtinId="53"/>
    <cellStyle name="Título 1" xfId="12" builtinId="16"/>
    <cellStyle name="Título 2" xfId="13" builtinId="17"/>
    <cellStyle name="Título 3" xfId="14" builtinId="18"/>
    <cellStyle name="Título 4" xfId="15" builtinId="19"/>
    <cellStyle name="Entrada" xfId="16" builtinId="20"/>
    <cellStyle name="Salida" xfId="17" builtinId="21"/>
    <cellStyle name="Cálculo" xfId="18" builtinId="22"/>
    <cellStyle name="Celda de comprobación" xfId="19" builtinId="23"/>
    <cellStyle name="Celda vinculada" xfId="20" builtinId="24"/>
    <cellStyle name="Total" xfId="21" builtinId="25"/>
    <cellStyle name="Correcto" xfId="22" builtinId="26"/>
    <cellStyle name="Incorrecto" xfId="23" builtinId="27"/>
    <cellStyle name="Neutro" xfId="24" builtinId="28"/>
    <cellStyle name="Énfasis1" xfId="25" builtinId="29"/>
    <cellStyle name="20% - Énfasis1" xfId="26" builtinId="30"/>
    <cellStyle name="40% - Énfasis1" xfId="27" builtinId="31"/>
    <cellStyle name="60% - Énfasis1" xfId="28" builtinId="32"/>
    <cellStyle name="Énfasis2" xfId="29" builtinId="33"/>
    <cellStyle name="20% - Énfasis2" xfId="30" builtinId="34"/>
    <cellStyle name="40% - Énfasis2" xfId="31" builtinId="35"/>
    <cellStyle name="60% - Énfasis2" xfId="32" builtinId="36"/>
    <cellStyle name="Énfasis3" xfId="33" builtinId="37"/>
    <cellStyle name="20% - Énfasis3" xfId="34" builtinId="38"/>
    <cellStyle name="40% - Énfasis3" xfId="35" builtinId="39"/>
    <cellStyle name="60% - Énfasis3" xfId="36" builtinId="40"/>
    <cellStyle name="Énfasis4" xfId="37" builtinId="41"/>
    <cellStyle name="20% - Énfasis4" xfId="38" builtinId="42"/>
    <cellStyle name="40% - Énfasis4" xfId="39" builtinId="43"/>
    <cellStyle name="60% - Énfasis4" xfId="40" builtinId="44"/>
    <cellStyle name="Énfasis5" xfId="41" builtinId="45"/>
    <cellStyle name="20% - Énfasis5" xfId="42" builtinId="46"/>
    <cellStyle name="40% - Énfasis5" xfId="43" builtinId="47"/>
    <cellStyle name="60% - Énfasis5" xfId="44" builtinId="48"/>
    <cellStyle name="Énfasis6" xfId="45" builtinId="49"/>
    <cellStyle name="20% - Énfasis6" xfId="46" builtinId="50"/>
    <cellStyle name="40% - Énfasis6" xfId="47" builtinId="51"/>
    <cellStyle name="60% - Énfasis6" xfId="48" builtinId="52"/>
  </cellStyles>
  <dxfs count="1">
    <dxf>
      <fill>
        <patternFill patternType="solid"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00BCE292"/>
      <color rgb="00009900"/>
      <color rgb="0000CC00"/>
      <color rgb="004CBA4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Drop" dx="16" fmlaLink="$A$20" fmlaRange="'VELOCIDADES RECOMENDADAS'!$C$5:$C$23" max="11" noThreeD="1" page="8" sel="6" val="0"/>
</file>

<file path=xl/ctrlProps/ctrlProp3.xml><?xml version="1.0" encoding="utf-8"?>
<formControlPr xmlns="http://schemas.microsoft.com/office/spreadsheetml/2009/9/main" objectType="Drop" dx="16" fmlaLink="$A$21" fmlaRange="'VELOCIDADES RECOMENDADAS'!$N$27:$N$31" noThreeD="1" page="5" sel="1" val="0"/>
</file>

<file path=xl/ctrlProps/ctrlProp4.xml><?xml version="1.0" encoding="utf-8"?>
<formControlPr xmlns="http://schemas.microsoft.com/office/spreadsheetml/2009/9/main" objectType="Drop" dx="16" fmlaLink="$B$20" fmlaRange="'VELOCIDADES RECOMENDADAS'!$L$5:$L$23" max="11" noThreeD="1" page="8" sel="6" val="0"/>
</file>

<file path=xl/ctrlProps/ctrlProp5.xml><?xml version="1.0" encoding="utf-8"?>
<formControlPr xmlns="http://schemas.microsoft.com/office/spreadsheetml/2009/9/main" objectType="Drop" dx="16" fmlaLink="$B$21" fmlaRange="'VELOCIDADES RECOMENDADAS'!$N$27:$N$31" noThreeD="1" page="5" sel="1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Drop" dx="16" fmlaLink="$A$32" fmlaRange="'VELOCIDADES RECOMENDADAS'!$Z$5:$Z$23" max="11" noThreeD="1" page="8" sel="9" val="8"/>
</file>

<file path=xl/ctrlProps/ctrlProp11.xml><?xml version="1.0" encoding="utf-8"?>
<formControlPr xmlns="http://schemas.microsoft.com/office/spreadsheetml/2009/9/main" objectType="Drop" dx="16" fmlaLink="$A$33" fmlaRange="'VELOCIDADES RECOMENDADAS'!$U$27:$U$30" noThreeD="1" page="4" sel="3" val="0"/>
</file>

<file path=xl/ctrlProps/ctrlProp12.xml><?xml version="1.0" encoding="utf-8"?>
<formControlPr xmlns="http://schemas.microsoft.com/office/spreadsheetml/2009/9/main" objectType="Drop" dx="16" fmlaLink="$A$34" fmlaRange="'VELOCIDADES RECOMENDADAS'!$AF$6:$AF$33" max="20" noThreeD="1" page="8" sel="15" val="7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Button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Button" val="0"/>
</file>

<file path=xl/ctrlProps/ctrlProp21.xml><?xml version="1.0" encoding="utf-8"?>
<formControlPr xmlns="http://schemas.microsoft.com/office/spreadsheetml/2009/9/main" objectType="Drop" dx="16" fmlaLink="$K$5" fmlaRange="'VELOCIDADES RECOMENDADAS'!$U$5:$U$23" max="11" noThreeD="1" page="8" sel="9" val="4"/>
</file>

<file path=xl/ctrlProps/ctrlProp22.xml><?xml version="1.0" encoding="utf-8"?>
<formControlPr xmlns="http://schemas.microsoft.com/office/spreadsheetml/2009/9/main" objectType="Drop" dx="16" fmlaLink="$K$6" fmlaRange="'VELOCIDADES RECOMENDADAS'!$U$5:$U$23" max="11" noThreeD="1" page="8" sel="5" val="4"/>
</file>

<file path=xl/ctrlProps/ctrlProp23.xml><?xml version="1.0" encoding="utf-8"?>
<formControlPr xmlns="http://schemas.microsoft.com/office/spreadsheetml/2009/9/main" objectType="Drop" dx="16" fmlaLink="$K$7" fmlaRange="'VELOCIDADES RECOMENDADAS'!$U$5:$U$23" max="11" noThreeD="1" page="8" sel="9" val="8"/>
</file>

<file path=xl/ctrlProps/ctrlProp24.xml><?xml version="1.0" encoding="utf-8"?>
<formControlPr xmlns="http://schemas.microsoft.com/office/spreadsheetml/2009/9/main" objectType="Drop" dx="16" fmlaLink="$K$8" fmlaRange="'VELOCIDADES RECOMENDADAS'!$U$5:$U$23" max="11" noThreeD="1" page="8" sel="8" val="5"/>
</file>

<file path=xl/ctrlProps/ctrlProp25.xml><?xml version="1.0" encoding="utf-8"?>
<formControlPr xmlns="http://schemas.microsoft.com/office/spreadsheetml/2009/9/main" objectType="Drop" dx="16" fmlaLink="$K$9" fmlaRange="'VELOCIDADES RECOMENDADAS'!$U$5:$U$23" max="11" noThreeD="1" page="8" sel="5" val="4"/>
</file>

<file path=xl/ctrlProps/ctrlProp26.xml><?xml version="1.0" encoding="utf-8"?>
<formControlPr xmlns="http://schemas.microsoft.com/office/spreadsheetml/2009/9/main" objectType="Drop" dx="16" fmlaLink="$K$10" fmlaRange="'VELOCIDADES RECOMENDADAS'!$U$5:$U$23" max="11" noThreeD="1" page="8" sel="5" val="0"/>
</file>

<file path=xl/ctrlProps/ctrlProp27.xml><?xml version="1.0" encoding="utf-8"?>
<formControlPr xmlns="http://schemas.microsoft.com/office/spreadsheetml/2009/9/main" objectType="Drop" dx="16" fmlaLink="$K$11" fmlaRange="'VELOCIDADES RECOMENDADAS'!$U$5:$U$23" max="11" noThreeD="1" page="8" sel="11" val="4"/>
</file>

<file path=xl/ctrlProps/ctrlProp28.xml><?xml version="1.0" encoding="utf-8"?>
<formControlPr xmlns="http://schemas.microsoft.com/office/spreadsheetml/2009/9/main" objectType="Drop" dx="16" fmlaLink="$K$12" fmlaRange="'VELOCIDADES RECOMENDADAS'!$U$5:$U$23" max="11" noThreeD="1" page="8" sel="11" val="3"/>
</file>

<file path=xl/ctrlProps/ctrlProp29.xml><?xml version="1.0" encoding="utf-8"?>
<formControlPr xmlns="http://schemas.microsoft.com/office/spreadsheetml/2009/9/main" objectType="Drop" dx="16" fmlaLink="$K$13" fmlaRange="'VELOCIDADES RECOMENDADAS'!$U$5:$U$23" max="11" noThreeD="1" page="8" sel="8" val="4"/>
</file>

<file path=xl/ctrlProps/ctrlProp30.xml><?xml version="1.0" encoding="utf-8"?>
<formControlPr xmlns="http://schemas.microsoft.com/office/spreadsheetml/2009/9/main" objectType="Drop" dx="16" fmlaLink="$K$14" fmlaRange="'VELOCIDADES RECOMENDADAS'!$U$5:$U$23" max="11" noThreeD="1" page="8" sel="5" val="2"/>
</file>

<file path=xl/ctrlProps/ctrlProp31.xml><?xml version="1.0" encoding="utf-8"?>
<formControlPr xmlns="http://schemas.microsoft.com/office/spreadsheetml/2009/9/main" objectType="Drop" dx="16" fmlaLink="$K$16" fmlaRange="'VELOCIDADES RECOMENDADAS'!$U$5:$U$23" max="11" noThreeD="1" page="8" sel="5" val="2"/>
</file>

<file path=xl/ctrlProps/ctrlProp32.xml><?xml version="1.0" encoding="utf-8"?>
<formControlPr xmlns="http://schemas.microsoft.com/office/spreadsheetml/2009/9/main" objectType="Drop" dx="16" fmlaLink="$K$17" fmlaRange="'VELOCIDADES RECOMENDADAS'!$U$5:$U$23" max="11" noThreeD="1" page="8" sel="11" val="7"/>
</file>

<file path=xl/ctrlProps/ctrlProp33.xml><?xml version="1.0" encoding="utf-8"?>
<formControlPr xmlns="http://schemas.microsoft.com/office/spreadsheetml/2009/9/main" objectType="Drop" dx="16" fmlaLink="$K$18" fmlaRange="'VELOCIDADES RECOMENDADAS'!$U$5:$U$23" max="11" noThreeD="1" page="8" sel="1" val="0"/>
</file>

<file path=xl/ctrlProps/ctrlProp34.xml><?xml version="1.0" encoding="utf-8"?>
<formControlPr xmlns="http://schemas.microsoft.com/office/spreadsheetml/2009/9/main" objectType="Drop" dx="16" fmlaLink="$K$19" fmlaRange="'VELOCIDADES RECOMENDADAS'!$U$5:$U$23" max="11" noThreeD="1" page="1" sel="1" val="0"/>
</file>

<file path=xl/ctrlProps/ctrlProp35.xml><?xml version="1.0" encoding="utf-8"?>
<formControlPr xmlns="http://schemas.microsoft.com/office/spreadsheetml/2009/9/main" objectType="Drop" dx="16" fmlaLink="$K$20" fmlaRange="'VELOCIDADES RECOMENDADAS'!$U$5:$U$23" max="11" noThreeD="1" page="1" sel="11" val="0"/>
</file>

<file path=xl/ctrlProps/ctrlProp36.xml><?xml version="1.0" encoding="utf-8"?>
<formControlPr xmlns="http://schemas.microsoft.com/office/spreadsheetml/2009/9/main" objectType="Drop" dx="16" fmlaLink="$K$21" fmlaRange="'VELOCIDADES RECOMENDADAS'!$U$5:$U$23" max="11" noThreeD="1" page="1" sel="15" val="0"/>
</file>

<file path=xl/ctrlProps/ctrlProp37.xml><?xml version="1.0" encoding="utf-8"?>
<formControlPr xmlns="http://schemas.microsoft.com/office/spreadsheetml/2009/9/main" objectType="Drop" dx="16" fmlaLink="$K$22" fmlaRange="'VELOCIDADES RECOMENDADAS'!$U$5:$U$23" max="11" noThreeD="1" page="8" sel="15" val="7"/>
</file>

<file path=xl/ctrlProps/ctrlProp38.xml><?xml version="1.0" encoding="utf-8"?>
<formControlPr xmlns="http://schemas.microsoft.com/office/spreadsheetml/2009/9/main" objectType="Drop" dx="16" fmlaLink="$K$23" fmlaRange="'VELOCIDADES RECOMENDADAS'!$U$5:$U$23" max="11" noThreeD="1" page="1" sel="15" val="0"/>
</file>

<file path=xl/ctrlProps/ctrlProp39.xml><?xml version="1.0" encoding="utf-8"?>
<formControlPr xmlns="http://schemas.microsoft.com/office/spreadsheetml/2009/9/main" objectType="Drop" dx="16" fmlaLink="$K$24" fmlaRange="'VELOCIDADES RECOMENDADAS'!$U$5:$U$23" max="11" noThreeD="1" page="8" sel="15" val="7"/>
</file>

<file path=xl/ctrlProps/ctrlProp40.xml><?xml version="1.0" encoding="utf-8"?>
<formControlPr xmlns="http://schemas.microsoft.com/office/spreadsheetml/2009/9/main" objectType="Drop" dx="16" fmlaLink="$K$25" fmlaRange="'VELOCIDADES RECOMENDADAS'!$U$5:$U$23" max="11" noThreeD="1" page="1" sel="11" val="0"/>
</file>

<file path=xl/ctrlProps/ctrlProp41.xml><?xml version="1.0" encoding="utf-8"?>
<formControlPr xmlns="http://schemas.microsoft.com/office/spreadsheetml/2009/9/main" objectType="Drop" dx="16" fmlaLink="$K$26" fmlaRange="'VELOCIDADES RECOMENDADAS'!$U$5:$U$23" max="11" noThreeD="1" page="1" sel="11" val="7"/>
</file>

<file path=xl/ctrlProps/ctrlProp42.xml><?xml version="1.0" encoding="utf-8"?>
<formControlPr xmlns="http://schemas.microsoft.com/office/spreadsheetml/2009/9/main" objectType="Drop" dx="16" fmlaLink="$K$27" fmlaRange="'VELOCIDADES RECOMENDADAS'!$U$5:$U$23" max="11" noThreeD="1" page="1" sel="11" val="0"/>
</file>

<file path=xl/ctrlProps/ctrlProp43.xml><?xml version="1.0" encoding="utf-8"?>
<formControlPr xmlns="http://schemas.microsoft.com/office/spreadsheetml/2009/9/main" objectType="Drop" dx="16" fmlaLink="$K$28" fmlaRange="'VELOCIDADES RECOMENDADAS'!$U$5:$U$23" max="11" noThreeD="1" page="8" sel="12" val="8"/>
</file>

<file path=xl/ctrlProps/ctrlProp44.xml><?xml version="1.0" encoding="utf-8"?>
<formControlPr xmlns="http://schemas.microsoft.com/office/spreadsheetml/2009/9/main" objectType="Drop" dx="16" fmlaLink="$K$29" fmlaRange="'VELOCIDADES RECOMENDADAS'!$U$5:$U$23" max="11" noThreeD="1" page="8" sel="5" val="0"/>
</file>

<file path=xl/ctrlProps/ctrlProp45.xml><?xml version="1.0" encoding="utf-8"?>
<formControlPr xmlns="http://schemas.microsoft.com/office/spreadsheetml/2009/9/main" objectType="Drop" dx="16" fmlaLink="$K$30" fmlaRange="'VELOCIDADES RECOMENDADAS'!$U$5:$U$23" max="11" noThreeD="1" page="8" sel="5" val="3"/>
</file>

<file path=xl/ctrlProps/ctrlProp46.xml><?xml version="1.0" encoding="utf-8"?>
<formControlPr xmlns="http://schemas.microsoft.com/office/spreadsheetml/2009/9/main" objectType="Drop" dx="16" fmlaLink="$K$31" fmlaRange="'VELOCIDADES RECOMENDADAS'!$U$5:$U$23" max="11" noThreeD="1" page="8" sel="5" val="2"/>
</file>

<file path=xl/ctrlProps/ctrlProp47.xml><?xml version="1.0" encoding="utf-8"?>
<formControlPr xmlns="http://schemas.microsoft.com/office/spreadsheetml/2009/9/main" objectType="Drop" dx="16" fmlaLink="$K$32" fmlaRange="'VELOCIDADES RECOMENDADAS'!$U$5:$U$23" max="11" noThreeD="1" page="8" sel="5" val="0"/>
</file>

<file path=xl/ctrlProps/ctrlProp48.xml><?xml version="1.0" encoding="utf-8"?>
<formControlPr xmlns="http://schemas.microsoft.com/office/spreadsheetml/2009/9/main" objectType="Drop" dx="16" fmlaLink="$K$33" fmlaRange="'VELOCIDADES RECOMENDADAS'!$U$5:$U$23" max="11" noThreeD="1" page="8" sel="5" val="3"/>
</file>

<file path=xl/ctrlProps/ctrlProp49.xml><?xml version="1.0" encoding="utf-8"?>
<formControlPr xmlns="http://schemas.microsoft.com/office/spreadsheetml/2009/9/main" objectType="Drop" dx="16" fmlaLink="$K$34" fmlaRange="'VELOCIDADES RECOMENDADAS'!$U$5:$U$23" max="11" noThreeD="1" page="8" sel="15" val="7"/>
</file>

<file path=xl/ctrlProps/ctrlProp50.xml><?xml version="1.0" encoding="utf-8"?>
<formControlPr xmlns="http://schemas.microsoft.com/office/spreadsheetml/2009/9/main" objectType="Drop" dx="16" fmlaLink="$K$35" fmlaRange="'VELOCIDADES RECOMENDADAS'!$U$5:$U$23" max="11" noThreeD="1" page="8" sel="11" val="3"/>
</file>

<file path=xl/ctrlProps/ctrlProp51.xml><?xml version="1.0" encoding="utf-8"?>
<formControlPr xmlns="http://schemas.microsoft.com/office/spreadsheetml/2009/9/main" objectType="Drop" dx="16" fmlaLink="$K$36" fmlaRange="'VELOCIDADES RECOMENDADAS'!$U$5:$U$23" max="11" noThreeD="1" page="8" sel="11" val="3"/>
</file>

<file path=xl/ctrlProps/ctrlProp52.xml><?xml version="1.0" encoding="utf-8"?>
<formControlPr xmlns="http://schemas.microsoft.com/office/spreadsheetml/2009/9/main" objectType="Button" val="0"/>
</file>

<file path=xl/ctrlProps/ctrlProp53.xml><?xml version="1.0" encoding="utf-8"?>
<formControlPr xmlns="http://schemas.microsoft.com/office/spreadsheetml/2009/9/main" objectType="Button" val="0"/>
</file>

<file path=xl/ctrlProps/ctrlProp54.xml><?xml version="1.0" encoding="utf-8"?>
<formControlPr xmlns="http://schemas.microsoft.com/office/spreadsheetml/2009/9/main" objectType="Button" val="0"/>
</file>

<file path=xl/ctrlProps/ctrlProp55.xml><?xml version="1.0" encoding="utf-8"?>
<formControlPr xmlns="http://schemas.microsoft.com/office/spreadsheetml/2009/9/main" objectType="Drop" dx="16" fmlaLink="$K$3" fmlaRange="'VELOCIDADES RECOMENDADAS'!$U$5:$U$23" max="11" noThreeD="1" page="8" sel="11" val="3"/>
</file>

<file path=xl/ctrlProps/ctrlProp56.xml><?xml version="1.0" encoding="utf-8"?>
<formControlPr xmlns="http://schemas.microsoft.com/office/spreadsheetml/2009/9/main" objectType="Drop" dx="16" fmlaLink="$K4" fmlaRange="'VELOCIDADES RECOMENDADAS'!$U$5:$U$23" max="11" noThreeD="1" page="8" sel="9" val="8"/>
</file>

<file path=xl/ctrlProps/ctrlProp57.xml><?xml version="1.0" encoding="utf-8"?>
<formControlPr xmlns="http://schemas.microsoft.com/office/spreadsheetml/2009/9/main" objectType="Drop" dx="16" fmlaLink="$K$15" fmlaRange="'VELOCIDADES RECOMENDADAS'!$U$5:$U$23" max="11" noThreeD="1" page="8" sel="5" val="4"/>
</file>

<file path=xl/ctrlProps/ctrlProp58.xml><?xml version="1.0" encoding="utf-8"?>
<formControlPr xmlns="http://schemas.microsoft.com/office/spreadsheetml/2009/9/main" objectType="Button" val="0"/>
</file>

<file path=xl/ctrlProps/ctrlProp59.xml><?xml version="1.0" encoding="utf-8"?>
<formControlPr xmlns="http://schemas.microsoft.com/office/spreadsheetml/2009/9/main" objectType="Button" val="0"/>
</file>

<file path=xl/ctrlProps/ctrlProp60.xml><?xml version="1.0" encoding="utf-8"?>
<formControlPr xmlns="http://schemas.microsoft.com/office/spreadsheetml/2009/9/main" objectType="Button" val="0"/>
</file>

<file path=xl/ctrlProps/ctrlProp61.xml><?xml version="1.0" encoding="utf-8"?>
<formControlPr xmlns="http://schemas.microsoft.com/office/spreadsheetml/2009/9/main" objectType="Button" val="0"/>
</file>

<file path=xl/ctrlProps/ctrlProp62.xml><?xml version="1.0" encoding="utf-8"?>
<formControlPr xmlns="http://schemas.microsoft.com/office/spreadsheetml/2009/9/main" objectType="Button" val="0"/>
</file>

<file path=xl/ctrlProps/ctrlProp63.xml><?xml version="1.0" encoding="utf-8"?>
<formControlPr xmlns="http://schemas.microsoft.com/office/spreadsheetml/2009/9/main" objectType="Button" val="0"/>
</file>

<file path=xl/ctrlProps/ctrlProp64.xml><?xml version="1.0" encoding="utf-8"?>
<formControlPr xmlns="http://schemas.microsoft.com/office/spreadsheetml/2009/9/main" objectType="Button" val="0"/>
</file>

<file path=xl/ctrlProps/ctrlProp65.xml><?xml version="1.0" encoding="utf-8"?>
<formControlPr xmlns="http://schemas.microsoft.com/office/spreadsheetml/2009/9/main" objectType="Drop" dx="16" fmlaLink="$K$2" fmlaRange="'VELOCIDADES RECOMENDADAS'!$U$5:$U$23" max="11" noThreeD="1" page="8" sel="13" val="7"/>
</file>

<file path=xl/ctrlProps/ctrlProp66.xml><?xml version="1.0" encoding="utf-8"?>
<formControlPr xmlns="http://schemas.microsoft.com/office/spreadsheetml/2009/9/main" objectType="Drop" dx="16" fmlaLink="$K$3" fmlaRange="'VELOCIDADES RECOMENDADAS'!$U$5:$U$23" max="11" noThreeD="1" page="8" sel="6" val="5"/>
</file>

<file path=xl/ctrlProps/ctrlProp67.xml><?xml version="1.0" encoding="utf-8"?>
<formControlPr xmlns="http://schemas.microsoft.com/office/spreadsheetml/2009/9/main" objectType="Drop" dx="16" fmlaLink="$K$4" fmlaRange="'VELOCIDADES RECOMENDADAS'!$U$5:$U$23" max="11" noThreeD="1" page="8" sel="10" val="3"/>
</file>

<file path=xl/ctrlProps/ctrlProp68.xml><?xml version="1.0" encoding="utf-8"?>
<formControlPr xmlns="http://schemas.microsoft.com/office/spreadsheetml/2009/9/main" objectType="Drop" dx="16" fmlaLink="$K$5" fmlaRange="'VELOCIDADES RECOMENDADAS'!$U$5:$U$23" max="11" noThreeD="1" page="8" sel="6" val="4"/>
</file>

<file path=xl/ctrlProps/ctrlProp69.xml><?xml version="1.0" encoding="utf-8"?>
<formControlPr xmlns="http://schemas.microsoft.com/office/spreadsheetml/2009/9/main" objectType="Drop" dx="16" fmlaLink="$K$6" fmlaRange="'VELOCIDADES RECOMENDADAS'!$U$5:$U$23" max="11" noThreeD="1" page="8" sel="1" val="0"/>
</file>

<file path=xl/ctrlProps/ctrlProp70.xml><?xml version="1.0" encoding="utf-8"?>
<formControlPr xmlns="http://schemas.microsoft.com/office/spreadsheetml/2009/9/main" objectType="Drop" dx="16" fmlaLink="$K$7" fmlaRange="'VELOCIDADES RECOMENDADAS'!$U$5:$U$23" max="11" noThreeD="1" page="8" sel="2" val="0"/>
</file>

<file path=xl/ctrlProps/ctrlProp71.xml><?xml version="1.0" encoding="utf-8"?>
<formControlPr xmlns="http://schemas.microsoft.com/office/spreadsheetml/2009/9/main" objectType="Drop" dx="16" fmlaLink="$K$8" fmlaRange="'VELOCIDADES RECOMENDADAS'!$U$5:$U$23" max="11" noThreeD="1" page="8" sel="1" val="0"/>
</file>

<file path=xl/ctrlProps/ctrlProp72.xml><?xml version="1.0" encoding="utf-8"?>
<formControlPr xmlns="http://schemas.microsoft.com/office/spreadsheetml/2009/9/main" objectType="Drop" dx="16" fmlaLink="$K$9" fmlaRange="'VELOCIDADES RECOMENDADAS'!$U$5:$U$23" max="11" noThreeD="1" page="8" sel="5" val="0"/>
</file>

<file path=xl/ctrlProps/ctrlProp73.xml><?xml version="1.0" encoding="utf-8"?>
<formControlPr xmlns="http://schemas.microsoft.com/office/spreadsheetml/2009/9/main" objectType="Drop" dx="16" fmlaLink="$K$10" fmlaRange="'VELOCIDADES RECOMENDADAS'!$U$5:$U$23" max="11" noThreeD="1" page="8" sel="6" val="0"/>
</file>

<file path=xl/ctrlProps/ctrlProp74.xml><?xml version="1.0" encoding="utf-8"?>
<formControlPr xmlns="http://schemas.microsoft.com/office/spreadsheetml/2009/9/main" objectType="Drop" dx="16" fmlaLink="$K$11" fmlaRange="'VELOCIDADES RECOMENDADAS'!$U$5:$U$23" max="11" noThreeD="1" page="8" sel="14" val="7"/>
</file>

<file path=xl/ctrlProps/ctrlProp75.xml><?xml version="1.0" encoding="utf-8"?>
<formControlPr xmlns="http://schemas.microsoft.com/office/spreadsheetml/2009/9/main" objectType="Drop" dx="16" fmlaLink="$K$12" fmlaRange="'VELOCIDADES RECOMENDADAS'!$U$5:$U$23" max="11" noThreeD="1" page="8" sel="10" val="5"/>
</file>

<file path=xl/ctrlProps/ctrlProp76.xml><?xml version="1.0" encoding="utf-8"?>
<formControlPr xmlns="http://schemas.microsoft.com/office/spreadsheetml/2009/9/main" objectType="Drop" dx="16" fmlaLink="$K$13" fmlaRange="'VELOCIDADES RECOMENDADAS'!$U$5:$U$23" max="11" noThreeD="1" page="8" sel="17" val="7"/>
</file>

<file path=xl/ctrlProps/ctrlProp77.xml><?xml version="1.0" encoding="utf-8"?>
<formControlPr xmlns="http://schemas.microsoft.com/office/spreadsheetml/2009/9/main" objectType="Drop" dx="16" fmlaLink="$K$14" fmlaRange="'VELOCIDADES RECOMENDADAS'!$U$5:$U$23" max="11" noThreeD="1" page="8" sel="1" val="0"/>
</file>

<file path=xl/ctrlProps/ctrlProp78.xml><?xml version="1.0" encoding="utf-8"?>
<formControlPr xmlns="http://schemas.microsoft.com/office/spreadsheetml/2009/9/main" objectType="Drop" dx="16" fmlaLink="$K$15" fmlaRange="'VELOCIDADES RECOMENDADAS'!$U$5:$U$23" max="11" noThreeD="1" page="8" sel="11" val="0"/>
</file>

<file path=xl/ctrlProps/ctrlProp79.xml><?xml version="1.0" encoding="utf-8"?>
<formControlPr xmlns="http://schemas.microsoft.com/office/spreadsheetml/2009/9/main" objectType="Drop" dx="16" fmlaLink="$K$16" fmlaRange="'VELOCIDADES RECOMENDADAS'!$U$5:$U$23" max="11" noThreeD="1" page="8" sel="12" val="5"/>
</file>

<file path=xl/ctrlProps/ctrlProp80.xml><?xml version="1.0" encoding="utf-8"?>
<formControlPr xmlns="http://schemas.microsoft.com/office/spreadsheetml/2009/9/main" objectType="Drop" dx="16" fmlaLink="$K$17" fmlaRange="'VELOCIDADES RECOMENDADAS'!$U$5:$U$23" max="11" noThreeD="1" page="8" sel="1" val="0"/>
</file>

<file path=xl/ctrlProps/ctrlProp81.xml><?xml version="1.0" encoding="utf-8"?>
<formControlPr xmlns="http://schemas.microsoft.com/office/spreadsheetml/2009/9/main" objectType="Drop" dx="16" fmlaLink="$K$18" fmlaRange="'VELOCIDADES RECOMENDADAS'!$U$5:$U$23" max="11" noThreeD="1" page="8" sel="1" val="0"/>
</file>

<file path=xl/ctrlProps/ctrlProp82.xml><?xml version="1.0" encoding="utf-8"?>
<formControlPr xmlns="http://schemas.microsoft.com/office/spreadsheetml/2009/9/main" objectType="Drop" dx="16" fmlaLink="$K$19" fmlaRange="'VELOCIDADES RECOMENDADAS'!$U$5:$U$23" max="11" noThreeD="1" page="8" sel="11" val="0"/>
</file>

<file path=xl/ctrlProps/ctrlProp83.xml><?xml version="1.0" encoding="utf-8"?>
<formControlPr xmlns="http://schemas.microsoft.com/office/spreadsheetml/2009/9/main" objectType="Drop" dx="16" fmlaLink="$K$20" fmlaRange="'VELOCIDADES RECOMENDADAS'!$U$5:$U$23" max="11" noThreeD="1" page="8" sel="15" val="0"/>
</file>

<file path=xl/ctrlProps/ctrlProp84.xml><?xml version="1.0" encoding="utf-8"?>
<formControlPr xmlns="http://schemas.microsoft.com/office/spreadsheetml/2009/9/main" objectType="Drop" dx="16" fmlaLink="$K$21" fmlaRange="'VELOCIDADES RECOMENDADAS'!$U$5:$U$23" max="11" noThreeD="1" page="8" sel="1" val="0"/>
</file>

<file path=xl/ctrlProps/ctrlProp85.xml><?xml version="1.0" encoding="utf-8"?>
<formControlPr xmlns="http://schemas.microsoft.com/office/spreadsheetml/2009/9/main" objectType="Drop" dx="16" fmlaLink="$K$22" fmlaRange="'VELOCIDADES RECOMENDADAS'!$U$5:$U$23" max="11" noThreeD="1" page="8" sel="15" val="0"/>
</file>

<file path=xl/ctrlProps/ctrlProp86.xml><?xml version="1.0" encoding="utf-8"?>
<formControlPr xmlns="http://schemas.microsoft.com/office/spreadsheetml/2009/9/main" objectType="Drop" dx="16" fmlaLink="$K$23" fmlaRange="'VELOCIDADES RECOMENDADAS'!$U$5:$U$23" max="11" noThreeD="1" page="8" sel="11" val="0"/>
</file>

<file path=xl/ctrlProps/ctrlProp87.xml><?xml version="1.0" encoding="utf-8"?>
<formControlPr xmlns="http://schemas.microsoft.com/office/spreadsheetml/2009/9/main" objectType="Drop" dx="16" fmlaLink="$K$24" fmlaRange="'VELOCIDADES RECOMENDADAS'!$U$5:$U$23" max="11" noThreeD="1" page="8" sel="11" val="0"/>
</file>

<file path=xl/ctrlProps/ctrlProp88.xml><?xml version="1.0" encoding="utf-8"?>
<formControlPr xmlns="http://schemas.microsoft.com/office/spreadsheetml/2009/9/main" objectType="Drop" dx="16" fmlaLink="$K$25" fmlaRange="'VELOCIDADES RECOMENDADAS'!$U$5:$U$23" max="11" noThreeD="1" page="8" sel="11" val="7"/>
</file>

<file path=xl/ctrlProps/ctrlProp89.xml><?xml version="1.0" encoding="utf-8"?>
<formControlPr xmlns="http://schemas.microsoft.com/office/spreadsheetml/2009/9/main" objectType="Drop" dx="16" fmlaLink="$K$26" fmlaRange="'VELOCIDADES RECOMENDADAS'!$U$5:$U$23" max="11" noThreeD="1" page="8" sel="11" val="0"/>
</file>

<file path=xl/ctrlProps/ctrlProp90.xml><?xml version="1.0" encoding="utf-8"?>
<formControlPr xmlns="http://schemas.microsoft.com/office/spreadsheetml/2009/9/main" objectType="Drop" dx="16" fmlaLink="$K$27" fmlaRange="'VELOCIDADES RECOMENDADAS'!$U$5:$U$23" max="11" noThreeD="1" page="8" sel="11" val="8"/>
</file>

<file path=xl/ctrlProps/ctrlProp91.xml><?xml version="1.0" encoding="utf-8"?>
<formControlPr xmlns="http://schemas.microsoft.com/office/spreadsheetml/2009/9/main" objectType="Drop" dx="16" fmlaLink="$K$28" fmlaRange="'VELOCIDADES RECOMENDADAS'!$U$5:$U$23" max="11" noThreeD="1" page="8" sel="1" val="0"/>
</file>

<file path=xl/ctrlProps/ctrlProp92.xml><?xml version="1.0" encoding="utf-8"?>
<formControlPr xmlns="http://schemas.microsoft.com/office/spreadsheetml/2009/9/main" objectType="Drop" dx="16" fmlaLink="$K$29" fmlaRange="'VELOCIDADES RECOMENDADAS'!$U$5:$U$23" max="11" noThreeD="1" page="8" sel="11" val="0"/>
</file>

<file path=xl/ctrlProps/ctrlProp93.xml><?xml version="1.0" encoding="utf-8"?>
<formControlPr xmlns="http://schemas.microsoft.com/office/spreadsheetml/2009/9/main" objectType="Drop" dx="16" fmlaLink="$K$30" fmlaRange="'VELOCIDADES RECOMENDADAS'!$U$5:$U$23" max="11" noThreeD="1" page="8" sel="11" val="8"/>
</file>

<file path=xl/ctrlProps/ctrlProp94.xml><?xml version="1.0" encoding="utf-8"?>
<formControlPr xmlns="http://schemas.microsoft.com/office/spreadsheetml/2009/9/main" objectType="Drop" dx="16" fmlaLink="$K$31" fmlaRange="'VELOCIDADES RECOMENDADAS'!$U$5:$U$23" max="11" noThreeD="1" page="8" sel="6" val="0"/>
</file>

<file path=xl/ctrlProps/ctrlProp95.xml><?xml version="1.0" encoding="utf-8"?>
<formControlPr xmlns="http://schemas.microsoft.com/office/spreadsheetml/2009/9/main" objectType="Drop" dx="16" fmlaLink="$K$32" fmlaRange="'VELOCIDADES RECOMENDADAS'!$U$5:$U$23" max="11" noThreeD="1" page="8" sel="15" val="7"/>
</file>

<file path=xl/ctrlProps/ctrlProp96.xml><?xml version="1.0" encoding="utf-8"?>
<formControlPr xmlns="http://schemas.microsoft.com/office/spreadsheetml/2009/9/main" objectType="Drop" dx="16" fmlaLink="$K$33" fmlaRange="'VELOCIDADES RECOMENDADAS'!$U$5:$U$23" max="11" noThreeD="1" page="8" sel="1" val="0"/>
</file>

<file path=xl/ctrlProps/ctrlProp97.xml><?xml version="1.0" encoding="utf-8"?>
<formControlPr xmlns="http://schemas.microsoft.com/office/spreadsheetml/2009/9/main" objectType="Drop" dx="16" fmlaLink="$K$34" fmlaRange="'VELOCIDADES RECOMENDADAS'!$U$5:$U$23" max="11" noThreeD="1" page="8" sel="18" val="7"/>
</file>

<file path=xl/ctrlProps/ctrlProp98.xml><?xml version="1.0" encoding="utf-8"?>
<formControlPr xmlns="http://schemas.microsoft.com/office/spreadsheetml/2009/9/main" objectType="Drop" dx="16" fmlaLink="$K$35" fmlaRange="'VELOCIDADES RECOMENDADAS'!$U$5:$U$23" max="11" noThreeD="1" page="8" sel="18" val="7"/>
</file>

<file path=xl/ctrlProps/ctrlProp99.xml><?xml version="1.0" encoding="utf-8"?>
<formControlPr xmlns="http://schemas.microsoft.com/office/spreadsheetml/2009/9/main" objectType="Button" val="0"/>
</file>

<file path=xl/ctrlProps/ctrlProp100.xml><?xml version="1.0" encoding="utf-8"?>
<formControlPr xmlns="http://schemas.microsoft.com/office/spreadsheetml/2009/9/main" objectType="Button" val="0"/>
</file>

<file path=xl/ctrlProps/ctrlProp101.xml><?xml version="1.0" encoding="utf-8"?>
<formControlPr xmlns="http://schemas.microsoft.com/office/spreadsheetml/2009/9/main" objectType="Button" val="0"/>
</file>

<file path=xl/ctrlProps/ctrlProp102.xml><?xml version="1.0" encoding="utf-8"?>
<formControlPr xmlns="http://schemas.microsoft.com/office/spreadsheetml/2009/9/main" objectType="Button" val="0"/>
</file>

<file path=xl/ctrlProps/ctrlProp103.xml><?xml version="1.0" encoding="utf-8"?>
<formControlPr xmlns="http://schemas.microsoft.com/office/spreadsheetml/2009/9/main" objectType="Button" val="0"/>
</file>

<file path=xl/ctrlProps/ctrlProp104.xml><?xml version="1.0" encoding="utf-8"?>
<formControlPr xmlns="http://schemas.microsoft.com/office/spreadsheetml/2009/9/main" objectType="Button" val="0"/>
</file>

<file path=xl/ctrlProps/ctrlProp105.xml><?xml version="1.0" encoding="utf-8"?>
<formControlPr xmlns="http://schemas.microsoft.com/office/spreadsheetml/2009/9/main" objectType="Button" val="0"/>
</file>

<file path=xl/ctrlProps/ctrlProp106.xml><?xml version="1.0" encoding="utf-8"?>
<formControlPr xmlns="http://schemas.microsoft.com/office/spreadsheetml/2009/9/main" objectType="Button" val="0"/>
</file>

<file path=xl/ctrlProps/ctrlProp107.xml><?xml version="1.0" encoding="utf-8"?>
<formControlPr xmlns="http://schemas.microsoft.com/office/spreadsheetml/2009/9/main" objectType="Button" val="0"/>
</file>

<file path=xl/ctrlProps/ctrlProp108.xml><?xml version="1.0" encoding="utf-8"?>
<formControlPr xmlns="http://schemas.microsoft.com/office/spreadsheetml/2009/9/main" objectType="Button" val="0"/>
</file>

<file path=xl/ctrlProps/ctrlProp109.xml><?xml version="1.0" encoding="utf-8"?>
<formControlPr xmlns="http://schemas.microsoft.com/office/spreadsheetml/2009/9/main" objectType="Button" val="0"/>
</file>

<file path=xl/ctrlProps/ctrlProp110.xml><?xml version="1.0" encoding="utf-8"?>
<formControlPr xmlns="http://schemas.microsoft.com/office/spreadsheetml/2009/9/main" objectType="Button" val="0"/>
</file>

<file path=xl/ctrlProps/ctrlProp11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wdp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wdp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133350</xdr:rowOff>
        </xdr:from>
        <xdr:to>
          <xdr:col>5</xdr:col>
          <xdr:colOff>314325</xdr:colOff>
          <xdr:row>4</xdr:row>
          <xdr:rowOff>19050</xdr:rowOff>
        </xdr:to>
        <xdr:sp macro="[0]!presiontub">
          <xdr:nvSpPr>
            <xdr:cNvPr id="27653" name="Button 5" hidden="1">
              <a:extLst>
                <a:ext uri="{63B3BB69-23CF-44E3-9099-C40C66FF867C}">
                  <a14:compatExt spid="_x0000_s27653"/>
                </a:ext>
              </a:extLst>
            </xdr:cNvPr>
            <xdr:cNvSpPr/>
          </xdr:nvSpPr>
          <xdr:spPr>
            <a:xfrm>
              <a:off x="3228975" y="295275"/>
              <a:ext cx="1123950" cy="3714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INICIO</a:t>
              </a:r>
              <a:endParaRPr lang="es-MX" sz="10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0</xdr:row>
      <xdr:rowOff>9525</xdr:rowOff>
    </xdr:from>
    <xdr:to>
      <xdr:col>3</xdr:col>
      <xdr:colOff>317047</xdr:colOff>
      <xdr:row>5</xdr:row>
      <xdr:rowOff>129721</xdr:rowOff>
    </xdr:to>
    <xdr:sp>
      <xdr:nvSpPr>
        <xdr:cNvPr id="10" name="CuadroTexto 9"/>
        <xdr:cNvSpPr txBox="1"/>
      </xdr:nvSpPr>
      <xdr:spPr>
        <a:xfrm>
          <a:off x="9525" y="9525"/>
          <a:ext cx="2926715" cy="929640"/>
        </a:xfrm>
        <a:prstGeom prst="rect">
          <a:avLst/>
        </a:prstGeom>
        <a:solidFill>
          <a:schemeClr val="lt1"/>
        </a:solidFill>
        <a:ln w="38100" cap="rnd" cmpd="sng">
          <a:solidFill>
            <a:schemeClr val="accent1">
              <a:lumMod val="75000"/>
              <a:alpha val="46000"/>
            </a:schemeClr>
          </a:solidFill>
          <a:beve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CALCULO DE LA BOMBA CENTRIFUGA DE</a:t>
          </a:r>
          <a:r>
            <a:rPr lang="es-MX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 UNA ETAPA</a:t>
          </a:r>
          <a:endParaRPr lang="es-MX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  <a:p>
          <a:pPr algn="l"/>
          <a:endParaRPr lang="es-MX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238125</xdr:rowOff>
        </xdr:from>
        <xdr:to>
          <xdr:col>6</xdr:col>
          <xdr:colOff>828675</xdr:colOff>
          <xdr:row>4</xdr:row>
          <xdr:rowOff>0</xdr:rowOff>
        </xdr:to>
        <xdr:sp>
          <xdr:nvSpPr>
            <xdr:cNvPr id="4097" name="Drop Dow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3914775" y="676275"/>
              <a:ext cx="1638300" cy="20955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180975</xdr:rowOff>
        </xdr:from>
        <xdr:to>
          <xdr:col>6</xdr:col>
          <xdr:colOff>828675</xdr:colOff>
          <xdr:row>12</xdr:row>
          <xdr:rowOff>171450</xdr:rowOff>
        </xdr:to>
        <xdr:sp>
          <xdr:nvSpPr>
            <xdr:cNvPr id="4098" name="Drop Dow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3914775" y="2695575"/>
              <a:ext cx="1638300" cy="180975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</xdr:row>
          <xdr:rowOff>238125</xdr:rowOff>
        </xdr:from>
        <xdr:to>
          <xdr:col>21</xdr:col>
          <xdr:colOff>828675</xdr:colOff>
          <xdr:row>4</xdr:row>
          <xdr:rowOff>0</xdr:rowOff>
        </xdr:to>
        <xdr:sp>
          <xdr:nvSpPr>
            <xdr:cNvPr id="4101" name="Drop Dow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13201650" y="676275"/>
              <a:ext cx="1638300" cy="20955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11</xdr:row>
          <xdr:rowOff>180975</xdr:rowOff>
        </xdr:from>
        <xdr:to>
          <xdr:col>21</xdr:col>
          <xdr:colOff>828675</xdr:colOff>
          <xdr:row>12</xdr:row>
          <xdr:rowOff>171450</xdr:rowOff>
        </xdr:to>
        <xdr:sp>
          <xdr:nvSpPr>
            <xdr:cNvPr id="4102" name="Drop Dow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13201650" y="2695575"/>
              <a:ext cx="1638300" cy="180975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 editAs="oneCell">
    <xdr:from>
      <xdr:col>7</xdr:col>
      <xdr:colOff>260804</xdr:colOff>
      <xdr:row>8</xdr:row>
      <xdr:rowOff>124734</xdr:rowOff>
    </xdr:from>
    <xdr:to>
      <xdr:col>15</xdr:col>
      <xdr:colOff>98080</xdr:colOff>
      <xdr:row>18</xdr:row>
      <xdr:rowOff>158753</xdr:rowOff>
    </xdr:to>
    <xdr:pic>
      <xdr:nvPicPr>
        <xdr:cNvPr id="4" name="Imagen 3"/>
        <xdr:cNvPicPr>
          <a:picLocks noChangeAspect="1"/>
        </xdr:cNvPicPr>
      </xdr:nvPicPr>
      <xdr:blipFill>
        <a:blip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Photocopy trans="30000" detail="2"/>
                  </a14:imgEffect>
                </a14:imgLayer>
              </a14:imgProps>
            </a:ext>
          </a:extLst>
        </a:blip>
        <a:srcRect l="1387" t="9530" r="5851" b="4835"/>
        <a:stretch>
          <a:fillRect/>
        </a:stretch>
      </xdr:blipFill>
      <xdr:spPr>
        <a:xfrm>
          <a:off x="5822950" y="1934210"/>
          <a:ext cx="3314065" cy="2529840"/>
        </a:xfrm>
        <a:prstGeom prst="rect">
          <a:avLst/>
        </a:prstGeom>
        <a:effectLst>
          <a:glow rad="127000">
            <a:schemeClr val="accent1"/>
          </a:glow>
          <a:softEdge rad="63500"/>
        </a:effectLst>
      </xdr:spPr>
    </xdr:pic>
    <xdr:clientData/>
  </xdr:twoCellAnchor>
  <xdr:twoCellAnchor>
    <xdr:from>
      <xdr:col>7</xdr:col>
      <xdr:colOff>136071</xdr:colOff>
      <xdr:row>1</xdr:row>
      <xdr:rowOff>11340</xdr:rowOff>
    </xdr:from>
    <xdr:to>
      <xdr:col>15</xdr:col>
      <xdr:colOff>226785</xdr:colOff>
      <xdr:row>5</xdr:row>
      <xdr:rowOff>34018</xdr:rowOff>
    </xdr:to>
    <xdr:sp>
      <xdr:nvSpPr>
        <xdr:cNvPr id="6" name="CuadroTexto 5"/>
        <xdr:cNvSpPr txBox="1"/>
      </xdr:nvSpPr>
      <xdr:spPr>
        <a:xfrm>
          <a:off x="5698490" y="182245"/>
          <a:ext cx="3567430" cy="927735"/>
        </a:xfrm>
        <a:prstGeom prst="rect">
          <a:avLst/>
        </a:prstGeom>
        <a:solidFill>
          <a:schemeClr val="lt1"/>
        </a:solidFill>
        <a:ln w="38100" cap="rnd" cmpd="sng">
          <a:solidFill>
            <a:schemeClr val="accent1">
              <a:lumMod val="75000"/>
              <a:alpha val="46000"/>
            </a:schemeClr>
          </a:solidFill>
          <a:beve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MX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CALCULO PARA ENCONTRAR LA CAIDA DE PRESION         DE LA TUBERIA POR FRICCIÓN </a:t>
          </a:r>
          <a:endParaRPr lang="es-MX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  <a:p>
          <a:pPr algn="l"/>
          <a:endParaRPr lang="es-MX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  <a:p>
          <a:pPr algn="l"/>
          <a:r>
            <a:rPr lang="es-MX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DATOS DE ENTRADA:</a:t>
          </a:r>
          <a:endParaRPr lang="es-MX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  <a:p>
          <a:pPr algn="l"/>
          <a:r>
            <a:rPr lang="es-MX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                               FLUJO</a:t>
          </a:r>
          <a:r>
            <a:rPr lang="es-MX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 VOLUMETRICOS </a:t>
          </a:r>
          <a:endParaRPr lang="es-MX"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  <a:p>
          <a:pPr algn="l"/>
          <a:r>
            <a:rPr lang="es-MX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                               TIPO DE FLUIDO</a:t>
          </a:r>
          <a:endParaRPr lang="es-MX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19</xdr:row>
          <xdr:rowOff>180975</xdr:rowOff>
        </xdr:from>
        <xdr:to>
          <xdr:col>11</xdr:col>
          <xdr:colOff>114300</xdr:colOff>
          <xdr:row>21</xdr:row>
          <xdr:rowOff>28575</xdr:rowOff>
        </xdr:to>
        <xdr:sp macro="[0]!paginaprincipal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6238875" y="4695825"/>
              <a:ext cx="1162050" cy="371475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Pagina Principal</a:t>
              </a:r>
              <a:endParaRPr lang="es-MX" sz="10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428625</xdr:colOff>
          <xdr:row>6</xdr:row>
          <xdr:rowOff>19050</xdr:rowOff>
        </xdr:from>
        <xdr:to>
          <xdr:col>14</xdr:col>
          <xdr:colOff>123825</xdr:colOff>
          <xdr:row>7</xdr:row>
          <xdr:rowOff>47625</xdr:rowOff>
        </xdr:to>
        <xdr:sp macro="[0]!ESPECTUBERIAS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7715250" y="1285875"/>
              <a:ext cx="1143000" cy="3810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Especificacion de Tuberias</a:t>
              </a:r>
              <a:endParaRPr lang="es-MX" sz="10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6</xdr:row>
          <xdr:rowOff>19050</xdr:rowOff>
        </xdr:from>
        <xdr:to>
          <xdr:col>11</xdr:col>
          <xdr:colOff>9525</xdr:colOff>
          <xdr:row>7</xdr:row>
          <xdr:rowOff>38100</xdr:rowOff>
        </xdr:to>
        <xdr:sp macro="[0]!TABLACC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6162675" y="1285875"/>
              <a:ext cx="1133475" cy="3714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Tabla de Accesorios</a:t>
              </a:r>
              <a:endParaRPr lang="es-MX" sz="10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523875</xdr:colOff>
          <xdr:row>19</xdr:row>
          <xdr:rowOff>161925</xdr:rowOff>
        </xdr:from>
        <xdr:to>
          <xdr:col>14</xdr:col>
          <xdr:colOff>219075</xdr:colOff>
          <xdr:row>21</xdr:row>
          <xdr:rowOff>0</xdr:rowOff>
        </xdr:to>
        <xdr:sp macro="[0]!bomba">
          <xdr:nvSpPr>
            <xdr:cNvPr id="4108" name="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7810500" y="4676775"/>
              <a:ext cx="1143000" cy="3619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CONTINUAR</a:t>
              </a:r>
              <a:endParaRPr lang="es-MX" sz="10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0</xdr:colOff>
      <xdr:row>5</xdr:row>
      <xdr:rowOff>161925</xdr:rowOff>
    </xdr:from>
    <xdr:to>
      <xdr:col>2</xdr:col>
      <xdr:colOff>0</xdr:colOff>
      <xdr:row>6</xdr:row>
      <xdr:rowOff>152400</xdr:rowOff>
    </xdr:to>
    <xdr:sp>
      <xdr:nvSpPr>
        <xdr:cNvPr id="6" name="Line 5"/>
        <xdr:cNvSpPr>
          <a:spLocks noChangeShapeType="1"/>
        </xdr:cNvSpPr>
      </xdr:nvSpPr>
      <xdr:spPr>
        <a:xfrm>
          <a:off x="2524125" y="117157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</a:ln>
      </xdr:spPr>
    </xdr:sp>
    <xdr:clientData/>
  </xdr:twoCellAnchor>
  <xdr:twoCellAnchor>
    <xdr:from>
      <xdr:col>3</xdr:col>
      <xdr:colOff>0</xdr:colOff>
      <xdr:row>14</xdr:row>
      <xdr:rowOff>9525</xdr:rowOff>
    </xdr:from>
    <xdr:to>
      <xdr:col>3</xdr:col>
      <xdr:colOff>0</xdr:colOff>
      <xdr:row>15</xdr:row>
      <xdr:rowOff>0</xdr:rowOff>
    </xdr:to>
    <xdr:sp>
      <xdr:nvSpPr>
        <xdr:cNvPr id="7" name="Line 9"/>
        <xdr:cNvSpPr>
          <a:spLocks noChangeShapeType="1"/>
        </xdr:cNvSpPr>
      </xdr:nvSpPr>
      <xdr:spPr>
        <a:xfrm>
          <a:off x="4391025" y="25812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</a:ln>
      </xdr:spPr>
    </xdr:sp>
    <xdr:clientData/>
  </xdr:twoCellAnchor>
  <xdr:oneCellAnchor>
    <xdr:from>
      <xdr:col>1</xdr:col>
      <xdr:colOff>0</xdr:colOff>
      <xdr:row>41</xdr:row>
      <xdr:rowOff>123825</xdr:rowOff>
    </xdr:from>
    <xdr:ext cx="18531" cy="162737"/>
    <xdr:sp>
      <xdr:nvSpPr>
        <xdr:cNvPr id="13" name="Text Box 31"/>
        <xdr:cNvSpPr txBox="1">
          <a:spLocks noChangeArrowheads="1"/>
        </xdr:cNvSpPr>
      </xdr:nvSpPr>
      <xdr:spPr>
        <a:xfrm>
          <a:off x="238125" y="7467600"/>
          <a:ext cx="18415" cy="162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/>
        </a:p>
      </xdr:txBody>
    </xdr:sp>
    <xdr:clientData/>
  </xdr:oneCellAnchor>
  <xdr:oneCellAnchor>
    <xdr:from>
      <xdr:col>1</xdr:col>
      <xdr:colOff>0</xdr:colOff>
      <xdr:row>47</xdr:row>
      <xdr:rowOff>9525</xdr:rowOff>
    </xdr:from>
    <xdr:ext cx="161070" cy="173253"/>
    <xdr:sp>
      <xdr:nvSpPr>
        <xdr:cNvPr id="15" name="Text Box 26"/>
        <xdr:cNvSpPr txBox="1">
          <a:spLocks noChangeArrowheads="1"/>
        </xdr:cNvSpPr>
      </xdr:nvSpPr>
      <xdr:spPr>
        <a:xfrm>
          <a:off x="238125" y="8361045"/>
          <a:ext cx="160655" cy="1727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 panose="020B0604020202020204"/>
              <a:cs typeface="Arial" panose="020B0604020202020204"/>
            </a:rPr>
            <a:t>    </a:t>
          </a:r>
          <a:endParaRPr lang="es-MX" baseline="30000"/>
        </a:p>
      </xdr:txBody>
    </xdr:sp>
    <xdr:clientData/>
  </xdr:oneCellAnchor>
  <xdr:oneCellAnchor>
    <xdr:from>
      <xdr:col>1</xdr:col>
      <xdr:colOff>0</xdr:colOff>
      <xdr:row>51</xdr:row>
      <xdr:rowOff>123825</xdr:rowOff>
    </xdr:from>
    <xdr:ext cx="18531" cy="162737"/>
    <xdr:sp>
      <xdr:nvSpPr>
        <xdr:cNvPr id="16" name="Text Box 31"/>
        <xdr:cNvSpPr txBox="1">
          <a:spLocks noChangeArrowheads="1"/>
        </xdr:cNvSpPr>
      </xdr:nvSpPr>
      <xdr:spPr>
        <a:xfrm>
          <a:off x="238125" y="9123045"/>
          <a:ext cx="18415" cy="162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/>
        </a:p>
      </xdr:txBody>
    </xdr:sp>
    <xdr:clientData/>
  </xdr:oneCellAnchor>
  <xdr:oneCellAnchor>
    <xdr:from>
      <xdr:col>1</xdr:col>
      <xdr:colOff>0</xdr:colOff>
      <xdr:row>47</xdr:row>
      <xdr:rowOff>9525</xdr:rowOff>
    </xdr:from>
    <xdr:ext cx="18531" cy="162737"/>
    <xdr:sp>
      <xdr:nvSpPr>
        <xdr:cNvPr id="17" name="Text Box 26"/>
        <xdr:cNvSpPr txBox="1">
          <a:spLocks noChangeArrowheads="1"/>
        </xdr:cNvSpPr>
      </xdr:nvSpPr>
      <xdr:spPr>
        <a:xfrm>
          <a:off x="238125" y="8361045"/>
          <a:ext cx="18415" cy="162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 baseline="30000"/>
        </a:p>
      </xdr:txBody>
    </xdr:sp>
    <xdr:clientData/>
  </xdr:oneCellAnchor>
  <xdr:oneCellAnchor>
    <xdr:from>
      <xdr:col>1</xdr:col>
      <xdr:colOff>0</xdr:colOff>
      <xdr:row>51</xdr:row>
      <xdr:rowOff>123825</xdr:rowOff>
    </xdr:from>
    <xdr:ext cx="18531" cy="162737"/>
    <xdr:sp>
      <xdr:nvSpPr>
        <xdr:cNvPr id="18" name="Text Box 31"/>
        <xdr:cNvSpPr txBox="1">
          <a:spLocks noChangeArrowheads="1"/>
        </xdr:cNvSpPr>
      </xdr:nvSpPr>
      <xdr:spPr>
        <a:xfrm>
          <a:off x="238125" y="9123045"/>
          <a:ext cx="18415" cy="162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/>
        </a:p>
      </xdr:txBody>
    </xdr:sp>
    <xdr:clientData/>
  </xdr:oneCellAnchor>
  <xdr:oneCellAnchor>
    <xdr:from>
      <xdr:col>1</xdr:col>
      <xdr:colOff>0</xdr:colOff>
      <xdr:row>51</xdr:row>
      <xdr:rowOff>123825</xdr:rowOff>
    </xdr:from>
    <xdr:ext cx="18531" cy="162737"/>
    <xdr:sp>
      <xdr:nvSpPr>
        <xdr:cNvPr id="19" name="Text Box 31"/>
        <xdr:cNvSpPr txBox="1">
          <a:spLocks noChangeArrowheads="1"/>
        </xdr:cNvSpPr>
      </xdr:nvSpPr>
      <xdr:spPr>
        <a:xfrm>
          <a:off x="238125" y="9123045"/>
          <a:ext cx="18415" cy="162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/>
        </a:p>
      </xdr:txBody>
    </xdr:sp>
    <xdr:clientData/>
  </xdr:oneCellAnchor>
  <xdr:oneCellAnchor>
    <xdr:from>
      <xdr:col>1</xdr:col>
      <xdr:colOff>0</xdr:colOff>
      <xdr:row>47</xdr:row>
      <xdr:rowOff>9525</xdr:rowOff>
    </xdr:from>
    <xdr:ext cx="18531" cy="162737"/>
    <xdr:sp>
      <xdr:nvSpPr>
        <xdr:cNvPr id="20" name="Text Box 26"/>
        <xdr:cNvSpPr txBox="1">
          <a:spLocks noChangeArrowheads="1"/>
        </xdr:cNvSpPr>
      </xdr:nvSpPr>
      <xdr:spPr>
        <a:xfrm>
          <a:off x="238125" y="8361045"/>
          <a:ext cx="18415" cy="162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 baseline="30000"/>
        </a:p>
      </xdr:txBody>
    </xdr:sp>
    <xdr:clientData/>
  </xdr:oneCellAnchor>
  <xdr:oneCellAnchor>
    <xdr:from>
      <xdr:col>1</xdr:col>
      <xdr:colOff>0</xdr:colOff>
      <xdr:row>51</xdr:row>
      <xdr:rowOff>123825</xdr:rowOff>
    </xdr:from>
    <xdr:ext cx="18531" cy="162737"/>
    <xdr:sp>
      <xdr:nvSpPr>
        <xdr:cNvPr id="21" name="Text Box 31"/>
        <xdr:cNvSpPr txBox="1">
          <a:spLocks noChangeArrowheads="1"/>
        </xdr:cNvSpPr>
      </xdr:nvSpPr>
      <xdr:spPr>
        <a:xfrm>
          <a:off x="238125" y="9123045"/>
          <a:ext cx="18415" cy="162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/>
        </a:p>
      </xdr:txBody>
    </xdr:sp>
    <xdr:clientData/>
  </xdr:oneCellAnchor>
  <xdr:oneCellAnchor>
    <xdr:from>
      <xdr:col>1</xdr:col>
      <xdr:colOff>0</xdr:colOff>
      <xdr:row>51</xdr:row>
      <xdr:rowOff>123825</xdr:rowOff>
    </xdr:from>
    <xdr:ext cx="18531" cy="162737"/>
    <xdr:sp>
      <xdr:nvSpPr>
        <xdr:cNvPr id="22" name="Text Box 31"/>
        <xdr:cNvSpPr txBox="1">
          <a:spLocks noChangeArrowheads="1"/>
        </xdr:cNvSpPr>
      </xdr:nvSpPr>
      <xdr:spPr>
        <a:xfrm>
          <a:off x="238125" y="9123045"/>
          <a:ext cx="18415" cy="162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/>
        </a:p>
      </xdr:txBody>
    </xdr:sp>
    <xdr:clientData/>
  </xdr:oneCellAnchor>
  <xdr:oneCellAnchor>
    <xdr:from>
      <xdr:col>1</xdr:col>
      <xdr:colOff>0</xdr:colOff>
      <xdr:row>47</xdr:row>
      <xdr:rowOff>9525</xdr:rowOff>
    </xdr:from>
    <xdr:ext cx="18531" cy="162737"/>
    <xdr:sp>
      <xdr:nvSpPr>
        <xdr:cNvPr id="23" name="Text Box 26"/>
        <xdr:cNvSpPr txBox="1">
          <a:spLocks noChangeArrowheads="1"/>
        </xdr:cNvSpPr>
      </xdr:nvSpPr>
      <xdr:spPr>
        <a:xfrm>
          <a:off x="238125" y="8361045"/>
          <a:ext cx="18415" cy="162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 baseline="30000"/>
        </a:p>
      </xdr:txBody>
    </xdr:sp>
    <xdr:clientData/>
  </xdr:oneCellAnchor>
  <xdr:oneCellAnchor>
    <xdr:from>
      <xdr:col>1</xdr:col>
      <xdr:colOff>0</xdr:colOff>
      <xdr:row>51</xdr:row>
      <xdr:rowOff>123825</xdr:rowOff>
    </xdr:from>
    <xdr:ext cx="18531" cy="162737"/>
    <xdr:sp>
      <xdr:nvSpPr>
        <xdr:cNvPr id="24" name="Text Box 31"/>
        <xdr:cNvSpPr txBox="1">
          <a:spLocks noChangeArrowheads="1"/>
        </xdr:cNvSpPr>
      </xdr:nvSpPr>
      <xdr:spPr>
        <a:xfrm>
          <a:off x="238125" y="9123045"/>
          <a:ext cx="18415" cy="162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/>
        </a:p>
      </xdr:txBody>
    </xdr:sp>
    <xdr:clientData/>
  </xdr:oneCellAnchor>
  <xdr:oneCellAnchor>
    <xdr:from>
      <xdr:col>1</xdr:col>
      <xdr:colOff>0</xdr:colOff>
      <xdr:row>51</xdr:row>
      <xdr:rowOff>123825</xdr:rowOff>
    </xdr:from>
    <xdr:ext cx="18531" cy="162737"/>
    <xdr:sp>
      <xdr:nvSpPr>
        <xdr:cNvPr id="25" name="Text Box 31"/>
        <xdr:cNvSpPr txBox="1">
          <a:spLocks noChangeArrowheads="1"/>
        </xdr:cNvSpPr>
      </xdr:nvSpPr>
      <xdr:spPr>
        <a:xfrm>
          <a:off x="238125" y="9123045"/>
          <a:ext cx="18415" cy="162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/>
        </a:p>
      </xdr:txBody>
    </xdr:sp>
    <xdr:clientData/>
  </xdr:oneCellAnchor>
  <xdr:oneCellAnchor>
    <xdr:from>
      <xdr:col>1</xdr:col>
      <xdr:colOff>0</xdr:colOff>
      <xdr:row>47</xdr:row>
      <xdr:rowOff>9525</xdr:rowOff>
    </xdr:from>
    <xdr:ext cx="18531" cy="162737"/>
    <xdr:sp>
      <xdr:nvSpPr>
        <xdr:cNvPr id="26" name="Text Box 26"/>
        <xdr:cNvSpPr txBox="1">
          <a:spLocks noChangeArrowheads="1"/>
        </xdr:cNvSpPr>
      </xdr:nvSpPr>
      <xdr:spPr>
        <a:xfrm>
          <a:off x="238125" y="8361045"/>
          <a:ext cx="18415" cy="162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 baseline="30000"/>
        </a:p>
      </xdr:txBody>
    </xdr:sp>
    <xdr:clientData/>
  </xdr:oneCellAnchor>
  <xdr:oneCellAnchor>
    <xdr:from>
      <xdr:col>1</xdr:col>
      <xdr:colOff>0</xdr:colOff>
      <xdr:row>51</xdr:row>
      <xdr:rowOff>123825</xdr:rowOff>
    </xdr:from>
    <xdr:ext cx="18531" cy="162737"/>
    <xdr:sp>
      <xdr:nvSpPr>
        <xdr:cNvPr id="27" name="Text Box 31"/>
        <xdr:cNvSpPr txBox="1">
          <a:spLocks noChangeArrowheads="1"/>
        </xdr:cNvSpPr>
      </xdr:nvSpPr>
      <xdr:spPr>
        <a:xfrm>
          <a:off x="238125" y="9123045"/>
          <a:ext cx="18415" cy="162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/>
        </a:p>
      </xdr:txBody>
    </xdr:sp>
    <xdr:clientData/>
  </xdr:oneCellAnchor>
  <xdr:oneCellAnchor>
    <xdr:from>
      <xdr:col>3</xdr:col>
      <xdr:colOff>1543050</xdr:colOff>
      <xdr:row>54</xdr:row>
      <xdr:rowOff>0</xdr:rowOff>
    </xdr:from>
    <xdr:ext cx="18531" cy="162737"/>
    <xdr:sp>
      <xdr:nvSpPr>
        <xdr:cNvPr id="36" name="Text Box 31"/>
        <xdr:cNvSpPr txBox="1">
          <a:spLocks noChangeArrowheads="1"/>
        </xdr:cNvSpPr>
      </xdr:nvSpPr>
      <xdr:spPr>
        <a:xfrm>
          <a:off x="5934075" y="9484995"/>
          <a:ext cx="18415" cy="162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/>
        </a:p>
      </xdr:txBody>
    </xdr:sp>
    <xdr:clientData/>
  </xdr:oneCellAnchor>
  <xdr:oneCellAnchor>
    <xdr:from>
      <xdr:col>3</xdr:col>
      <xdr:colOff>1543050</xdr:colOff>
      <xdr:row>54</xdr:row>
      <xdr:rowOff>0</xdr:rowOff>
    </xdr:from>
    <xdr:ext cx="18531" cy="162737"/>
    <xdr:sp>
      <xdr:nvSpPr>
        <xdr:cNvPr id="83" name="Text Box 31"/>
        <xdr:cNvSpPr txBox="1">
          <a:spLocks noChangeArrowheads="1"/>
        </xdr:cNvSpPr>
      </xdr:nvSpPr>
      <xdr:spPr>
        <a:xfrm>
          <a:off x="5934075" y="9484995"/>
          <a:ext cx="18415" cy="162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/>
        </a:p>
      </xdr:txBody>
    </xdr:sp>
    <xdr:clientData/>
  </xdr:oneCellAnchor>
  <xdr:oneCellAnchor>
    <xdr:from>
      <xdr:col>3</xdr:col>
      <xdr:colOff>1543050</xdr:colOff>
      <xdr:row>54</xdr:row>
      <xdr:rowOff>0</xdr:rowOff>
    </xdr:from>
    <xdr:ext cx="18531" cy="162737"/>
    <xdr:sp>
      <xdr:nvSpPr>
        <xdr:cNvPr id="108" name="Text Box 31"/>
        <xdr:cNvSpPr txBox="1">
          <a:spLocks noChangeArrowheads="1"/>
        </xdr:cNvSpPr>
      </xdr:nvSpPr>
      <xdr:spPr>
        <a:xfrm>
          <a:off x="5934075" y="9484995"/>
          <a:ext cx="18415" cy="162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/>
        </a:p>
      </xdr:txBody>
    </xdr:sp>
    <xdr:clientData/>
  </xdr:oneCellAnchor>
  <xdr:oneCellAnchor>
    <xdr:from>
      <xdr:col>3</xdr:col>
      <xdr:colOff>1543050</xdr:colOff>
      <xdr:row>54</xdr:row>
      <xdr:rowOff>0</xdr:rowOff>
    </xdr:from>
    <xdr:ext cx="18531" cy="162737"/>
    <xdr:sp>
      <xdr:nvSpPr>
        <xdr:cNvPr id="133" name="Text Box 31"/>
        <xdr:cNvSpPr txBox="1">
          <a:spLocks noChangeArrowheads="1"/>
        </xdr:cNvSpPr>
      </xdr:nvSpPr>
      <xdr:spPr>
        <a:xfrm>
          <a:off x="5934075" y="9484995"/>
          <a:ext cx="18415" cy="162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s-MX"/>
        </a:p>
      </xdr:txBody>
    </xdr:sp>
    <xdr:clientData/>
  </xdr:oneCellAnchor>
  <xdr:twoCellAnchor editAs="oneCell">
    <xdr:from>
      <xdr:col>10</xdr:col>
      <xdr:colOff>13170</xdr:colOff>
      <xdr:row>0</xdr:row>
      <xdr:rowOff>139391</xdr:rowOff>
    </xdr:from>
    <xdr:to>
      <xdr:col>15</xdr:col>
      <xdr:colOff>94854</xdr:colOff>
      <xdr:row>14</xdr:row>
      <xdr:rowOff>59367</xdr:rowOff>
    </xdr:to>
    <xdr:pic>
      <xdr:nvPicPr>
        <xdr:cNvPr id="34" name="Imagen 33"/>
        <xdr:cNvPicPr>
          <a:picLocks noChangeAspect="1"/>
        </xdr:cNvPicPr>
      </xdr:nvPicPr>
      <xdr:blipFill>
        <a:blip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Photocopy trans="30000" detail="2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5500" y="139065"/>
          <a:ext cx="3749040" cy="2491740"/>
        </a:xfrm>
        <a:prstGeom prst="rect">
          <a:avLst/>
        </a:prstGeom>
        <a:effectLst>
          <a:glow rad="127000">
            <a:schemeClr val="accent1"/>
          </a:glow>
          <a:softEdge rad="63500"/>
        </a:effectLst>
      </xdr:spPr>
    </xdr:pic>
    <xdr:clientData/>
  </xdr:twoCellAnchor>
  <xdr:twoCellAnchor editAs="oneCell">
    <xdr:from>
      <xdr:col>10</xdr:col>
      <xdr:colOff>13309</xdr:colOff>
      <xdr:row>16</xdr:row>
      <xdr:rowOff>25444</xdr:rowOff>
    </xdr:from>
    <xdr:to>
      <xdr:col>15</xdr:col>
      <xdr:colOff>106237</xdr:colOff>
      <xdr:row>29</xdr:row>
      <xdr:rowOff>97935</xdr:rowOff>
    </xdr:to>
    <xdr:pic>
      <xdr:nvPicPr>
        <xdr:cNvPr id="35" name="Imagen 34"/>
        <xdr:cNvPicPr>
          <a:picLocks noChangeAspect="1"/>
        </xdr:cNvPicPr>
      </xdr:nvPicPr>
      <xdr:blipFill>
        <a:blip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5500" y="2959100"/>
          <a:ext cx="3760470" cy="2539365"/>
        </a:xfrm>
        <a:prstGeom prst="rect">
          <a:avLst/>
        </a:prstGeom>
        <a:solidFill>
          <a:schemeClr val="bg1">
            <a:lumMod val="95000"/>
          </a:schemeClr>
        </a:solidFill>
        <a:effectLst>
          <a:glow rad="127000">
            <a:schemeClr val="accent1"/>
          </a:glow>
          <a:softEdge rad="6350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0</xdr:rowOff>
        </xdr:from>
        <xdr:to>
          <xdr:col>2</xdr:col>
          <xdr:colOff>1733550</xdr:colOff>
          <xdr:row>5</xdr:row>
          <xdr:rowOff>0</xdr:rowOff>
        </xdr:to>
        <xdr:sp>
          <xdr:nvSpPr>
            <xdr:cNvPr id="5121" name="Drop Dow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2533650" y="838200"/>
              <a:ext cx="1724025" cy="17145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9525</xdr:rowOff>
        </xdr:from>
        <xdr:to>
          <xdr:col>5</xdr:col>
          <xdr:colOff>9525</xdr:colOff>
          <xdr:row>12</xdr:row>
          <xdr:rowOff>0</xdr:rowOff>
        </xdr:to>
        <xdr:sp>
          <xdr:nvSpPr>
            <xdr:cNvPr id="5122" name="Drop Dow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6496050" y="2066925"/>
              <a:ext cx="1314450" cy="16192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79374</xdr:colOff>
      <xdr:row>0</xdr:row>
      <xdr:rowOff>113393</xdr:rowOff>
    </xdr:from>
    <xdr:to>
      <xdr:col>8</xdr:col>
      <xdr:colOff>328839</xdr:colOff>
      <xdr:row>5</xdr:row>
      <xdr:rowOff>22678</xdr:rowOff>
    </xdr:to>
    <xdr:sp>
      <xdr:nvSpPr>
        <xdr:cNvPr id="61" name="CuadroTexto 60"/>
        <xdr:cNvSpPr txBox="1"/>
      </xdr:nvSpPr>
      <xdr:spPr>
        <a:xfrm>
          <a:off x="7974965" y="113030"/>
          <a:ext cx="2826385" cy="918845"/>
        </a:xfrm>
        <a:prstGeom prst="rect">
          <a:avLst/>
        </a:prstGeom>
        <a:solidFill>
          <a:schemeClr val="lt1"/>
        </a:solidFill>
        <a:ln w="38100" cap="rnd" cmpd="sng">
          <a:solidFill>
            <a:schemeClr val="accent1">
              <a:lumMod val="75000"/>
              <a:alpha val="46000"/>
            </a:schemeClr>
          </a:solidFill>
          <a:beve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CALCULO DE LA BOMBA CENTRIFUGA REQUERIDA</a:t>
          </a:r>
          <a:endParaRPr lang="es-MX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  <a:p>
          <a:pPr algn="l"/>
          <a:endParaRPr lang="es-MX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26</xdr:row>
          <xdr:rowOff>161925</xdr:rowOff>
        </xdr:from>
        <xdr:to>
          <xdr:col>5</xdr:col>
          <xdr:colOff>0</xdr:colOff>
          <xdr:row>28</xdr:row>
          <xdr:rowOff>0</xdr:rowOff>
        </xdr:to>
        <xdr:sp>
          <xdr:nvSpPr>
            <xdr:cNvPr id="5123" name="Drop Dow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6467475" y="5048250"/>
              <a:ext cx="1333500" cy="1809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11</xdr:row>
          <xdr:rowOff>76200</xdr:rowOff>
        </xdr:from>
        <xdr:to>
          <xdr:col>6</xdr:col>
          <xdr:colOff>1295400</xdr:colOff>
          <xdr:row>14</xdr:row>
          <xdr:rowOff>104775</xdr:rowOff>
        </xdr:to>
        <xdr:sp macro="[0]!presiontub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8039100" y="2133600"/>
              <a:ext cx="1152525" cy="5429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Caida Presion de Tuberia</a:t>
              </a:r>
              <a:endParaRPr lang="es-MX" sz="10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5</xdr:row>
          <xdr:rowOff>133350</xdr:rowOff>
        </xdr:from>
        <xdr:to>
          <xdr:col>6</xdr:col>
          <xdr:colOff>1323975</xdr:colOff>
          <xdr:row>7</xdr:row>
          <xdr:rowOff>152400</xdr:rowOff>
        </xdr:to>
        <xdr:sp macro="[0]!paginaprincipal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8058150" y="1143000"/>
              <a:ext cx="1162050" cy="3810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Pagina Principal</a:t>
              </a:r>
              <a:endParaRPr lang="es-MX" sz="10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8</xdr:row>
          <xdr:rowOff>104775</xdr:rowOff>
        </xdr:from>
        <xdr:to>
          <xdr:col>6</xdr:col>
          <xdr:colOff>1295400</xdr:colOff>
          <xdr:row>10</xdr:row>
          <xdr:rowOff>133350</xdr:rowOff>
        </xdr:to>
        <xdr:sp macro="[0]!ESPECTUBERIAS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8048625" y="1647825"/>
              <a:ext cx="1143000" cy="3714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Especificacion de Tuberias</a:t>
              </a:r>
              <a:endParaRPr lang="es-MX" sz="10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15</xdr:row>
          <xdr:rowOff>142875</xdr:rowOff>
        </xdr:from>
        <xdr:to>
          <xdr:col>6</xdr:col>
          <xdr:colOff>1333500</xdr:colOff>
          <xdr:row>18</xdr:row>
          <xdr:rowOff>161925</xdr:rowOff>
        </xdr:to>
        <xdr:sp macro="[0]!registro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8067675" y="2905125"/>
              <a:ext cx="1162050" cy="5334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Generar Registro</a:t>
              </a:r>
              <a:endParaRPr lang="es-MX" sz="10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1638300</xdr:colOff>
          <xdr:row>15</xdr:row>
          <xdr:rowOff>142875</xdr:rowOff>
        </xdr:from>
        <xdr:to>
          <xdr:col>8</xdr:col>
          <xdr:colOff>66675</xdr:colOff>
          <xdr:row>18</xdr:row>
          <xdr:rowOff>152400</xdr:rowOff>
        </xdr:to>
        <xdr:sp macro="[0]!nuevoregistro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9534525" y="2905125"/>
              <a:ext cx="1009650" cy="5238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Nuevo Registro</a:t>
              </a:r>
              <a:endParaRPr lang="es-MX" sz="10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19</xdr:row>
          <xdr:rowOff>133350</xdr:rowOff>
        </xdr:from>
        <xdr:to>
          <xdr:col>6</xdr:col>
          <xdr:colOff>1314450</xdr:colOff>
          <xdr:row>21</xdr:row>
          <xdr:rowOff>66675</xdr:rowOff>
        </xdr:to>
        <xdr:sp macro="[0]!ramal">
          <xdr:nvSpPr>
            <xdr:cNvPr id="5139" name="Button 19" hidden="1">
              <a:extLst>
                <a:ext uri="{63B3BB69-23CF-44E3-9099-C40C66FF867C}">
                  <a14:compatExt spid="_x0000_s5139"/>
                </a:ext>
              </a:extLst>
            </xdr:cNvPr>
            <xdr:cNvSpPr/>
          </xdr:nvSpPr>
          <xdr:spPr>
            <a:xfrm>
              <a:off x="8067675" y="3619500"/>
              <a:ext cx="1143000" cy="3238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Generar Ramal</a:t>
              </a:r>
              <a:endParaRPr lang="es-MX" sz="10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1666875</xdr:colOff>
          <xdr:row>19</xdr:row>
          <xdr:rowOff>123825</xdr:rowOff>
        </xdr:from>
        <xdr:to>
          <xdr:col>8</xdr:col>
          <xdr:colOff>66675</xdr:colOff>
          <xdr:row>21</xdr:row>
          <xdr:rowOff>47625</xdr:rowOff>
        </xdr:to>
        <xdr:sp macro="[0]!generareporte">
          <xdr:nvSpPr>
            <xdr:cNvPr id="5140" name="Button 20" hidden="1">
              <a:extLst>
                <a:ext uri="{63B3BB69-23CF-44E3-9099-C40C66FF867C}">
                  <a14:compatExt spid="_x0000_s5140"/>
                </a:ext>
              </a:extLst>
            </xdr:cNvPr>
            <xdr:cNvSpPr/>
          </xdr:nvSpPr>
          <xdr:spPr>
            <a:xfrm>
              <a:off x="9563100" y="3609975"/>
              <a:ext cx="981075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Generar Reporte</a:t>
              </a:r>
              <a:endParaRPr lang="es-MX" sz="10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1971675</xdr:colOff>
          <xdr:row>5</xdr:row>
          <xdr:rowOff>152400</xdr:rowOff>
        </xdr:from>
        <xdr:to>
          <xdr:col>7</xdr:col>
          <xdr:colOff>495300</xdr:colOff>
          <xdr:row>7</xdr:row>
          <xdr:rowOff>152400</xdr:rowOff>
        </xdr:to>
        <xdr:sp macro="[0]!imprimir">
          <xdr:nvSpPr>
            <xdr:cNvPr id="5141" name="Button 21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>
            <a:xfrm>
              <a:off x="9867900" y="1162050"/>
              <a:ext cx="552450" cy="3619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Imprimir</a:t>
              </a:r>
              <a:endParaRPr lang="es-MX" sz="10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4</xdr:col>
      <xdr:colOff>0</xdr:colOff>
      <xdr:row>5</xdr:row>
      <xdr:rowOff>171450</xdr:rowOff>
    </xdr:from>
    <xdr:to>
      <xdr:col>5</xdr:col>
      <xdr:colOff>19050</xdr:colOff>
      <xdr:row>6</xdr:row>
      <xdr:rowOff>180975</xdr:rowOff>
    </xdr:to>
    <xdr:sp>
      <xdr:nvSpPr>
        <xdr:cNvPr id="47105" name="Drop Down 1" hidden="1"/>
        <xdr:cNvSpPr/>
      </xdr:nvSpPr>
      <xdr:spPr>
        <a:xfrm>
          <a:off x="4467225" y="1409700"/>
          <a:ext cx="1028700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9525</xdr:rowOff>
    </xdr:from>
    <xdr:to>
      <xdr:col>5</xdr:col>
      <xdr:colOff>19050</xdr:colOff>
      <xdr:row>7</xdr:row>
      <xdr:rowOff>161925</xdr:rowOff>
    </xdr:to>
    <xdr:sp>
      <xdr:nvSpPr>
        <xdr:cNvPr id="47106" name="Drop Down 2" hidden="1"/>
        <xdr:cNvSpPr/>
      </xdr:nvSpPr>
      <xdr:spPr>
        <a:xfrm>
          <a:off x="4467225" y="1609725"/>
          <a:ext cx="1028700" cy="152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5</xdr:col>
          <xdr:colOff>28575</xdr:colOff>
          <xdr:row>8</xdr:row>
          <xdr:rowOff>161925</xdr:rowOff>
        </xdr:to>
        <xdr:sp>
          <xdr:nvSpPr>
            <xdr:cNvPr id="47107" name="Drop Down 3" hidden="1">
              <a:extLst>
                <a:ext uri="{63B3BB69-23CF-44E3-9099-C40C66FF867C}">
                  <a14:compatExt spid="_x0000_s47107"/>
                </a:ext>
              </a:extLst>
            </xdr:cNvPr>
            <xdr:cNvSpPr/>
          </xdr:nvSpPr>
          <xdr:spPr>
            <a:xfrm>
              <a:off x="4476750" y="1781175"/>
              <a:ext cx="1028700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5</xdr:col>
          <xdr:colOff>19050</xdr:colOff>
          <xdr:row>9</xdr:row>
          <xdr:rowOff>161925</xdr:rowOff>
        </xdr:to>
        <xdr:sp>
          <xdr:nvSpPr>
            <xdr:cNvPr id="47108" name="Drop Down 4" hidden="1">
              <a:extLst>
                <a:ext uri="{63B3BB69-23CF-44E3-9099-C40C66FF867C}">
                  <a14:compatExt spid="_x0000_s47108"/>
                </a:ext>
              </a:extLst>
            </xdr:cNvPr>
            <xdr:cNvSpPr/>
          </xdr:nvSpPr>
          <xdr:spPr>
            <a:xfrm>
              <a:off x="4476750" y="1952625"/>
              <a:ext cx="101917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9525</xdr:rowOff>
        </xdr:from>
        <xdr:to>
          <xdr:col>5</xdr:col>
          <xdr:colOff>28575</xdr:colOff>
          <xdr:row>10</xdr:row>
          <xdr:rowOff>161925</xdr:rowOff>
        </xdr:to>
        <xdr:sp>
          <xdr:nvSpPr>
            <xdr:cNvPr id="47109" name="Drop Down 5" hidden="1">
              <a:extLst>
                <a:ext uri="{63B3BB69-23CF-44E3-9099-C40C66FF867C}">
                  <a14:compatExt spid="_x0000_s47109"/>
                </a:ext>
              </a:extLst>
            </xdr:cNvPr>
            <xdr:cNvSpPr/>
          </xdr:nvSpPr>
          <xdr:spPr>
            <a:xfrm>
              <a:off x="4476750" y="2124075"/>
              <a:ext cx="1028700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11</xdr:row>
          <xdr:rowOff>9525</xdr:rowOff>
        </xdr:from>
        <xdr:to>
          <xdr:col>5</xdr:col>
          <xdr:colOff>38100</xdr:colOff>
          <xdr:row>11</xdr:row>
          <xdr:rowOff>152400</xdr:rowOff>
        </xdr:to>
        <xdr:sp>
          <xdr:nvSpPr>
            <xdr:cNvPr id="47110" name="Drop Down 6" hidden="1">
              <a:extLst>
                <a:ext uri="{63B3BB69-23CF-44E3-9099-C40C66FF867C}">
                  <a14:compatExt spid="_x0000_s47110"/>
                </a:ext>
              </a:extLst>
            </xdr:cNvPr>
            <xdr:cNvSpPr/>
          </xdr:nvSpPr>
          <xdr:spPr>
            <a:xfrm>
              <a:off x="4486275" y="2295525"/>
              <a:ext cx="1028700" cy="1428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12</xdr:row>
          <xdr:rowOff>9525</xdr:rowOff>
        </xdr:from>
        <xdr:to>
          <xdr:col>5</xdr:col>
          <xdr:colOff>19050</xdr:colOff>
          <xdr:row>12</xdr:row>
          <xdr:rowOff>247650</xdr:rowOff>
        </xdr:to>
        <xdr:sp>
          <xdr:nvSpPr>
            <xdr:cNvPr id="47111" name="Drop Down 7" hidden="1">
              <a:extLst>
                <a:ext uri="{63B3BB69-23CF-44E3-9099-C40C66FF867C}">
                  <a14:compatExt spid="_x0000_s47111"/>
                </a:ext>
              </a:extLst>
            </xdr:cNvPr>
            <xdr:cNvSpPr/>
          </xdr:nvSpPr>
          <xdr:spPr>
            <a:xfrm>
              <a:off x="4486275" y="2466975"/>
              <a:ext cx="1009650" cy="2381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9525</xdr:rowOff>
        </xdr:from>
        <xdr:to>
          <xdr:col>5</xdr:col>
          <xdr:colOff>19050</xdr:colOff>
          <xdr:row>13</xdr:row>
          <xdr:rowOff>161925</xdr:rowOff>
        </xdr:to>
        <xdr:sp>
          <xdr:nvSpPr>
            <xdr:cNvPr id="47112" name="Drop Down 8" hidden="1">
              <a:extLst>
                <a:ext uri="{63B3BB69-23CF-44E3-9099-C40C66FF867C}">
                  <a14:compatExt spid="_x0000_s47112"/>
                </a:ext>
              </a:extLst>
            </xdr:cNvPr>
            <xdr:cNvSpPr/>
          </xdr:nvSpPr>
          <xdr:spPr>
            <a:xfrm>
              <a:off x="4476750" y="2762250"/>
              <a:ext cx="101917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14</xdr:row>
          <xdr:rowOff>9525</xdr:rowOff>
        </xdr:from>
        <xdr:to>
          <xdr:col>5</xdr:col>
          <xdr:colOff>19050</xdr:colOff>
          <xdr:row>14</xdr:row>
          <xdr:rowOff>161925</xdr:rowOff>
        </xdr:to>
        <xdr:sp>
          <xdr:nvSpPr>
            <xdr:cNvPr id="47113" name="Drop Down 9" hidden="1">
              <a:extLst>
                <a:ext uri="{63B3BB69-23CF-44E3-9099-C40C66FF867C}">
                  <a14:compatExt spid="_x0000_s47113"/>
                </a:ext>
              </a:extLst>
            </xdr:cNvPr>
            <xdr:cNvSpPr/>
          </xdr:nvSpPr>
          <xdr:spPr>
            <a:xfrm>
              <a:off x="4486275" y="2933700"/>
              <a:ext cx="1009650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15</xdr:row>
          <xdr:rowOff>9525</xdr:rowOff>
        </xdr:from>
        <xdr:to>
          <xdr:col>5</xdr:col>
          <xdr:colOff>9525</xdr:colOff>
          <xdr:row>15</xdr:row>
          <xdr:rowOff>161925</xdr:rowOff>
        </xdr:to>
        <xdr:sp>
          <xdr:nvSpPr>
            <xdr:cNvPr id="47114" name="Drop Down 10" hidden="1">
              <a:extLst>
                <a:ext uri="{63B3BB69-23CF-44E3-9099-C40C66FF867C}">
                  <a14:compatExt spid="_x0000_s47114"/>
                </a:ext>
              </a:extLst>
            </xdr:cNvPr>
            <xdr:cNvSpPr/>
          </xdr:nvSpPr>
          <xdr:spPr>
            <a:xfrm>
              <a:off x="4486275" y="3105150"/>
              <a:ext cx="10001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16</xdr:row>
          <xdr:rowOff>9525</xdr:rowOff>
        </xdr:from>
        <xdr:to>
          <xdr:col>5</xdr:col>
          <xdr:colOff>19050</xdr:colOff>
          <xdr:row>16</xdr:row>
          <xdr:rowOff>161925</xdr:rowOff>
        </xdr:to>
        <xdr:sp>
          <xdr:nvSpPr>
            <xdr:cNvPr id="47115" name="Drop Down 11" hidden="1">
              <a:extLst>
                <a:ext uri="{63B3BB69-23CF-44E3-9099-C40C66FF867C}">
                  <a14:compatExt spid="_x0000_s47115"/>
                </a:ext>
              </a:extLst>
            </xdr:cNvPr>
            <xdr:cNvSpPr/>
          </xdr:nvSpPr>
          <xdr:spPr>
            <a:xfrm>
              <a:off x="4486275" y="3276600"/>
              <a:ext cx="1009650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17</xdr:row>
          <xdr:rowOff>9525</xdr:rowOff>
        </xdr:from>
        <xdr:to>
          <xdr:col>5</xdr:col>
          <xdr:colOff>19050</xdr:colOff>
          <xdr:row>17</xdr:row>
          <xdr:rowOff>161925</xdr:rowOff>
        </xdr:to>
        <xdr:sp>
          <xdr:nvSpPr>
            <xdr:cNvPr id="47116" name="Drop Down 12" hidden="1">
              <a:extLst>
                <a:ext uri="{63B3BB69-23CF-44E3-9099-C40C66FF867C}">
                  <a14:compatExt spid="_x0000_s47116"/>
                </a:ext>
              </a:extLst>
            </xdr:cNvPr>
            <xdr:cNvSpPr/>
          </xdr:nvSpPr>
          <xdr:spPr>
            <a:xfrm>
              <a:off x="4486275" y="3448050"/>
              <a:ext cx="1009650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4</xdr:col>
      <xdr:colOff>9525</xdr:colOff>
      <xdr:row>18</xdr:row>
      <xdr:rowOff>9525</xdr:rowOff>
    </xdr:from>
    <xdr:to>
      <xdr:col>5</xdr:col>
      <xdr:colOff>19050</xdr:colOff>
      <xdr:row>18</xdr:row>
      <xdr:rowOff>161925</xdr:rowOff>
    </xdr:to>
    <xdr:sp>
      <xdr:nvSpPr>
        <xdr:cNvPr id="47117" name="Drop Down 13" hidden="1"/>
        <xdr:cNvSpPr/>
      </xdr:nvSpPr>
      <xdr:spPr>
        <a:xfrm>
          <a:off x="4476750" y="3619500"/>
          <a:ext cx="1019175" cy="152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19</xdr:row>
          <xdr:rowOff>9525</xdr:rowOff>
        </xdr:from>
        <xdr:to>
          <xdr:col>5</xdr:col>
          <xdr:colOff>19050</xdr:colOff>
          <xdr:row>19</xdr:row>
          <xdr:rowOff>161925</xdr:rowOff>
        </xdr:to>
        <xdr:sp>
          <xdr:nvSpPr>
            <xdr:cNvPr id="47118" name="Drop Down 14" hidden="1">
              <a:extLst>
                <a:ext uri="{63B3BB69-23CF-44E3-9099-C40C66FF867C}">
                  <a14:compatExt spid="_x0000_s47118"/>
                </a:ext>
              </a:extLst>
            </xdr:cNvPr>
            <xdr:cNvSpPr/>
          </xdr:nvSpPr>
          <xdr:spPr>
            <a:xfrm>
              <a:off x="4486275" y="3924300"/>
              <a:ext cx="1009650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20</xdr:row>
          <xdr:rowOff>9525</xdr:rowOff>
        </xdr:from>
        <xdr:to>
          <xdr:col>5</xdr:col>
          <xdr:colOff>9525</xdr:colOff>
          <xdr:row>20</xdr:row>
          <xdr:rowOff>161925</xdr:rowOff>
        </xdr:to>
        <xdr:sp>
          <xdr:nvSpPr>
            <xdr:cNvPr id="47119" name="Drop Down 15" hidden="1">
              <a:extLst>
                <a:ext uri="{63B3BB69-23CF-44E3-9099-C40C66FF867C}">
                  <a14:compatExt spid="_x0000_s47119"/>
                </a:ext>
              </a:extLst>
            </xdr:cNvPr>
            <xdr:cNvSpPr/>
          </xdr:nvSpPr>
          <xdr:spPr>
            <a:xfrm>
              <a:off x="4486275" y="4095750"/>
              <a:ext cx="10001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21</xdr:row>
          <xdr:rowOff>9525</xdr:rowOff>
        </xdr:from>
        <xdr:to>
          <xdr:col>5</xdr:col>
          <xdr:colOff>19050</xdr:colOff>
          <xdr:row>21</xdr:row>
          <xdr:rowOff>161925</xdr:rowOff>
        </xdr:to>
        <xdr:sp>
          <xdr:nvSpPr>
            <xdr:cNvPr id="47120" name="Drop Down 16" hidden="1">
              <a:extLst>
                <a:ext uri="{63B3BB69-23CF-44E3-9099-C40C66FF867C}">
                  <a14:compatExt spid="_x0000_s47120"/>
                </a:ext>
              </a:extLst>
            </xdr:cNvPr>
            <xdr:cNvSpPr/>
          </xdr:nvSpPr>
          <xdr:spPr>
            <a:xfrm>
              <a:off x="4476750" y="4267200"/>
              <a:ext cx="101917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9525</xdr:rowOff>
        </xdr:from>
        <xdr:to>
          <xdr:col>5</xdr:col>
          <xdr:colOff>28575</xdr:colOff>
          <xdr:row>22</xdr:row>
          <xdr:rowOff>161925</xdr:rowOff>
        </xdr:to>
        <xdr:sp>
          <xdr:nvSpPr>
            <xdr:cNvPr id="47121" name="Drop Down 17" hidden="1">
              <a:extLst>
                <a:ext uri="{63B3BB69-23CF-44E3-9099-C40C66FF867C}">
                  <a14:compatExt spid="_x0000_s47121"/>
                </a:ext>
              </a:extLst>
            </xdr:cNvPr>
            <xdr:cNvSpPr/>
          </xdr:nvSpPr>
          <xdr:spPr>
            <a:xfrm>
              <a:off x="4467225" y="4438650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23</xdr:row>
          <xdr:rowOff>9525</xdr:rowOff>
        </xdr:from>
        <xdr:to>
          <xdr:col>5</xdr:col>
          <xdr:colOff>38100</xdr:colOff>
          <xdr:row>23</xdr:row>
          <xdr:rowOff>161925</xdr:rowOff>
        </xdr:to>
        <xdr:sp>
          <xdr:nvSpPr>
            <xdr:cNvPr id="47122" name="Drop Down 18" hidden="1">
              <a:extLst>
                <a:ext uri="{63B3BB69-23CF-44E3-9099-C40C66FF867C}">
                  <a14:compatExt spid="_x0000_s47122"/>
                </a:ext>
              </a:extLst>
            </xdr:cNvPr>
            <xdr:cNvSpPr/>
          </xdr:nvSpPr>
          <xdr:spPr>
            <a:xfrm>
              <a:off x="4476750" y="4610100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9525</xdr:rowOff>
        </xdr:from>
        <xdr:to>
          <xdr:col>5</xdr:col>
          <xdr:colOff>28575</xdr:colOff>
          <xdr:row>24</xdr:row>
          <xdr:rowOff>161925</xdr:rowOff>
        </xdr:to>
        <xdr:sp>
          <xdr:nvSpPr>
            <xdr:cNvPr id="47123" name="Drop Down 19" hidden="1">
              <a:extLst>
                <a:ext uri="{63B3BB69-23CF-44E3-9099-C40C66FF867C}">
                  <a14:compatExt spid="_x0000_s47123"/>
                </a:ext>
              </a:extLst>
            </xdr:cNvPr>
            <xdr:cNvSpPr/>
          </xdr:nvSpPr>
          <xdr:spPr>
            <a:xfrm>
              <a:off x="4467225" y="4781550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25</xdr:row>
          <xdr:rowOff>9525</xdr:rowOff>
        </xdr:from>
        <xdr:to>
          <xdr:col>5</xdr:col>
          <xdr:colOff>38100</xdr:colOff>
          <xdr:row>25</xdr:row>
          <xdr:rowOff>161925</xdr:rowOff>
        </xdr:to>
        <xdr:sp>
          <xdr:nvSpPr>
            <xdr:cNvPr id="47124" name="Drop Down 20" hidden="1">
              <a:extLst>
                <a:ext uri="{63B3BB69-23CF-44E3-9099-C40C66FF867C}">
                  <a14:compatExt spid="_x0000_s47124"/>
                </a:ext>
              </a:extLst>
            </xdr:cNvPr>
            <xdr:cNvSpPr/>
          </xdr:nvSpPr>
          <xdr:spPr>
            <a:xfrm>
              <a:off x="4476750" y="4953000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26</xdr:row>
          <xdr:rowOff>9525</xdr:rowOff>
        </xdr:from>
        <xdr:to>
          <xdr:col>5</xdr:col>
          <xdr:colOff>38100</xdr:colOff>
          <xdr:row>26</xdr:row>
          <xdr:rowOff>161925</xdr:rowOff>
        </xdr:to>
        <xdr:sp>
          <xdr:nvSpPr>
            <xdr:cNvPr id="47125" name="Drop Down 21" hidden="1">
              <a:extLst>
                <a:ext uri="{63B3BB69-23CF-44E3-9099-C40C66FF867C}">
                  <a14:compatExt spid="_x0000_s47125"/>
                </a:ext>
              </a:extLst>
            </xdr:cNvPr>
            <xdr:cNvSpPr/>
          </xdr:nvSpPr>
          <xdr:spPr>
            <a:xfrm>
              <a:off x="4476750" y="5124450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27</xdr:row>
          <xdr:rowOff>9525</xdr:rowOff>
        </xdr:from>
        <xdr:to>
          <xdr:col>5</xdr:col>
          <xdr:colOff>38100</xdr:colOff>
          <xdr:row>27</xdr:row>
          <xdr:rowOff>161925</xdr:rowOff>
        </xdr:to>
        <xdr:sp>
          <xdr:nvSpPr>
            <xdr:cNvPr id="47126" name="Drop Down 22" hidden="1">
              <a:extLst>
                <a:ext uri="{63B3BB69-23CF-44E3-9099-C40C66FF867C}">
                  <a14:compatExt spid="_x0000_s47126"/>
                </a:ext>
              </a:extLst>
            </xdr:cNvPr>
            <xdr:cNvSpPr/>
          </xdr:nvSpPr>
          <xdr:spPr>
            <a:xfrm>
              <a:off x="4476750" y="5295900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0</xdr:rowOff>
        </xdr:from>
        <xdr:to>
          <xdr:col>5</xdr:col>
          <xdr:colOff>38100</xdr:colOff>
          <xdr:row>28</xdr:row>
          <xdr:rowOff>152400</xdr:rowOff>
        </xdr:to>
        <xdr:sp>
          <xdr:nvSpPr>
            <xdr:cNvPr id="47127" name="Drop Down 23" hidden="1">
              <a:extLst>
                <a:ext uri="{63B3BB69-23CF-44E3-9099-C40C66FF867C}">
                  <a14:compatExt spid="_x0000_s47127"/>
                </a:ext>
              </a:extLst>
            </xdr:cNvPr>
            <xdr:cNvSpPr/>
          </xdr:nvSpPr>
          <xdr:spPr>
            <a:xfrm>
              <a:off x="4476750" y="5457825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5</xdr:col>
          <xdr:colOff>38100</xdr:colOff>
          <xdr:row>29</xdr:row>
          <xdr:rowOff>161925</xdr:rowOff>
        </xdr:to>
        <xdr:sp>
          <xdr:nvSpPr>
            <xdr:cNvPr id="47128" name="Drop Down 24" hidden="1">
              <a:extLst>
                <a:ext uri="{63B3BB69-23CF-44E3-9099-C40C66FF867C}">
                  <a14:compatExt spid="_x0000_s47128"/>
                </a:ext>
              </a:extLst>
            </xdr:cNvPr>
            <xdr:cNvSpPr/>
          </xdr:nvSpPr>
          <xdr:spPr>
            <a:xfrm>
              <a:off x="4476750" y="5638800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9525</xdr:rowOff>
        </xdr:from>
        <xdr:to>
          <xdr:col>5</xdr:col>
          <xdr:colOff>28575</xdr:colOff>
          <xdr:row>30</xdr:row>
          <xdr:rowOff>161925</xdr:rowOff>
        </xdr:to>
        <xdr:sp>
          <xdr:nvSpPr>
            <xdr:cNvPr id="47129" name="Drop Down 25" hidden="1">
              <a:extLst>
                <a:ext uri="{63B3BB69-23CF-44E3-9099-C40C66FF867C}">
                  <a14:compatExt spid="_x0000_s47129"/>
                </a:ext>
              </a:extLst>
            </xdr:cNvPr>
            <xdr:cNvSpPr/>
          </xdr:nvSpPr>
          <xdr:spPr>
            <a:xfrm>
              <a:off x="4467225" y="5810250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31</xdr:row>
          <xdr:rowOff>9525</xdr:rowOff>
        </xdr:from>
        <xdr:to>
          <xdr:col>5</xdr:col>
          <xdr:colOff>38100</xdr:colOff>
          <xdr:row>31</xdr:row>
          <xdr:rowOff>161925</xdr:rowOff>
        </xdr:to>
        <xdr:sp>
          <xdr:nvSpPr>
            <xdr:cNvPr id="47130" name="Drop Down 26" hidden="1">
              <a:extLst>
                <a:ext uri="{63B3BB69-23CF-44E3-9099-C40C66FF867C}">
                  <a14:compatExt spid="_x0000_s47130"/>
                </a:ext>
              </a:extLst>
            </xdr:cNvPr>
            <xdr:cNvSpPr/>
          </xdr:nvSpPr>
          <xdr:spPr>
            <a:xfrm>
              <a:off x="4476750" y="5981700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32</xdr:row>
          <xdr:rowOff>66675</xdr:rowOff>
        </xdr:from>
        <xdr:to>
          <xdr:col>5</xdr:col>
          <xdr:colOff>38100</xdr:colOff>
          <xdr:row>32</xdr:row>
          <xdr:rowOff>323850</xdr:rowOff>
        </xdr:to>
        <xdr:sp>
          <xdr:nvSpPr>
            <xdr:cNvPr id="47131" name="Drop Down 27" hidden="1">
              <a:extLst>
                <a:ext uri="{63B3BB69-23CF-44E3-9099-C40C66FF867C}">
                  <a14:compatExt spid="_x0000_s47131"/>
                </a:ext>
              </a:extLst>
            </xdr:cNvPr>
            <xdr:cNvSpPr/>
          </xdr:nvSpPr>
          <xdr:spPr>
            <a:xfrm>
              <a:off x="4476750" y="6210300"/>
              <a:ext cx="1038225" cy="257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5</xdr:col>
          <xdr:colOff>28575</xdr:colOff>
          <xdr:row>33</xdr:row>
          <xdr:rowOff>161925</xdr:rowOff>
        </xdr:to>
        <xdr:sp>
          <xdr:nvSpPr>
            <xdr:cNvPr id="47132" name="Drop Down 28" hidden="1">
              <a:extLst>
                <a:ext uri="{63B3BB69-23CF-44E3-9099-C40C66FF867C}">
                  <a14:compatExt spid="_x0000_s47132"/>
                </a:ext>
              </a:extLst>
            </xdr:cNvPr>
            <xdr:cNvSpPr/>
          </xdr:nvSpPr>
          <xdr:spPr>
            <a:xfrm>
              <a:off x="4467225" y="6505575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9525</xdr:rowOff>
        </xdr:from>
        <xdr:to>
          <xdr:col>5</xdr:col>
          <xdr:colOff>28575</xdr:colOff>
          <xdr:row>34</xdr:row>
          <xdr:rowOff>161925</xdr:rowOff>
        </xdr:to>
        <xdr:sp>
          <xdr:nvSpPr>
            <xdr:cNvPr id="47133" name="Drop Down 29" hidden="1">
              <a:extLst>
                <a:ext uri="{63B3BB69-23CF-44E3-9099-C40C66FF867C}">
                  <a14:compatExt spid="_x0000_s47133"/>
                </a:ext>
              </a:extLst>
            </xdr:cNvPr>
            <xdr:cNvSpPr/>
          </xdr:nvSpPr>
          <xdr:spPr>
            <a:xfrm>
              <a:off x="4467225" y="6677025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5</xdr:col>
          <xdr:colOff>38100</xdr:colOff>
          <xdr:row>35</xdr:row>
          <xdr:rowOff>152400</xdr:rowOff>
        </xdr:to>
        <xdr:sp>
          <xdr:nvSpPr>
            <xdr:cNvPr id="47134" name="Drop Down 30" hidden="1">
              <a:extLst>
                <a:ext uri="{63B3BB69-23CF-44E3-9099-C40C66FF867C}">
                  <a14:compatExt spid="_x0000_s47134"/>
                </a:ext>
              </a:extLst>
            </xdr:cNvPr>
            <xdr:cNvSpPr/>
          </xdr:nvSpPr>
          <xdr:spPr>
            <a:xfrm>
              <a:off x="4476750" y="6848475"/>
              <a:ext cx="1038225" cy="1428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1047750</xdr:colOff>
          <xdr:row>36</xdr:row>
          <xdr:rowOff>0</xdr:rowOff>
        </xdr:from>
        <xdr:to>
          <xdr:col>5</xdr:col>
          <xdr:colOff>28575</xdr:colOff>
          <xdr:row>36</xdr:row>
          <xdr:rowOff>152400</xdr:rowOff>
        </xdr:to>
        <xdr:sp>
          <xdr:nvSpPr>
            <xdr:cNvPr id="47135" name="Drop Down 31" hidden="1">
              <a:extLst>
                <a:ext uri="{63B3BB69-23CF-44E3-9099-C40C66FF867C}">
                  <a14:compatExt spid="_x0000_s47135"/>
                </a:ext>
              </a:extLst>
            </xdr:cNvPr>
            <xdr:cNvSpPr/>
          </xdr:nvSpPr>
          <xdr:spPr>
            <a:xfrm>
              <a:off x="4467225" y="7010400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5</xdr:col>
          <xdr:colOff>28575</xdr:colOff>
          <xdr:row>37</xdr:row>
          <xdr:rowOff>161925</xdr:rowOff>
        </xdr:to>
        <xdr:sp>
          <xdr:nvSpPr>
            <xdr:cNvPr id="47136" name="Drop Down 32" hidden="1">
              <a:extLst>
                <a:ext uri="{63B3BB69-23CF-44E3-9099-C40C66FF867C}">
                  <a14:compatExt spid="_x0000_s47136"/>
                </a:ext>
              </a:extLst>
            </xdr:cNvPr>
            <xdr:cNvSpPr/>
          </xdr:nvSpPr>
          <xdr:spPr>
            <a:xfrm>
              <a:off x="4467225" y="7191375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5</xdr:col>
          <xdr:colOff>28575</xdr:colOff>
          <xdr:row>38</xdr:row>
          <xdr:rowOff>161925</xdr:rowOff>
        </xdr:to>
        <xdr:sp>
          <xdr:nvSpPr>
            <xdr:cNvPr id="47137" name="Drop Down 33" hidden="1">
              <a:extLst>
                <a:ext uri="{63B3BB69-23CF-44E3-9099-C40C66FF867C}">
                  <a14:compatExt spid="_x0000_s47137"/>
                </a:ext>
              </a:extLst>
            </xdr:cNvPr>
            <xdr:cNvSpPr/>
          </xdr:nvSpPr>
          <xdr:spPr>
            <a:xfrm>
              <a:off x="4467225" y="7362825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5</xdr:col>
          <xdr:colOff>28575</xdr:colOff>
          <xdr:row>39</xdr:row>
          <xdr:rowOff>161925</xdr:rowOff>
        </xdr:to>
        <xdr:sp>
          <xdr:nvSpPr>
            <xdr:cNvPr id="47138" name="Drop Down 34" hidden="1">
              <a:extLst>
                <a:ext uri="{63B3BB69-23CF-44E3-9099-C40C66FF867C}">
                  <a14:compatExt spid="_x0000_s47138"/>
                </a:ext>
              </a:extLst>
            </xdr:cNvPr>
            <xdr:cNvSpPr/>
          </xdr:nvSpPr>
          <xdr:spPr>
            <a:xfrm>
              <a:off x="4467225" y="7534275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45</xdr:row>
          <xdr:rowOff>104775</xdr:rowOff>
        </xdr:from>
        <xdr:to>
          <xdr:col>13</xdr:col>
          <xdr:colOff>161925</xdr:colOff>
          <xdr:row>48</xdr:row>
          <xdr:rowOff>104775</xdr:rowOff>
        </xdr:to>
        <xdr:sp macro="[0]!paginaprincipal">
          <xdr:nvSpPr>
            <xdr:cNvPr id="47173" name="Button 69" hidden="1">
              <a:extLst>
                <a:ext uri="{63B3BB69-23CF-44E3-9099-C40C66FF867C}">
                  <a14:compatExt spid="_x0000_s47173"/>
                </a:ext>
              </a:extLst>
            </xdr:cNvPr>
            <xdr:cNvSpPr/>
          </xdr:nvSpPr>
          <xdr:spPr>
            <a:xfrm>
              <a:off x="9525000" y="8629650"/>
              <a:ext cx="1638300" cy="507365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Pagina Principal</a:t>
              </a:r>
              <a:endParaRPr lang="es-MX" sz="12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49</xdr:row>
          <xdr:rowOff>133350</xdr:rowOff>
        </xdr:from>
        <xdr:to>
          <xdr:col>6</xdr:col>
          <xdr:colOff>133350</xdr:colOff>
          <xdr:row>52</xdr:row>
          <xdr:rowOff>76200</xdr:rowOff>
        </xdr:to>
        <xdr:sp macro="[0]!presiontub">
          <xdr:nvSpPr>
            <xdr:cNvPr id="47174" name="Button 70" hidden="1">
              <a:extLst>
                <a:ext uri="{63B3BB69-23CF-44E3-9099-C40C66FF867C}">
                  <a14:compatExt spid="_x0000_s47174"/>
                </a:ext>
              </a:extLst>
            </xdr:cNvPr>
            <xdr:cNvSpPr/>
          </xdr:nvSpPr>
          <xdr:spPr>
            <a:xfrm>
              <a:off x="4562475" y="9349105"/>
              <a:ext cx="1838325" cy="49339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Caida Presion de Tuberia</a:t>
              </a:r>
              <a:endParaRPr lang="es-MX" sz="12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53</xdr:row>
          <xdr:rowOff>95250</xdr:rowOff>
        </xdr:from>
        <xdr:to>
          <xdr:col>6</xdr:col>
          <xdr:colOff>133350</xdr:colOff>
          <xdr:row>56</xdr:row>
          <xdr:rowOff>38100</xdr:rowOff>
        </xdr:to>
        <xdr:sp macro="[0]!bomba">
          <xdr:nvSpPr>
            <xdr:cNvPr id="47175" name="Button 71" hidden="1">
              <a:extLst>
                <a:ext uri="{63B3BB69-23CF-44E3-9099-C40C66FF867C}">
                  <a14:compatExt spid="_x0000_s47175"/>
                </a:ext>
              </a:extLst>
            </xdr:cNvPr>
            <xdr:cNvSpPr/>
          </xdr:nvSpPr>
          <xdr:spPr>
            <a:xfrm>
              <a:off x="4552950" y="10045065"/>
              <a:ext cx="1847850" cy="49339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Calculo de Bomba</a:t>
              </a:r>
              <a:endParaRPr lang="es-MX" sz="10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6</xdr:row>
          <xdr:rowOff>9525</xdr:rowOff>
        </xdr:from>
        <xdr:to>
          <xdr:col>4</xdr:col>
          <xdr:colOff>952500</xdr:colOff>
          <xdr:row>6</xdr:row>
          <xdr:rowOff>171450</xdr:rowOff>
        </xdr:to>
        <xdr:sp>
          <xdr:nvSpPr>
            <xdr:cNvPr id="47431" name="Drop Down 327" hidden="1">
              <a:extLst>
                <a:ext uri="{63B3BB69-23CF-44E3-9099-C40C66FF867C}">
                  <a14:compatExt spid="_x0000_s47431"/>
                </a:ext>
              </a:extLst>
            </xdr:cNvPr>
            <xdr:cNvSpPr/>
          </xdr:nvSpPr>
          <xdr:spPr>
            <a:xfrm>
              <a:off x="4486275" y="1419225"/>
              <a:ext cx="933450" cy="1619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180975</xdr:rowOff>
        </xdr:from>
        <xdr:to>
          <xdr:col>5</xdr:col>
          <xdr:colOff>9525</xdr:colOff>
          <xdr:row>7</xdr:row>
          <xdr:rowOff>161925</xdr:rowOff>
        </xdr:to>
        <xdr:sp>
          <xdr:nvSpPr>
            <xdr:cNvPr id="47432" name="Drop Down 328" hidden="1">
              <a:extLst>
                <a:ext uri="{63B3BB69-23CF-44E3-9099-C40C66FF867C}">
                  <a14:compatExt spid="_x0000_s47432"/>
                </a:ext>
              </a:extLst>
            </xdr:cNvPr>
            <xdr:cNvSpPr/>
          </xdr:nvSpPr>
          <xdr:spPr>
            <a:xfrm>
              <a:off x="4476750" y="1590675"/>
              <a:ext cx="1009650" cy="1714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18</xdr:row>
          <xdr:rowOff>28575</xdr:rowOff>
        </xdr:from>
        <xdr:to>
          <xdr:col>4</xdr:col>
          <xdr:colOff>990600</xdr:colOff>
          <xdr:row>18</xdr:row>
          <xdr:rowOff>266700</xdr:rowOff>
        </xdr:to>
        <xdr:sp>
          <xdr:nvSpPr>
            <xdr:cNvPr id="47631" name="Drop Down 527" hidden="1">
              <a:extLst>
                <a:ext uri="{63B3BB69-23CF-44E3-9099-C40C66FF867C}">
                  <a14:compatExt spid="_x0000_s47631"/>
                </a:ext>
              </a:extLst>
            </xdr:cNvPr>
            <xdr:cNvSpPr/>
          </xdr:nvSpPr>
          <xdr:spPr>
            <a:xfrm>
              <a:off x="4486275" y="3638550"/>
              <a:ext cx="971550" cy="2381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40</xdr:row>
          <xdr:rowOff>47625</xdr:rowOff>
        </xdr:from>
        <xdr:to>
          <xdr:col>13</xdr:col>
          <xdr:colOff>38100</xdr:colOff>
          <xdr:row>43</xdr:row>
          <xdr:rowOff>47625</xdr:rowOff>
        </xdr:to>
        <xdr:sp macro="[0]!Macro5">
          <xdr:nvSpPr>
            <xdr:cNvPr id="47633" name="Button 529" hidden="1">
              <a:extLst>
                <a:ext uri="{63B3BB69-23CF-44E3-9099-C40C66FF867C}">
                  <a14:compatExt spid="_x0000_s47633"/>
                </a:ext>
              </a:extLst>
            </xdr:cNvPr>
            <xdr:cNvSpPr/>
          </xdr:nvSpPr>
          <xdr:spPr>
            <a:xfrm>
              <a:off x="9829800" y="7743825"/>
              <a:ext cx="1209675" cy="504825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Arial" panose="020B0604020202020204"/>
                  <a:cs typeface="Arial" panose="020B0604020202020204"/>
                </a:rPr>
                <a:t>IMPRIMIR DATOS</a:t>
              </a:r>
              <a:endParaRPr lang="es-MX" sz="1200" b="1" i="0" u="none" strike="noStrike" baseline="0">
                <a:solidFill>
                  <a:srgbClr val="00000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40</xdr:row>
          <xdr:rowOff>76200</xdr:rowOff>
        </xdr:from>
        <xdr:to>
          <xdr:col>17</xdr:col>
          <xdr:colOff>266700</xdr:colOff>
          <xdr:row>43</xdr:row>
          <xdr:rowOff>76200</xdr:rowOff>
        </xdr:to>
        <xdr:sp macro="[0]!Macro6">
          <xdr:nvSpPr>
            <xdr:cNvPr id="47635" name="Button 531" hidden="1">
              <a:extLst>
                <a:ext uri="{63B3BB69-23CF-44E3-9099-C40C66FF867C}">
                  <a14:compatExt spid="_x0000_s47635"/>
                </a:ext>
              </a:extLst>
            </xdr:cNvPr>
            <xdr:cNvSpPr/>
          </xdr:nvSpPr>
          <xdr:spPr>
            <a:xfrm>
              <a:off x="12715875" y="7772400"/>
              <a:ext cx="1209675" cy="504825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Arial" panose="020B0604020202020204"/>
                  <a:cs typeface="Arial" panose="020B0604020202020204"/>
                </a:rPr>
                <a:t>IMPRIMIR DATOS</a:t>
              </a:r>
              <a:endParaRPr lang="es-MX" sz="1200" b="1" i="0" u="none" strike="noStrike" baseline="0">
                <a:solidFill>
                  <a:srgbClr val="00000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57150</xdr:colOff>
          <xdr:row>40</xdr:row>
          <xdr:rowOff>47625</xdr:rowOff>
        </xdr:from>
        <xdr:to>
          <xdr:col>23</xdr:col>
          <xdr:colOff>228600</xdr:colOff>
          <xdr:row>43</xdr:row>
          <xdr:rowOff>47625</xdr:rowOff>
        </xdr:to>
        <xdr:sp macro="[0]!Macro7">
          <xdr:nvSpPr>
            <xdr:cNvPr id="47637" name="Button 533" hidden="1">
              <a:extLst>
                <a:ext uri="{63B3BB69-23CF-44E3-9099-C40C66FF867C}">
                  <a14:compatExt spid="_x0000_s47637"/>
                </a:ext>
              </a:extLst>
            </xdr:cNvPr>
            <xdr:cNvSpPr/>
          </xdr:nvSpPr>
          <xdr:spPr>
            <a:xfrm>
              <a:off x="16821150" y="7743825"/>
              <a:ext cx="1209675" cy="504825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Arial" panose="020B0604020202020204"/>
                  <a:cs typeface="Arial" panose="020B0604020202020204"/>
                </a:rPr>
                <a:t>IMPRIMIR DATOS</a:t>
              </a:r>
              <a:endParaRPr lang="es-MX" sz="1200" b="1" i="0" u="none" strike="noStrike" baseline="0">
                <a:solidFill>
                  <a:srgbClr val="00000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40</xdr:row>
          <xdr:rowOff>47625</xdr:rowOff>
        </xdr:from>
        <xdr:to>
          <xdr:col>27</xdr:col>
          <xdr:colOff>200025</xdr:colOff>
          <xdr:row>43</xdr:row>
          <xdr:rowOff>47625</xdr:rowOff>
        </xdr:to>
        <xdr:sp macro="[0]!Macro8">
          <xdr:nvSpPr>
            <xdr:cNvPr id="47638" name="Button 534" hidden="1">
              <a:extLst>
                <a:ext uri="{63B3BB69-23CF-44E3-9099-C40C66FF867C}">
                  <a14:compatExt spid="_x0000_s47638"/>
                </a:ext>
              </a:extLst>
            </xdr:cNvPr>
            <xdr:cNvSpPr/>
          </xdr:nvSpPr>
          <xdr:spPr>
            <a:xfrm>
              <a:off x="19488150" y="7743825"/>
              <a:ext cx="1209675" cy="504825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Arial" panose="020B0604020202020204"/>
                  <a:cs typeface="Arial" panose="020B0604020202020204"/>
                </a:rPr>
                <a:t>IMPRIMIR DATOS</a:t>
              </a:r>
              <a:endParaRPr lang="es-MX" sz="1200" b="1" i="0" u="none" strike="noStrike" baseline="0">
                <a:solidFill>
                  <a:srgbClr val="00000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57150</xdr:colOff>
          <xdr:row>40</xdr:row>
          <xdr:rowOff>47625</xdr:rowOff>
        </xdr:from>
        <xdr:to>
          <xdr:col>31</xdr:col>
          <xdr:colOff>180975</xdr:colOff>
          <xdr:row>43</xdr:row>
          <xdr:rowOff>47625</xdr:rowOff>
        </xdr:to>
        <xdr:sp macro="[0]!Macro9">
          <xdr:nvSpPr>
            <xdr:cNvPr id="47639" name="Button 535" hidden="1">
              <a:extLst>
                <a:ext uri="{63B3BB69-23CF-44E3-9099-C40C66FF867C}">
                  <a14:compatExt spid="_x0000_s47639"/>
                </a:ext>
              </a:extLst>
            </xdr:cNvPr>
            <xdr:cNvSpPr/>
          </xdr:nvSpPr>
          <xdr:spPr>
            <a:xfrm>
              <a:off x="22183725" y="7743825"/>
              <a:ext cx="1209675" cy="504825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Arial" panose="020B0604020202020204"/>
                  <a:cs typeface="Arial" panose="020B0604020202020204"/>
                </a:rPr>
                <a:t>IMPRIMIR DATOS</a:t>
              </a:r>
              <a:endParaRPr lang="es-MX" sz="1200" b="1" i="0" u="none" strike="noStrike" baseline="0">
                <a:solidFill>
                  <a:srgbClr val="00000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19</xdr:row>
          <xdr:rowOff>19050</xdr:rowOff>
        </xdr:from>
        <xdr:to>
          <xdr:col>0</xdr:col>
          <xdr:colOff>752475</xdr:colOff>
          <xdr:row>21</xdr:row>
          <xdr:rowOff>57150</xdr:rowOff>
        </xdr:to>
        <xdr:sp macro="[0]!imprimir">
          <xdr:nvSpPr>
            <xdr:cNvPr id="33827" name="Button 35" hidden="1">
              <a:extLst>
                <a:ext uri="{63B3BB69-23CF-44E3-9099-C40C66FF867C}">
                  <a14:compatExt spid="_x0000_s33827"/>
                </a:ext>
              </a:extLst>
            </xdr:cNvPr>
            <xdr:cNvSpPr/>
          </xdr:nvSpPr>
          <xdr:spPr>
            <a:xfrm>
              <a:off x="114300" y="4067810"/>
              <a:ext cx="638175" cy="3619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Imprimir</a:t>
              </a:r>
              <a:endParaRPr lang="es-MX" sz="10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22</xdr:row>
          <xdr:rowOff>0</xdr:rowOff>
        </xdr:from>
        <xdr:to>
          <xdr:col>0</xdr:col>
          <xdr:colOff>762000</xdr:colOff>
          <xdr:row>24</xdr:row>
          <xdr:rowOff>38100</xdr:rowOff>
        </xdr:to>
        <xdr:sp macro="[0]!bomba">
          <xdr:nvSpPr>
            <xdr:cNvPr id="33828" name="Button 36" hidden="1">
              <a:extLst>
                <a:ext uri="{63B3BB69-23CF-44E3-9099-C40C66FF867C}">
                  <a14:compatExt spid="_x0000_s33828"/>
                </a:ext>
              </a:extLst>
            </xdr:cNvPr>
            <xdr:cNvSpPr/>
          </xdr:nvSpPr>
          <xdr:spPr>
            <a:xfrm>
              <a:off x="47625" y="4534535"/>
              <a:ext cx="714375" cy="3619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Calculo de Bomba</a:t>
              </a:r>
              <a:endParaRPr lang="es-MX" sz="10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171450</xdr:rowOff>
        </xdr:from>
        <xdr:to>
          <xdr:col>5</xdr:col>
          <xdr:colOff>0</xdr:colOff>
          <xdr:row>5</xdr:row>
          <xdr:rowOff>171450</xdr:rowOff>
        </xdr:to>
        <xdr:sp>
          <xdr:nvSpPr>
            <xdr:cNvPr id="25601" name="Drop Dow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4467225" y="981075"/>
              <a:ext cx="1038225" cy="1714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9525</xdr:rowOff>
        </xdr:from>
        <xdr:to>
          <xdr:col>5</xdr:col>
          <xdr:colOff>0</xdr:colOff>
          <xdr:row>7</xdr:row>
          <xdr:rowOff>0</xdr:rowOff>
        </xdr:to>
        <xdr:sp>
          <xdr:nvSpPr>
            <xdr:cNvPr id="25602" name="Drop Dow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4467225" y="1181100"/>
              <a:ext cx="1038225" cy="1619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5</xdr:col>
          <xdr:colOff>0</xdr:colOff>
          <xdr:row>8</xdr:row>
          <xdr:rowOff>0</xdr:rowOff>
        </xdr:to>
        <xdr:sp>
          <xdr:nvSpPr>
            <xdr:cNvPr id="25603" name="Drop Down 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>
            <a:xfrm>
              <a:off x="4476750" y="1352550"/>
              <a:ext cx="1028700" cy="1619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>
          <xdr:nvSpPr>
            <xdr:cNvPr id="25604" name="Drop Down 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>
            <a:xfrm>
              <a:off x="4476750" y="1524000"/>
              <a:ext cx="1028700" cy="1619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>
          <xdr:nvSpPr>
            <xdr:cNvPr id="25605" name="Drop Dow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>
            <a:xfrm>
              <a:off x="4476750" y="1695450"/>
              <a:ext cx="1028700" cy="1619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10</xdr:row>
          <xdr:rowOff>9525</xdr:rowOff>
        </xdr:from>
        <xdr:to>
          <xdr:col>5</xdr:col>
          <xdr:colOff>0</xdr:colOff>
          <xdr:row>10</xdr:row>
          <xdr:rowOff>161925</xdr:rowOff>
        </xdr:to>
        <xdr:sp>
          <xdr:nvSpPr>
            <xdr:cNvPr id="25606" name="Drop Dow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>
            <a:xfrm>
              <a:off x="4486275" y="1866900"/>
              <a:ext cx="101917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9525</xdr:rowOff>
        </xdr:from>
        <xdr:to>
          <xdr:col>5</xdr:col>
          <xdr:colOff>0</xdr:colOff>
          <xdr:row>11</xdr:row>
          <xdr:rowOff>161925</xdr:rowOff>
        </xdr:to>
        <xdr:sp>
          <xdr:nvSpPr>
            <xdr:cNvPr id="25607" name="Drop Down 7" hidden="1">
              <a:extLst>
                <a:ext uri="{63B3BB69-23CF-44E3-9099-C40C66FF867C}">
                  <a14:compatExt spid="_x0000_s25607"/>
                </a:ext>
              </a:extLst>
            </xdr:cNvPr>
            <xdr:cNvSpPr/>
          </xdr:nvSpPr>
          <xdr:spPr>
            <a:xfrm>
              <a:off x="4476750" y="2038350"/>
              <a:ext cx="1028700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9525</xdr:rowOff>
        </xdr:from>
        <xdr:to>
          <xdr:col>5</xdr:col>
          <xdr:colOff>0</xdr:colOff>
          <xdr:row>12</xdr:row>
          <xdr:rowOff>161925</xdr:rowOff>
        </xdr:to>
        <xdr:sp>
          <xdr:nvSpPr>
            <xdr:cNvPr id="25608" name="Drop Down 8" hidden="1">
              <a:extLst>
                <a:ext uri="{63B3BB69-23CF-44E3-9099-C40C66FF867C}">
                  <a14:compatExt spid="_x0000_s25608"/>
                </a:ext>
              </a:extLst>
            </xdr:cNvPr>
            <xdr:cNvSpPr/>
          </xdr:nvSpPr>
          <xdr:spPr>
            <a:xfrm>
              <a:off x="4476750" y="2333625"/>
              <a:ext cx="1028700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9525</xdr:rowOff>
        </xdr:from>
        <xdr:to>
          <xdr:col>5</xdr:col>
          <xdr:colOff>0</xdr:colOff>
          <xdr:row>13</xdr:row>
          <xdr:rowOff>161925</xdr:rowOff>
        </xdr:to>
        <xdr:sp>
          <xdr:nvSpPr>
            <xdr:cNvPr id="25609" name="Drop Down 9" hidden="1">
              <a:extLst>
                <a:ext uri="{63B3BB69-23CF-44E3-9099-C40C66FF867C}">
                  <a14:compatExt spid="_x0000_s25609"/>
                </a:ext>
              </a:extLst>
            </xdr:cNvPr>
            <xdr:cNvSpPr/>
          </xdr:nvSpPr>
          <xdr:spPr>
            <a:xfrm>
              <a:off x="4486275" y="2505075"/>
              <a:ext cx="101917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14</xdr:row>
          <xdr:rowOff>9525</xdr:rowOff>
        </xdr:from>
        <xdr:to>
          <xdr:col>4</xdr:col>
          <xdr:colOff>1019175</xdr:colOff>
          <xdr:row>14</xdr:row>
          <xdr:rowOff>161925</xdr:rowOff>
        </xdr:to>
        <xdr:sp>
          <xdr:nvSpPr>
            <xdr:cNvPr id="25610" name="Drop Down 10" hidden="1">
              <a:extLst>
                <a:ext uri="{63B3BB69-23CF-44E3-9099-C40C66FF867C}">
                  <a14:compatExt spid="_x0000_s25610"/>
                </a:ext>
              </a:extLst>
            </xdr:cNvPr>
            <xdr:cNvSpPr/>
          </xdr:nvSpPr>
          <xdr:spPr>
            <a:xfrm>
              <a:off x="4486275" y="2676525"/>
              <a:ext cx="10001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15</xdr:row>
          <xdr:rowOff>9525</xdr:rowOff>
        </xdr:from>
        <xdr:to>
          <xdr:col>5</xdr:col>
          <xdr:colOff>0</xdr:colOff>
          <xdr:row>15</xdr:row>
          <xdr:rowOff>161925</xdr:rowOff>
        </xdr:to>
        <xdr:sp>
          <xdr:nvSpPr>
            <xdr:cNvPr id="25611" name="Drop Down 11" hidden="1">
              <a:extLst>
                <a:ext uri="{63B3BB69-23CF-44E3-9099-C40C66FF867C}">
                  <a14:compatExt spid="_x0000_s25611"/>
                </a:ext>
              </a:extLst>
            </xdr:cNvPr>
            <xdr:cNvSpPr/>
          </xdr:nvSpPr>
          <xdr:spPr>
            <a:xfrm>
              <a:off x="4486275" y="2847975"/>
              <a:ext cx="101917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16</xdr:row>
          <xdr:rowOff>9525</xdr:rowOff>
        </xdr:from>
        <xdr:to>
          <xdr:col>5</xdr:col>
          <xdr:colOff>0</xdr:colOff>
          <xdr:row>16</xdr:row>
          <xdr:rowOff>161925</xdr:rowOff>
        </xdr:to>
        <xdr:sp>
          <xdr:nvSpPr>
            <xdr:cNvPr id="25612" name="Drop Down 12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>
            <a:xfrm>
              <a:off x="4486275" y="3019425"/>
              <a:ext cx="101917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17</xdr:row>
          <xdr:rowOff>9525</xdr:rowOff>
        </xdr:from>
        <xdr:to>
          <xdr:col>5</xdr:col>
          <xdr:colOff>0</xdr:colOff>
          <xdr:row>17</xdr:row>
          <xdr:rowOff>161925</xdr:rowOff>
        </xdr:to>
        <xdr:sp>
          <xdr:nvSpPr>
            <xdr:cNvPr id="25613" name="Drop Down 13" hidden="1">
              <a:extLst>
                <a:ext uri="{63B3BB69-23CF-44E3-9099-C40C66FF867C}">
                  <a14:compatExt spid="_x0000_s25613"/>
                </a:ext>
              </a:extLst>
            </xdr:cNvPr>
            <xdr:cNvSpPr/>
          </xdr:nvSpPr>
          <xdr:spPr>
            <a:xfrm>
              <a:off x="4476750" y="3190875"/>
              <a:ext cx="1028700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18</xdr:row>
          <xdr:rowOff>9525</xdr:rowOff>
        </xdr:from>
        <xdr:to>
          <xdr:col>5</xdr:col>
          <xdr:colOff>0</xdr:colOff>
          <xdr:row>18</xdr:row>
          <xdr:rowOff>161925</xdr:rowOff>
        </xdr:to>
        <xdr:sp>
          <xdr:nvSpPr>
            <xdr:cNvPr id="25614" name="Drop Down 14" hidden="1">
              <a:extLst>
                <a:ext uri="{63B3BB69-23CF-44E3-9099-C40C66FF867C}">
                  <a14:compatExt spid="_x0000_s25614"/>
                </a:ext>
              </a:extLst>
            </xdr:cNvPr>
            <xdr:cNvSpPr/>
          </xdr:nvSpPr>
          <xdr:spPr>
            <a:xfrm>
              <a:off x="4486275" y="3495675"/>
              <a:ext cx="101917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19</xdr:row>
          <xdr:rowOff>9525</xdr:rowOff>
        </xdr:from>
        <xdr:to>
          <xdr:col>4</xdr:col>
          <xdr:colOff>1019175</xdr:colOff>
          <xdr:row>19</xdr:row>
          <xdr:rowOff>161925</xdr:rowOff>
        </xdr:to>
        <xdr:sp>
          <xdr:nvSpPr>
            <xdr:cNvPr id="25615" name="Drop Down 15" hidden="1">
              <a:extLst>
                <a:ext uri="{63B3BB69-23CF-44E3-9099-C40C66FF867C}">
                  <a14:compatExt spid="_x0000_s25615"/>
                </a:ext>
              </a:extLst>
            </xdr:cNvPr>
            <xdr:cNvSpPr/>
          </xdr:nvSpPr>
          <xdr:spPr>
            <a:xfrm>
              <a:off x="4486275" y="3667125"/>
              <a:ext cx="10001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9525</xdr:rowOff>
        </xdr:from>
        <xdr:to>
          <xdr:col>5</xdr:col>
          <xdr:colOff>0</xdr:colOff>
          <xdr:row>20</xdr:row>
          <xdr:rowOff>161925</xdr:rowOff>
        </xdr:to>
        <xdr:sp>
          <xdr:nvSpPr>
            <xdr:cNvPr id="25616" name="Drop Down 16" hidden="1">
              <a:extLst>
                <a:ext uri="{63B3BB69-23CF-44E3-9099-C40C66FF867C}">
                  <a14:compatExt spid="_x0000_s25616"/>
                </a:ext>
              </a:extLst>
            </xdr:cNvPr>
            <xdr:cNvSpPr/>
          </xdr:nvSpPr>
          <xdr:spPr>
            <a:xfrm>
              <a:off x="4476750" y="3838575"/>
              <a:ext cx="1028700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9525</xdr:rowOff>
        </xdr:from>
        <xdr:to>
          <xdr:col>5</xdr:col>
          <xdr:colOff>0</xdr:colOff>
          <xdr:row>21</xdr:row>
          <xdr:rowOff>161925</xdr:rowOff>
        </xdr:to>
        <xdr:sp>
          <xdr:nvSpPr>
            <xdr:cNvPr id="25617" name="Drop Down 17" hidden="1">
              <a:extLst>
                <a:ext uri="{63B3BB69-23CF-44E3-9099-C40C66FF867C}">
                  <a14:compatExt spid="_x0000_s25617"/>
                </a:ext>
              </a:extLst>
            </xdr:cNvPr>
            <xdr:cNvSpPr/>
          </xdr:nvSpPr>
          <xdr:spPr>
            <a:xfrm>
              <a:off x="4467225" y="4010025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22</xdr:row>
          <xdr:rowOff>9525</xdr:rowOff>
        </xdr:from>
        <xdr:to>
          <xdr:col>5</xdr:col>
          <xdr:colOff>9525</xdr:colOff>
          <xdr:row>22</xdr:row>
          <xdr:rowOff>161925</xdr:rowOff>
        </xdr:to>
        <xdr:sp>
          <xdr:nvSpPr>
            <xdr:cNvPr id="25618" name="Drop Down 18" hidden="1">
              <a:extLst>
                <a:ext uri="{63B3BB69-23CF-44E3-9099-C40C66FF867C}">
                  <a14:compatExt spid="_x0000_s25618"/>
                </a:ext>
              </a:extLst>
            </xdr:cNvPr>
            <xdr:cNvSpPr/>
          </xdr:nvSpPr>
          <xdr:spPr>
            <a:xfrm>
              <a:off x="4476750" y="4181475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9525</xdr:rowOff>
        </xdr:from>
        <xdr:to>
          <xdr:col>5</xdr:col>
          <xdr:colOff>0</xdr:colOff>
          <xdr:row>23</xdr:row>
          <xdr:rowOff>161925</xdr:rowOff>
        </xdr:to>
        <xdr:sp>
          <xdr:nvSpPr>
            <xdr:cNvPr id="25619" name="Drop Down 19" hidden="1">
              <a:extLst>
                <a:ext uri="{63B3BB69-23CF-44E3-9099-C40C66FF867C}">
                  <a14:compatExt spid="_x0000_s25619"/>
                </a:ext>
              </a:extLst>
            </xdr:cNvPr>
            <xdr:cNvSpPr/>
          </xdr:nvSpPr>
          <xdr:spPr>
            <a:xfrm>
              <a:off x="4467225" y="4352925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24</xdr:row>
          <xdr:rowOff>9525</xdr:rowOff>
        </xdr:from>
        <xdr:to>
          <xdr:col>5</xdr:col>
          <xdr:colOff>9525</xdr:colOff>
          <xdr:row>24</xdr:row>
          <xdr:rowOff>161925</xdr:rowOff>
        </xdr:to>
        <xdr:sp>
          <xdr:nvSpPr>
            <xdr:cNvPr id="25620" name="Drop Down 20" hidden="1">
              <a:extLst>
                <a:ext uri="{63B3BB69-23CF-44E3-9099-C40C66FF867C}">
                  <a14:compatExt spid="_x0000_s25620"/>
                </a:ext>
              </a:extLst>
            </xdr:cNvPr>
            <xdr:cNvSpPr/>
          </xdr:nvSpPr>
          <xdr:spPr>
            <a:xfrm>
              <a:off x="4476750" y="4524375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25</xdr:row>
          <xdr:rowOff>9525</xdr:rowOff>
        </xdr:from>
        <xdr:to>
          <xdr:col>5</xdr:col>
          <xdr:colOff>9525</xdr:colOff>
          <xdr:row>25</xdr:row>
          <xdr:rowOff>161925</xdr:rowOff>
        </xdr:to>
        <xdr:sp>
          <xdr:nvSpPr>
            <xdr:cNvPr id="25621" name="Drop Down 21" hidden="1">
              <a:extLst>
                <a:ext uri="{63B3BB69-23CF-44E3-9099-C40C66FF867C}">
                  <a14:compatExt spid="_x0000_s25621"/>
                </a:ext>
              </a:extLst>
            </xdr:cNvPr>
            <xdr:cNvSpPr/>
          </xdr:nvSpPr>
          <xdr:spPr>
            <a:xfrm>
              <a:off x="4476750" y="4695825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26</xdr:row>
          <xdr:rowOff>9525</xdr:rowOff>
        </xdr:from>
        <xdr:to>
          <xdr:col>5</xdr:col>
          <xdr:colOff>9525</xdr:colOff>
          <xdr:row>26</xdr:row>
          <xdr:rowOff>161925</xdr:rowOff>
        </xdr:to>
        <xdr:sp>
          <xdr:nvSpPr>
            <xdr:cNvPr id="25622" name="Drop Down 22" hidden="1">
              <a:extLst>
                <a:ext uri="{63B3BB69-23CF-44E3-9099-C40C66FF867C}">
                  <a14:compatExt spid="_x0000_s25622"/>
                </a:ext>
              </a:extLst>
            </xdr:cNvPr>
            <xdr:cNvSpPr/>
          </xdr:nvSpPr>
          <xdr:spPr>
            <a:xfrm>
              <a:off x="4476750" y="4867275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27</xdr:row>
          <xdr:rowOff>0</xdr:rowOff>
        </xdr:from>
        <xdr:to>
          <xdr:col>5</xdr:col>
          <xdr:colOff>9525</xdr:colOff>
          <xdr:row>27</xdr:row>
          <xdr:rowOff>152400</xdr:rowOff>
        </xdr:to>
        <xdr:sp>
          <xdr:nvSpPr>
            <xdr:cNvPr id="25623" name="Drop Down 23" hidden="1">
              <a:extLst>
                <a:ext uri="{63B3BB69-23CF-44E3-9099-C40C66FF867C}">
                  <a14:compatExt spid="_x0000_s25623"/>
                </a:ext>
              </a:extLst>
            </xdr:cNvPr>
            <xdr:cNvSpPr/>
          </xdr:nvSpPr>
          <xdr:spPr>
            <a:xfrm>
              <a:off x="4476750" y="5029200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5</xdr:col>
          <xdr:colOff>9525</xdr:colOff>
          <xdr:row>28</xdr:row>
          <xdr:rowOff>161925</xdr:rowOff>
        </xdr:to>
        <xdr:sp>
          <xdr:nvSpPr>
            <xdr:cNvPr id="25624" name="Drop Down 24" hidden="1">
              <a:extLst>
                <a:ext uri="{63B3BB69-23CF-44E3-9099-C40C66FF867C}">
                  <a14:compatExt spid="_x0000_s25624"/>
                </a:ext>
              </a:extLst>
            </xdr:cNvPr>
            <xdr:cNvSpPr/>
          </xdr:nvSpPr>
          <xdr:spPr>
            <a:xfrm>
              <a:off x="4476750" y="5210175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9525</xdr:rowOff>
        </xdr:from>
        <xdr:to>
          <xdr:col>5</xdr:col>
          <xdr:colOff>0</xdr:colOff>
          <xdr:row>29</xdr:row>
          <xdr:rowOff>161925</xdr:rowOff>
        </xdr:to>
        <xdr:sp>
          <xdr:nvSpPr>
            <xdr:cNvPr id="25625" name="Drop Down 25" hidden="1">
              <a:extLst>
                <a:ext uri="{63B3BB69-23CF-44E3-9099-C40C66FF867C}">
                  <a14:compatExt spid="_x0000_s25625"/>
                </a:ext>
              </a:extLst>
            </xdr:cNvPr>
            <xdr:cNvSpPr/>
          </xdr:nvSpPr>
          <xdr:spPr>
            <a:xfrm>
              <a:off x="4467225" y="5381625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5</xdr:col>
          <xdr:colOff>9525</xdr:colOff>
          <xdr:row>30</xdr:row>
          <xdr:rowOff>161925</xdr:rowOff>
        </xdr:to>
        <xdr:sp>
          <xdr:nvSpPr>
            <xdr:cNvPr id="25626" name="Drop Down 26" hidden="1">
              <a:extLst>
                <a:ext uri="{63B3BB69-23CF-44E3-9099-C40C66FF867C}">
                  <a14:compatExt spid="_x0000_s25626"/>
                </a:ext>
              </a:extLst>
            </xdr:cNvPr>
            <xdr:cNvSpPr/>
          </xdr:nvSpPr>
          <xdr:spPr>
            <a:xfrm>
              <a:off x="4476750" y="5553075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31</xdr:row>
          <xdr:rowOff>9525</xdr:rowOff>
        </xdr:from>
        <xdr:to>
          <xdr:col>5</xdr:col>
          <xdr:colOff>9525</xdr:colOff>
          <xdr:row>31</xdr:row>
          <xdr:rowOff>161925</xdr:rowOff>
        </xdr:to>
        <xdr:sp>
          <xdr:nvSpPr>
            <xdr:cNvPr id="25627" name="Drop Down 27" hidden="1">
              <a:extLst>
                <a:ext uri="{63B3BB69-23CF-44E3-9099-C40C66FF867C}">
                  <a14:compatExt spid="_x0000_s25627"/>
                </a:ext>
              </a:extLst>
            </xdr:cNvPr>
            <xdr:cNvSpPr/>
          </xdr:nvSpPr>
          <xdr:spPr>
            <a:xfrm>
              <a:off x="4476750" y="5724525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5</xdr:col>
          <xdr:colOff>0</xdr:colOff>
          <xdr:row>32</xdr:row>
          <xdr:rowOff>161925</xdr:rowOff>
        </xdr:to>
        <xdr:sp>
          <xdr:nvSpPr>
            <xdr:cNvPr id="25628" name="Drop Down 28" hidden="1">
              <a:extLst>
                <a:ext uri="{63B3BB69-23CF-44E3-9099-C40C66FF867C}">
                  <a14:compatExt spid="_x0000_s25628"/>
                </a:ext>
              </a:extLst>
            </xdr:cNvPr>
            <xdr:cNvSpPr/>
          </xdr:nvSpPr>
          <xdr:spPr>
            <a:xfrm>
              <a:off x="4467225" y="6076950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5</xdr:col>
          <xdr:colOff>0</xdr:colOff>
          <xdr:row>33</xdr:row>
          <xdr:rowOff>161925</xdr:rowOff>
        </xdr:to>
        <xdr:sp>
          <xdr:nvSpPr>
            <xdr:cNvPr id="25629" name="Drop Down 29" hidden="1">
              <a:extLst>
                <a:ext uri="{63B3BB69-23CF-44E3-9099-C40C66FF867C}">
                  <a14:compatExt spid="_x0000_s25629"/>
                </a:ext>
              </a:extLst>
            </xdr:cNvPr>
            <xdr:cNvSpPr/>
          </xdr:nvSpPr>
          <xdr:spPr>
            <a:xfrm>
              <a:off x="4467225" y="6248400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5</xdr:col>
          <xdr:colOff>9525</xdr:colOff>
          <xdr:row>34</xdr:row>
          <xdr:rowOff>161925</xdr:rowOff>
        </xdr:to>
        <xdr:sp>
          <xdr:nvSpPr>
            <xdr:cNvPr id="25630" name="Drop Down 30" hidden="1">
              <a:extLst>
                <a:ext uri="{63B3BB69-23CF-44E3-9099-C40C66FF867C}">
                  <a14:compatExt spid="_x0000_s25630"/>
                </a:ext>
              </a:extLst>
            </xdr:cNvPr>
            <xdr:cNvSpPr/>
          </xdr:nvSpPr>
          <xdr:spPr>
            <a:xfrm>
              <a:off x="4476750" y="6419850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1047750</xdr:colOff>
          <xdr:row>35</xdr:row>
          <xdr:rowOff>0</xdr:rowOff>
        </xdr:from>
        <xdr:to>
          <xdr:col>5</xdr:col>
          <xdr:colOff>0</xdr:colOff>
          <xdr:row>35</xdr:row>
          <xdr:rowOff>152400</xdr:rowOff>
        </xdr:to>
        <xdr:sp>
          <xdr:nvSpPr>
            <xdr:cNvPr id="25631" name="Drop Down 31" hidden="1">
              <a:extLst>
                <a:ext uri="{63B3BB69-23CF-44E3-9099-C40C66FF867C}">
                  <a14:compatExt spid="_x0000_s25631"/>
                </a:ext>
              </a:extLst>
            </xdr:cNvPr>
            <xdr:cNvSpPr/>
          </xdr:nvSpPr>
          <xdr:spPr>
            <a:xfrm>
              <a:off x="4467225" y="6581775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9525</xdr:rowOff>
        </xdr:from>
        <xdr:to>
          <xdr:col>5</xdr:col>
          <xdr:colOff>0</xdr:colOff>
          <xdr:row>36</xdr:row>
          <xdr:rowOff>161925</xdr:rowOff>
        </xdr:to>
        <xdr:sp>
          <xdr:nvSpPr>
            <xdr:cNvPr id="25632" name="Drop Down 32" hidden="1">
              <a:extLst>
                <a:ext uri="{63B3BB69-23CF-44E3-9099-C40C66FF867C}">
                  <a14:compatExt spid="_x0000_s25632"/>
                </a:ext>
              </a:extLst>
            </xdr:cNvPr>
            <xdr:cNvSpPr/>
          </xdr:nvSpPr>
          <xdr:spPr>
            <a:xfrm>
              <a:off x="4467225" y="6762750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5</xdr:col>
          <xdr:colOff>0</xdr:colOff>
          <xdr:row>37</xdr:row>
          <xdr:rowOff>161925</xdr:rowOff>
        </xdr:to>
        <xdr:sp>
          <xdr:nvSpPr>
            <xdr:cNvPr id="25633" name="Drop Down 33" hidden="1">
              <a:extLst>
                <a:ext uri="{63B3BB69-23CF-44E3-9099-C40C66FF867C}">
                  <a14:compatExt spid="_x0000_s25633"/>
                </a:ext>
              </a:extLst>
            </xdr:cNvPr>
            <xdr:cNvSpPr/>
          </xdr:nvSpPr>
          <xdr:spPr>
            <a:xfrm>
              <a:off x="4467225" y="6934200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5</xdr:col>
          <xdr:colOff>0</xdr:colOff>
          <xdr:row>38</xdr:row>
          <xdr:rowOff>161925</xdr:rowOff>
        </xdr:to>
        <xdr:sp>
          <xdr:nvSpPr>
            <xdr:cNvPr id="25634" name="Drop Down 34" hidden="1">
              <a:extLst>
                <a:ext uri="{63B3BB69-23CF-44E3-9099-C40C66FF867C}">
                  <a14:compatExt spid="_x0000_s25634"/>
                </a:ext>
              </a:extLst>
            </xdr:cNvPr>
            <xdr:cNvSpPr/>
          </xdr:nvSpPr>
          <xdr:spPr>
            <a:xfrm>
              <a:off x="4467225" y="7105650"/>
              <a:ext cx="103822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3</xdr:row>
          <xdr:rowOff>28575</xdr:rowOff>
        </xdr:from>
        <xdr:to>
          <xdr:col>15</xdr:col>
          <xdr:colOff>704850</xdr:colOff>
          <xdr:row>5</xdr:row>
          <xdr:rowOff>171450</xdr:rowOff>
        </xdr:to>
        <xdr:sp macro="[0]!paginaprincipal">
          <xdr:nvSpPr>
            <xdr:cNvPr id="25737" name="Button 137" hidden="1">
              <a:extLst>
                <a:ext uri="{63B3BB69-23CF-44E3-9099-C40C66FF867C}">
                  <a14:compatExt spid="_x0000_s25737"/>
                </a:ext>
              </a:extLst>
            </xdr:cNvPr>
            <xdr:cNvSpPr/>
          </xdr:nvSpPr>
          <xdr:spPr>
            <a:xfrm>
              <a:off x="13077825" y="628650"/>
              <a:ext cx="1657350" cy="523875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Pagina Principal</a:t>
              </a:r>
              <a:endParaRPr lang="es-MX" sz="12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7</xdr:row>
          <xdr:rowOff>38100</xdr:rowOff>
        </xdr:from>
        <xdr:to>
          <xdr:col>15</xdr:col>
          <xdr:colOff>676275</xdr:colOff>
          <xdr:row>10</xdr:row>
          <xdr:rowOff>47625</xdr:rowOff>
        </xdr:to>
        <xdr:sp macro="[0]!presiontub">
          <xdr:nvSpPr>
            <xdr:cNvPr id="25738" name="Button 138" hidden="1">
              <a:extLst>
                <a:ext uri="{63B3BB69-23CF-44E3-9099-C40C66FF867C}">
                  <a14:compatExt spid="_x0000_s25738"/>
                </a:ext>
              </a:extLst>
            </xdr:cNvPr>
            <xdr:cNvSpPr/>
          </xdr:nvSpPr>
          <xdr:spPr>
            <a:xfrm>
              <a:off x="13087350" y="1381125"/>
              <a:ext cx="1619250" cy="52387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Caida Presion de Tuberia</a:t>
              </a:r>
              <a:endParaRPr lang="es-MX" sz="12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11</xdr:row>
          <xdr:rowOff>95250</xdr:rowOff>
        </xdr:from>
        <xdr:to>
          <xdr:col>15</xdr:col>
          <xdr:colOff>676275</xdr:colOff>
          <xdr:row>13</xdr:row>
          <xdr:rowOff>152400</xdr:rowOff>
        </xdr:to>
        <xdr:sp macro="[0]!bomba">
          <xdr:nvSpPr>
            <xdr:cNvPr id="25739" name="Button 139" hidden="1">
              <a:extLst>
                <a:ext uri="{63B3BB69-23CF-44E3-9099-C40C66FF867C}">
                  <a14:compatExt spid="_x0000_s25739"/>
                </a:ext>
              </a:extLst>
            </xdr:cNvPr>
            <xdr:cNvSpPr/>
          </xdr:nvSpPr>
          <xdr:spPr>
            <a:xfrm>
              <a:off x="13077825" y="2124075"/>
              <a:ext cx="1628775" cy="5238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Calculo de Bomba</a:t>
              </a:r>
              <a:endParaRPr lang="es-MX" sz="10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</xdr:col>
      <xdr:colOff>274320</xdr:colOff>
      <xdr:row>0</xdr:row>
      <xdr:rowOff>129540</xdr:rowOff>
    </xdr:from>
    <xdr:to>
      <xdr:col>2</xdr:col>
      <xdr:colOff>868221</xdr:colOff>
      <xdr:row>4</xdr:row>
      <xdr:rowOff>83820</xdr:rowOff>
    </xdr:to>
    <xdr:pic>
      <xdr:nvPicPr>
        <xdr:cNvPr id="3" name="Imagen 2"/>
        <xdr:cNvPicPr>
          <a:picLocks noChangeAspect="1"/>
        </xdr:cNvPicPr>
      </xdr:nvPicPr>
      <xdr:blipFill>
        <a:blip r:embed="rId1"/>
        <a:srcRect t="8896" r="46532" b="17208"/>
        <a:stretch>
          <a:fillRect/>
        </a:stretch>
      </xdr:blipFill>
      <xdr:spPr>
        <a:xfrm>
          <a:off x="493395" y="129540"/>
          <a:ext cx="1012825" cy="9652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376519</xdr:colOff>
      <xdr:row>63</xdr:row>
      <xdr:rowOff>71716</xdr:rowOff>
    </xdr:from>
    <xdr:to>
      <xdr:col>4</xdr:col>
      <xdr:colOff>1506785</xdr:colOff>
      <xdr:row>95</xdr:row>
      <xdr:rowOff>116541</xdr:rowOff>
    </xdr:to>
    <xdr:pic>
      <xdr:nvPicPr>
        <xdr:cNvPr id="8" name="Imagen 7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75920" y="11172825"/>
          <a:ext cx="7435850" cy="5393690"/>
        </a:xfrm>
        <a:prstGeom prst="rect">
          <a:avLst/>
        </a:prstGeom>
      </xdr:spPr>
    </xdr:pic>
    <xdr:clientData/>
  </xdr:twoCellAnchor>
  <xdr:twoCellAnchor>
    <xdr:from>
      <xdr:col>2</xdr:col>
      <xdr:colOff>884798</xdr:colOff>
      <xdr:row>81</xdr:row>
      <xdr:rowOff>150291</xdr:rowOff>
    </xdr:from>
    <xdr:to>
      <xdr:col>2</xdr:col>
      <xdr:colOff>885825</xdr:colOff>
      <xdr:row>92</xdr:row>
      <xdr:rowOff>38100</xdr:rowOff>
    </xdr:to>
    <xdr:cxnSp>
      <xdr:nvCxnSpPr>
        <xdr:cNvPr id="12" name="Conector recto 11"/>
        <xdr:cNvCxnSpPr/>
      </xdr:nvCxnSpPr>
      <xdr:spPr>
        <a:xfrm>
          <a:off x="3913505" y="14328140"/>
          <a:ext cx="1270" cy="1674495"/>
        </a:xfrm>
        <a:prstGeom prst="line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1066800</xdr:colOff>
      <xdr:row>81</xdr:row>
      <xdr:rowOff>156485</xdr:rowOff>
    </xdr:from>
    <xdr:to>
      <xdr:col>2</xdr:col>
      <xdr:colOff>871554</xdr:colOff>
      <xdr:row>82</xdr:row>
      <xdr:rowOff>10082</xdr:rowOff>
    </xdr:to>
    <xdr:cxnSp>
      <xdr:nvCxnSpPr>
        <xdr:cNvPr id="15" name="Conector recto 14"/>
        <xdr:cNvCxnSpPr/>
      </xdr:nvCxnSpPr>
      <xdr:spPr>
        <a:xfrm flipV="1">
          <a:off x="1066800" y="14334490"/>
          <a:ext cx="2833370" cy="15240"/>
        </a:xfrm>
        <a:prstGeom prst="line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769746</xdr:colOff>
      <xdr:row>80</xdr:row>
      <xdr:rowOff>48600</xdr:rowOff>
    </xdr:from>
    <xdr:to>
      <xdr:col>2</xdr:col>
      <xdr:colOff>1184872</xdr:colOff>
      <xdr:row>82</xdr:row>
      <xdr:rowOff>41075</xdr:rowOff>
    </xdr:to>
    <xdr:sp>
      <xdr:nvSpPr>
        <xdr:cNvPr id="9" name="Triángulo isósceles 8"/>
        <xdr:cNvSpPr/>
      </xdr:nvSpPr>
      <xdr:spPr>
        <a:xfrm rot="13075147">
          <a:off x="3798570" y="14064615"/>
          <a:ext cx="414655" cy="316230"/>
        </a:xfrm>
        <a:prstGeom prst="triangle">
          <a:avLst/>
        </a:prstGeom>
        <a:solidFill>
          <a:srgbClr val="002060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oneCellAnchor>
    <xdr:from>
      <xdr:col>2</xdr:col>
      <xdr:colOff>1470220</xdr:colOff>
      <xdr:row>81</xdr:row>
      <xdr:rowOff>70832</xdr:rowOff>
    </xdr:from>
    <xdr:ext cx="2031325" cy="245901"/>
    <xdr:sp>
      <xdr:nvSpPr>
        <xdr:cNvPr id="10" name="CuadroTexto 9"/>
        <xdr:cNvSpPr txBox="1"/>
      </xdr:nvSpPr>
      <xdr:spPr>
        <a:xfrm>
          <a:off x="4498975" y="14248765"/>
          <a:ext cx="2031365" cy="24574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100" b="1"/>
            <a:t>770.50 GPM @ 195.55 TDH</a:t>
          </a:r>
          <a:r>
            <a:rPr lang="es-MX" sz="1100" b="1" baseline="0"/>
            <a:t> (ft)</a:t>
          </a:r>
          <a:endParaRPr lang="es-MX" sz="1100" b="1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0</xdr:row>
          <xdr:rowOff>9525</xdr:rowOff>
        </xdr:from>
        <xdr:to>
          <xdr:col>10</xdr:col>
          <xdr:colOff>704850</xdr:colOff>
          <xdr:row>0</xdr:row>
          <xdr:rowOff>381000</xdr:rowOff>
        </xdr:to>
        <xdr:sp macro="[0]!paginaprincipal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8982075" y="9525"/>
              <a:ext cx="638175" cy="371475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Pagina Prncipal</a:t>
              </a:r>
              <a:endParaRPr lang="es-MX" sz="10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733425</xdr:colOff>
          <xdr:row>0</xdr:row>
          <xdr:rowOff>0</xdr:rowOff>
        </xdr:from>
        <xdr:to>
          <xdr:col>11</xdr:col>
          <xdr:colOff>685800</xdr:colOff>
          <xdr:row>0</xdr:row>
          <xdr:rowOff>361950</xdr:rowOff>
        </xdr:to>
        <xdr:sp macro="[0]!bomba">
          <xdr:nvSpPr>
            <xdr:cNvPr id="28676" name="Button 4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9648825" y="0"/>
              <a:ext cx="685800" cy="3619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Calculo de Bomba</a:t>
              </a:r>
              <a:endParaRPr lang="es-MX" sz="10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0</xdr:row>
          <xdr:rowOff>0</xdr:rowOff>
        </xdr:from>
        <xdr:to>
          <xdr:col>12</xdr:col>
          <xdr:colOff>600075</xdr:colOff>
          <xdr:row>0</xdr:row>
          <xdr:rowOff>361950</xdr:rowOff>
        </xdr:to>
        <xdr:sp macro="[0]!imprimir">
          <xdr:nvSpPr>
            <xdr:cNvPr id="28677" name="Button 5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10372725" y="0"/>
              <a:ext cx="609600" cy="3619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Imprimir</a:t>
              </a:r>
              <a:endParaRPr lang="es-MX" sz="10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638175</xdr:colOff>
          <xdr:row>0</xdr:row>
          <xdr:rowOff>9525</xdr:rowOff>
        </xdr:from>
        <xdr:to>
          <xdr:col>13</xdr:col>
          <xdr:colOff>581025</xdr:colOff>
          <xdr:row>0</xdr:row>
          <xdr:rowOff>361950</xdr:rowOff>
        </xdr:to>
        <xdr:sp macro="[0]!NUEVOREG">
          <xdr:nvSpPr>
            <xdr:cNvPr id="28678" name="Button 6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11020425" y="9525"/>
              <a:ext cx="676275" cy="3524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Nuevo Registro</a:t>
              </a:r>
              <a:endParaRPr lang="es-MX" sz="10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600075</xdr:colOff>
          <xdr:row>0</xdr:row>
          <xdr:rowOff>0</xdr:rowOff>
        </xdr:from>
        <xdr:to>
          <xdr:col>14</xdr:col>
          <xdr:colOff>590550</xdr:colOff>
          <xdr:row>0</xdr:row>
          <xdr:rowOff>361950</xdr:rowOff>
        </xdr:to>
        <xdr:sp macro="[0]!eliminarultimoreg">
          <xdr:nvSpPr>
            <xdr:cNvPr id="28679" name="Button 7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11715750" y="0"/>
              <a:ext cx="723900" cy="3619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8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Eliminar Ultimo Reg</a:t>
              </a:r>
              <a:endParaRPr lang="es-MX" sz="8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700691</xdr:colOff>
      <xdr:row>7</xdr:row>
      <xdr:rowOff>65689</xdr:rowOff>
    </xdr:from>
    <xdr:to>
      <xdr:col>12</xdr:col>
      <xdr:colOff>239112</xdr:colOff>
      <xdr:row>9</xdr:row>
      <xdr:rowOff>44778</xdr:rowOff>
    </xdr:to>
    <xdr:sp>
      <xdr:nvSpPr>
        <xdr:cNvPr id="1064" name="AutoShape 40" descr="data:image/jpeg;base64,/9j/4AAQSkZJRgABAQAAAQABAAD/2wCEAAkGBg4GEBAIBxMUEhASERcQFBcXFBIXFxcRFRYVGBUVFxUYHiYqHyUjGhYTIzMhJTMpLDIuHSAxNTAsNiYrLSkBCQoKBQUFDQUFDSkYEhgpKSkpKSkpKSkpKSkpKSkpKSkpKSkpKSkpKSkpKSkpKSkpKSkpKSkpKSkpKSkpKSkpKf/AABEIANwA5QMBIgACEQEDEQH/xAAcAAEAAwEBAQEBAAAAAAAAAAAABgcIBQQDAgH/xABGEAACAQICBAcMCQIFBQAAAAAAAQIDBAURBgcSIRMxQVFhcYEIFBUYIjJUYoKRk9EWI1JlcpKipONCoSRDsbPwMzRTY3P/xAAUAQEAAAAAAAAAAAAAAAAAAAAA/8QAFBEBAAAAAAAAAAAAAAAAAAAAAP/aAAwDAQACEQMRAD8AvEAAAAAAAAAAAAAAAAAAAAAAAAAAAAAAAAAAAAAAAAAAAAAAAAAAAAAAAAAAcLTfSZaIWFxjGypuko7MW8lKcpxhFZ9cinvGUuvQ6PxKnyO93R+Md72dphceOtWdV/goxyyfXKpF+yVhq01bS1iTuIKtwEKEYty4PhM5Tb2Y5bUeSMnn0ATHxlLr0Oj8Sp8h4yl16HR+JU+R7fFm+8P2v8w8Wb7w/a/zAeLxlLr0Oj8Sp8h4yl16HR+JU+R7fFm+8P2v8w8Wb7w/a/zAeLxlLr0Oj8Sp8h4yl16HR+JU+R7fFm+8P2v8w8Wb7w/a/wAwHi8ZS69Do/EqfIeMpdeh0fiVPke3xZvvD9r/ADDxZvvD9r/MB4vGUuvQ6PxKnyHjKXXodH4lT5Ht8Wb7w/a/zDxZvvD9r/MBZWrrS6em1jHFrinGlJ1Jw2YtteQ8s82ScjmgOiH0Hs44TwvDZTnPb2Njz3nls7UuLrJGAAAAAAAAAAAAAAAAAAAAA/M5qmnKe5JZt8y5WBmfX7jPhLFpWkfNtqMKPHu25LhJP9cV7JZXc94P3hhcr6a8q5rymn/66f1cV+ZVPeZ+0hxV47eXOJS/zq86qXMpSbiuxZI1zohg/gCwtMNaydKhCEv/AKbKc32ycmB2AAAAAAAAAAAAAAAAAAAAAAAAcXS3Sy20MtpYnib8leTCK86pUabUIrneT6kmzPWNayNIdOZzlhffFOim8qdrGr5K3bpVKa2pPizzeW/ckWniGhdbWHitS70khOnh1k+Bt6T3cPN5OpUeT81vLess0ordlIsa1tKdjCNvaQjTpxWUYwioxS5lFbkBj6vjeL4NU2biveUKq35SqV4SXY2mWLq6163NpVhh+lk+FoSeyqzSVSm3lk5tedHnb8pcebyyLt0k0YtNK6ErDF6anBp5PJbUJfahL+l/8ea3GRdJ8CnoxeXGE3DzlRqOGeWW1HjjLLpi4vtA2cmpb48R/SIapL+piWC2Fe6ecuDlTz9WlUnTh+mESXgAAAIprSxnwHhF9crzpUXQjv37VZqmmurab7CVlN90jjHA21nhUeOrVlXl+GlHZjn1uo/ygVHq7wbw/illYtZxdeM5p/8Ajp/WTXbGDRsAzz3OWD99X1zic1mqFBU10VK0tzXs06i7TQwAAAAAAAAAAAAAAAAAAAAAAAAAAN5cYAy7rCsKmmOkd1Y4OtupUrQoLmUqVKnCo5PkUXCeb5MmWvrH1zWmjVOdngc4V71pxWy1KnSf2pyW5tfYXLx5csd1GY5gts3TlOccVuN1SdfL6xylnsUZ5tb3stp5Sk+fJZBbmj2C09HbW3wq23wo0o008snJpb5PpbzfadEAAAABmHXxjPhTF6lvDzbalCgubaydSX96mXsmm61WNCMqtV5RinJt8iW9v3GLsaxKWOXVfEJryq9adXLpnJyy/vkBobufcH8H4U72S8q5rzqJ8uxDKnFfmjUfaWccrRXB/o/ZWuGbs6NCFOWXLNRW2+2W0+06oAAAAAAAAAAAAAAAAAAAAAAAAAjWlugVvpluxCtdQjsbDjSryhTa373TacW9/HlzcxJQBQelPc6VrWMrjRmvw2W/gqqjGbXNGovJb6GorpKeurWrh1SVvdRlTqwlsyjJOMoyXI0+I26Uf3ReikFGhpJbRSltd712l5yabpSfStmUc+bZXIBKNSWndTS60nZ4lJzubVxjKT46lKWexN87WUot9Cb3ssgzj3OVRxxSvBPc7Kba6VVo5f6s0cAAAEQ1s4z4Ewe9rJ+VUp97x66z2Hl1RlJ9hnLVrg/h3FrG0azjw6qyXJsUs6kk+tQa7S0+6Txjg6NlhEH59SdxJdFNbEPe6k/ccTucMH75vLrFJLdRoKkvx1pZ5r2acl7QGhAAAAAAAAAAAAAAAAAAAAAAAAAAABRGJd0bcW11Up2tpTlbQm4pSnNVJKLazclmo55Z5ZPLnZYOiut/CdKIpcNG3rctKtKMHn6s35Mux59CAmxXOvy4hRwapCr5069KMPxKTk8vZjMleJabYXhEHcX13QjFLP8A6kJSeXJGEW3J9CTKWxu5vtfF9C0weEqOH27f1k09lZ5Z1J5cc2slGC4lzeUwOj3N2AyTvMcqJqOzG1pvneanU92VL3svM52j+BUNGralheHR2aVKOyuLNvjlKT5W3m2+dnRAAHzubiNpCdes8oQi5yfNGKzb9yYGYdeeM+FsYrUoPONtThbLrSc5/rnJdha+oDBvB2Eq7mvKua06vTsRypxXvhN+0Z0xS+njVzWvqm+detOq161STll72bE0bwlYFZ2uGx/yaEKTy5ZRilJ9rzfaB0gAAAAAAAAAAAAAAAAAAAAAAAAABXWlmo7DNJqs8QpSqW1ao3KfB7LhKb45OElxt8eTWe/leZHIdzVbprbvajWe/KjBbuvaZdATz4gK0wfuf8Hw57d7w1y+ac9mP5aai/e2WJZWNLDoRtrGEKdOKyjGEVGKXRFH3AAAACGa38Z8C4PeTTylVgraPS6r2Zfo4R9hMyku6TxjZhY4RB+dKdzNfhWxTf6qvuArLVhhHhzF7G1aziqyrS5tiinUafXsZdproz93N+DcPdXeLTW6jRVGP46ss211Rpv8xoEAAAAAAAAAAAAAAAAAAAAAAAAARPTHWdhuhadO+qbdfLNUaeUqnRtckV+LLozK01t6x8Ztb2po1hsXbx3KEqW1KrWhNeS4zyzWfFlBZpprNnP0O1BXmM5XmlE5W1OXlbCylXln9rPNQ7c3zpAcLTTXNiWlm1b0Jd62z3cHTk9qS5qlXc3y7lkuhlg6hNYPhGl9GMSl9bRjnbtvzqK46fXDk9X8JTWmOitbQ28q4Veb9h5wllkqlJ+ZNda9zTXIc3DMRq4RWp39jJwq0pqpCS5JJ5rr6uUDbQI/oNpdS01sqWKW+Sk1sVYJ+ZWjltx6t6a6GiQAAAAMs67sZ8MYxcRg8428YW0euCzmviTqLsNQXt3Cwp1Lqu8oU4SqSfNGKbb9yZi2+u6mMV6l1U31K9WVR5cs6knJ/wB2BpHUJg/g3CIXMvOua063TspqnFe6m37RY5z9H8LWCWlthsOKjRhS63CKTfa02dAAAAAAAAAAAAAAAAAAAAAAAAADzSw6hOqr+VODrqHBqpsx21DNvZU8s0s29x6QAIFrd1frTW0dazj/AIy3TnR55x45Un15bvWy4k2ZalFwbjLc1uNxGe9fGr3wVV+kuGR+pryyrpLdCvL+vqny+t+JARjVNp69CL1d8t96V8qddfZ3+TVS9Vt5+q5cuRqmE1USnBpprNNb00+JpmHjQeoTT/wnR+jWIy+uoRzoNvz6C46fXDk9X8LAuAAAQjXNjPgbBrpxeU6yjbR6eFeU18NVDP8Aqswfw5i9jbtZxjWVeW7ds0U6m/rcUu0sbuk8Z/7HB4P7dzNfopv/AHjx9zbg/C3F5i0uKnSjQj11JbUsupU4/mAv0AAAAAAAAAAAAAAAAAAAAAAAAAAAAAPLimGUcZo1LC/ip0qsHCcXyp/6PlT5Hkz1ADHmnOiFXQm9q4Xc5uK8ulP7dGTezLr3NPpTOVhWKVsFr0sQsJOFWlNTg1yNc/OnxNcqbRqPWroFHTizcaCXfdHOpQe7e/6qTfNJJdTUXyMynVpyoydOqnGUW4tNNNNbmmnxAbD0J0to6aWVLFbXc35NSGebp1opbcH701zpp8p3jK+qLT76FXihdv8Awlw1Treo8/Iq+zm8/Vb42kafv8Qhh9Crf1X9XTpyrSfqQi5N+5AZe10Yz4Yxm62XnChs20ejg15a+I6hcuofB/BmD068l5VzVnXfVnwcf7U0+0zXXrVMWryrSzlVrVXJ5cbqVJZ/3bNl4FhkcFtbfDqfFRowo9exFRz7cswPcAAAAAAAAAAAAAAAAAAAAAAAAAAAAAAAAUJr81fd5z+lOGRyp1Go3KS82o90avtbk/Wye9yZfZ8L6yp4lTqWd5FTp1IuE4vilGSyafYBiMs7D9akp6P3ejl7J98RjChQlv8AKtpySnBv1IKS6nHmZF9YWhdTQe9qYfUzlSf1lCb/AK6Te7PpXE+lZ8TRGQJhqlwfw1jFlSks406nfEuqinNZ9coxXaazKE7m3B+ErXuLTXmU4W8eupLbn7lTh+YvsAAAAAAAAAAAAAAAAAAAAAAAAAAAAAAAAAAAIjrM0Ghp1ZStYpK5p51LeT5KmW+DfNJbn2P+ky9U0Xv6TdOdrcJptNcDV41xriNngCAakMBlgWE0++YyhUr1alecZJqS37EU0/VpxfaT8AAAAAAAAAAAAAAAAAAAAAAAAAAAAAAAAAAAAAAAAAAAAAAAAAAAAAAAAAAAAAAAAAD/2Q=="/>
        <xdr:cNvSpPr>
          <a:spLocks noChangeAspect="1" noChangeArrowheads="1"/>
        </xdr:cNvSpPr>
      </xdr:nvSpPr>
      <xdr:spPr>
        <a:xfrm>
          <a:off x="8387080" y="1275080"/>
          <a:ext cx="271780" cy="302895"/>
        </a:xfrm>
        <a:prstGeom prst="rect">
          <a:avLst/>
        </a:prstGeom>
        <a:noFill/>
      </xdr:spPr>
    </xdr:sp>
    <xdr:clientData/>
  </xdr:twoCellAnchor>
  <xdr:twoCellAnchor editAs="oneCell">
    <xdr:from>
      <xdr:col>1</xdr:col>
      <xdr:colOff>9525</xdr:colOff>
      <xdr:row>0</xdr:row>
      <xdr:rowOff>228600</xdr:rowOff>
    </xdr:from>
    <xdr:to>
      <xdr:col>11</xdr:col>
      <xdr:colOff>186121</xdr:colOff>
      <xdr:row>29</xdr:row>
      <xdr:rowOff>112830</xdr:rowOff>
    </xdr:to>
    <xdr:pic>
      <xdr:nvPicPr>
        <xdr:cNvPr id="8" name="Imagen 7" descr="Resultado de imagen para pipe data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361950" y="228600"/>
          <a:ext cx="7510780" cy="4655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647700</xdr:colOff>
          <xdr:row>1</xdr:row>
          <xdr:rowOff>9525</xdr:rowOff>
        </xdr:from>
        <xdr:to>
          <xdr:col>13</xdr:col>
          <xdr:colOff>276225</xdr:colOff>
          <xdr:row>3</xdr:row>
          <xdr:rowOff>66675</xdr:rowOff>
        </xdr:to>
        <xdr:sp macro="[0]!paginaprincipal">
          <xdr:nvSpPr>
            <xdr:cNvPr id="26626" name="Button 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>
            <a:xfrm>
              <a:off x="8334375" y="247650"/>
              <a:ext cx="1095375" cy="38100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Pagina Principal</a:t>
              </a:r>
              <a:endParaRPr lang="es-MX" sz="10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638175</xdr:colOff>
          <xdr:row>4</xdr:row>
          <xdr:rowOff>104775</xdr:rowOff>
        </xdr:from>
        <xdr:to>
          <xdr:col>13</xdr:col>
          <xdr:colOff>266700</xdr:colOff>
          <xdr:row>6</xdr:row>
          <xdr:rowOff>152400</xdr:rowOff>
        </xdr:to>
        <xdr:sp macro="[0]!presiontub">
          <xdr:nvSpPr>
            <xdr:cNvPr id="26627" name="Button 3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>
            <a:xfrm>
              <a:off x="8324850" y="828675"/>
              <a:ext cx="1095375" cy="3714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Caida Presion de Tuberia</a:t>
              </a:r>
              <a:endParaRPr lang="es-MX" sz="10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190500</xdr:colOff>
          <xdr:row>0</xdr:row>
          <xdr:rowOff>123825</xdr:rowOff>
        </xdr:from>
        <xdr:to>
          <xdr:col>13</xdr:col>
          <xdr:colOff>123825</xdr:colOff>
          <xdr:row>3</xdr:row>
          <xdr:rowOff>9525</xdr:rowOff>
        </xdr:to>
        <xdr:sp macro="[0]!paginaprincipal">
          <xdr:nvSpPr>
            <xdr:cNvPr id="35849" name="Button 9" hidden="1">
              <a:extLst>
                <a:ext uri="{63B3BB69-23CF-44E3-9099-C40C66FF867C}">
                  <a14:compatExt spid="_x0000_s35849"/>
                </a:ext>
              </a:extLst>
            </xdr:cNvPr>
            <xdr:cNvSpPr/>
          </xdr:nvSpPr>
          <xdr:spPr>
            <a:xfrm>
              <a:off x="10391775" y="123825"/>
              <a:ext cx="666750" cy="38100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Pagina Prncipal</a:t>
              </a:r>
              <a:endParaRPr lang="es-MX" sz="10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180975</xdr:colOff>
          <xdr:row>3</xdr:row>
          <xdr:rowOff>123825</xdr:rowOff>
        </xdr:from>
        <xdr:to>
          <xdr:col>13</xdr:col>
          <xdr:colOff>133350</xdr:colOff>
          <xdr:row>6</xdr:row>
          <xdr:rowOff>0</xdr:rowOff>
        </xdr:to>
        <xdr:sp macro="[0]!bomba">
          <xdr:nvSpPr>
            <xdr:cNvPr id="35850" name="Button 10" hidden="1">
              <a:extLst>
                <a:ext uri="{63B3BB69-23CF-44E3-9099-C40C66FF867C}">
                  <a14:compatExt spid="_x0000_s35850"/>
                </a:ext>
              </a:extLst>
            </xdr:cNvPr>
            <xdr:cNvSpPr/>
          </xdr:nvSpPr>
          <xdr:spPr>
            <a:xfrm>
              <a:off x="10382250" y="619125"/>
              <a:ext cx="685800" cy="3905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Calculo de Bomba</a:t>
              </a:r>
              <a:endParaRPr lang="es-MX" sz="10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6</xdr:row>
          <xdr:rowOff>95250</xdr:rowOff>
        </xdr:from>
        <xdr:to>
          <xdr:col>13</xdr:col>
          <xdr:colOff>123825</xdr:colOff>
          <xdr:row>8</xdr:row>
          <xdr:rowOff>133350</xdr:rowOff>
        </xdr:to>
        <xdr:sp macro="[0]!imprimir">
          <xdr:nvSpPr>
            <xdr:cNvPr id="35851" name="Button 11" hidden="1">
              <a:extLst>
                <a:ext uri="{63B3BB69-23CF-44E3-9099-C40C66FF867C}">
                  <a14:compatExt spid="_x0000_s35851"/>
                </a:ext>
              </a:extLst>
            </xdr:cNvPr>
            <xdr:cNvSpPr/>
          </xdr:nvSpPr>
          <xdr:spPr>
            <a:xfrm>
              <a:off x="10372725" y="1104900"/>
              <a:ext cx="685800" cy="3619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Arial" panose="020B0604020202020204"/>
                  <a:cs typeface="Arial" panose="020B0604020202020204"/>
                </a:rPr>
                <a:t>Imprimir</a:t>
              </a:r>
              <a:endParaRPr lang="es-MX" sz="1000" b="1" i="0" u="none" strike="noStrike" baseline="0">
                <a:solidFill>
                  <a:srgbClr val="00008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Intermedio">
  <a:themeElements>
    <a:clrScheme name="Intermedio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Intermedio">
      <a:majorFont>
        <a:latin typeface="Tw Cen MT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Tw Cen MT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Vaso de leche">
      <a:fillStyleLst>
        <a:solidFill>
          <a:schemeClr val="phClr"/>
        </a:solidFill>
        <a:gradFill rotWithShape="1">
          <a:gsLst>
            <a:gs pos="0">
              <a:schemeClr val="phClr">
                <a:tint val="15000"/>
                <a:satMod val="250000"/>
              </a:schemeClr>
            </a:gs>
            <a:gs pos="49000">
              <a:schemeClr val="phClr">
                <a:tint val="50000"/>
                <a:satMod val="200000"/>
              </a:schemeClr>
            </a:gs>
            <a:gs pos="49100">
              <a:schemeClr val="phClr">
                <a:tint val="64000"/>
                <a:satMod val="160000"/>
              </a:schemeClr>
            </a:gs>
            <a:gs pos="92000">
              <a:schemeClr val="phClr">
                <a:tint val="50000"/>
                <a:satMod val="200000"/>
              </a:schemeClr>
            </a:gs>
            <a:gs pos="100000">
              <a:schemeClr val="phClr">
                <a:tint val="43000"/>
                <a:satMod val="19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4000"/>
              </a:schemeClr>
            </a:gs>
            <a:gs pos="49000">
              <a:schemeClr val="phClr">
                <a:tint val="96000"/>
                <a:shade val="84000"/>
                <a:satMod val="110000"/>
              </a:schemeClr>
            </a:gs>
            <a:gs pos="49100">
              <a:schemeClr val="phClr">
                <a:shade val="55000"/>
                <a:satMod val="150000"/>
              </a:schemeClr>
            </a:gs>
            <a:gs pos="92000">
              <a:schemeClr val="phClr">
                <a:tint val="98000"/>
                <a:shade val="90000"/>
                <a:satMod val="128000"/>
              </a:schemeClr>
            </a:gs>
            <a:gs pos="100000">
              <a:schemeClr val="phClr">
                <a:tint val="90000"/>
                <a:shade val="97000"/>
                <a:satMod val="128000"/>
              </a:schemeClr>
            </a:gs>
          </a:gsLst>
          <a:lin ang="5400000" scaled="1"/>
        </a:gradFill>
      </a:fillStyleLst>
      <a:lnStyleLst>
        <a:ln w="11430" cap="flat" cmpd="sng" algn="ctr">
          <a:solidFill>
            <a:schemeClr val="phClr"/>
          </a:solidFill>
          <a:prstDash val="solid"/>
        </a:ln>
        <a:ln w="40000" cap="flat" cmpd="sng" algn="ctr">
          <a:solidFill>
            <a:schemeClr val="phClr"/>
          </a:solidFill>
          <a:prstDash val="solid"/>
        </a:ln>
        <a:ln w="31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chemeClr val="phClr">
                <a:shade val="30000"/>
                <a:satMod val="150000"/>
                <a:alpha val="38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500000"/>
            </a:lightRig>
          </a:scene3d>
          <a:sp3d extrusionH="127000" prstMaterial="powder">
            <a:bevelT w="50800" h="63500"/>
          </a:sp3d>
        </a:effectStyle>
      </a:effectStyleLst>
      <a:bgFillStyleLst>
        <a:solidFill>
          <a:schemeClr val="phClr"/>
        </a:solidFill>
        <a:blipFill>
          <a:tile tx="0" ty="0" sx="100000" sy="100000" flip="none" algn="tl"/>
        </a:blipFill>
        <a:blipFill>
          <a:tile tx="0" ty="0" sx="100000" sy="100000" flip="none" algn="tl"/>
        </a:blip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jpeg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8.xml"/><Relationship Id="rId8" Type="http://schemas.openxmlformats.org/officeDocument/2006/relationships/ctrlProp" Target="../ctrlProps/ctrlProp7.xml"/><Relationship Id="rId7" Type="http://schemas.openxmlformats.org/officeDocument/2006/relationships/ctrlProp" Target="../ctrlProps/ctrlProp6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0" Type="http://schemas.openxmlformats.org/officeDocument/2006/relationships/ctrlProp" Target="../ctrlProps/ctrlProp9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6.xml"/><Relationship Id="rId8" Type="http://schemas.openxmlformats.org/officeDocument/2006/relationships/ctrlProp" Target="../ctrlProps/ctrlProp15.xml"/><Relationship Id="rId7" Type="http://schemas.openxmlformats.org/officeDocument/2006/relationships/ctrlProp" Target="../ctrlProps/ctrlProp14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3" Type="http://schemas.openxmlformats.org/officeDocument/2006/relationships/ctrlProp" Target="../ctrlProps/ctrlProp20.xml"/><Relationship Id="rId12" Type="http://schemas.openxmlformats.org/officeDocument/2006/relationships/ctrlProp" Target="../ctrlProps/ctrlProp19.xml"/><Relationship Id="rId11" Type="http://schemas.openxmlformats.org/officeDocument/2006/relationships/ctrlProp" Target="../ctrlProps/ctrlProp18.xml"/><Relationship Id="rId10" Type="http://schemas.openxmlformats.org/officeDocument/2006/relationships/ctrlProp" Target="../ctrlProps/ctrlProp17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6.xml"/><Relationship Id="rId8" Type="http://schemas.openxmlformats.org/officeDocument/2006/relationships/ctrlProp" Target="../ctrlProps/ctrlProp25.xml"/><Relationship Id="rId7" Type="http://schemas.openxmlformats.org/officeDocument/2006/relationships/ctrlProp" Target="../ctrlProps/ctrlProp24.xml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5" Type="http://schemas.openxmlformats.org/officeDocument/2006/relationships/ctrlProp" Target="../ctrlProps/ctrlProp62.xml"/><Relationship Id="rId44" Type="http://schemas.openxmlformats.org/officeDocument/2006/relationships/ctrlProp" Target="../ctrlProps/ctrlProp61.xml"/><Relationship Id="rId43" Type="http://schemas.openxmlformats.org/officeDocument/2006/relationships/ctrlProp" Target="../ctrlProps/ctrlProp60.xml"/><Relationship Id="rId42" Type="http://schemas.openxmlformats.org/officeDocument/2006/relationships/ctrlProp" Target="../ctrlProps/ctrlProp59.xml"/><Relationship Id="rId41" Type="http://schemas.openxmlformats.org/officeDocument/2006/relationships/ctrlProp" Target="../ctrlProps/ctrlProp58.xml"/><Relationship Id="rId40" Type="http://schemas.openxmlformats.org/officeDocument/2006/relationships/ctrlProp" Target="../ctrlProps/ctrlProp57.xml"/><Relationship Id="rId4" Type="http://schemas.openxmlformats.org/officeDocument/2006/relationships/ctrlProp" Target="../ctrlProps/ctrlProp21.xml"/><Relationship Id="rId39" Type="http://schemas.openxmlformats.org/officeDocument/2006/relationships/ctrlProp" Target="../ctrlProps/ctrlProp56.xml"/><Relationship Id="rId38" Type="http://schemas.openxmlformats.org/officeDocument/2006/relationships/ctrlProp" Target="../ctrlProps/ctrlProp55.xml"/><Relationship Id="rId37" Type="http://schemas.openxmlformats.org/officeDocument/2006/relationships/ctrlProp" Target="../ctrlProps/ctrlProp54.xml"/><Relationship Id="rId36" Type="http://schemas.openxmlformats.org/officeDocument/2006/relationships/ctrlProp" Target="../ctrlProps/ctrlProp53.xml"/><Relationship Id="rId35" Type="http://schemas.openxmlformats.org/officeDocument/2006/relationships/ctrlProp" Target="../ctrlProps/ctrlProp52.xml"/><Relationship Id="rId34" Type="http://schemas.openxmlformats.org/officeDocument/2006/relationships/ctrlProp" Target="../ctrlProps/ctrlProp51.xml"/><Relationship Id="rId33" Type="http://schemas.openxmlformats.org/officeDocument/2006/relationships/ctrlProp" Target="../ctrlProps/ctrlProp50.xml"/><Relationship Id="rId32" Type="http://schemas.openxmlformats.org/officeDocument/2006/relationships/ctrlProp" Target="../ctrlProps/ctrlProp49.xml"/><Relationship Id="rId31" Type="http://schemas.openxmlformats.org/officeDocument/2006/relationships/ctrlProp" Target="../ctrlProps/ctrlProp48.xml"/><Relationship Id="rId30" Type="http://schemas.openxmlformats.org/officeDocument/2006/relationships/ctrlProp" Target="../ctrlProps/ctrlProp47.xml"/><Relationship Id="rId3" Type="http://schemas.openxmlformats.org/officeDocument/2006/relationships/vmlDrawing" Target="../drawings/vmlDrawing4.vml"/><Relationship Id="rId29" Type="http://schemas.openxmlformats.org/officeDocument/2006/relationships/ctrlProp" Target="../ctrlProps/ctrlProp46.xml"/><Relationship Id="rId28" Type="http://schemas.openxmlformats.org/officeDocument/2006/relationships/ctrlProp" Target="../ctrlProps/ctrlProp45.xml"/><Relationship Id="rId27" Type="http://schemas.openxmlformats.org/officeDocument/2006/relationships/ctrlProp" Target="../ctrlProps/ctrlProp44.xml"/><Relationship Id="rId26" Type="http://schemas.openxmlformats.org/officeDocument/2006/relationships/ctrlProp" Target="../ctrlProps/ctrlProp43.xml"/><Relationship Id="rId25" Type="http://schemas.openxmlformats.org/officeDocument/2006/relationships/ctrlProp" Target="../ctrlProps/ctrlProp42.xml"/><Relationship Id="rId24" Type="http://schemas.openxmlformats.org/officeDocument/2006/relationships/ctrlProp" Target="../ctrlProps/ctrlProp41.xml"/><Relationship Id="rId23" Type="http://schemas.openxmlformats.org/officeDocument/2006/relationships/ctrlProp" Target="../ctrlProps/ctrlProp40.xml"/><Relationship Id="rId22" Type="http://schemas.openxmlformats.org/officeDocument/2006/relationships/ctrlProp" Target="../ctrlProps/ctrlProp39.xml"/><Relationship Id="rId21" Type="http://schemas.openxmlformats.org/officeDocument/2006/relationships/ctrlProp" Target="../ctrlProps/ctrlProp38.xml"/><Relationship Id="rId20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9" Type="http://schemas.openxmlformats.org/officeDocument/2006/relationships/ctrlProp" Target="../ctrlProps/ctrlProp36.xml"/><Relationship Id="rId18" Type="http://schemas.openxmlformats.org/officeDocument/2006/relationships/ctrlProp" Target="../ctrlProps/ctrlProp35.xml"/><Relationship Id="rId17" Type="http://schemas.openxmlformats.org/officeDocument/2006/relationships/ctrlProp" Target="../ctrlProps/ctrlProp34.xml"/><Relationship Id="rId16" Type="http://schemas.openxmlformats.org/officeDocument/2006/relationships/ctrlProp" Target="../ctrlProps/ctrlProp33.xml"/><Relationship Id="rId15" Type="http://schemas.openxmlformats.org/officeDocument/2006/relationships/ctrlProp" Target="../ctrlProps/ctrlProp32.xml"/><Relationship Id="rId14" Type="http://schemas.openxmlformats.org/officeDocument/2006/relationships/ctrlProp" Target="../ctrlProps/ctrlProp31.xml"/><Relationship Id="rId13" Type="http://schemas.openxmlformats.org/officeDocument/2006/relationships/ctrlProp" Target="../ctrlProps/ctrlProp30.xml"/><Relationship Id="rId12" Type="http://schemas.openxmlformats.org/officeDocument/2006/relationships/ctrlProp" Target="../ctrlProps/ctrlProp29.xml"/><Relationship Id="rId11" Type="http://schemas.openxmlformats.org/officeDocument/2006/relationships/ctrlProp" Target="../ctrlProps/ctrlProp28.xml"/><Relationship Id="rId10" Type="http://schemas.openxmlformats.org/officeDocument/2006/relationships/ctrlProp" Target="../ctrlProps/ctrlProp27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64.xml"/><Relationship Id="rId3" Type="http://schemas.openxmlformats.org/officeDocument/2006/relationships/ctrlProp" Target="../ctrlProps/ctrlProp6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1.xml"/><Relationship Id="rId8" Type="http://schemas.openxmlformats.org/officeDocument/2006/relationships/ctrlProp" Target="../ctrlProps/ctrlProp70.xml"/><Relationship Id="rId7" Type="http://schemas.openxmlformats.org/officeDocument/2006/relationships/ctrlProp" Target="../ctrlProps/ctrlProp69.xml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Relationship Id="rId39" Type="http://schemas.openxmlformats.org/officeDocument/2006/relationships/ctrlProp" Target="../ctrlProps/ctrlProp101.xml"/><Relationship Id="rId38" Type="http://schemas.openxmlformats.org/officeDocument/2006/relationships/ctrlProp" Target="../ctrlProps/ctrlProp100.xml"/><Relationship Id="rId37" Type="http://schemas.openxmlformats.org/officeDocument/2006/relationships/ctrlProp" Target="../ctrlProps/ctrlProp99.xml"/><Relationship Id="rId36" Type="http://schemas.openxmlformats.org/officeDocument/2006/relationships/ctrlProp" Target="../ctrlProps/ctrlProp98.xml"/><Relationship Id="rId35" Type="http://schemas.openxmlformats.org/officeDocument/2006/relationships/ctrlProp" Target="../ctrlProps/ctrlProp97.xml"/><Relationship Id="rId34" Type="http://schemas.openxmlformats.org/officeDocument/2006/relationships/ctrlProp" Target="../ctrlProps/ctrlProp96.xml"/><Relationship Id="rId33" Type="http://schemas.openxmlformats.org/officeDocument/2006/relationships/ctrlProp" Target="../ctrlProps/ctrlProp95.xml"/><Relationship Id="rId32" Type="http://schemas.openxmlformats.org/officeDocument/2006/relationships/ctrlProp" Target="../ctrlProps/ctrlProp94.xml"/><Relationship Id="rId31" Type="http://schemas.openxmlformats.org/officeDocument/2006/relationships/ctrlProp" Target="../ctrlProps/ctrlProp93.xml"/><Relationship Id="rId30" Type="http://schemas.openxmlformats.org/officeDocument/2006/relationships/ctrlProp" Target="../ctrlProps/ctrlProp92.xml"/><Relationship Id="rId3" Type="http://schemas.openxmlformats.org/officeDocument/2006/relationships/ctrlProp" Target="../ctrlProps/ctrlProp65.xml"/><Relationship Id="rId29" Type="http://schemas.openxmlformats.org/officeDocument/2006/relationships/ctrlProp" Target="../ctrlProps/ctrlProp91.xml"/><Relationship Id="rId28" Type="http://schemas.openxmlformats.org/officeDocument/2006/relationships/ctrlProp" Target="../ctrlProps/ctrlProp90.xml"/><Relationship Id="rId27" Type="http://schemas.openxmlformats.org/officeDocument/2006/relationships/ctrlProp" Target="../ctrlProps/ctrlProp89.xml"/><Relationship Id="rId26" Type="http://schemas.openxmlformats.org/officeDocument/2006/relationships/ctrlProp" Target="../ctrlProps/ctrlProp88.xml"/><Relationship Id="rId25" Type="http://schemas.openxmlformats.org/officeDocument/2006/relationships/ctrlProp" Target="../ctrlProps/ctrlProp87.xml"/><Relationship Id="rId24" Type="http://schemas.openxmlformats.org/officeDocument/2006/relationships/ctrlProp" Target="../ctrlProps/ctrlProp86.xml"/><Relationship Id="rId23" Type="http://schemas.openxmlformats.org/officeDocument/2006/relationships/ctrlProp" Target="../ctrlProps/ctrlProp85.xml"/><Relationship Id="rId22" Type="http://schemas.openxmlformats.org/officeDocument/2006/relationships/ctrlProp" Target="../ctrlProps/ctrlProp84.xml"/><Relationship Id="rId21" Type="http://schemas.openxmlformats.org/officeDocument/2006/relationships/ctrlProp" Target="../ctrlProps/ctrlProp83.xml"/><Relationship Id="rId20" Type="http://schemas.openxmlformats.org/officeDocument/2006/relationships/ctrlProp" Target="../ctrlProps/ctrlProp82.xml"/><Relationship Id="rId2" Type="http://schemas.openxmlformats.org/officeDocument/2006/relationships/vmlDrawing" Target="../drawings/vmlDrawing6.vml"/><Relationship Id="rId19" Type="http://schemas.openxmlformats.org/officeDocument/2006/relationships/ctrlProp" Target="../ctrlProps/ctrlProp81.xml"/><Relationship Id="rId18" Type="http://schemas.openxmlformats.org/officeDocument/2006/relationships/ctrlProp" Target="../ctrlProps/ctrlProp80.xml"/><Relationship Id="rId17" Type="http://schemas.openxmlformats.org/officeDocument/2006/relationships/ctrlProp" Target="../ctrlProps/ctrlProp79.xml"/><Relationship Id="rId16" Type="http://schemas.openxmlformats.org/officeDocument/2006/relationships/ctrlProp" Target="../ctrlProps/ctrlProp78.xml"/><Relationship Id="rId15" Type="http://schemas.openxmlformats.org/officeDocument/2006/relationships/ctrlProp" Target="../ctrlProps/ctrlProp77.xml"/><Relationship Id="rId14" Type="http://schemas.openxmlformats.org/officeDocument/2006/relationships/ctrlProp" Target="../ctrlProps/ctrlProp76.xml"/><Relationship Id="rId13" Type="http://schemas.openxmlformats.org/officeDocument/2006/relationships/ctrlProp" Target="../ctrlProps/ctrlProp75.xml"/><Relationship Id="rId12" Type="http://schemas.openxmlformats.org/officeDocument/2006/relationships/ctrlProp" Target="../ctrlProps/ctrlProp74.xml"/><Relationship Id="rId11" Type="http://schemas.openxmlformats.org/officeDocument/2006/relationships/ctrlProp" Target="../ctrlProps/ctrlProp73.xml"/><Relationship Id="rId10" Type="http://schemas.openxmlformats.org/officeDocument/2006/relationships/ctrlProp" Target="../ctrlProps/ctrlProp72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106.xml"/><Relationship Id="rId6" Type="http://schemas.openxmlformats.org/officeDocument/2006/relationships/ctrlProp" Target="../ctrlProps/ctrlProp105.xml"/><Relationship Id="rId5" Type="http://schemas.openxmlformats.org/officeDocument/2006/relationships/ctrlProp" Target="../ctrlProps/ctrlProp104.xml"/><Relationship Id="rId4" Type="http://schemas.openxmlformats.org/officeDocument/2006/relationships/ctrlProp" Target="../ctrlProps/ctrlProp103.xml"/><Relationship Id="rId3" Type="http://schemas.openxmlformats.org/officeDocument/2006/relationships/ctrlProp" Target="../ctrlProps/ctrlProp10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08.xml"/><Relationship Id="rId3" Type="http://schemas.openxmlformats.org/officeDocument/2006/relationships/ctrlProp" Target="../ctrlProps/ctrlProp10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111.xml"/><Relationship Id="rId4" Type="http://schemas.openxmlformats.org/officeDocument/2006/relationships/ctrlProp" Target="../ctrlProps/ctrlProp110.xml"/><Relationship Id="rId3" Type="http://schemas.openxmlformats.org/officeDocument/2006/relationships/ctrlProp" Target="../ctrlProps/ctrlProp10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1"/>
  <dimension ref="B3:L11"/>
  <sheetViews>
    <sheetView workbookViewId="0">
      <selection activeCell="A1" sqref="A1"/>
    </sheetView>
  </sheetViews>
  <sheetFormatPr defaultColWidth="11" defaultRowHeight="12.75"/>
  <cols>
    <col min="3" max="3" width="17.2857142857143" customWidth="1"/>
    <col min="4" max="4" width="9.14285714285714" customWidth="1"/>
    <col min="5" max="5" width="12.1428571428571" customWidth="1"/>
    <col min="6" max="6" width="12.5714285714286" customWidth="1"/>
    <col min="7" max="7" width="7.28571428571429" customWidth="1"/>
    <col min="8" max="8" width="12.1428571428571" customWidth="1"/>
    <col min="9" max="10" width="12.5714285714286" customWidth="1"/>
    <col min="11" max="11" width="12.1428571428571" customWidth="1"/>
    <col min="12" max="12" width="12.5714285714286" customWidth="1"/>
  </cols>
  <sheetData>
    <row r="3" spans="2:12">
      <c r="D3" s="630"/>
      <c r="G3" s="630"/>
      <c r="J3" s="630"/>
      <c r="K3" s="633"/>
      <c r="L3" s="633"/>
    </row>
    <row r="4" customHeight="1" spans="2:12">
      <c r="B4" s="634"/>
      <c r="C4" s="635"/>
      <c r="D4" s="635"/>
    </row>
    <row r="5" customHeight="1" spans="2:12">
      <c r="B5" s="635"/>
      <c r="C5" s="635"/>
      <c r="D5" s="635"/>
    </row>
    <row r="6" customHeight="1" spans="2:12">
      <c r="B6" s="635"/>
      <c r="C6" s="635"/>
      <c r="D6" s="635"/>
    </row>
    <row r="7" customHeight="1" spans="2:12">
      <c r="B7" s="635"/>
      <c r="C7" s="635"/>
      <c r="D7" s="635"/>
    </row>
    <row r="8" customHeight="1" spans="2:12">
      <c r="B8" s="635"/>
      <c r="C8" s="635"/>
      <c r="D8" s="635"/>
    </row>
    <row r="9" customHeight="1" spans="2:12">
      <c r="B9" s="635"/>
      <c r="C9" s="635"/>
      <c r="D9" s="635"/>
    </row>
    <row r="10" customHeight="1" spans="2:12">
      <c r="B10" s="635"/>
      <c r="C10" s="635"/>
      <c r="D10" s="635"/>
    </row>
    <row r="11" customHeight="1" spans="2:12">
      <c r="B11" s="635"/>
      <c r="C11" s="635"/>
      <c r="D11" s="635"/>
    </row>
  </sheetData>
  <pageMargins left="0.7" right="0.7" top="0.75" bottom="0.75" header="0.3" footer="0.3"/>
  <pageSetup paperSize="1" orientation="portrait"/>
  <headerFooter/>
  <drawing r:id="rId1"/>
  <legacyDrawing r:id="rId2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3" name="Button 5" r:id="rId3">
              <controlPr print="0" defaultSize="0">
                <anchor moveWithCells="1" sizeWithCells="1">
                  <from>
                    <xdr:col>4</xdr:col>
                    <xdr:colOff>0</xdr:colOff>
                    <xdr:row>1</xdr:row>
                    <xdr:rowOff>133350</xdr:rowOff>
                  </from>
                  <to>
                    <xdr:col>5</xdr:col>
                    <xdr:colOff>314325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">
    <pageSetUpPr fitToPage="1"/>
  </sheetPr>
  <dimension ref="A1:X36"/>
  <sheetViews>
    <sheetView zoomScale="85" zoomScaleNormal="85" workbookViewId="0">
      <selection activeCell="G22" sqref="G22"/>
    </sheetView>
  </sheetViews>
  <sheetFormatPr defaultColWidth="11" defaultRowHeight="12.75"/>
  <cols>
    <col min="1" max="1" width="2.14285714285714" customWidth="1"/>
    <col min="4" max="5" width="17.2857142857143" customWidth="1"/>
    <col min="6" max="6" width="12.1428571428571" customWidth="1"/>
    <col min="7" max="7" width="12.5714285714286" customWidth="1"/>
    <col min="8" max="10" width="4.57142857142857" customWidth="1"/>
    <col min="11" max="11" width="12.1428571428571" customWidth="1"/>
    <col min="12" max="12" width="12.5714285714286" customWidth="1"/>
    <col min="13" max="16" width="4.57142857142857" customWidth="1"/>
    <col min="17" max="17" width="12.1428571428571" customWidth="1"/>
    <col min="18" max="18" width="12.5714285714286" customWidth="1"/>
    <col min="19" max="19" width="15.8571428571429" customWidth="1"/>
    <col min="20" max="20" width="17.2857142857143" customWidth="1"/>
    <col min="21" max="21" width="12.1428571428571" customWidth="1"/>
    <col min="22" max="22" width="12.5714285714286" customWidth="1"/>
  </cols>
  <sheetData>
    <row r="1" ht="13.5" spans="1:24">
      <c r="B1" s="557"/>
      <c r="C1" s="557"/>
      <c r="D1" s="557"/>
      <c r="E1" s="557"/>
      <c r="F1" s="557"/>
      <c r="G1" s="557"/>
      <c r="H1" s="557"/>
      <c r="I1" s="557"/>
      <c r="J1" s="557"/>
      <c r="K1" s="557"/>
      <c r="L1" s="557"/>
      <c r="M1" s="557"/>
      <c r="N1" s="557"/>
      <c r="O1" s="557"/>
      <c r="P1" s="557"/>
      <c r="Q1" s="557"/>
      <c r="R1" s="557"/>
      <c r="S1" s="557"/>
      <c r="T1" s="557"/>
      <c r="U1" s="557"/>
      <c r="V1" s="557"/>
    </row>
    <row r="2" ht="21" customHeight="1" spans="1:24">
      <c r="A2" s="557"/>
      <c r="B2" s="558" t="s">
        <v>0</v>
      </c>
      <c r="C2" s="559"/>
      <c r="D2" s="559"/>
      <c r="E2" s="559"/>
      <c r="F2" s="559"/>
      <c r="G2" s="560"/>
      <c r="H2" s="181"/>
      <c r="I2" s="181"/>
      <c r="J2" s="181"/>
      <c r="K2" s="181"/>
      <c r="L2" s="181"/>
      <c r="M2" s="181"/>
      <c r="N2" s="181"/>
      <c r="O2" s="181"/>
      <c r="P2" s="181"/>
      <c r="Q2" s="561" t="s">
        <v>1</v>
      </c>
      <c r="R2" s="562"/>
      <c r="S2" s="562"/>
      <c r="T2" s="562"/>
      <c r="U2" s="562"/>
      <c r="V2" s="563"/>
      <c r="W2" s="181"/>
      <c r="X2" s="181"/>
    </row>
    <row r="3" ht="18.75" spans="1:24">
      <c r="A3" s="557"/>
      <c r="B3" s="564"/>
      <c r="C3" s="565"/>
      <c r="D3" s="565"/>
      <c r="E3" s="565"/>
      <c r="F3" s="565"/>
      <c r="G3" s="566"/>
      <c r="H3" s="181"/>
      <c r="I3" s="181"/>
      <c r="J3" s="181"/>
      <c r="K3" s="181"/>
      <c r="L3" s="181"/>
      <c r="M3" s="181"/>
      <c r="N3" s="181"/>
      <c r="O3" s="181"/>
      <c r="P3" s="181"/>
      <c r="Q3" s="567"/>
      <c r="R3" s="568"/>
      <c r="S3" s="568"/>
      <c r="T3" s="568"/>
      <c r="U3" s="568"/>
      <c r="V3" s="569"/>
      <c r="W3" s="181"/>
      <c r="X3" s="181"/>
    </row>
    <row r="4" ht="16.5" customHeight="1" spans="1:24">
      <c r="A4" s="557"/>
      <c r="B4" s="536"/>
      <c r="C4" s="570"/>
      <c r="D4" s="570"/>
      <c r="E4" s="536" t="s">
        <v>2</v>
      </c>
      <c r="F4" s="570"/>
      <c r="G4" s="571"/>
      <c r="H4" s="181"/>
      <c r="I4" s="181"/>
      <c r="J4" s="181"/>
      <c r="K4" s="181"/>
      <c r="L4" s="181"/>
      <c r="M4" s="181"/>
      <c r="N4" s="181"/>
      <c r="O4" s="181"/>
      <c r="P4" s="181"/>
      <c r="Q4" s="572"/>
      <c r="R4" s="573"/>
      <c r="S4" s="573"/>
      <c r="T4" s="536" t="s">
        <v>2</v>
      </c>
      <c r="U4" s="570"/>
      <c r="V4" s="571"/>
      <c r="W4" s="181"/>
      <c r="X4" s="181"/>
    </row>
    <row r="5" ht="15" customHeight="1" spans="1:24">
      <c r="A5" s="557"/>
      <c r="B5" s="574" t="s">
        <v>3</v>
      </c>
      <c r="C5" s="575"/>
      <c r="D5" s="575"/>
      <c r="E5" s="575" t="s">
        <v>4</v>
      </c>
      <c r="F5" s="576" t="s">
        <v>5</v>
      </c>
      <c r="G5" s="577">
        <v>770.5</v>
      </c>
      <c r="H5" s="181"/>
      <c r="I5" s="181"/>
      <c r="J5" s="181"/>
      <c r="K5" s="181"/>
      <c r="L5" s="181"/>
      <c r="M5" s="181"/>
      <c r="N5" s="181"/>
      <c r="O5" s="181"/>
      <c r="P5" s="181"/>
      <c r="Q5" s="636" t="s">
        <v>3</v>
      </c>
      <c r="R5" s="579"/>
      <c r="S5" s="580"/>
      <c r="T5" s="637" t="s">
        <v>4</v>
      </c>
      <c r="U5" s="637" t="s">
        <v>5</v>
      </c>
      <c r="V5" s="577">
        <f>G5</f>
        <v>770.5</v>
      </c>
      <c r="W5" s="181"/>
      <c r="X5" s="181"/>
    </row>
    <row r="6" ht="15" customHeight="1" spans="1:24">
      <c r="A6" s="557"/>
      <c r="B6" s="582" t="s">
        <v>6</v>
      </c>
      <c r="C6" s="583"/>
      <c r="D6" s="583"/>
      <c r="E6" s="583" t="s">
        <v>7</v>
      </c>
      <c r="F6" s="584" t="s">
        <v>8</v>
      </c>
      <c r="G6" s="585">
        <v>8.6</v>
      </c>
      <c r="H6" s="181"/>
      <c r="I6" s="181"/>
      <c r="J6" s="181"/>
      <c r="K6" s="181"/>
      <c r="L6" s="181"/>
      <c r="M6" s="181"/>
      <c r="N6" s="181"/>
      <c r="O6" s="181"/>
      <c r="P6" s="181"/>
      <c r="Q6" s="636" t="s">
        <v>6</v>
      </c>
      <c r="R6" s="579"/>
      <c r="S6" s="580"/>
      <c r="T6" s="637" t="s">
        <v>7</v>
      </c>
      <c r="U6" s="637" t="s">
        <v>8</v>
      </c>
      <c r="V6" s="586">
        <v>3.12</v>
      </c>
      <c r="W6" s="181"/>
      <c r="X6" s="181"/>
    </row>
    <row r="7" ht="27.75" customHeight="1" spans="1:24">
      <c r="A7" s="557"/>
      <c r="B7" s="587" t="s">
        <v>9</v>
      </c>
      <c r="C7" s="588"/>
      <c r="D7" s="588"/>
      <c r="E7" s="575" t="s">
        <v>10</v>
      </c>
      <c r="F7" s="576" t="s">
        <v>11</v>
      </c>
      <c r="G7" s="589">
        <v>0.639</v>
      </c>
      <c r="H7" s="181"/>
      <c r="I7" s="181"/>
      <c r="J7" s="181"/>
      <c r="K7" s="181"/>
      <c r="L7" s="181"/>
      <c r="M7" s="181"/>
      <c r="N7" s="181"/>
      <c r="O7" s="181"/>
      <c r="P7" s="181"/>
      <c r="Q7" s="636" t="s">
        <v>9</v>
      </c>
      <c r="R7" s="579"/>
      <c r="S7" s="580"/>
      <c r="T7" s="637" t="s">
        <v>10</v>
      </c>
      <c r="U7" s="637" t="s">
        <v>11</v>
      </c>
      <c r="V7" s="590">
        <v>0.639</v>
      </c>
      <c r="W7" s="181"/>
      <c r="X7" s="181"/>
    </row>
    <row r="8" ht="15" customHeight="1" spans="1:24">
      <c r="A8" s="557"/>
      <c r="B8" s="591" t="s">
        <v>12</v>
      </c>
      <c r="C8" s="592"/>
      <c r="D8" s="593"/>
      <c r="E8" s="575" t="s">
        <v>13</v>
      </c>
      <c r="F8" s="594" t="s">
        <v>14</v>
      </c>
      <c r="G8" s="595">
        <f>G7*(G5/G6)^0.5</f>
        <v>6.04836447718201</v>
      </c>
      <c r="H8" s="181"/>
      <c r="I8" s="181"/>
      <c r="J8" s="181"/>
      <c r="K8" s="181"/>
      <c r="L8" s="181"/>
      <c r="M8" s="181"/>
      <c r="N8" s="181"/>
      <c r="O8" s="181"/>
      <c r="P8" s="181"/>
      <c r="Q8" s="636" t="s">
        <v>12</v>
      </c>
      <c r="R8" s="579"/>
      <c r="S8" s="580"/>
      <c r="T8" s="637" t="s">
        <v>13</v>
      </c>
      <c r="U8" s="637" t="s">
        <v>14</v>
      </c>
      <c r="V8" s="596">
        <f>V7*(V5/V6)^0.5</f>
        <v>10.0417610459444</v>
      </c>
      <c r="W8" s="181"/>
      <c r="X8" s="181"/>
    </row>
    <row r="9" ht="15" customHeight="1" spans="1:24">
      <c r="A9" s="557"/>
      <c r="B9" s="591" t="s">
        <v>15</v>
      </c>
      <c r="C9" s="592"/>
      <c r="D9" s="593"/>
      <c r="E9" s="575" t="s">
        <v>16</v>
      </c>
      <c r="F9" s="576" t="s">
        <v>17</v>
      </c>
      <c r="G9" s="597">
        <f>VLOOKUP(A20,OUTPIPES,6,FALSE)</f>
        <v>62</v>
      </c>
      <c r="H9" s="181"/>
      <c r="I9" s="181"/>
      <c r="J9" s="181"/>
      <c r="K9" s="181"/>
      <c r="L9" s="181"/>
      <c r="M9" s="181"/>
      <c r="N9" s="181"/>
      <c r="O9" s="181"/>
      <c r="P9" s="181"/>
      <c r="Q9" s="636" t="s">
        <v>15</v>
      </c>
      <c r="R9" s="579"/>
      <c r="S9" s="580"/>
      <c r="T9" s="637" t="s">
        <v>18</v>
      </c>
      <c r="U9" s="637" t="s">
        <v>17</v>
      </c>
      <c r="V9" s="598">
        <f>VLOOKUP(B20,INPIPE,6,FALSE)</f>
        <v>62</v>
      </c>
      <c r="W9" s="181"/>
      <c r="X9" s="181"/>
    </row>
    <row r="10" ht="19.5" customHeight="1" spans="1:24">
      <c r="A10" s="557"/>
      <c r="B10" s="582" t="s">
        <v>19</v>
      </c>
      <c r="C10" s="583"/>
      <c r="D10" s="583"/>
      <c r="E10" s="599" t="s">
        <v>20</v>
      </c>
      <c r="F10" s="600" t="s">
        <v>21</v>
      </c>
      <c r="G10" s="601">
        <f>VLOOKUP(A20,OUTPIPES,7,FALSE)</f>
        <v>0.52</v>
      </c>
      <c r="H10" s="181"/>
      <c r="I10" s="181"/>
      <c r="J10" s="181"/>
      <c r="K10" s="181"/>
      <c r="L10" s="181"/>
      <c r="M10" s="181"/>
      <c r="N10" s="181"/>
      <c r="O10" s="181"/>
      <c r="P10" s="181"/>
      <c r="Q10" s="636" t="s">
        <v>19</v>
      </c>
      <c r="R10" s="579"/>
      <c r="S10" s="580"/>
      <c r="T10" s="637" t="s">
        <v>20</v>
      </c>
      <c r="U10" s="637" t="s">
        <v>21</v>
      </c>
      <c r="V10" s="602">
        <f>VLOOKUP(B20,INPIPE,7,FALSE)</f>
        <v>0.52</v>
      </c>
      <c r="W10" s="181"/>
      <c r="X10" s="181"/>
    </row>
    <row r="11" ht="21" customHeight="1" spans="1:24">
      <c r="A11" s="557"/>
      <c r="B11" s="574" t="s">
        <v>22</v>
      </c>
      <c r="C11" s="575"/>
      <c r="D11" s="575"/>
      <c r="E11" s="575"/>
      <c r="F11" s="603" t="s">
        <v>23</v>
      </c>
      <c r="G11" s="604">
        <f>50.6*G5*G9/(G8*G10)</f>
        <v>768552.521391129</v>
      </c>
      <c r="H11" s="181"/>
      <c r="I11" s="181"/>
      <c r="J11" s="181"/>
      <c r="K11" s="181"/>
      <c r="L11" s="181"/>
      <c r="M11" s="181"/>
      <c r="N11" s="181"/>
      <c r="O11" s="181"/>
      <c r="P11" s="181"/>
      <c r="Q11" s="636" t="s">
        <v>22</v>
      </c>
      <c r="R11" s="579"/>
      <c r="S11" s="580"/>
      <c r="T11" s="581"/>
      <c r="U11" s="637" t="s">
        <v>23</v>
      </c>
      <c r="V11" s="605">
        <f>50.6*V5*V9/(V8*V10)</f>
        <v>462915.393820108</v>
      </c>
      <c r="W11" s="181"/>
      <c r="X11" s="181"/>
    </row>
    <row r="12" ht="15" customHeight="1" spans="1:24">
      <c r="A12" s="557"/>
      <c r="B12" s="591" t="s">
        <v>24</v>
      </c>
      <c r="C12" s="606"/>
      <c r="D12" s="607" t="s">
        <v>25</v>
      </c>
      <c r="E12" s="575" t="s">
        <v>26</v>
      </c>
      <c r="F12" s="576" t="s">
        <v>27</v>
      </c>
      <c r="G12" s="608">
        <v>6</v>
      </c>
      <c r="H12" s="181"/>
      <c r="I12" s="181"/>
      <c r="J12" s="181"/>
      <c r="K12" s="181"/>
      <c r="L12" s="181"/>
      <c r="M12" s="181"/>
      <c r="N12" s="181"/>
      <c r="O12" s="181"/>
      <c r="P12" s="181"/>
      <c r="Q12" s="636" t="s">
        <v>24</v>
      </c>
      <c r="R12" s="579"/>
      <c r="S12" s="580"/>
      <c r="T12" s="637" t="s">
        <v>26</v>
      </c>
      <c r="U12" s="637" t="s">
        <v>28</v>
      </c>
      <c r="V12" s="609">
        <v>10</v>
      </c>
      <c r="W12" s="181"/>
      <c r="X12" s="181"/>
    </row>
    <row r="13" ht="15" customHeight="1" spans="1:24">
      <c r="A13" s="557"/>
      <c r="B13" s="591" t="s">
        <v>29</v>
      </c>
      <c r="C13" s="606"/>
      <c r="D13" s="610"/>
      <c r="E13" s="575" t="s">
        <v>30</v>
      </c>
      <c r="F13" s="243"/>
      <c r="G13" s="597"/>
      <c r="H13" s="181"/>
      <c r="I13" s="181"/>
      <c r="J13" s="181"/>
      <c r="K13" s="181"/>
      <c r="L13" s="181"/>
      <c r="M13" s="181"/>
      <c r="N13" s="181"/>
      <c r="O13" s="181"/>
      <c r="P13" s="181"/>
      <c r="Q13" s="636" t="s">
        <v>29</v>
      </c>
      <c r="R13" s="579"/>
      <c r="S13" s="580"/>
      <c r="T13" s="637" t="s">
        <v>30</v>
      </c>
      <c r="U13" s="581"/>
      <c r="V13" s="598"/>
      <c r="W13" s="181"/>
      <c r="X13" s="181"/>
    </row>
    <row r="14" ht="25.5" customHeight="1" spans="1:24">
      <c r="A14" s="557"/>
      <c r="B14" s="591" t="s">
        <v>31</v>
      </c>
      <c r="C14" s="592"/>
      <c r="D14" s="610" t="s">
        <v>32</v>
      </c>
      <c r="E14" s="575" t="s">
        <v>33</v>
      </c>
      <c r="F14" s="611" t="s">
        <v>34</v>
      </c>
      <c r="G14" s="612">
        <f>VLOOKUP(A21,RUGOSIDAD,3)</f>
        <v>0.00012</v>
      </c>
      <c r="H14" s="181"/>
      <c r="I14" s="181"/>
      <c r="J14" s="181"/>
      <c r="K14" s="181"/>
      <c r="L14" s="181"/>
      <c r="M14" s="181"/>
      <c r="N14" s="181"/>
      <c r="O14" s="181"/>
      <c r="P14" s="181"/>
      <c r="Q14" s="638" t="s">
        <v>31</v>
      </c>
      <c r="R14" s="614"/>
      <c r="S14" s="614"/>
      <c r="T14" s="637" t="s">
        <v>33</v>
      </c>
      <c r="U14" s="637" t="s">
        <v>34</v>
      </c>
      <c r="V14" s="612">
        <f>VLOOKUP(B21,RUGOSIDAD,3)</f>
        <v>0.00012</v>
      </c>
      <c r="W14" s="181"/>
      <c r="X14" s="181"/>
    </row>
    <row r="15" ht="15" customHeight="1" spans="1:24">
      <c r="A15" s="557"/>
      <c r="B15" s="591" t="s">
        <v>35</v>
      </c>
      <c r="C15" s="592"/>
      <c r="D15" s="593"/>
      <c r="E15" s="575" t="s">
        <v>10</v>
      </c>
      <c r="F15" s="603" t="s">
        <v>36</v>
      </c>
      <c r="G15" s="612">
        <f>G14/(G12/12)</f>
        <v>0.00024</v>
      </c>
      <c r="H15" s="181"/>
      <c r="I15" s="181"/>
      <c r="J15" s="181"/>
      <c r="K15" s="181"/>
      <c r="L15" s="181"/>
      <c r="M15" s="181"/>
      <c r="N15" s="181"/>
      <c r="O15" s="181"/>
      <c r="P15" s="181"/>
      <c r="Q15" s="638" t="s">
        <v>35</v>
      </c>
      <c r="R15" s="614"/>
      <c r="S15" s="614"/>
      <c r="T15" s="637" t="s">
        <v>10</v>
      </c>
      <c r="U15" s="637" t="s">
        <v>36</v>
      </c>
      <c r="V15" s="612">
        <f>V14/(V12/12)</f>
        <v>0.000144</v>
      </c>
      <c r="W15" s="181"/>
      <c r="X15" s="181"/>
    </row>
    <row r="16" ht="15.75" customHeight="1" spans="1:24">
      <c r="A16" s="557"/>
      <c r="B16" s="615" t="s">
        <v>37</v>
      </c>
      <c r="C16" s="606"/>
      <c r="D16" s="616"/>
      <c r="E16" s="583" t="s">
        <v>10</v>
      </c>
      <c r="F16" s="617" t="s">
        <v>38</v>
      </c>
      <c r="G16" s="618">
        <f>VLOOKUP(A20,OUTPIPES,8,FALSE)</f>
        <v>0.00013</v>
      </c>
      <c r="H16" s="181"/>
      <c r="I16" s="181"/>
      <c r="J16" s="181"/>
      <c r="K16" s="181"/>
      <c r="L16" s="181"/>
      <c r="M16" s="181"/>
      <c r="N16" s="181"/>
      <c r="O16" s="181"/>
      <c r="P16" s="181"/>
      <c r="Q16" s="638" t="s">
        <v>37</v>
      </c>
      <c r="R16" s="614"/>
      <c r="S16" s="614"/>
      <c r="T16" s="637" t="s">
        <v>10</v>
      </c>
      <c r="U16" s="637" t="s">
        <v>38</v>
      </c>
      <c r="V16" s="612">
        <f>64/V11</f>
        <v>0.000138254205529555</v>
      </c>
      <c r="W16" s="181"/>
      <c r="X16" s="181"/>
    </row>
    <row r="17" ht="28.5" customHeight="1" spans="1:24">
      <c r="A17" s="557"/>
      <c r="B17" s="587" t="s">
        <v>39</v>
      </c>
      <c r="C17" s="588"/>
      <c r="D17" s="588"/>
      <c r="E17" s="583" t="s">
        <v>10</v>
      </c>
      <c r="F17" s="576" t="s">
        <v>40</v>
      </c>
      <c r="G17" s="619">
        <v>0.0272</v>
      </c>
      <c r="H17" s="181"/>
      <c r="I17" s="181"/>
      <c r="J17" s="181"/>
      <c r="K17" s="181"/>
      <c r="L17" s="181"/>
      <c r="M17" s="181"/>
      <c r="N17" s="181"/>
      <c r="O17" s="181"/>
      <c r="P17" s="181"/>
      <c r="Q17" s="638" t="s">
        <v>39</v>
      </c>
      <c r="R17" s="614"/>
      <c r="S17" s="614"/>
      <c r="T17" s="637" t="s">
        <v>10</v>
      </c>
      <c r="U17" s="637" t="s">
        <v>40</v>
      </c>
      <c r="V17" s="619">
        <v>0.0272</v>
      </c>
      <c r="W17" s="181"/>
      <c r="X17" s="181"/>
    </row>
    <row r="18" ht="26.25" customHeight="1" spans="1:24">
      <c r="A18" s="557"/>
      <c r="B18" s="587" t="s">
        <v>41</v>
      </c>
      <c r="C18" s="588"/>
      <c r="D18" s="588"/>
      <c r="E18" s="575" t="s">
        <v>10</v>
      </c>
      <c r="F18" s="576" t="s">
        <v>42</v>
      </c>
      <c r="G18" s="597">
        <v>1.2</v>
      </c>
      <c r="H18" s="181"/>
      <c r="I18" s="181"/>
      <c r="J18" s="181"/>
      <c r="K18" s="181"/>
      <c r="L18" s="181"/>
      <c r="M18" s="181"/>
      <c r="N18" s="181"/>
      <c r="O18" s="181"/>
      <c r="P18" s="181"/>
      <c r="Q18" s="636" t="s">
        <v>41</v>
      </c>
      <c r="R18" s="579"/>
      <c r="S18" s="580"/>
      <c r="T18" s="637" t="s">
        <v>10</v>
      </c>
      <c r="U18" s="637" t="s">
        <v>42</v>
      </c>
      <c r="V18" s="598">
        <v>1.2</v>
      </c>
      <c r="W18" s="181"/>
      <c r="X18" s="181"/>
    </row>
    <row r="19" ht="16.5" customHeight="1" spans="1:24">
      <c r="A19" s="557"/>
      <c r="B19" s="620" t="s">
        <v>43</v>
      </c>
      <c r="C19" s="621"/>
      <c r="D19" s="621"/>
      <c r="E19" s="621" t="s">
        <v>44</v>
      </c>
      <c r="F19" s="622" t="s">
        <v>45</v>
      </c>
      <c r="G19" s="623">
        <f>(((G17*G16*G9*(G5^2))/(G8^5))*2.3071)*G18</f>
        <v>0.0445150767878927</v>
      </c>
      <c r="H19" s="181"/>
      <c r="I19" s="181"/>
      <c r="J19" s="181"/>
      <c r="K19" s="181"/>
      <c r="L19" s="181"/>
      <c r="M19" s="181"/>
      <c r="N19" s="181"/>
      <c r="O19" s="181"/>
      <c r="P19" s="181"/>
      <c r="Q19" s="639" t="s">
        <v>43</v>
      </c>
      <c r="R19" s="625"/>
      <c r="S19" s="626"/>
      <c r="T19" s="621" t="s">
        <v>44</v>
      </c>
      <c r="U19" s="622" t="s">
        <v>45</v>
      </c>
      <c r="V19" s="623">
        <f>(((V17*V16*V9*(V5^2))/(V8^5))*2.3071)*V18</f>
        <v>0.00375303385781617</v>
      </c>
      <c r="W19" s="181"/>
      <c r="X19" s="181"/>
    </row>
    <row r="20" ht="26.25" customHeight="1" spans="1:24">
      <c r="A20" s="627">
        <v>6</v>
      </c>
      <c r="B20" s="627">
        <v>6</v>
      </c>
      <c r="C20" s="628"/>
      <c r="D20" s="628"/>
      <c r="E20" s="628"/>
      <c r="F20" s="628"/>
      <c r="G20" s="628"/>
      <c r="H20" s="628"/>
      <c r="I20" s="628"/>
      <c r="J20" s="628"/>
      <c r="K20" s="628"/>
      <c r="L20" s="628"/>
      <c r="M20" s="628"/>
      <c r="N20" s="628"/>
      <c r="O20" s="628"/>
      <c r="P20" s="628"/>
      <c r="Q20" s="628"/>
      <c r="R20" s="628"/>
      <c r="S20" s="628"/>
      <c r="T20" s="628"/>
      <c r="U20" s="628"/>
      <c r="V20" s="628"/>
      <c r="W20" s="181"/>
      <c r="X20" s="181"/>
    </row>
    <row r="21" ht="15" spans="1:24">
      <c r="A21" s="627">
        <v>1</v>
      </c>
      <c r="B21" s="627">
        <v>1</v>
      </c>
      <c r="C21" s="629"/>
      <c r="D21" s="629"/>
      <c r="E21" s="628"/>
      <c r="F21" s="630"/>
      <c r="G21" s="630"/>
      <c r="H21" s="628"/>
      <c r="I21" s="628"/>
      <c r="J21" s="628"/>
      <c r="K21" s="630"/>
      <c r="L21" s="630"/>
      <c r="M21" s="628"/>
      <c r="N21" s="628"/>
      <c r="O21" s="628"/>
      <c r="P21" s="628"/>
      <c r="Q21" s="631" t="s">
        <v>46</v>
      </c>
      <c r="R21" s="631"/>
      <c r="S21" s="628"/>
      <c r="T21" s="628"/>
      <c r="U21" s="628"/>
      <c r="V21" s="628"/>
      <c r="X21" s="181"/>
    </row>
    <row r="22" spans="1:24">
      <c r="A22" s="632"/>
      <c r="B22" s="632"/>
      <c r="C22" s="557"/>
      <c r="D22" s="557"/>
      <c r="E22" s="557"/>
      <c r="F22" s="557"/>
      <c r="G22" s="557"/>
      <c r="H22" s="557"/>
      <c r="I22" s="557"/>
      <c r="J22" s="557"/>
      <c r="K22" s="557"/>
      <c r="L22" s="557"/>
      <c r="M22" s="557"/>
      <c r="N22" s="557"/>
      <c r="O22" s="557"/>
      <c r="P22" s="557"/>
      <c r="Q22" s="557"/>
      <c r="R22" s="557"/>
      <c r="S22" s="557"/>
      <c r="T22" s="557"/>
      <c r="U22" s="557"/>
      <c r="V22" s="557"/>
      <c r="W22" s="557"/>
      <c r="X22" s="181"/>
    </row>
    <row r="23" spans="1:24">
      <c r="B23" s="557"/>
      <c r="C23" s="557"/>
      <c r="D23" s="557"/>
      <c r="E23" s="557"/>
      <c r="F23" s="557"/>
      <c r="G23" s="557"/>
      <c r="H23" s="557"/>
      <c r="I23" s="557"/>
      <c r="J23" s="557"/>
      <c r="K23" s="557"/>
      <c r="L23" s="557"/>
      <c r="M23" s="557"/>
      <c r="N23" s="557"/>
      <c r="O23" s="557"/>
      <c r="P23" s="557"/>
      <c r="Q23" s="557"/>
      <c r="R23" s="557"/>
      <c r="S23" s="557"/>
      <c r="T23" s="557"/>
      <c r="U23" s="557"/>
      <c r="V23" s="557"/>
      <c r="W23" s="557"/>
      <c r="X23" s="181"/>
    </row>
    <row r="24" spans="1:24">
      <c r="A24" s="557"/>
      <c r="B24" s="557"/>
      <c r="C24" s="557"/>
      <c r="D24" s="557"/>
      <c r="E24" s="181"/>
      <c r="F24" s="181"/>
      <c r="G24" s="181"/>
      <c r="H24" s="181"/>
      <c r="I24" s="181"/>
      <c r="J24" s="181"/>
      <c r="K24" s="181"/>
      <c r="L24" s="181"/>
      <c r="M24" s="181"/>
      <c r="N24" s="181"/>
      <c r="O24" s="181"/>
      <c r="P24" s="181"/>
      <c r="Q24" s="181"/>
      <c r="R24" s="181"/>
      <c r="S24" s="181"/>
      <c r="T24" s="181"/>
      <c r="U24" s="181"/>
      <c r="V24" s="181"/>
      <c r="W24" s="181"/>
      <c r="X24" s="181"/>
    </row>
    <row r="25" spans="1:24">
      <c r="A25" s="557"/>
      <c r="B25" s="557"/>
      <c r="C25" s="557"/>
      <c r="D25" s="557"/>
      <c r="E25" s="181"/>
      <c r="F25" s="181"/>
      <c r="G25" s="181"/>
      <c r="H25" s="181"/>
      <c r="I25" s="181"/>
      <c r="J25" s="181"/>
      <c r="K25" s="181"/>
      <c r="L25" s="181"/>
      <c r="M25" s="181"/>
      <c r="N25" s="181"/>
      <c r="O25" s="181"/>
      <c r="P25" s="181"/>
      <c r="Q25" s="181"/>
      <c r="R25" s="181"/>
      <c r="S25" s="181"/>
      <c r="T25" s="181"/>
      <c r="U25" s="181"/>
      <c r="V25" s="181"/>
      <c r="W25" s="181"/>
      <c r="X25" s="181"/>
    </row>
    <row r="26" spans="1:24">
      <c r="A26" s="557"/>
      <c r="B26" s="557"/>
      <c r="C26" s="557"/>
      <c r="D26" s="557"/>
      <c r="E26" s="181"/>
      <c r="F26" s="181"/>
      <c r="G26" s="181"/>
      <c r="H26" s="181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  <c r="U26" s="181"/>
      <c r="V26" s="181"/>
      <c r="W26" s="181"/>
      <c r="X26" s="181"/>
    </row>
    <row r="27" spans="1:24">
      <c r="A27" s="557"/>
      <c r="B27" s="557"/>
      <c r="C27" s="557"/>
      <c r="D27" s="557"/>
      <c r="E27" s="181"/>
      <c r="F27" s="181"/>
      <c r="G27" s="181"/>
      <c r="H27" s="181"/>
      <c r="I27" s="181"/>
      <c r="J27" s="181"/>
      <c r="K27" s="181"/>
      <c r="L27" s="181"/>
      <c r="M27" s="181"/>
      <c r="N27" s="181"/>
      <c r="O27" s="181"/>
      <c r="P27" s="181"/>
      <c r="Q27" s="181"/>
      <c r="R27" s="181"/>
      <c r="S27" s="181"/>
      <c r="T27" s="181"/>
      <c r="U27" s="181"/>
      <c r="V27" s="181"/>
      <c r="W27" s="181"/>
      <c r="X27" s="181"/>
    </row>
    <row r="28" spans="1:24">
      <c r="A28" s="557"/>
      <c r="B28" s="557"/>
      <c r="C28" s="557"/>
      <c r="D28" s="557"/>
      <c r="E28" s="181"/>
      <c r="F28" s="181"/>
      <c r="G28" s="181"/>
      <c r="H28" s="181"/>
      <c r="I28" s="181"/>
      <c r="J28" s="181"/>
      <c r="K28" s="181"/>
      <c r="L28" s="181"/>
      <c r="M28" s="181"/>
      <c r="N28" s="181"/>
      <c r="O28" s="181"/>
      <c r="P28" s="181"/>
      <c r="Q28" s="181"/>
      <c r="R28" s="181"/>
      <c r="S28" s="181"/>
      <c r="T28" s="181"/>
      <c r="U28" s="181"/>
      <c r="V28" s="181"/>
      <c r="W28" s="181"/>
      <c r="X28" s="181"/>
    </row>
    <row r="29" spans="1:24">
      <c r="A29" s="557"/>
      <c r="B29" s="557"/>
      <c r="C29" s="557"/>
      <c r="D29" s="557"/>
      <c r="E29" s="181"/>
      <c r="F29" s="181"/>
      <c r="G29" s="181"/>
      <c r="H29" s="181"/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1"/>
      <c r="T29" s="181"/>
      <c r="U29" s="181"/>
      <c r="V29" s="181"/>
      <c r="W29" s="181"/>
      <c r="X29" s="181"/>
    </row>
    <row r="30" spans="1:24">
      <c r="A30" s="557"/>
      <c r="B30" s="557"/>
      <c r="C30" s="557"/>
      <c r="D30" s="557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181"/>
      <c r="X30" s="181"/>
    </row>
    <row r="31" spans="1:24">
      <c r="A31" s="557"/>
      <c r="B31" s="557"/>
      <c r="C31" s="557"/>
      <c r="D31" s="557"/>
      <c r="E31" s="181"/>
      <c r="F31" s="181"/>
      <c r="G31" s="181"/>
      <c r="H31" s="181"/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V31" s="181"/>
      <c r="W31" s="181"/>
      <c r="X31" s="181"/>
    </row>
    <row r="32" spans="1:24">
      <c r="A32" s="557"/>
      <c r="B32" s="557"/>
      <c r="C32" s="557"/>
      <c r="D32" s="557"/>
      <c r="E32" s="181"/>
      <c r="F32" s="181"/>
      <c r="G32" s="181"/>
      <c r="H32" s="181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  <c r="V32" s="181"/>
      <c r="W32" s="181"/>
      <c r="X32" s="181"/>
    </row>
    <row r="33" spans="1:24">
      <c r="A33" s="557"/>
      <c r="B33" s="557"/>
      <c r="C33" s="557"/>
      <c r="D33" s="557"/>
      <c r="E33" s="181"/>
      <c r="F33" s="181"/>
      <c r="G33" s="181"/>
      <c r="H33" s="181"/>
      <c r="I33" s="181"/>
      <c r="J33" s="181"/>
      <c r="K33" s="181"/>
      <c r="L33" s="181"/>
      <c r="M33" s="181"/>
      <c r="N33" s="181"/>
      <c r="O33" s="181"/>
      <c r="P33" s="181"/>
      <c r="Q33" s="181"/>
      <c r="R33" s="181"/>
      <c r="S33" s="181"/>
      <c r="T33" s="181"/>
      <c r="U33" s="181"/>
      <c r="V33" s="181"/>
      <c r="W33" s="181"/>
      <c r="X33" s="181"/>
    </row>
    <row r="34" spans="1:24">
      <c r="A34" s="557"/>
      <c r="B34" s="557"/>
      <c r="C34" s="557"/>
      <c r="D34" s="557"/>
      <c r="E34" s="181"/>
      <c r="F34" s="181"/>
      <c r="G34" s="181"/>
      <c r="H34" s="181"/>
      <c r="I34" s="181"/>
      <c r="J34" s="181"/>
      <c r="K34" s="181"/>
      <c r="L34" s="181"/>
      <c r="M34" s="181"/>
      <c r="N34" s="181"/>
      <c r="O34" s="181"/>
      <c r="P34" s="181"/>
      <c r="Q34" s="181"/>
      <c r="R34" s="181"/>
      <c r="S34" s="181"/>
      <c r="T34" s="181"/>
      <c r="U34" s="181"/>
      <c r="V34" s="181"/>
      <c r="W34" s="181"/>
      <c r="X34" s="181"/>
    </row>
    <row r="35" spans="1:24">
      <c r="A35" s="557"/>
      <c r="B35" s="557"/>
      <c r="C35" s="557"/>
      <c r="D35" s="557"/>
      <c r="E35" s="181"/>
      <c r="F35" s="181"/>
      <c r="G35" s="181"/>
      <c r="H35" s="181"/>
      <c r="I35" s="181"/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81"/>
      <c r="W35" s="181"/>
      <c r="X35" s="181"/>
    </row>
    <row r="36" spans="1:24">
      <c r="A36" s="557"/>
      <c r="B36" s="557"/>
      <c r="C36" s="557"/>
      <c r="D36" s="557"/>
    </row>
  </sheetData>
  <mergeCells count="38">
    <mergeCell ref="B2:G2"/>
    <mergeCell ref="Q2:V2"/>
    <mergeCell ref="Q3:V3"/>
    <mergeCell ref="B4:D4"/>
    <mergeCell ref="E4:G4"/>
    <mergeCell ref="Q4:S4"/>
    <mergeCell ref="T4:V4"/>
    <mergeCell ref="B5:D5"/>
    <mergeCell ref="Q5:S5"/>
    <mergeCell ref="B6:D6"/>
    <mergeCell ref="Q6:S6"/>
    <mergeCell ref="B7:D7"/>
    <mergeCell ref="Q7:S7"/>
    <mergeCell ref="B8:D8"/>
    <mergeCell ref="Q8:S8"/>
    <mergeCell ref="B9:D9"/>
    <mergeCell ref="Q9:S9"/>
    <mergeCell ref="B10:D10"/>
    <mergeCell ref="Q10:S10"/>
    <mergeCell ref="B11:D11"/>
    <mergeCell ref="Q11:S11"/>
    <mergeCell ref="Q12:S12"/>
    <mergeCell ref="Q13:S13"/>
    <mergeCell ref="Q14:S14"/>
    <mergeCell ref="B15:D15"/>
    <mergeCell ref="Q15:S15"/>
    <mergeCell ref="B16:D16"/>
    <mergeCell ref="Q16:S16"/>
    <mergeCell ref="B17:D17"/>
    <mergeCell ref="Q17:S17"/>
    <mergeCell ref="B18:D18"/>
    <mergeCell ref="Q18:S18"/>
    <mergeCell ref="B19:D19"/>
    <mergeCell ref="Q19:S19"/>
    <mergeCell ref="C21:D21"/>
    <mergeCell ref="F21:G21"/>
    <mergeCell ref="K21:L21"/>
    <mergeCell ref="Q21:R21"/>
  </mergeCells>
  <hyperlinks>
    <hyperlink ref="D12" location="'ESPECIFICACIÓN DE TUBERIA'!A1" display="TABLA I"/>
  </hyperlinks>
  <pageMargins left="0.25" right="0.25" top="0.75" bottom="0.75" header="0.3" footer="0.3"/>
  <pageSetup paperSize="1" scale="54" orientation="landscape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Drop Down 1" r:id="rId3">
              <controlPr locked="0" defaultSize="0">
                <anchor moveWithCells="1">
                  <from>
                    <xdr:col>5</xdr:col>
                    <xdr:colOff>0</xdr:colOff>
                    <xdr:row>2</xdr:row>
                    <xdr:rowOff>238125</xdr:rowOff>
                  </from>
                  <to>
                    <xdr:col>6</xdr:col>
                    <xdr:colOff>828675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name="Drop Down 2" r:id="rId4">
              <controlPr locked="0" defaultSize="0">
                <anchor moveWithCells="1">
                  <from>
                    <xdr:col>5</xdr:col>
                    <xdr:colOff>0</xdr:colOff>
                    <xdr:row>11</xdr:row>
                    <xdr:rowOff>180975</xdr:rowOff>
                  </from>
                  <to>
                    <xdr:col>6</xdr:col>
                    <xdr:colOff>828675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Drop Down 5" r:id="rId5">
              <controlPr locked="0" defaultSize="0">
                <anchor moveWithCells="1">
                  <from>
                    <xdr:col>20</xdr:col>
                    <xdr:colOff>0</xdr:colOff>
                    <xdr:row>2</xdr:row>
                    <xdr:rowOff>238125</xdr:rowOff>
                  </from>
                  <to>
                    <xdr:col>21</xdr:col>
                    <xdr:colOff>828675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name="Drop Down 6" r:id="rId6">
              <controlPr locked="0" defaultSize="0">
                <anchor moveWithCells="1">
                  <from>
                    <xdr:col>20</xdr:col>
                    <xdr:colOff>0</xdr:colOff>
                    <xdr:row>11</xdr:row>
                    <xdr:rowOff>180975</xdr:rowOff>
                  </from>
                  <to>
                    <xdr:col>21</xdr:col>
                    <xdr:colOff>828675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Button 7" r:id="rId7">
              <controlPr locked="0" print="0" defaultSize="0">
                <anchor moveWithCells="1" sizeWithCells="1">
                  <from>
                    <xdr:col>9</xdr:col>
                    <xdr:colOff>66675</xdr:colOff>
                    <xdr:row>19</xdr:row>
                    <xdr:rowOff>180975</xdr:rowOff>
                  </from>
                  <to>
                    <xdr:col>11</xdr:col>
                    <xdr:colOff>114300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Button 8" r:id="rId8">
              <controlPr locked="0" print="0" defaultSize="0">
                <anchor moveWithCells="1" sizeWithCells="1">
                  <from>
                    <xdr:col>11</xdr:col>
                    <xdr:colOff>428625</xdr:colOff>
                    <xdr:row>6</xdr:row>
                    <xdr:rowOff>19050</xdr:rowOff>
                  </from>
                  <to>
                    <xdr:col>14</xdr:col>
                    <xdr:colOff>123825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name="Button 9" r:id="rId9">
              <controlPr locked="0" print="0" defaultSize="0">
                <anchor moveWithCells="1" sizeWithCells="1">
                  <from>
                    <xdr:col>8</xdr:col>
                    <xdr:colOff>295275</xdr:colOff>
                    <xdr:row>6</xdr:row>
                    <xdr:rowOff>19050</xdr:rowOff>
                  </from>
                  <to>
                    <xdr:col>11</xdr:col>
                    <xdr:colOff>9525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Button 12" r:id="rId10">
              <controlPr locked="0" print="0" defaultSize="0">
                <anchor moveWithCells="1" sizeWithCells="1">
                  <from>
                    <xdr:col>11</xdr:col>
                    <xdr:colOff>523875</xdr:colOff>
                    <xdr:row>19</xdr:row>
                    <xdr:rowOff>161925</xdr:rowOff>
                  </from>
                  <to>
                    <xdr:col>14</xdr:col>
                    <xdr:colOff>219075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3"/>
  <dimension ref="A1:P47"/>
  <sheetViews>
    <sheetView topLeftCell="A13" workbookViewId="0">
      <selection activeCell="C14" sqref="C14"/>
    </sheetView>
  </sheetViews>
  <sheetFormatPr defaultColWidth="11" defaultRowHeight="12.75"/>
  <cols>
    <col min="1" max="1" width="3.57142857142857" customWidth="1"/>
    <col min="2" max="2" width="34.2857142857143" customWidth="1"/>
    <col min="3" max="3" width="28" customWidth="1"/>
    <col min="4" max="4" width="31.4285714285714" customWidth="1"/>
    <col min="5" max="5" width="19.7142857142857" customWidth="1"/>
    <col min="6" max="6" width="1.42857142857143" customWidth="1"/>
    <col min="7" max="7" width="30.4285714285714" customWidth="1"/>
    <col min="8" max="8" width="8.28571428571429" customWidth="1"/>
    <col min="9" max="9" width="4.85714285714286" customWidth="1"/>
    <col min="10" max="10" width="2.57142857142857" customWidth="1"/>
  </cols>
  <sheetData>
    <row r="1" ht="15.75" spans="1:16">
      <c r="A1" s="183"/>
      <c r="B1" s="508" t="s">
        <v>47</v>
      </c>
      <c r="C1" s="15" t="s">
        <v>48</v>
      </c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</row>
    <row r="2" ht="15.75" spans="1:16">
      <c r="A2" s="183"/>
      <c r="B2" s="509" t="s">
        <v>49</v>
      </c>
      <c r="C2" s="15" t="s">
        <v>50</v>
      </c>
      <c r="D2" s="183"/>
      <c r="E2" s="183"/>
      <c r="F2" s="183"/>
      <c r="G2" s="183"/>
      <c r="H2" s="183"/>
      <c r="I2" s="183"/>
      <c r="J2" s="183"/>
      <c r="K2" s="183"/>
      <c r="L2" s="183"/>
      <c r="M2" s="183"/>
      <c r="N2" s="183"/>
      <c r="O2" s="183"/>
      <c r="P2" s="183"/>
    </row>
    <row r="3" ht="19.5" spans="1:16">
      <c r="A3" s="183"/>
      <c r="B3" s="510" t="s">
        <v>51</v>
      </c>
      <c r="C3" s="511"/>
      <c r="D3" s="511"/>
      <c r="E3" s="512"/>
      <c r="F3" s="386"/>
      <c r="G3" s="183"/>
      <c r="H3" s="183"/>
      <c r="I3" s="183"/>
      <c r="J3" s="183"/>
      <c r="K3" s="183"/>
      <c r="L3" s="183"/>
      <c r="M3" s="183"/>
      <c r="N3" s="183"/>
      <c r="O3" s="183"/>
      <c r="P3" s="183"/>
    </row>
    <row r="4" ht="15" customHeight="1" spans="1:16">
      <c r="A4" s="183"/>
      <c r="B4" s="513" t="s">
        <v>52</v>
      </c>
      <c r="C4" s="514" t="str">
        <f>VLOOKUP('CAIDA PRESION DE TUBERIA'!A20,OUTPIPES,2,FALSE)</f>
        <v>Agua Blanca</v>
      </c>
      <c r="D4" s="515" t="s">
        <v>53</v>
      </c>
      <c r="E4" s="516">
        <f>'CAIDA PRESION DE TUBERIA'!G5</f>
        <v>770.5</v>
      </c>
      <c r="F4" s="386"/>
      <c r="G4" s="183"/>
      <c r="H4" s="183"/>
      <c r="I4" s="183"/>
      <c r="J4" s="183"/>
      <c r="K4" s="183"/>
      <c r="L4" s="183"/>
      <c r="M4" s="183"/>
      <c r="N4" s="183"/>
      <c r="O4" s="183"/>
      <c r="P4" s="183"/>
    </row>
    <row r="5" ht="13.5" customHeight="1" spans="1:16">
      <c r="A5" s="183"/>
      <c r="B5" s="517" t="s">
        <v>54</v>
      </c>
      <c r="C5" s="229"/>
      <c r="D5" s="518" t="s">
        <v>55</v>
      </c>
      <c r="E5" s="519">
        <f>'CAIDA PRESION DE TUBERIA'!G9</f>
        <v>62</v>
      </c>
      <c r="F5" s="386"/>
      <c r="G5" s="183"/>
      <c r="H5" s="183"/>
      <c r="I5" s="183"/>
      <c r="J5" s="183"/>
      <c r="K5" s="183"/>
      <c r="L5" s="183"/>
      <c r="M5" s="183"/>
      <c r="N5" s="183"/>
      <c r="O5" s="183"/>
      <c r="P5" s="183"/>
    </row>
    <row r="6" ht="13.5" customHeight="1" spans="1:16">
      <c r="A6" s="183"/>
      <c r="B6" s="517" t="s">
        <v>56</v>
      </c>
      <c r="C6" s="47">
        <v>1</v>
      </c>
      <c r="D6" s="518" t="s">
        <v>57</v>
      </c>
      <c r="E6" s="519">
        <f>'CAIDA PRESION DE TUBERIA'!G10</f>
        <v>0.52</v>
      </c>
      <c r="F6" s="386"/>
      <c r="G6" s="183"/>
      <c r="H6" s="183"/>
      <c r="I6" s="183"/>
      <c r="J6" s="183"/>
      <c r="K6" s="183"/>
      <c r="L6" s="183"/>
      <c r="M6" s="183"/>
      <c r="N6" s="183"/>
      <c r="O6" s="183"/>
      <c r="P6" s="183"/>
    </row>
    <row r="7" ht="15" customHeight="1" spans="1:16">
      <c r="A7" s="183"/>
      <c r="B7" s="520" t="s">
        <v>58</v>
      </c>
      <c r="C7" s="521"/>
      <c r="D7" s="521" t="s">
        <v>59</v>
      </c>
      <c r="E7" s="522"/>
      <c r="F7" s="386"/>
      <c r="G7" s="183"/>
      <c r="H7" s="183"/>
      <c r="I7" s="183"/>
      <c r="J7" s="183"/>
      <c r="K7" s="183"/>
      <c r="L7" s="183"/>
      <c r="M7" s="183"/>
      <c r="N7" s="183"/>
      <c r="O7" s="183"/>
      <c r="P7" s="183"/>
    </row>
    <row r="8" ht="13.5" customHeight="1" spans="1:16">
      <c r="A8" s="183"/>
      <c r="B8" s="523" t="s">
        <v>60</v>
      </c>
      <c r="C8" s="47">
        <f>14.7</f>
        <v>14.7</v>
      </c>
      <c r="D8" s="518" t="s">
        <v>61</v>
      </c>
      <c r="E8" s="524">
        <v>0</v>
      </c>
      <c r="F8" s="386"/>
      <c r="G8" s="183"/>
      <c r="H8" s="183"/>
      <c r="I8" s="183"/>
      <c r="J8" s="183"/>
      <c r="K8" s="183"/>
      <c r="L8" s="183"/>
      <c r="M8" s="183"/>
      <c r="N8" s="183"/>
      <c r="O8" s="183"/>
      <c r="P8" s="183"/>
    </row>
    <row r="9" ht="13.5" customHeight="1" spans="1:16">
      <c r="A9" s="183"/>
      <c r="B9" s="517" t="s">
        <v>62</v>
      </c>
      <c r="C9" s="525">
        <f>500/304.8</f>
        <v>1.64041994750656</v>
      </c>
      <c r="D9" s="526" t="s">
        <v>63</v>
      </c>
      <c r="E9" s="524">
        <f>VLOOKUP(A32,presionvapor,4,FALSE)</f>
        <v>1.84573839662447</v>
      </c>
      <c r="F9" s="386"/>
      <c r="G9" s="183"/>
      <c r="H9" s="183"/>
      <c r="I9" s="504"/>
      <c r="J9" s="183"/>
      <c r="K9" s="183"/>
      <c r="L9" s="183"/>
      <c r="M9" s="183"/>
      <c r="N9" s="183"/>
      <c r="O9" s="183"/>
      <c r="P9" s="183"/>
    </row>
    <row r="10" ht="13.5" customHeight="1" spans="1:16">
      <c r="A10" s="183"/>
      <c r="B10" s="517" t="s">
        <v>64</v>
      </c>
      <c r="C10" s="527" t="s">
        <v>65</v>
      </c>
      <c r="D10" s="518" t="s">
        <v>66</v>
      </c>
      <c r="E10" s="528">
        <v>1.64</v>
      </c>
      <c r="F10" s="386"/>
      <c r="G10" s="183"/>
      <c r="H10" s="183"/>
      <c r="I10" s="183"/>
      <c r="J10" s="183"/>
      <c r="K10" s="183"/>
      <c r="L10" s="183"/>
      <c r="M10" s="183"/>
      <c r="N10" s="183"/>
      <c r="O10" s="183"/>
      <c r="P10" s="183"/>
    </row>
    <row r="11" ht="13.5" customHeight="1" spans="1:16">
      <c r="A11" s="183"/>
      <c r="B11" s="523" t="s">
        <v>67</v>
      </c>
      <c r="C11" s="529">
        <f>'TABLA DE ACCESORIOS SUCCION'!I40</f>
        <v>0.0168248888888889</v>
      </c>
      <c r="D11" s="518" t="s">
        <v>68</v>
      </c>
      <c r="E11" s="524">
        <f>VLOOKUP(A32,gravedadespecifica,5,FALSE)</f>
        <v>0.995</v>
      </c>
      <c r="F11" s="386"/>
      <c r="G11" s="183"/>
      <c r="H11" s="183"/>
      <c r="I11" s="183"/>
      <c r="J11" s="183"/>
      <c r="K11" s="183"/>
      <c r="L11" s="183"/>
      <c r="M11" s="183"/>
      <c r="N11" s="183"/>
      <c r="O11" s="183"/>
      <c r="P11" s="183"/>
    </row>
    <row r="12" ht="13.5" customHeight="1" spans="1:16">
      <c r="A12" s="183"/>
      <c r="B12" s="523" t="s">
        <v>69</v>
      </c>
      <c r="C12" s="530">
        <f>2.12*3.281</f>
        <v>6.95572</v>
      </c>
      <c r="D12" s="531" t="s">
        <v>70</v>
      </c>
      <c r="E12" s="524"/>
      <c r="F12" s="386"/>
      <c r="G12" s="183"/>
      <c r="H12" s="183"/>
      <c r="I12" s="183"/>
      <c r="J12" s="183"/>
      <c r="K12" s="183"/>
      <c r="L12" s="183"/>
      <c r="M12" s="183"/>
      <c r="N12" s="183"/>
      <c r="O12" s="183"/>
      <c r="P12" s="183"/>
    </row>
    <row r="13" ht="13.5" customHeight="1" spans="1:16">
      <c r="A13" s="183"/>
      <c r="B13" s="523" t="s">
        <v>71</v>
      </c>
      <c r="C13" s="532">
        <f>'CAIDA PRESION DE TUBERIA'!V19</f>
        <v>0.00375303385781617</v>
      </c>
      <c r="D13" s="518"/>
      <c r="E13" s="524"/>
      <c r="F13" s="386"/>
      <c r="G13" s="183"/>
      <c r="H13" s="183"/>
      <c r="I13" s="183"/>
      <c r="J13" s="183"/>
      <c r="K13" s="183"/>
      <c r="L13" s="183"/>
      <c r="M13" s="183"/>
      <c r="N13" s="183"/>
      <c r="O13" s="183"/>
      <c r="P13" s="183"/>
    </row>
    <row r="14" ht="13.5" customHeight="1" spans="1:16">
      <c r="A14" s="183"/>
      <c r="B14" s="523" t="s">
        <v>72</v>
      </c>
      <c r="C14" s="529">
        <f>C12*C13</f>
        <v>0.0261050526654891</v>
      </c>
      <c r="D14" s="518" t="s">
        <v>73</v>
      </c>
      <c r="E14" s="524">
        <f>((C8+E8)*(2.31/E11))+C9-C11-C14-E9</f>
        <v>33.8793898002825</v>
      </c>
      <c r="F14" s="386"/>
      <c r="G14" s="183"/>
      <c r="H14" s="183"/>
      <c r="I14" s="183"/>
      <c r="J14" s="533"/>
      <c r="K14" s="183"/>
      <c r="L14" s="183"/>
      <c r="M14" s="183"/>
      <c r="N14" s="183"/>
      <c r="O14" s="183"/>
      <c r="P14" s="183"/>
    </row>
    <row r="15" ht="15" customHeight="1" spans="1:16">
      <c r="A15" s="183"/>
      <c r="B15" s="509" t="s">
        <v>74</v>
      </c>
      <c r="C15" s="534"/>
      <c r="D15" s="534"/>
      <c r="E15" s="535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</row>
    <row r="16" ht="13.5" customHeight="1" spans="1:16">
      <c r="A16" s="183"/>
      <c r="B16" s="536"/>
      <c r="C16" s="530"/>
      <c r="D16" s="537"/>
      <c r="E16" s="538"/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183"/>
    </row>
    <row r="17" ht="13.5" customHeight="1" spans="1:16">
      <c r="A17" s="183"/>
      <c r="B17" s="536"/>
      <c r="C17" s="539"/>
      <c r="D17" s="537"/>
      <c r="E17" s="538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</row>
    <row r="18" ht="13.5" customHeight="1" spans="1:16">
      <c r="A18" s="183"/>
      <c r="B18" s="536"/>
      <c r="C18" s="539"/>
      <c r="D18" s="537"/>
      <c r="E18" s="538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</row>
    <row r="19" ht="16.5" customHeight="1" spans="1:16">
      <c r="A19" s="183"/>
      <c r="B19" s="520" t="s">
        <v>75</v>
      </c>
      <c r="C19" s="521"/>
      <c r="D19" s="521" t="s">
        <v>76</v>
      </c>
      <c r="E19" s="522" t="s">
        <v>77</v>
      </c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</row>
    <row r="20" ht="18" customHeight="1" spans="1:16">
      <c r="A20" s="183"/>
      <c r="B20" s="540" t="s">
        <v>78</v>
      </c>
      <c r="C20" s="541">
        <v>6.92</v>
      </c>
      <c r="D20" s="542" t="s">
        <v>79</v>
      </c>
      <c r="E20" s="543">
        <f>(E4*C28*E11)/3960</f>
        <v>37.8582758156026</v>
      </c>
      <c r="F20" s="183"/>
      <c r="G20" s="183"/>
      <c r="H20" s="183"/>
      <c r="I20" s="183"/>
      <c r="J20" s="183"/>
      <c r="K20" s="183"/>
      <c r="L20" s="183"/>
      <c r="M20" s="183"/>
      <c r="N20" s="183"/>
      <c r="O20" s="183"/>
      <c r="P20" s="183"/>
    </row>
    <row r="21" spans="1:16">
      <c r="A21" s="183"/>
      <c r="B21" s="540" t="s">
        <v>80</v>
      </c>
      <c r="C21" s="544">
        <f>C20-C9</f>
        <v>5.27958005249344</v>
      </c>
      <c r="D21" s="542" t="s">
        <v>81</v>
      </c>
      <c r="E21" s="543">
        <f>E20/C22</f>
        <v>52.5809386327814</v>
      </c>
      <c r="F21" s="183"/>
      <c r="G21" s="183"/>
      <c r="H21" s="183"/>
      <c r="I21" s="183"/>
      <c r="J21" s="183"/>
      <c r="K21" s="183"/>
      <c r="L21" s="183"/>
      <c r="M21" s="183"/>
      <c r="N21" s="183"/>
      <c r="O21" s="183"/>
      <c r="P21" s="183"/>
    </row>
    <row r="22" ht="13.5" customHeight="1" spans="1:16">
      <c r="A22" s="183"/>
      <c r="B22" s="540" t="s">
        <v>82</v>
      </c>
      <c r="C22" s="530">
        <v>0.72</v>
      </c>
      <c r="D22" s="542" t="s">
        <v>83</v>
      </c>
      <c r="E22" s="543">
        <f>E21*0.7456</f>
        <v>39.2043478446018</v>
      </c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</row>
    <row r="23" ht="13.5" customHeight="1" spans="1:16">
      <c r="A23" s="183"/>
      <c r="B23" s="540" t="s">
        <v>64</v>
      </c>
      <c r="C23" s="545" t="s">
        <v>65</v>
      </c>
      <c r="D23" s="542" t="s">
        <v>84</v>
      </c>
      <c r="E23" s="543">
        <f>(E21*5252)/1700</f>
        <v>162.444170411393</v>
      </c>
      <c r="F23" s="183"/>
      <c r="G23" s="183"/>
      <c r="H23" s="183"/>
      <c r="I23" s="183"/>
      <c r="J23" s="183"/>
      <c r="K23" s="183"/>
      <c r="L23" s="183"/>
      <c r="M23" s="183"/>
      <c r="N23" s="183"/>
      <c r="O23" s="183"/>
      <c r="P23" s="183"/>
    </row>
    <row r="24" ht="25.5" spans="1:16">
      <c r="A24" s="183"/>
      <c r="B24" s="540" t="s">
        <v>85</v>
      </c>
      <c r="C24" s="546">
        <f>'TABLA DE ACCESORIOS DESCARGA'!I41</f>
        <v>188.558614814815</v>
      </c>
      <c r="D24" s="542" t="s">
        <v>86</v>
      </c>
      <c r="E24" s="543">
        <f>C28*0.3048</f>
        <v>59.6039793720567</v>
      </c>
      <c r="F24" s="183"/>
      <c r="G24" s="386"/>
      <c r="H24" s="183"/>
      <c r="I24" s="183"/>
      <c r="J24" s="183"/>
      <c r="K24" s="183"/>
      <c r="L24" s="183"/>
      <c r="M24" s="183"/>
      <c r="N24" s="183"/>
      <c r="O24" s="183"/>
      <c r="P24" s="183"/>
    </row>
    <row r="25" ht="13.5" customHeight="1" spans="1:16">
      <c r="A25" s="183"/>
      <c r="B25" s="540" t="s">
        <v>87</v>
      </c>
      <c r="C25" s="530">
        <f>RAMALES!F18</f>
        <v>36</v>
      </c>
      <c r="D25" s="542" t="s">
        <v>88</v>
      </c>
      <c r="E25" s="543">
        <f>E4*3.7854</f>
        <v>2916.6507</v>
      </c>
      <c r="F25" s="183"/>
      <c r="G25" s="183"/>
      <c r="H25" s="183"/>
      <c r="I25" s="183"/>
      <c r="J25" s="183"/>
      <c r="K25" s="183"/>
      <c r="L25" s="183"/>
      <c r="M25" s="183"/>
      <c r="N25" s="183"/>
      <c r="O25" s="183"/>
      <c r="P25" s="183"/>
    </row>
    <row r="26" ht="13.5" customHeight="1" spans="1:16">
      <c r="A26" s="183"/>
      <c r="B26" s="523" t="s">
        <v>89</v>
      </c>
      <c r="C26" s="544">
        <f>RAMALES!F19</f>
        <v>1.6699886165203</v>
      </c>
      <c r="D26" s="542"/>
      <c r="E26" s="54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183"/>
    </row>
    <row r="27" ht="13.5" customHeight="1" spans="1:16">
      <c r="A27" s="183"/>
      <c r="B27" s="547"/>
      <c r="C27" s="530"/>
      <c r="D27" s="542" t="s">
        <v>90</v>
      </c>
      <c r="E27" s="543">
        <f>(C29*(E4^0.5))/(E24^0.75)</f>
        <v>4658.35284059516</v>
      </c>
      <c r="F27" s="183"/>
      <c r="G27" s="183"/>
      <c r="H27" s="183"/>
      <c r="I27" s="183"/>
      <c r="J27" s="183"/>
      <c r="K27" s="183"/>
      <c r="L27" s="183"/>
      <c r="M27" s="183"/>
      <c r="N27" s="183"/>
      <c r="O27" s="183"/>
      <c r="P27" s="183"/>
    </row>
    <row r="28" ht="13.5" customHeight="1" spans="1:16">
      <c r="A28" s="183"/>
      <c r="B28" s="548" t="s">
        <v>91</v>
      </c>
      <c r="C28" s="549">
        <f>C11+C14+C21+C24+C26</f>
        <v>195.551113425383</v>
      </c>
      <c r="D28" s="542"/>
      <c r="E28" s="54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</row>
    <row r="29" ht="13.5" customHeight="1" spans="1:16">
      <c r="A29" s="183"/>
      <c r="B29" s="550" t="s">
        <v>92</v>
      </c>
      <c r="C29" s="551">
        <v>3600</v>
      </c>
      <c r="D29" s="552" t="s">
        <v>93</v>
      </c>
      <c r="E29" s="553" t="str">
        <f>VLOOKUP(A34,TIPOIMPULSOR,3,FALSE)</f>
        <v>FLUJO MIXTO</v>
      </c>
      <c r="F29" s="183"/>
      <c r="G29" s="183"/>
      <c r="H29" s="183"/>
      <c r="I29" s="183"/>
      <c r="J29" s="183"/>
      <c r="K29" s="183"/>
      <c r="L29" s="183"/>
      <c r="M29" s="183"/>
      <c r="N29" s="183"/>
      <c r="O29" s="183"/>
      <c r="P29" s="183"/>
    </row>
    <row r="30" spans="1:16">
      <c r="A30" s="183"/>
      <c r="B30" s="554"/>
      <c r="C30" s="183"/>
      <c r="D30" s="533"/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3"/>
    </row>
    <row r="32" spans="1:16">
      <c r="A32" s="555">
        <v>9</v>
      </c>
    </row>
    <row r="33" spans="1:1">
      <c r="A33" s="555">
        <v>3</v>
      </c>
    </row>
    <row r="34" spans="1:1">
      <c r="A34" s="556">
        <v>15</v>
      </c>
    </row>
    <row r="47" ht="15.6" customHeight="1"/>
  </sheetData>
  <mergeCells count="2">
    <mergeCell ref="B3:E3"/>
    <mergeCell ref="B15:E15"/>
  </mergeCells>
  <hyperlinks>
    <hyperlink ref="G8:H8" location="'TABLA DE ESP DE TUBERIA'!A1"/>
    <hyperlink ref="G10:H10" location="OUTPIPES"/>
    <hyperlink ref="C23" location="'TABLA DE ACCESORIOS DESCARGA'!A1" display="IR A TABLA "/>
    <hyperlink ref="C10" location="'TABLA DE ACCESORIOS SUCCION'!A1" display="IR A TABLA "/>
  </hyperlinks>
  <pageMargins left="0.25" right="0.25" top="0.75" bottom="0.75" header="0.3" footer="0.3"/>
  <pageSetup paperSize="1" orientation="landscape" cellComments="atEnd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name="Drop Down 1" r:id="rId3">
              <controlPr locked="0" defaultSize="0">
                <anchor moveWithCells="1">
                  <from>
                    <xdr:col>2</xdr:col>
                    <xdr:colOff>9525</xdr:colOff>
                    <xdr:row>4</xdr:row>
                    <xdr:rowOff>0</xdr:rowOff>
                  </from>
                  <to>
                    <xdr:col>2</xdr:col>
                    <xdr:colOff>1733550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name="Drop Down 2" r:id="rId4">
              <controlPr defaultSize="0">
                <anchor moveWithCells="1">
                  <from>
                    <xdr:col>4</xdr:col>
                    <xdr:colOff>9525</xdr:colOff>
                    <xdr:row>11</xdr:row>
                    <xdr:rowOff>9525</xdr:rowOff>
                  </from>
                  <to>
                    <xdr:col>5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name="Drop Down 3" r:id="rId5">
              <controlPr defaultSize="0">
                <anchor moveWithCells="1">
                  <from>
                    <xdr:col>3</xdr:col>
                    <xdr:colOff>2076450</xdr:colOff>
                    <xdr:row>26</xdr:row>
                    <xdr:rowOff>161925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name="Button 5" r:id="rId6">
              <controlPr print="0" defaultSize="0">
                <anchor moveWithCells="1" sizeWithCells="1">
                  <from>
                    <xdr:col>6</xdr:col>
                    <xdr:colOff>142875</xdr:colOff>
                    <xdr:row>11</xdr:row>
                    <xdr:rowOff>76200</xdr:rowOff>
                  </from>
                  <to>
                    <xdr:col>6</xdr:col>
                    <xdr:colOff>1295400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name="Button 6" r:id="rId7">
              <controlPr print="0" defaultSize="0">
                <anchor moveWithCells="1" sizeWithCells="1">
                  <from>
                    <xdr:col>6</xdr:col>
                    <xdr:colOff>161925</xdr:colOff>
                    <xdr:row>5</xdr:row>
                    <xdr:rowOff>133350</xdr:rowOff>
                  </from>
                  <to>
                    <xdr:col>6</xdr:col>
                    <xdr:colOff>1323975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name="Button 7" r:id="rId8">
              <controlPr print="0" defaultSize="0">
                <anchor moveWithCells="1" sizeWithCells="1">
                  <from>
                    <xdr:col>6</xdr:col>
                    <xdr:colOff>152400</xdr:colOff>
                    <xdr:row>8</xdr:row>
                    <xdr:rowOff>104775</xdr:rowOff>
                  </from>
                  <to>
                    <xdr:col>6</xdr:col>
                    <xdr:colOff>1295400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name="Button 8" r:id="rId9">
              <controlPr print="0" defaultSize="0">
                <anchor moveWithCells="1" sizeWithCells="1">
                  <from>
                    <xdr:col>6</xdr:col>
                    <xdr:colOff>171450</xdr:colOff>
                    <xdr:row>15</xdr:row>
                    <xdr:rowOff>142875</xdr:rowOff>
                  </from>
                  <to>
                    <xdr:col>6</xdr:col>
                    <xdr:colOff>1333500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name="Button 10" r:id="rId10">
              <controlPr print="0" defaultSize="0">
                <anchor moveWithCells="1" sizeWithCells="1">
                  <from>
                    <xdr:col>6</xdr:col>
                    <xdr:colOff>1638300</xdr:colOff>
                    <xdr:row>15</xdr:row>
                    <xdr:rowOff>142875</xdr:rowOff>
                  </from>
                  <to>
                    <xdr:col>8</xdr:col>
                    <xdr:colOff>66675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name="Button 19" r:id="rId11">
              <controlPr print="0" defaultSize="0">
                <anchor moveWithCells="1" sizeWithCells="1">
                  <from>
                    <xdr:col>6</xdr:col>
                    <xdr:colOff>171450</xdr:colOff>
                    <xdr:row>19</xdr:row>
                    <xdr:rowOff>133350</xdr:rowOff>
                  </from>
                  <to>
                    <xdr:col>6</xdr:col>
                    <xdr:colOff>1314450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name="Button 20" r:id="rId12">
              <controlPr print="0" defaultSize="0">
                <anchor moveWithCells="1" sizeWithCells="1">
                  <from>
                    <xdr:col>6</xdr:col>
                    <xdr:colOff>1666875</xdr:colOff>
                    <xdr:row>19</xdr:row>
                    <xdr:rowOff>123825</xdr:rowOff>
                  </from>
                  <to>
                    <xdr:col>8</xdr:col>
                    <xdr:colOff>66675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name="Button 21" r:id="rId13">
              <controlPr print="0" defaultSize="0">
                <anchor moveWithCells="1" sizeWithCells="1">
                  <from>
                    <xdr:col>6</xdr:col>
                    <xdr:colOff>1971675</xdr:colOff>
                    <xdr:row>5</xdr:row>
                    <xdr:rowOff>152400</xdr:rowOff>
                  </from>
                  <to>
                    <xdr:col>7</xdr:col>
                    <xdr:colOff>495300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4"/>
  <dimension ref="A1:BS163"/>
  <sheetViews>
    <sheetView zoomScale="70" zoomScaleNormal="70" workbookViewId="0">
      <pane xSplit="9" ySplit="2" topLeftCell="J28" activePane="bottomRight" state="frozen"/>
      <selection/>
      <selection pane="topRight"/>
      <selection pane="bottomLeft"/>
      <selection pane="bottomRight" activeCell="H2" sqref="H2"/>
    </sheetView>
  </sheetViews>
  <sheetFormatPr defaultColWidth="11" defaultRowHeight="12.75"/>
  <cols>
    <col min="1" max="1" width="3.14285714285714" customWidth="1"/>
    <col min="2" max="2" width="9.28571428571429" customWidth="1"/>
    <col min="3" max="3" width="38.8571428571429" customWidth="1"/>
    <col min="4" max="4" width="15.7142857142857" customWidth="1"/>
    <col min="5" max="5" width="15.1428571428571" customWidth="1"/>
    <col min="6" max="6" width="11.8571428571429" customWidth="1"/>
    <col min="7" max="7" width="18.2857142857143" customWidth="1"/>
    <col min="8" max="8" width="11.2857142857143" customWidth="1"/>
    <col min="9" max="9" width="12.4285714285714" customWidth="1"/>
    <col min="10" max="10" width="2.28571428571429" customWidth="1"/>
    <col min="11" max="11" width="3.28571428571429" customWidth="1"/>
    <col min="12" max="12" width="5" style="23" customWidth="1"/>
    <col min="13" max="13" width="18.4285714285714" style="23" customWidth="1"/>
    <col min="14" max="14" width="6.28571428571429" style="23" customWidth="1"/>
    <col min="15" max="15" width="8.85714285714286" style="23" customWidth="1"/>
    <col min="16" max="16" width="9" style="23" customWidth="1"/>
    <col min="17" max="17" width="15.7142857142857" style="23" customWidth="1"/>
    <col min="18" max="18" width="6.28571428571429" style="23" customWidth="1"/>
    <col min="19" max="19" width="8.85714285714286" style="23" customWidth="1"/>
    <col min="20" max="20" width="6.42857142857143" style="23" customWidth="1"/>
    <col min="21" max="21" width="17" style="23" customWidth="1"/>
    <col min="22" max="22" width="8" style="23" customWidth="1"/>
    <col min="23" max="23" width="15.5714285714286" style="23" customWidth="1"/>
    <col min="24" max="24" width="6.28571428571429" style="23" customWidth="1"/>
    <col min="25" max="25" width="8.85714285714286" style="23" customWidth="1"/>
    <col min="26" max="26" width="9.28571428571429" style="23" customWidth="1"/>
    <col min="27" max="27" width="16" style="23" customWidth="1"/>
    <col min="28" max="28" width="6.28571428571429" style="23" customWidth="1"/>
    <col min="29" max="29" width="8.85714285714286" style="23" customWidth="1"/>
    <col min="30" max="30" width="9.28571428571429" style="23" customWidth="1"/>
    <col min="31" max="31" width="16.2857142857143" style="23" customWidth="1"/>
    <col min="32" max="32" width="6.28571428571429" style="23" customWidth="1"/>
    <col min="33" max="33" width="8.85714285714286" style="23" customWidth="1"/>
    <col min="34" max="35" width="9.28571428571429" style="23" customWidth="1"/>
    <col min="36" max="36" width="3.85714285714286" style="23" customWidth="1"/>
    <col min="37" max="37" width="15.8571428571429" customWidth="1"/>
    <col min="38" max="38" width="15.5714285714286" customWidth="1"/>
    <col min="39" max="39" width="11.8571428571429" customWidth="1"/>
    <col min="40" max="40" width="11.7142857142857" customWidth="1"/>
    <col min="41" max="41" width="11.2857142857143" customWidth="1"/>
    <col min="42" max="42" width="12.4285714285714" customWidth="1"/>
    <col min="43" max="43" width="7.85714285714286" customWidth="1"/>
    <col min="44" max="44" width="8.42857142857143" customWidth="1"/>
  </cols>
  <sheetData>
    <row r="1" ht="13.5" spans="1:36">
      <c r="A1" s="183"/>
      <c r="B1" s="183"/>
      <c r="C1" s="183"/>
      <c r="D1" s="183"/>
      <c r="E1" s="183">
        <v>2</v>
      </c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  <c r="AA1" s="183"/>
      <c r="AB1" s="183"/>
      <c r="AC1" s="183"/>
      <c r="AD1" s="183"/>
      <c r="AE1" s="183"/>
      <c r="AF1" s="183"/>
      <c r="AG1" s="183"/>
      <c r="AH1" s="183"/>
      <c r="AI1" s="183"/>
      <c r="AJ1" s="183"/>
    </row>
    <row r="2" ht="41.25" spans="1:36">
      <c r="A2" s="183"/>
      <c r="B2" s="183"/>
      <c r="C2" s="183"/>
      <c r="D2" s="183"/>
      <c r="E2" s="183"/>
      <c r="F2" s="440" t="s">
        <v>25</v>
      </c>
      <c r="G2" s="441" t="s">
        <v>94</v>
      </c>
      <c r="H2" s="441">
        <v>8.6</v>
      </c>
      <c r="I2" s="442" t="s">
        <v>95</v>
      </c>
      <c r="J2" s="386"/>
      <c r="K2" s="386"/>
      <c r="L2" s="386"/>
      <c r="M2" s="386"/>
      <c r="N2" s="386"/>
      <c r="O2" s="386"/>
      <c r="P2" s="386"/>
      <c r="Q2" s="386"/>
      <c r="R2" s="386"/>
      <c r="S2" s="386"/>
      <c r="T2" s="386"/>
      <c r="U2" s="386"/>
      <c r="V2" s="386"/>
      <c r="W2" s="443"/>
      <c r="X2" s="444"/>
      <c r="Y2" s="444"/>
      <c r="Z2" s="386"/>
      <c r="AA2" s="386"/>
      <c r="AB2" s="386"/>
      <c r="AC2" s="386"/>
      <c r="AD2" s="386"/>
      <c r="AE2" s="445"/>
      <c r="AF2" s="445"/>
      <c r="AG2" s="445"/>
      <c r="AH2" s="386"/>
      <c r="AI2" s="386"/>
      <c r="AJ2" s="386"/>
    </row>
    <row r="3" customHeight="1" spans="1:36">
      <c r="A3" s="183"/>
      <c r="B3" s="446" t="s">
        <v>96</v>
      </c>
      <c r="C3" s="447"/>
      <c r="D3" s="447"/>
      <c r="E3" s="447"/>
      <c r="F3" s="447"/>
      <c r="G3" s="447"/>
      <c r="H3" s="447"/>
      <c r="I3" s="448"/>
      <c r="J3" s="386"/>
      <c r="K3" s="449">
        <v>11</v>
      </c>
      <c r="L3" s="386"/>
      <c r="M3" s="450"/>
      <c r="N3" s="451"/>
      <c r="O3" s="452"/>
      <c r="P3" s="386"/>
      <c r="Q3" s="450" t="s">
        <v>97</v>
      </c>
      <c r="R3" s="451"/>
      <c r="S3" s="452"/>
      <c r="T3" s="386"/>
      <c r="U3" s="453" t="s">
        <v>98</v>
      </c>
      <c r="V3" s="386"/>
      <c r="W3" s="454" t="s">
        <v>97</v>
      </c>
      <c r="X3" s="455"/>
      <c r="Y3" s="456"/>
      <c r="Z3" s="386"/>
      <c r="AA3" s="457" t="s">
        <v>97</v>
      </c>
      <c r="AB3" s="457"/>
      <c r="AC3" s="457"/>
      <c r="AD3" s="386"/>
      <c r="AE3" s="457" t="s">
        <v>97</v>
      </c>
      <c r="AF3" s="457"/>
      <c r="AG3" s="457"/>
      <c r="AH3" s="386"/>
      <c r="AI3" s="386"/>
      <c r="AJ3" s="449">
        <v>1</v>
      </c>
    </row>
    <row r="4" ht="13.5" customHeight="1" spans="1:36">
      <c r="A4" s="183"/>
      <c r="B4" s="458"/>
      <c r="C4" s="459"/>
      <c r="D4" s="459"/>
      <c r="E4" s="459"/>
      <c r="F4" s="459"/>
      <c r="G4" s="459"/>
      <c r="H4" s="459"/>
      <c r="I4" s="460"/>
      <c r="J4" s="386"/>
      <c r="K4" s="449">
        <v>9</v>
      </c>
      <c r="L4" s="386"/>
      <c r="M4" s="450"/>
      <c r="N4" s="451"/>
      <c r="O4" s="452"/>
      <c r="P4" s="386"/>
      <c r="Q4" s="450" t="s">
        <v>97</v>
      </c>
      <c r="R4" s="451"/>
      <c r="S4" s="452"/>
      <c r="T4" s="386"/>
      <c r="U4" s="461"/>
      <c r="V4" s="386"/>
      <c r="W4" s="454" t="s">
        <v>97</v>
      </c>
      <c r="X4" s="455"/>
      <c r="Y4" s="456"/>
      <c r="Z4" s="386"/>
      <c r="AA4" s="457" t="s">
        <v>97</v>
      </c>
      <c r="AB4" s="457"/>
      <c r="AC4" s="457"/>
      <c r="AD4" s="386"/>
      <c r="AE4" s="457" t="s">
        <v>97</v>
      </c>
      <c r="AF4" s="457"/>
      <c r="AG4" s="457"/>
      <c r="AH4" s="386"/>
      <c r="AI4" s="386"/>
      <c r="AJ4" s="449">
        <v>1</v>
      </c>
    </row>
    <row r="5" ht="16.5" customHeight="1" spans="1:36">
      <c r="A5" s="183"/>
      <c r="B5" s="462" t="s">
        <v>75</v>
      </c>
      <c r="C5" s="463"/>
      <c r="D5" s="463"/>
      <c r="E5" s="463"/>
      <c r="F5" s="463"/>
      <c r="G5" s="463"/>
      <c r="H5" s="463"/>
      <c r="I5" s="464"/>
      <c r="J5" s="386"/>
      <c r="K5" s="449">
        <v>9</v>
      </c>
      <c r="L5" s="386"/>
      <c r="M5" s="450" t="s">
        <v>99</v>
      </c>
      <c r="N5" s="451"/>
      <c r="O5" s="452"/>
      <c r="P5" s="386"/>
      <c r="Q5" s="450" t="s">
        <v>100</v>
      </c>
      <c r="R5" s="451"/>
      <c r="S5" s="452"/>
      <c r="T5" s="386"/>
      <c r="U5" s="461"/>
      <c r="V5" s="386"/>
      <c r="W5" s="450" t="s">
        <v>101</v>
      </c>
      <c r="X5" s="451"/>
      <c r="Y5" s="452"/>
      <c r="Z5" s="386"/>
      <c r="AA5" s="457" t="s">
        <v>97</v>
      </c>
      <c r="AB5" s="457"/>
      <c r="AC5" s="457"/>
      <c r="AD5" s="386"/>
      <c r="AE5" s="465" t="s">
        <v>97</v>
      </c>
      <c r="AF5" s="465"/>
      <c r="AG5" s="465"/>
      <c r="AH5" s="386"/>
      <c r="AI5" s="386"/>
      <c r="AJ5" s="449">
        <v>1</v>
      </c>
    </row>
    <row r="6" ht="13.5" customHeight="1" spans="1:36">
      <c r="A6" s="183"/>
      <c r="B6" s="640" t="s">
        <v>102</v>
      </c>
      <c r="C6" s="641" t="s">
        <v>103</v>
      </c>
      <c r="D6" s="642" t="s">
        <v>33</v>
      </c>
      <c r="E6" s="642" t="s">
        <v>104</v>
      </c>
      <c r="F6" s="643" t="s">
        <v>105</v>
      </c>
      <c r="G6" s="644" t="s">
        <v>106</v>
      </c>
      <c r="H6" s="645" t="s">
        <v>107</v>
      </c>
      <c r="I6" s="646" t="s">
        <v>108</v>
      </c>
      <c r="J6" s="386"/>
      <c r="K6" s="449">
        <v>5</v>
      </c>
      <c r="L6" s="386"/>
      <c r="M6" s="473" t="s">
        <v>109</v>
      </c>
      <c r="N6" s="473" t="s">
        <v>107</v>
      </c>
      <c r="O6" s="465" t="s">
        <v>108</v>
      </c>
      <c r="P6" s="474"/>
      <c r="Q6" s="473" t="s">
        <v>109</v>
      </c>
      <c r="R6" s="473" t="s">
        <v>107</v>
      </c>
      <c r="S6" s="473" t="s">
        <v>108</v>
      </c>
      <c r="T6" s="474"/>
      <c r="U6" s="475"/>
      <c r="V6" s="386"/>
      <c r="W6" s="473" t="s">
        <v>109</v>
      </c>
      <c r="X6" s="473" t="s">
        <v>107</v>
      </c>
      <c r="Y6" s="473" t="s">
        <v>108</v>
      </c>
      <c r="Z6" s="386"/>
      <c r="AA6" s="473" t="s">
        <v>109</v>
      </c>
      <c r="AB6" s="473" t="s">
        <v>107</v>
      </c>
      <c r="AC6" s="473" t="s">
        <v>108</v>
      </c>
      <c r="AD6" s="386"/>
      <c r="AE6" s="473" t="s">
        <v>109</v>
      </c>
      <c r="AF6" s="473" t="s">
        <v>107</v>
      </c>
      <c r="AG6" s="473" t="s">
        <v>108</v>
      </c>
      <c r="AH6" s="386"/>
      <c r="AI6" s="386"/>
      <c r="AJ6" s="449">
        <v>1</v>
      </c>
    </row>
    <row r="7" ht="15" customHeight="1" spans="1:36">
      <c r="A7" s="183"/>
      <c r="B7" s="476">
        <v>1</v>
      </c>
      <c r="C7" s="647" t="s">
        <v>110</v>
      </c>
      <c r="D7" s="478">
        <f t="shared" ref="D7:D40" si="0">VLOOKUP(K3,FRICCION,3,FALSE)</f>
        <v>0.015</v>
      </c>
      <c r="E7" s="479"/>
      <c r="F7" s="476">
        <v>8</v>
      </c>
      <c r="G7" s="480">
        <f t="shared" ref="G7:G40" si="1">VLOOKUP(K3,DIAMETRO,4,FALSE)</f>
        <v>6.065</v>
      </c>
      <c r="H7" s="476">
        <v>2</v>
      </c>
      <c r="I7" s="481">
        <f t="shared" ref="I7:I40" si="2">((D7*F7)*($H$2^2)/(32.4*2))*H7</f>
        <v>0.273925925925926</v>
      </c>
      <c r="J7" s="386"/>
      <c r="K7" s="449">
        <v>9</v>
      </c>
      <c r="L7" s="386"/>
      <c r="M7" s="648" t="s">
        <v>111</v>
      </c>
      <c r="N7" s="445">
        <v>2</v>
      </c>
      <c r="O7" s="483">
        <v>0.273925925925926</v>
      </c>
      <c r="P7" s="386"/>
      <c r="Q7" s="648" t="s">
        <v>112</v>
      </c>
      <c r="R7" s="445">
        <v>0</v>
      </c>
      <c r="S7" s="483">
        <v>0</v>
      </c>
      <c r="T7" s="386"/>
      <c r="U7" s="484"/>
      <c r="V7" s="386"/>
      <c r="W7" s="485"/>
      <c r="X7" s="445">
        <v>0</v>
      </c>
      <c r="Y7" s="483">
        <v>0</v>
      </c>
      <c r="Z7" s="386"/>
      <c r="AA7" s="485"/>
      <c r="AB7" s="445">
        <v>0</v>
      </c>
      <c r="AC7" s="483">
        <v>0</v>
      </c>
      <c r="AD7" s="386"/>
      <c r="AE7" s="485"/>
      <c r="AF7" s="445">
        <v>0</v>
      </c>
      <c r="AG7" s="483">
        <v>0</v>
      </c>
      <c r="AH7" s="386"/>
      <c r="AI7" s="386"/>
      <c r="AJ7" s="449">
        <v>1</v>
      </c>
    </row>
    <row r="8" ht="13.5" spans="1:36">
      <c r="A8" s="183"/>
      <c r="B8" s="486">
        <v>2</v>
      </c>
      <c r="C8" s="487" t="s">
        <v>113</v>
      </c>
      <c r="D8" s="409">
        <f t="shared" si="0"/>
        <v>0.017</v>
      </c>
      <c r="E8" s="488"/>
      <c r="F8" s="486">
        <v>12</v>
      </c>
      <c r="G8" s="411">
        <f>VLOOKUP($K$4,DIAMETRO,4,FALSE)</f>
        <v>4.026</v>
      </c>
      <c r="H8" s="486">
        <v>0</v>
      </c>
      <c r="I8" s="489">
        <f t="shared" si="2"/>
        <v>0</v>
      </c>
      <c r="J8" s="386"/>
      <c r="K8" s="449">
        <v>8</v>
      </c>
      <c r="L8" s="386"/>
      <c r="M8" s="482"/>
      <c r="N8" s="445">
        <v>0</v>
      </c>
      <c r="O8" s="483">
        <v>0</v>
      </c>
      <c r="P8" s="386"/>
      <c r="Q8" s="482"/>
      <c r="R8" s="445">
        <v>0</v>
      </c>
      <c r="S8" s="483">
        <v>0</v>
      </c>
      <c r="T8" s="386"/>
      <c r="U8" s="490"/>
      <c r="V8" s="386"/>
      <c r="W8" s="485"/>
      <c r="X8" s="445">
        <v>0</v>
      </c>
      <c r="Y8" s="483">
        <v>0</v>
      </c>
      <c r="Z8" s="386"/>
      <c r="AA8" s="485"/>
      <c r="AB8" s="445">
        <v>0</v>
      </c>
      <c r="AC8" s="483">
        <v>0</v>
      </c>
      <c r="AD8" s="386"/>
      <c r="AE8" s="485"/>
      <c r="AF8" s="445">
        <v>0</v>
      </c>
      <c r="AG8" s="483">
        <v>0</v>
      </c>
      <c r="AH8" s="386"/>
      <c r="AI8" s="386"/>
      <c r="AJ8" s="449">
        <v>1</v>
      </c>
    </row>
    <row r="9" ht="13.5" spans="1:36">
      <c r="A9" s="183"/>
      <c r="B9" s="476">
        <v>3</v>
      </c>
      <c r="C9" s="647" t="s">
        <v>114</v>
      </c>
      <c r="D9" s="478">
        <f t="shared" si="0"/>
        <v>0.017</v>
      </c>
      <c r="E9" s="478"/>
      <c r="F9" s="476">
        <v>17</v>
      </c>
      <c r="G9" s="480">
        <f t="shared" si="1"/>
        <v>4.026</v>
      </c>
      <c r="H9" s="476">
        <v>0</v>
      </c>
      <c r="I9" s="481">
        <f t="shared" si="2"/>
        <v>0</v>
      </c>
      <c r="J9" s="386"/>
      <c r="K9" s="449">
        <v>5</v>
      </c>
      <c r="L9" s="491"/>
      <c r="M9" s="482"/>
      <c r="N9" s="445">
        <v>0</v>
      </c>
      <c r="O9" s="483">
        <v>0</v>
      </c>
      <c r="P9" s="386"/>
      <c r="Q9" s="482"/>
      <c r="R9" s="445">
        <v>0</v>
      </c>
      <c r="S9" s="483">
        <v>0</v>
      </c>
      <c r="T9" s="386"/>
      <c r="U9" s="490"/>
      <c r="V9" s="386"/>
      <c r="W9" s="485"/>
      <c r="X9" s="445">
        <v>0</v>
      </c>
      <c r="Y9" s="483">
        <v>0</v>
      </c>
      <c r="Z9" s="386"/>
      <c r="AA9" s="485"/>
      <c r="AB9" s="445">
        <v>0</v>
      </c>
      <c r="AC9" s="483">
        <v>0</v>
      </c>
      <c r="AD9" s="386"/>
      <c r="AE9" s="485"/>
      <c r="AF9" s="445">
        <v>0</v>
      </c>
      <c r="AG9" s="483">
        <v>0</v>
      </c>
      <c r="AH9" s="386"/>
      <c r="AI9" s="386"/>
      <c r="AJ9" s="449">
        <v>1</v>
      </c>
    </row>
    <row r="10" ht="13.5" customHeight="1" spans="1:36">
      <c r="A10" s="183"/>
      <c r="B10" s="407">
        <v>2</v>
      </c>
      <c r="C10" s="408" t="s">
        <v>115</v>
      </c>
      <c r="D10" s="409">
        <f t="shared" si="0"/>
        <v>0.021</v>
      </c>
      <c r="E10" s="410"/>
      <c r="F10" s="407">
        <v>340</v>
      </c>
      <c r="G10" s="411">
        <f t="shared" si="1"/>
        <v>1.61</v>
      </c>
      <c r="H10" s="407">
        <v>0</v>
      </c>
      <c r="I10" s="481">
        <f t="shared" si="2"/>
        <v>0</v>
      </c>
      <c r="J10" s="386"/>
      <c r="K10" s="449">
        <v>5</v>
      </c>
      <c r="L10" s="492"/>
      <c r="M10" s="482"/>
      <c r="N10" s="445">
        <v>0</v>
      </c>
      <c r="O10" s="483">
        <v>0</v>
      </c>
      <c r="P10" s="386"/>
      <c r="Q10" s="482"/>
      <c r="R10" s="445">
        <v>0</v>
      </c>
      <c r="S10" s="483">
        <v>0</v>
      </c>
      <c r="T10" s="386"/>
      <c r="U10" s="490"/>
      <c r="V10" s="386"/>
      <c r="W10" s="485"/>
      <c r="X10" s="445">
        <v>0</v>
      </c>
      <c r="Y10" s="483">
        <v>0</v>
      </c>
      <c r="Z10" s="386"/>
      <c r="AA10" s="485"/>
      <c r="AB10" s="445">
        <v>0</v>
      </c>
      <c r="AC10" s="483">
        <v>0</v>
      </c>
      <c r="AD10" s="386"/>
      <c r="AE10" s="485"/>
      <c r="AF10" s="445">
        <v>0</v>
      </c>
      <c r="AG10" s="483">
        <v>0</v>
      </c>
      <c r="AH10" s="386"/>
      <c r="AI10" s="386"/>
      <c r="AJ10" s="449">
        <v>1</v>
      </c>
    </row>
    <row r="11" ht="13.5" customHeight="1" spans="1:36">
      <c r="A11" s="183"/>
      <c r="B11" s="476">
        <v>3</v>
      </c>
      <c r="C11" s="647" t="s">
        <v>116</v>
      </c>
      <c r="D11" s="478">
        <f t="shared" si="0"/>
        <v>0.017</v>
      </c>
      <c r="E11" s="478"/>
      <c r="F11" s="476">
        <v>400</v>
      </c>
      <c r="G11" s="480">
        <f t="shared" si="1"/>
        <v>4.026</v>
      </c>
      <c r="H11" s="476">
        <v>0</v>
      </c>
      <c r="I11" s="481">
        <f t="shared" si="2"/>
        <v>0</v>
      </c>
      <c r="J11" s="386"/>
      <c r="K11" s="449">
        <v>11</v>
      </c>
      <c r="L11" s="386"/>
      <c r="M11" s="482"/>
      <c r="N11" s="445">
        <v>0</v>
      </c>
      <c r="O11" s="483">
        <v>0</v>
      </c>
      <c r="P11" s="386"/>
      <c r="Q11" s="482"/>
      <c r="R11" s="445">
        <v>0</v>
      </c>
      <c r="S11" s="483">
        <v>0</v>
      </c>
      <c r="T11" s="386"/>
      <c r="U11" s="490"/>
      <c r="V11" s="386"/>
      <c r="W11" s="485"/>
      <c r="X11" s="445">
        <v>0</v>
      </c>
      <c r="Y11" s="483">
        <v>0</v>
      </c>
      <c r="Z11" s="386"/>
      <c r="AA11" s="485"/>
      <c r="AB11" s="445">
        <v>0</v>
      </c>
      <c r="AC11" s="483">
        <v>0</v>
      </c>
      <c r="AD11" s="386"/>
      <c r="AE11" s="485"/>
      <c r="AF11" s="445">
        <v>0</v>
      </c>
      <c r="AG11" s="483">
        <v>0</v>
      </c>
      <c r="AH11" s="386"/>
      <c r="AI11" s="386"/>
      <c r="AJ11" s="449">
        <v>1</v>
      </c>
    </row>
    <row r="12" ht="13.5" spans="1:36">
      <c r="A12" s="183"/>
      <c r="B12" s="407">
        <v>2</v>
      </c>
      <c r="C12" s="408" t="s">
        <v>117</v>
      </c>
      <c r="D12" s="409">
        <f t="shared" si="0"/>
        <v>0.018</v>
      </c>
      <c r="E12" s="410"/>
      <c r="F12" s="407">
        <v>55</v>
      </c>
      <c r="G12" s="411">
        <f t="shared" si="1"/>
        <v>3.068</v>
      </c>
      <c r="H12" s="486">
        <v>0</v>
      </c>
      <c r="I12" s="481">
        <f t="shared" si="2"/>
        <v>0</v>
      </c>
      <c r="J12" s="386"/>
      <c r="K12" s="449">
        <v>11</v>
      </c>
      <c r="L12" s="386"/>
      <c r="M12" s="482"/>
      <c r="N12" s="445">
        <v>0</v>
      </c>
      <c r="O12" s="483">
        <v>0</v>
      </c>
      <c r="P12" s="386"/>
      <c r="Q12" s="482"/>
      <c r="R12" s="445">
        <v>0</v>
      </c>
      <c r="S12" s="483">
        <v>0</v>
      </c>
      <c r="T12" s="386"/>
      <c r="U12" s="490"/>
      <c r="V12" s="386"/>
      <c r="W12" s="485"/>
      <c r="X12" s="445">
        <v>0</v>
      </c>
      <c r="Y12" s="483">
        <v>0</v>
      </c>
      <c r="Z12" s="386"/>
      <c r="AA12" s="485"/>
      <c r="AB12" s="445">
        <v>0</v>
      </c>
      <c r="AC12" s="483">
        <v>0</v>
      </c>
      <c r="AD12" s="386"/>
      <c r="AE12" s="485"/>
      <c r="AF12" s="445">
        <v>0</v>
      </c>
      <c r="AG12" s="483">
        <v>0</v>
      </c>
      <c r="AH12" s="386"/>
      <c r="AI12" s="386"/>
      <c r="AJ12" s="449">
        <v>1</v>
      </c>
    </row>
    <row r="13" ht="23.25" customHeight="1" spans="1:36">
      <c r="A13" s="183"/>
      <c r="B13" s="476">
        <v>3</v>
      </c>
      <c r="C13" s="647" t="s">
        <v>118</v>
      </c>
      <c r="D13" s="478">
        <f t="shared" si="0"/>
        <v>0.021</v>
      </c>
      <c r="E13" s="478"/>
      <c r="F13" s="476">
        <v>55</v>
      </c>
      <c r="G13" s="480">
        <f t="shared" si="1"/>
        <v>1.61</v>
      </c>
      <c r="H13" s="476">
        <v>0</v>
      </c>
      <c r="I13" s="481">
        <f t="shared" si="2"/>
        <v>0</v>
      </c>
      <c r="J13" s="386"/>
      <c r="K13" s="449">
        <v>8</v>
      </c>
      <c r="L13" s="386"/>
      <c r="M13" s="482"/>
      <c r="N13" s="445">
        <v>0</v>
      </c>
      <c r="O13" s="483">
        <v>0</v>
      </c>
      <c r="P13" s="386"/>
      <c r="Q13" s="482"/>
      <c r="R13" s="445">
        <v>0</v>
      </c>
      <c r="S13" s="483">
        <v>0</v>
      </c>
      <c r="T13" s="386"/>
      <c r="U13" s="490"/>
      <c r="V13" s="386"/>
      <c r="W13" s="485"/>
      <c r="X13" s="445">
        <v>0</v>
      </c>
      <c r="Y13" s="483">
        <v>0</v>
      </c>
      <c r="Z13" s="386"/>
      <c r="AA13" s="485"/>
      <c r="AB13" s="445">
        <v>0</v>
      </c>
      <c r="AC13" s="483">
        <v>0</v>
      </c>
      <c r="AD13" s="386"/>
      <c r="AE13" s="485"/>
      <c r="AF13" s="445">
        <v>0</v>
      </c>
      <c r="AG13" s="483">
        <v>0</v>
      </c>
      <c r="AH13" s="386"/>
      <c r="AI13" s="386"/>
      <c r="AJ13" s="449">
        <v>1</v>
      </c>
    </row>
    <row r="14" ht="13.5" spans="1:36">
      <c r="A14" s="183"/>
      <c r="B14" s="123">
        <v>4</v>
      </c>
      <c r="C14" s="124" t="s">
        <v>119</v>
      </c>
      <c r="D14" s="409">
        <f t="shared" si="0"/>
        <v>0.021</v>
      </c>
      <c r="E14" s="414"/>
      <c r="F14" s="123">
        <v>55</v>
      </c>
      <c r="G14" s="411">
        <f t="shared" si="1"/>
        <v>1.61</v>
      </c>
      <c r="H14" s="486">
        <v>0</v>
      </c>
      <c r="I14" s="481">
        <f t="shared" si="2"/>
        <v>0</v>
      </c>
      <c r="J14" s="386"/>
      <c r="K14" s="449">
        <v>5</v>
      </c>
      <c r="L14" s="386"/>
      <c r="M14" s="482"/>
      <c r="N14" s="445">
        <v>0</v>
      </c>
      <c r="O14" s="483">
        <v>0</v>
      </c>
      <c r="P14" s="386"/>
      <c r="Q14" s="482"/>
      <c r="R14" s="445">
        <v>0</v>
      </c>
      <c r="S14" s="483">
        <v>0</v>
      </c>
      <c r="T14" s="386"/>
      <c r="U14" s="490"/>
      <c r="V14" s="386"/>
      <c r="W14" s="485"/>
      <c r="X14" s="445">
        <v>0</v>
      </c>
      <c r="Y14" s="483">
        <v>0</v>
      </c>
      <c r="Z14" s="386"/>
      <c r="AA14" s="485"/>
      <c r="AB14" s="445">
        <v>0</v>
      </c>
      <c r="AC14" s="483">
        <v>0</v>
      </c>
      <c r="AD14" s="386"/>
      <c r="AE14" s="485"/>
      <c r="AF14" s="445">
        <v>0</v>
      </c>
      <c r="AG14" s="483">
        <v>0</v>
      </c>
      <c r="AH14" s="386"/>
      <c r="AI14" s="386"/>
      <c r="AJ14" s="449">
        <v>1</v>
      </c>
    </row>
    <row r="15" ht="13.5" spans="1:36">
      <c r="A15" s="183"/>
      <c r="B15" s="476">
        <v>5</v>
      </c>
      <c r="C15" s="647" t="s">
        <v>120</v>
      </c>
      <c r="D15" s="478">
        <f t="shared" si="0"/>
        <v>0.015</v>
      </c>
      <c r="E15" s="478"/>
      <c r="F15" s="476">
        <v>150</v>
      </c>
      <c r="G15" s="480">
        <f t="shared" si="1"/>
        <v>6.065</v>
      </c>
      <c r="H15" s="476">
        <v>1</v>
      </c>
      <c r="I15" s="481">
        <f t="shared" si="2"/>
        <v>2.56805555555556</v>
      </c>
      <c r="J15" s="386"/>
      <c r="K15" s="449">
        <v>5</v>
      </c>
      <c r="L15" s="386"/>
      <c r="M15" s="482"/>
      <c r="N15" s="445">
        <v>1</v>
      </c>
      <c r="O15" s="483">
        <v>2.56805555555556</v>
      </c>
      <c r="P15" s="386"/>
      <c r="Q15" s="482"/>
      <c r="R15" s="445">
        <v>0</v>
      </c>
      <c r="S15" s="483">
        <v>0</v>
      </c>
      <c r="T15" s="386"/>
      <c r="U15" s="490"/>
      <c r="V15" s="386"/>
      <c r="W15" s="485"/>
      <c r="X15" s="445">
        <v>0</v>
      </c>
      <c r="Y15" s="483">
        <v>0</v>
      </c>
      <c r="Z15" s="386"/>
      <c r="AA15" s="485"/>
      <c r="AB15" s="445">
        <v>0</v>
      </c>
      <c r="AC15" s="483">
        <v>0</v>
      </c>
      <c r="AD15" s="386"/>
      <c r="AE15" s="485"/>
      <c r="AF15" s="445">
        <v>0</v>
      </c>
      <c r="AG15" s="483">
        <v>0</v>
      </c>
      <c r="AH15" s="386"/>
      <c r="AI15" s="386"/>
      <c r="AJ15" s="449">
        <v>1</v>
      </c>
    </row>
    <row r="16" ht="13.5" spans="1:36">
      <c r="A16" s="183"/>
      <c r="B16" s="99">
        <v>6</v>
      </c>
      <c r="C16" s="124" t="s">
        <v>121</v>
      </c>
      <c r="D16" s="409">
        <f t="shared" si="0"/>
        <v>0.015</v>
      </c>
      <c r="E16" s="415"/>
      <c r="F16" s="99">
        <v>100</v>
      </c>
      <c r="G16" s="411">
        <f t="shared" si="1"/>
        <v>6.065</v>
      </c>
      <c r="H16" s="486">
        <v>0</v>
      </c>
      <c r="I16" s="481">
        <f t="shared" si="2"/>
        <v>0</v>
      </c>
      <c r="J16" s="386"/>
      <c r="K16" s="449">
        <v>5</v>
      </c>
      <c r="L16" s="386"/>
      <c r="M16" s="648" t="s">
        <v>111</v>
      </c>
      <c r="N16" s="445">
        <v>0</v>
      </c>
      <c r="O16" s="483">
        <v>0</v>
      </c>
      <c r="P16" s="386"/>
      <c r="Q16" s="482"/>
      <c r="R16" s="445">
        <v>0</v>
      </c>
      <c r="S16" s="483">
        <v>0</v>
      </c>
      <c r="T16" s="386"/>
      <c r="U16" s="490"/>
      <c r="V16" s="386"/>
      <c r="W16" s="485"/>
      <c r="X16" s="445">
        <v>0</v>
      </c>
      <c r="Y16" s="483">
        <v>0</v>
      </c>
      <c r="Z16" s="386"/>
      <c r="AA16" s="485"/>
      <c r="AB16" s="445">
        <v>0</v>
      </c>
      <c r="AC16" s="483">
        <v>0</v>
      </c>
      <c r="AD16" s="386"/>
      <c r="AE16" s="485"/>
      <c r="AF16" s="445">
        <v>0</v>
      </c>
      <c r="AG16" s="483">
        <v>0</v>
      </c>
      <c r="AH16" s="386"/>
      <c r="AI16" s="386"/>
      <c r="AJ16" s="449">
        <v>1</v>
      </c>
    </row>
    <row r="17" ht="13.5" spans="1:36">
      <c r="A17" s="183"/>
      <c r="B17" s="476">
        <v>7</v>
      </c>
      <c r="C17" s="647" t="s">
        <v>122</v>
      </c>
      <c r="D17" s="478">
        <f t="shared" si="0"/>
        <v>0.018</v>
      </c>
      <c r="E17" s="478"/>
      <c r="F17" s="476">
        <v>600</v>
      </c>
      <c r="G17" s="480">
        <f t="shared" si="1"/>
        <v>3.068</v>
      </c>
      <c r="H17" s="476">
        <v>0</v>
      </c>
      <c r="I17" s="481">
        <f t="shared" si="2"/>
        <v>0</v>
      </c>
      <c r="J17" s="386"/>
      <c r="K17" s="449">
        <v>11</v>
      </c>
      <c r="L17" s="386"/>
      <c r="M17" s="482"/>
      <c r="N17" s="445">
        <v>0</v>
      </c>
      <c r="O17" s="483">
        <v>0</v>
      </c>
      <c r="P17" s="386"/>
      <c r="Q17" s="482"/>
      <c r="R17" s="445">
        <v>0</v>
      </c>
      <c r="S17" s="483">
        <v>0</v>
      </c>
      <c r="T17" s="386"/>
      <c r="U17" s="490"/>
      <c r="V17" s="386"/>
      <c r="W17" s="485"/>
      <c r="X17" s="445">
        <v>0</v>
      </c>
      <c r="Y17" s="483">
        <v>0</v>
      </c>
      <c r="Z17" s="386"/>
      <c r="AA17" s="485"/>
      <c r="AB17" s="445">
        <v>0</v>
      </c>
      <c r="AC17" s="483">
        <v>0</v>
      </c>
      <c r="AD17" s="386"/>
      <c r="AE17" s="485"/>
      <c r="AF17" s="445">
        <v>0</v>
      </c>
      <c r="AG17" s="483">
        <v>0</v>
      </c>
      <c r="AH17" s="386"/>
      <c r="AI17" s="386"/>
      <c r="AJ17" s="449">
        <v>1</v>
      </c>
    </row>
    <row r="18" ht="13.5" spans="1:36">
      <c r="A18" s="183"/>
      <c r="B18" s="99">
        <v>8</v>
      </c>
      <c r="C18" s="408" t="s">
        <v>123</v>
      </c>
      <c r="D18" s="409">
        <f t="shared" si="0"/>
        <v>0.021</v>
      </c>
      <c r="E18" s="415"/>
      <c r="F18" s="99">
        <v>90</v>
      </c>
      <c r="G18" s="411">
        <f t="shared" si="1"/>
        <v>1.61</v>
      </c>
      <c r="H18" s="486">
        <v>0</v>
      </c>
      <c r="I18" s="481">
        <f t="shared" si="2"/>
        <v>0</v>
      </c>
      <c r="J18" s="386"/>
      <c r="K18" s="449">
        <v>1</v>
      </c>
      <c r="L18" s="386"/>
      <c r="M18" s="482"/>
      <c r="N18" s="445">
        <v>0</v>
      </c>
      <c r="O18" s="483">
        <v>0</v>
      </c>
      <c r="P18" s="386"/>
      <c r="Q18" s="482"/>
      <c r="R18" s="445">
        <v>0</v>
      </c>
      <c r="S18" s="483">
        <v>0</v>
      </c>
      <c r="T18" s="386"/>
      <c r="U18" s="490"/>
      <c r="V18" s="386"/>
      <c r="W18" s="485"/>
      <c r="X18" s="445">
        <v>0</v>
      </c>
      <c r="Y18" s="483">
        <v>0</v>
      </c>
      <c r="Z18" s="386"/>
      <c r="AA18" s="485"/>
      <c r="AB18" s="445">
        <v>0</v>
      </c>
      <c r="AC18" s="483">
        <v>0</v>
      </c>
      <c r="AD18" s="386"/>
      <c r="AE18" s="485"/>
      <c r="AF18" s="445">
        <v>0</v>
      </c>
      <c r="AG18" s="483">
        <v>0</v>
      </c>
      <c r="AH18" s="386"/>
      <c r="AI18" s="386"/>
      <c r="AJ18" s="449">
        <v>1</v>
      </c>
    </row>
    <row r="19" ht="24" customHeight="1" spans="1:36">
      <c r="A19" s="183"/>
      <c r="B19" s="476">
        <v>9</v>
      </c>
      <c r="C19" s="647" t="s">
        <v>124</v>
      </c>
      <c r="D19" s="478">
        <f t="shared" si="0"/>
        <v>0.021</v>
      </c>
      <c r="E19" s="478"/>
      <c r="F19" s="476">
        <v>75</v>
      </c>
      <c r="G19" s="480">
        <f t="shared" si="1"/>
        <v>1.61</v>
      </c>
      <c r="H19" s="476">
        <v>0</v>
      </c>
      <c r="I19" s="481">
        <f t="shared" si="2"/>
        <v>0</v>
      </c>
      <c r="J19" s="386"/>
      <c r="K19" s="449">
        <v>1</v>
      </c>
      <c r="L19" s="386"/>
      <c r="M19" s="482"/>
      <c r="N19" s="445">
        <v>0</v>
      </c>
      <c r="O19" s="483">
        <v>0</v>
      </c>
      <c r="P19" s="386"/>
      <c r="Q19" s="482"/>
      <c r="R19" s="445">
        <v>0</v>
      </c>
      <c r="S19" s="483">
        <v>0</v>
      </c>
      <c r="T19" s="386"/>
      <c r="U19" s="490"/>
      <c r="V19" s="386"/>
      <c r="W19" s="485"/>
      <c r="X19" s="445">
        <v>0</v>
      </c>
      <c r="Y19" s="483">
        <v>0</v>
      </c>
      <c r="Z19" s="386"/>
      <c r="AA19" s="485"/>
      <c r="AB19" s="445">
        <v>0</v>
      </c>
      <c r="AC19" s="483">
        <v>0</v>
      </c>
      <c r="AD19" s="386"/>
      <c r="AE19" s="485"/>
      <c r="AF19" s="445">
        <v>0</v>
      </c>
      <c r="AG19" s="483">
        <v>0</v>
      </c>
      <c r="AH19" s="386"/>
      <c r="AI19" s="386"/>
      <c r="AJ19" s="449">
        <v>1</v>
      </c>
    </row>
    <row r="20" ht="13.5" spans="1:36">
      <c r="A20" s="183"/>
      <c r="B20" s="99">
        <v>10</v>
      </c>
      <c r="C20" s="100" t="s">
        <v>125</v>
      </c>
      <c r="D20" s="409">
        <f t="shared" si="0"/>
        <v>0.021</v>
      </c>
      <c r="E20" s="415"/>
      <c r="F20" s="99">
        <v>420</v>
      </c>
      <c r="G20" s="411">
        <f t="shared" si="1"/>
        <v>1.61</v>
      </c>
      <c r="H20" s="486">
        <v>0</v>
      </c>
      <c r="I20" s="481">
        <f t="shared" si="2"/>
        <v>0</v>
      </c>
      <c r="J20" s="386"/>
      <c r="K20" s="449">
        <v>11</v>
      </c>
      <c r="L20" s="386"/>
      <c r="M20" s="482"/>
      <c r="N20" s="445">
        <v>0</v>
      </c>
      <c r="O20" s="483">
        <v>0</v>
      </c>
      <c r="P20" s="386"/>
      <c r="Q20" s="482"/>
      <c r="R20" s="445">
        <v>0</v>
      </c>
      <c r="S20" s="483">
        <v>0</v>
      </c>
      <c r="T20" s="386"/>
      <c r="U20" s="490"/>
      <c r="V20" s="386"/>
      <c r="W20" s="485"/>
      <c r="X20" s="445">
        <v>0</v>
      </c>
      <c r="Y20" s="483">
        <v>0</v>
      </c>
      <c r="Z20" s="386"/>
      <c r="AA20" s="485"/>
      <c r="AB20" s="445">
        <v>0</v>
      </c>
      <c r="AC20" s="483">
        <v>0</v>
      </c>
      <c r="AD20" s="386"/>
      <c r="AE20" s="485"/>
      <c r="AF20" s="445">
        <v>0</v>
      </c>
      <c r="AG20" s="483">
        <v>0</v>
      </c>
      <c r="AH20" s="386"/>
      <c r="AI20" s="386"/>
      <c r="AJ20" s="449">
        <v>1</v>
      </c>
    </row>
    <row r="21" ht="13.5" spans="1:36">
      <c r="A21" s="183"/>
      <c r="B21" s="476">
        <v>11</v>
      </c>
      <c r="C21" s="647" t="s">
        <v>126</v>
      </c>
      <c r="D21" s="478">
        <f t="shared" si="0"/>
        <v>0.015</v>
      </c>
      <c r="E21" s="478"/>
      <c r="F21" s="476">
        <v>5.5</v>
      </c>
      <c r="G21" s="480">
        <f t="shared" si="1"/>
        <v>6.065</v>
      </c>
      <c r="H21" s="476">
        <v>0</v>
      </c>
      <c r="I21" s="481">
        <f t="shared" si="2"/>
        <v>0</v>
      </c>
      <c r="J21" s="386"/>
      <c r="K21" s="449">
        <v>15</v>
      </c>
      <c r="L21" s="386"/>
      <c r="M21" s="482"/>
      <c r="N21" s="445">
        <v>0</v>
      </c>
      <c r="O21" s="483">
        <v>0</v>
      </c>
      <c r="P21" s="386"/>
      <c r="Q21" s="482"/>
      <c r="R21" s="445">
        <v>0</v>
      </c>
      <c r="S21" s="483">
        <v>0</v>
      </c>
      <c r="T21" s="386"/>
      <c r="U21" s="490"/>
      <c r="V21" s="386"/>
      <c r="W21" s="485"/>
      <c r="X21" s="445">
        <v>0</v>
      </c>
      <c r="Y21" s="483">
        <v>0</v>
      </c>
      <c r="Z21" s="386"/>
      <c r="AA21" s="485"/>
      <c r="AB21" s="445">
        <v>0</v>
      </c>
      <c r="AC21" s="483">
        <v>0</v>
      </c>
      <c r="AD21" s="386"/>
      <c r="AE21" s="485"/>
      <c r="AF21" s="445">
        <v>0</v>
      </c>
      <c r="AG21" s="483">
        <v>0</v>
      </c>
      <c r="AH21" s="386"/>
      <c r="AI21" s="386"/>
      <c r="AJ21" s="449">
        <v>1</v>
      </c>
    </row>
    <row r="22" ht="13.5" spans="1:36">
      <c r="A22" s="183"/>
      <c r="B22" s="99">
        <v>12</v>
      </c>
      <c r="C22" s="100" t="s">
        <v>127</v>
      </c>
      <c r="D22" s="409">
        <f t="shared" si="0"/>
        <v>0.027</v>
      </c>
      <c r="E22" s="415"/>
      <c r="F22" s="99">
        <v>45</v>
      </c>
      <c r="G22" s="411">
        <f t="shared" si="1"/>
        <v>0.622</v>
      </c>
      <c r="H22" s="486">
        <v>0</v>
      </c>
      <c r="I22" s="481">
        <f t="shared" si="2"/>
        <v>0</v>
      </c>
      <c r="J22" s="386"/>
      <c r="K22" s="449">
        <v>15</v>
      </c>
      <c r="L22" s="386"/>
      <c r="M22" s="482"/>
      <c r="N22" s="445">
        <v>0</v>
      </c>
      <c r="O22" s="483">
        <v>0</v>
      </c>
      <c r="P22" s="386"/>
      <c r="Q22" s="482"/>
      <c r="R22" s="445">
        <v>0</v>
      </c>
      <c r="S22" s="483">
        <v>0</v>
      </c>
      <c r="T22" s="386"/>
      <c r="U22" s="490"/>
      <c r="V22" s="386"/>
      <c r="W22" s="485"/>
      <c r="X22" s="445">
        <v>0</v>
      </c>
      <c r="Y22" s="483">
        <v>0</v>
      </c>
      <c r="Z22" s="386"/>
      <c r="AA22" s="485"/>
      <c r="AB22" s="445">
        <v>0</v>
      </c>
      <c r="AC22" s="483">
        <v>0</v>
      </c>
      <c r="AD22" s="386"/>
      <c r="AE22" s="485"/>
      <c r="AF22" s="445">
        <v>0</v>
      </c>
      <c r="AG22" s="483">
        <v>0</v>
      </c>
      <c r="AH22" s="386"/>
      <c r="AI22" s="386"/>
      <c r="AJ22" s="449">
        <v>1</v>
      </c>
    </row>
    <row r="23" ht="13.5" spans="1:36">
      <c r="A23" s="183"/>
      <c r="B23" s="476">
        <v>13</v>
      </c>
      <c r="C23" s="647" t="s">
        <v>128</v>
      </c>
      <c r="D23" s="478">
        <f t="shared" si="0"/>
        <v>0.027</v>
      </c>
      <c r="E23" s="478"/>
      <c r="F23" s="476">
        <v>30</v>
      </c>
      <c r="G23" s="480">
        <f t="shared" si="1"/>
        <v>0.622</v>
      </c>
      <c r="H23" s="476">
        <v>0</v>
      </c>
      <c r="I23" s="481">
        <f t="shared" si="2"/>
        <v>0</v>
      </c>
      <c r="J23" s="386"/>
      <c r="K23" s="449">
        <v>15</v>
      </c>
      <c r="L23" s="386"/>
      <c r="M23" s="482"/>
      <c r="N23" s="445">
        <v>0</v>
      </c>
      <c r="O23" s="483">
        <v>0</v>
      </c>
      <c r="P23" s="386"/>
      <c r="Q23" s="482"/>
      <c r="R23" s="445">
        <v>0</v>
      </c>
      <c r="S23" s="483">
        <v>0</v>
      </c>
      <c r="T23" s="386"/>
      <c r="U23" s="490"/>
      <c r="V23" s="386"/>
      <c r="W23" s="485"/>
      <c r="X23" s="445">
        <v>0</v>
      </c>
      <c r="Y23" s="483">
        <v>0</v>
      </c>
      <c r="Z23" s="386"/>
      <c r="AA23" s="485"/>
      <c r="AB23" s="445">
        <v>0</v>
      </c>
      <c r="AC23" s="483">
        <v>0</v>
      </c>
      <c r="AD23" s="386"/>
      <c r="AE23" s="485"/>
      <c r="AF23" s="445">
        <v>0</v>
      </c>
      <c r="AG23" s="483">
        <v>0</v>
      </c>
      <c r="AH23" s="386"/>
      <c r="AI23" s="386"/>
      <c r="AJ23" s="449">
        <v>1</v>
      </c>
    </row>
    <row r="24" ht="13.5" spans="1:36">
      <c r="A24" s="183"/>
      <c r="B24" s="99">
        <v>14</v>
      </c>
      <c r="C24" s="100" t="s">
        <v>129</v>
      </c>
      <c r="D24" s="409">
        <f t="shared" si="0"/>
        <v>0.015</v>
      </c>
      <c r="E24" s="415"/>
      <c r="F24" s="99">
        <v>18</v>
      </c>
      <c r="G24" s="411">
        <f t="shared" si="1"/>
        <v>6.065</v>
      </c>
      <c r="H24" s="486">
        <v>0</v>
      </c>
      <c r="I24" s="481">
        <f t="shared" si="2"/>
        <v>0</v>
      </c>
      <c r="J24" s="386"/>
      <c r="K24" s="449">
        <v>15</v>
      </c>
      <c r="L24" s="386"/>
      <c r="M24" s="482"/>
      <c r="N24" s="445">
        <v>0</v>
      </c>
      <c r="O24" s="483">
        <v>0</v>
      </c>
      <c r="P24" s="386"/>
      <c r="Q24" s="482"/>
      <c r="R24" s="445">
        <v>0</v>
      </c>
      <c r="S24" s="483">
        <v>0</v>
      </c>
      <c r="T24" s="386"/>
      <c r="U24" s="490"/>
      <c r="V24" s="386"/>
      <c r="W24" s="485"/>
      <c r="X24" s="445">
        <v>0</v>
      </c>
      <c r="Y24" s="483">
        <v>0</v>
      </c>
      <c r="Z24" s="386"/>
      <c r="AA24" s="485"/>
      <c r="AB24" s="445">
        <v>0</v>
      </c>
      <c r="AC24" s="483">
        <v>0</v>
      </c>
      <c r="AD24" s="386"/>
      <c r="AE24" s="485"/>
      <c r="AF24" s="445">
        <v>0</v>
      </c>
      <c r="AG24" s="483">
        <v>0</v>
      </c>
      <c r="AH24" s="386"/>
      <c r="AI24" s="386"/>
      <c r="AJ24" s="449">
        <v>1</v>
      </c>
    </row>
    <row r="25" ht="13.5" spans="1:36">
      <c r="A25" s="183"/>
      <c r="B25" s="476">
        <v>15</v>
      </c>
      <c r="C25" s="647" t="s">
        <v>130</v>
      </c>
      <c r="D25" s="478">
        <f t="shared" si="0"/>
        <v>0.013</v>
      </c>
      <c r="E25" s="478"/>
      <c r="F25" s="476">
        <v>30</v>
      </c>
      <c r="G25" s="480">
        <f t="shared" si="1"/>
        <v>13.124</v>
      </c>
      <c r="H25" s="476">
        <v>0</v>
      </c>
      <c r="I25" s="481">
        <f t="shared" si="2"/>
        <v>0</v>
      </c>
      <c r="J25" s="386"/>
      <c r="K25" s="449">
        <v>11</v>
      </c>
      <c r="L25" s="386"/>
      <c r="M25" s="482"/>
      <c r="N25" s="445">
        <v>0</v>
      </c>
      <c r="O25" s="483">
        <v>0</v>
      </c>
      <c r="P25" s="386"/>
      <c r="Q25" s="482"/>
      <c r="R25" s="445">
        <v>0</v>
      </c>
      <c r="S25" s="483">
        <v>0</v>
      </c>
      <c r="T25" s="386"/>
      <c r="U25" s="490"/>
      <c r="V25" s="386"/>
      <c r="W25" s="485"/>
      <c r="X25" s="445">
        <v>0</v>
      </c>
      <c r="Y25" s="483">
        <v>0</v>
      </c>
      <c r="Z25" s="386"/>
      <c r="AA25" s="485"/>
      <c r="AB25" s="445">
        <v>0</v>
      </c>
      <c r="AC25" s="483">
        <v>0</v>
      </c>
      <c r="AD25" s="386"/>
      <c r="AE25" s="485"/>
      <c r="AF25" s="445">
        <v>0</v>
      </c>
      <c r="AG25" s="483">
        <v>0</v>
      </c>
      <c r="AH25" s="386"/>
      <c r="AI25" s="386"/>
      <c r="AJ25" s="449">
        <v>1</v>
      </c>
    </row>
    <row r="26" ht="13.5" spans="1:36">
      <c r="A26" s="183"/>
      <c r="B26" s="160">
        <v>16</v>
      </c>
      <c r="C26" s="161" t="s">
        <v>131</v>
      </c>
      <c r="D26" s="409">
        <f t="shared" si="0"/>
        <v>0.013</v>
      </c>
      <c r="E26" s="410"/>
      <c r="F26" s="160">
        <v>16</v>
      </c>
      <c r="G26" s="411">
        <f t="shared" si="1"/>
        <v>13.124</v>
      </c>
      <c r="H26" s="486">
        <v>0</v>
      </c>
      <c r="I26" s="481">
        <f t="shared" si="2"/>
        <v>0</v>
      </c>
      <c r="J26" s="386"/>
      <c r="K26" s="449">
        <v>11</v>
      </c>
      <c r="L26" s="386"/>
      <c r="M26" s="482"/>
      <c r="N26" s="445">
        <v>0</v>
      </c>
      <c r="O26" s="483">
        <v>0</v>
      </c>
      <c r="P26" s="386"/>
      <c r="Q26" s="482"/>
      <c r="R26" s="445">
        <v>0</v>
      </c>
      <c r="S26" s="483">
        <v>0</v>
      </c>
      <c r="T26" s="386"/>
      <c r="U26" s="490"/>
      <c r="V26" s="386"/>
      <c r="W26" s="485"/>
      <c r="X26" s="445">
        <v>0</v>
      </c>
      <c r="Y26" s="483">
        <v>0</v>
      </c>
      <c r="Z26" s="386"/>
      <c r="AA26" s="485"/>
      <c r="AB26" s="445">
        <v>0</v>
      </c>
      <c r="AC26" s="483">
        <v>0</v>
      </c>
      <c r="AD26" s="386"/>
      <c r="AE26" s="485"/>
      <c r="AF26" s="445">
        <v>0</v>
      </c>
      <c r="AG26" s="483">
        <v>0</v>
      </c>
      <c r="AH26" s="386"/>
      <c r="AI26" s="386"/>
      <c r="AJ26" s="449">
        <v>1</v>
      </c>
    </row>
    <row r="27" ht="13.5" spans="1:36">
      <c r="A27" s="183"/>
      <c r="B27" s="476">
        <v>17</v>
      </c>
      <c r="C27" s="647" t="s">
        <v>132</v>
      </c>
      <c r="D27" s="478">
        <f t="shared" si="0"/>
        <v>0.013</v>
      </c>
      <c r="E27" s="478"/>
      <c r="F27" s="476">
        <v>60</v>
      </c>
      <c r="G27" s="480">
        <f t="shared" si="1"/>
        <v>13.124</v>
      </c>
      <c r="H27" s="476">
        <v>0</v>
      </c>
      <c r="I27" s="481">
        <f t="shared" si="2"/>
        <v>0</v>
      </c>
      <c r="J27" s="386"/>
      <c r="K27" s="449">
        <v>11</v>
      </c>
      <c r="L27" s="386"/>
      <c r="M27" s="482"/>
      <c r="N27" s="445">
        <v>0</v>
      </c>
      <c r="O27" s="483">
        <v>0</v>
      </c>
      <c r="P27" s="386"/>
      <c r="Q27" s="482"/>
      <c r="R27" s="445">
        <v>0</v>
      </c>
      <c r="S27" s="483">
        <v>0</v>
      </c>
      <c r="T27" s="386"/>
      <c r="U27" s="490"/>
      <c r="V27" s="386"/>
      <c r="W27" s="485"/>
      <c r="X27" s="445">
        <v>0</v>
      </c>
      <c r="Y27" s="483">
        <v>0</v>
      </c>
      <c r="Z27" s="386"/>
      <c r="AA27" s="485"/>
      <c r="AB27" s="445">
        <v>0</v>
      </c>
      <c r="AC27" s="483">
        <v>0</v>
      </c>
      <c r="AD27" s="386"/>
      <c r="AE27" s="485"/>
      <c r="AF27" s="445">
        <v>0</v>
      </c>
      <c r="AG27" s="483">
        <v>0</v>
      </c>
      <c r="AH27" s="386"/>
      <c r="AI27" s="386"/>
      <c r="AJ27" s="449">
        <v>1</v>
      </c>
    </row>
    <row r="28" ht="13.5" spans="1:36">
      <c r="A28" s="183"/>
      <c r="B28" s="99">
        <v>18</v>
      </c>
      <c r="C28" s="161" t="s">
        <v>133</v>
      </c>
      <c r="D28" s="409">
        <f t="shared" si="0"/>
        <v>0.013</v>
      </c>
      <c r="E28" s="415"/>
      <c r="F28" s="99">
        <v>15</v>
      </c>
      <c r="G28" s="411">
        <f t="shared" si="1"/>
        <v>13.124</v>
      </c>
      <c r="H28" s="486">
        <v>0</v>
      </c>
      <c r="I28" s="481">
        <f t="shared" si="2"/>
        <v>0</v>
      </c>
      <c r="J28" s="386"/>
      <c r="K28" s="449">
        <v>12</v>
      </c>
      <c r="L28" s="386"/>
      <c r="M28" s="482"/>
      <c r="N28" s="445">
        <v>0</v>
      </c>
      <c r="O28" s="483">
        <v>0</v>
      </c>
      <c r="P28" s="386"/>
      <c r="Q28" s="482"/>
      <c r="R28" s="445">
        <v>0</v>
      </c>
      <c r="S28" s="483">
        <v>0</v>
      </c>
      <c r="T28" s="386"/>
      <c r="U28" s="490"/>
      <c r="V28" s="386"/>
      <c r="W28" s="485"/>
      <c r="X28" s="445">
        <v>0</v>
      </c>
      <c r="Y28" s="483">
        <v>0</v>
      </c>
      <c r="Z28" s="386"/>
      <c r="AA28" s="485"/>
      <c r="AB28" s="445">
        <v>0</v>
      </c>
      <c r="AC28" s="483">
        <v>0</v>
      </c>
      <c r="AD28" s="386"/>
      <c r="AE28" s="485"/>
      <c r="AF28" s="445">
        <v>0</v>
      </c>
      <c r="AG28" s="483">
        <v>0</v>
      </c>
      <c r="AH28" s="386"/>
      <c r="AI28" s="386"/>
      <c r="AJ28" s="449">
        <v>1</v>
      </c>
    </row>
    <row r="29" ht="13.5" spans="1:36">
      <c r="A29" s="183"/>
      <c r="B29" s="476">
        <v>19</v>
      </c>
      <c r="C29" s="647" t="s">
        <v>134</v>
      </c>
      <c r="D29" s="478">
        <f t="shared" si="0"/>
        <v>0.015</v>
      </c>
      <c r="E29" s="478"/>
      <c r="F29" s="476">
        <v>20</v>
      </c>
      <c r="G29" s="480">
        <f t="shared" si="1"/>
        <v>6.065</v>
      </c>
      <c r="H29" s="476">
        <v>0</v>
      </c>
      <c r="I29" s="481">
        <f t="shared" si="2"/>
        <v>0</v>
      </c>
      <c r="J29" s="386"/>
      <c r="K29" s="449">
        <v>5</v>
      </c>
      <c r="L29" s="386"/>
      <c r="M29" s="482"/>
      <c r="N29" s="445">
        <v>0</v>
      </c>
      <c r="O29" s="483">
        <v>0</v>
      </c>
      <c r="P29" s="386"/>
      <c r="Q29" s="482"/>
      <c r="R29" s="445">
        <v>0</v>
      </c>
      <c r="S29" s="483">
        <v>0</v>
      </c>
      <c r="T29" s="386"/>
      <c r="U29" s="490"/>
      <c r="V29" s="386"/>
      <c r="W29" s="485"/>
      <c r="X29" s="445">
        <v>0</v>
      </c>
      <c r="Y29" s="483">
        <v>0</v>
      </c>
      <c r="Z29" s="386"/>
      <c r="AA29" s="485"/>
      <c r="AB29" s="445">
        <v>0</v>
      </c>
      <c r="AC29" s="483">
        <v>0</v>
      </c>
      <c r="AD29" s="386"/>
      <c r="AE29" s="485"/>
      <c r="AF29" s="445">
        <v>0</v>
      </c>
      <c r="AG29" s="483">
        <v>0</v>
      </c>
      <c r="AH29" s="386"/>
      <c r="AI29" s="386"/>
      <c r="AJ29" s="449">
        <v>1</v>
      </c>
    </row>
    <row r="30" ht="13.5" spans="1:36">
      <c r="A30" s="183"/>
      <c r="B30" s="99">
        <v>20</v>
      </c>
      <c r="C30" s="161" t="s">
        <v>135</v>
      </c>
      <c r="D30" s="409">
        <f t="shared" si="0"/>
        <v>0.015</v>
      </c>
      <c r="E30" s="415"/>
      <c r="F30" s="99">
        <v>17</v>
      </c>
      <c r="G30" s="411">
        <f t="shared" si="1"/>
        <v>6.065</v>
      </c>
      <c r="H30" s="486">
        <v>0</v>
      </c>
      <c r="I30" s="481">
        <f t="shared" si="2"/>
        <v>0</v>
      </c>
      <c r="J30" s="386"/>
      <c r="K30" s="449">
        <v>5</v>
      </c>
      <c r="L30" s="386"/>
      <c r="M30" s="482"/>
      <c r="N30" s="445">
        <v>0</v>
      </c>
      <c r="O30" s="483">
        <v>0</v>
      </c>
      <c r="P30" s="386"/>
      <c r="Q30" s="482"/>
      <c r="R30" s="445">
        <v>0</v>
      </c>
      <c r="S30" s="483">
        <v>0</v>
      </c>
      <c r="T30" s="386"/>
      <c r="U30" s="490"/>
      <c r="V30" s="386"/>
      <c r="W30" s="485"/>
      <c r="X30" s="445">
        <v>0</v>
      </c>
      <c r="Y30" s="483">
        <v>0</v>
      </c>
      <c r="Z30" s="386"/>
      <c r="AA30" s="485"/>
      <c r="AB30" s="445">
        <v>0</v>
      </c>
      <c r="AC30" s="483">
        <v>0</v>
      </c>
      <c r="AD30" s="386"/>
      <c r="AE30" s="485"/>
      <c r="AF30" s="445">
        <v>0</v>
      </c>
      <c r="AG30" s="483">
        <v>0</v>
      </c>
      <c r="AH30" s="386"/>
      <c r="AI30" s="386"/>
      <c r="AJ30" s="449">
        <v>1</v>
      </c>
    </row>
    <row r="31" ht="13.5" spans="1:36">
      <c r="A31" s="183"/>
      <c r="B31" s="476">
        <v>21</v>
      </c>
      <c r="C31" s="647" t="s">
        <v>136</v>
      </c>
      <c r="D31" s="478">
        <f t="shared" si="0"/>
        <v>0.015</v>
      </c>
      <c r="E31" s="478"/>
      <c r="F31" s="476">
        <v>15</v>
      </c>
      <c r="G31" s="480">
        <f t="shared" si="1"/>
        <v>6.065</v>
      </c>
      <c r="H31" s="476">
        <v>0</v>
      </c>
      <c r="I31" s="481">
        <f t="shared" si="2"/>
        <v>0</v>
      </c>
      <c r="J31" s="386"/>
      <c r="K31" s="449">
        <v>5</v>
      </c>
      <c r="L31" s="386"/>
      <c r="M31" s="482"/>
      <c r="N31" s="445">
        <v>0</v>
      </c>
      <c r="O31" s="483">
        <v>0</v>
      </c>
      <c r="P31" s="386"/>
      <c r="Q31" s="482"/>
      <c r="R31" s="445">
        <v>0</v>
      </c>
      <c r="S31" s="483">
        <v>0</v>
      </c>
      <c r="T31" s="386"/>
      <c r="U31" s="490"/>
      <c r="V31" s="386"/>
      <c r="W31" s="485"/>
      <c r="X31" s="445">
        <v>0</v>
      </c>
      <c r="Y31" s="483">
        <v>0</v>
      </c>
      <c r="Z31" s="386"/>
      <c r="AA31" s="485"/>
      <c r="AB31" s="445">
        <v>0</v>
      </c>
      <c r="AC31" s="483">
        <v>0</v>
      </c>
      <c r="AD31" s="386"/>
      <c r="AE31" s="485"/>
      <c r="AF31" s="445">
        <v>0</v>
      </c>
      <c r="AG31" s="483">
        <v>0</v>
      </c>
      <c r="AH31" s="386"/>
      <c r="AI31" s="386"/>
      <c r="AJ31" s="449">
        <v>1</v>
      </c>
    </row>
    <row r="32" ht="13.5" spans="1:36">
      <c r="A32" s="183"/>
      <c r="B32" s="99">
        <v>22</v>
      </c>
      <c r="C32" s="161" t="s">
        <v>137</v>
      </c>
      <c r="D32" s="409">
        <f t="shared" si="0"/>
        <v>0.014</v>
      </c>
      <c r="E32" s="415"/>
      <c r="F32" s="99">
        <v>60</v>
      </c>
      <c r="G32" s="411">
        <f t="shared" si="1"/>
        <v>7.981</v>
      </c>
      <c r="H32" s="486">
        <v>0</v>
      </c>
      <c r="I32" s="481">
        <f t="shared" si="2"/>
        <v>0</v>
      </c>
      <c r="J32" s="386"/>
      <c r="K32" s="449">
        <v>5</v>
      </c>
      <c r="L32" s="386"/>
      <c r="M32" s="482"/>
      <c r="N32" s="445">
        <v>0</v>
      </c>
      <c r="O32" s="483">
        <v>0</v>
      </c>
      <c r="P32" s="386"/>
      <c r="Q32" s="482"/>
      <c r="R32" s="445">
        <v>0</v>
      </c>
      <c r="S32" s="483">
        <v>0</v>
      </c>
      <c r="T32" s="386"/>
      <c r="U32" s="490"/>
      <c r="V32" s="386"/>
      <c r="W32" s="485"/>
      <c r="X32" s="445">
        <v>0</v>
      </c>
      <c r="Y32" s="483">
        <v>0</v>
      </c>
      <c r="Z32" s="386"/>
      <c r="AA32" s="485"/>
      <c r="AB32" s="445">
        <v>0</v>
      </c>
      <c r="AC32" s="483">
        <v>0</v>
      </c>
      <c r="AD32" s="386"/>
      <c r="AE32" s="485"/>
      <c r="AF32" s="445">
        <v>0</v>
      </c>
      <c r="AG32" s="483">
        <v>0</v>
      </c>
      <c r="AH32" s="386"/>
      <c r="AI32" s="386"/>
      <c r="AJ32" s="449">
        <v>1</v>
      </c>
    </row>
    <row r="33" ht="27.75" customHeight="1" spans="1:36">
      <c r="A33" s="183"/>
      <c r="B33" s="476">
        <v>23</v>
      </c>
      <c r="C33" s="647" t="s">
        <v>138</v>
      </c>
      <c r="D33" s="478">
        <f t="shared" si="0"/>
        <v>0.021</v>
      </c>
      <c r="E33" s="478"/>
      <c r="F33" s="480">
        <v>0.24</v>
      </c>
      <c r="G33" s="480">
        <f t="shared" si="1"/>
        <v>1.61</v>
      </c>
      <c r="H33" s="476">
        <v>0</v>
      </c>
      <c r="I33" s="481">
        <f t="shared" si="2"/>
        <v>0</v>
      </c>
      <c r="J33" s="386"/>
      <c r="K33" s="449">
        <v>5</v>
      </c>
      <c r="L33" s="386"/>
      <c r="M33" s="482"/>
      <c r="N33" s="445">
        <v>0</v>
      </c>
      <c r="O33" s="483">
        <v>0</v>
      </c>
      <c r="P33" s="386"/>
      <c r="Q33" s="482"/>
      <c r="R33" s="445">
        <v>0</v>
      </c>
      <c r="S33" s="483">
        <v>0</v>
      </c>
      <c r="T33" s="386"/>
      <c r="U33" s="490"/>
      <c r="V33" s="386"/>
      <c r="W33" s="485"/>
      <c r="X33" s="445">
        <v>0</v>
      </c>
      <c r="Y33" s="483">
        <v>0</v>
      </c>
      <c r="Z33" s="386"/>
      <c r="AA33" s="485"/>
      <c r="AB33" s="445">
        <v>0</v>
      </c>
      <c r="AC33" s="483">
        <v>0</v>
      </c>
      <c r="AD33" s="386"/>
      <c r="AE33" s="485"/>
      <c r="AF33" s="445">
        <v>0</v>
      </c>
      <c r="AG33" s="483">
        <v>0</v>
      </c>
      <c r="AH33" s="386"/>
      <c r="AI33" s="386"/>
      <c r="AJ33" s="449">
        <v>1</v>
      </c>
    </row>
    <row r="34" ht="13.5" spans="1:36">
      <c r="A34" s="183"/>
      <c r="B34" s="99">
        <v>24</v>
      </c>
      <c r="C34" s="161" t="s">
        <v>139</v>
      </c>
      <c r="D34" s="409">
        <f t="shared" si="0"/>
        <v>0.021</v>
      </c>
      <c r="E34" s="415"/>
      <c r="F34" s="102">
        <v>0.78</v>
      </c>
      <c r="G34" s="411">
        <f t="shared" si="1"/>
        <v>1.61</v>
      </c>
      <c r="H34" s="486">
        <v>0</v>
      </c>
      <c r="I34" s="481">
        <f t="shared" si="2"/>
        <v>0</v>
      </c>
      <c r="J34" s="386"/>
      <c r="K34" s="449">
        <v>15</v>
      </c>
      <c r="L34" s="386"/>
      <c r="M34" s="482"/>
      <c r="N34" s="445">
        <v>0</v>
      </c>
      <c r="O34" s="483">
        <v>0</v>
      </c>
      <c r="P34" s="386"/>
      <c r="Q34" s="482"/>
      <c r="R34" s="445">
        <v>0</v>
      </c>
      <c r="S34" s="483">
        <v>0</v>
      </c>
      <c r="T34" s="386"/>
      <c r="U34" s="490"/>
      <c r="V34" s="386"/>
      <c r="W34" s="485"/>
      <c r="X34" s="445">
        <v>0</v>
      </c>
      <c r="Y34" s="483">
        <v>0</v>
      </c>
      <c r="Z34" s="386"/>
      <c r="AA34" s="485"/>
      <c r="AB34" s="445">
        <v>0</v>
      </c>
      <c r="AC34" s="483">
        <v>0</v>
      </c>
      <c r="AD34" s="386"/>
      <c r="AE34" s="485"/>
      <c r="AF34" s="445">
        <v>0</v>
      </c>
      <c r="AG34" s="483">
        <v>0</v>
      </c>
      <c r="AH34" s="386"/>
      <c r="AI34" s="386"/>
      <c r="AJ34" s="449">
        <v>1</v>
      </c>
    </row>
    <row r="35" ht="13.5" spans="1:36">
      <c r="A35" s="183"/>
      <c r="B35" s="476">
        <v>25</v>
      </c>
      <c r="C35" s="647" t="s">
        <v>140</v>
      </c>
      <c r="D35" s="478">
        <f t="shared" si="0"/>
        <v>0.021</v>
      </c>
      <c r="E35" s="478"/>
      <c r="F35" s="476">
        <v>1</v>
      </c>
      <c r="G35" s="480">
        <f t="shared" si="1"/>
        <v>1.61</v>
      </c>
      <c r="H35" s="476">
        <v>0</v>
      </c>
      <c r="I35" s="481">
        <f t="shared" si="2"/>
        <v>0</v>
      </c>
      <c r="J35" s="386"/>
      <c r="K35" s="449">
        <v>11</v>
      </c>
      <c r="L35" s="386"/>
      <c r="M35" s="482"/>
      <c r="N35" s="445">
        <v>0</v>
      </c>
      <c r="O35" s="483">
        <v>0</v>
      </c>
      <c r="P35" s="386"/>
      <c r="Q35" s="482"/>
      <c r="R35" s="445">
        <v>0</v>
      </c>
      <c r="S35" s="483">
        <v>0</v>
      </c>
      <c r="T35" s="386"/>
      <c r="U35" s="490"/>
      <c r="V35" s="386"/>
      <c r="W35" s="485"/>
      <c r="X35" s="445">
        <v>0</v>
      </c>
      <c r="Y35" s="483">
        <v>0</v>
      </c>
      <c r="Z35" s="386"/>
      <c r="AA35" s="485"/>
      <c r="AB35" s="445">
        <v>0</v>
      </c>
      <c r="AC35" s="483">
        <v>0</v>
      </c>
      <c r="AD35" s="386"/>
      <c r="AE35" s="485"/>
      <c r="AF35" s="445">
        <v>0</v>
      </c>
      <c r="AG35" s="483">
        <v>0</v>
      </c>
      <c r="AH35" s="386"/>
      <c r="AI35" s="386"/>
      <c r="AJ35" s="449">
        <v>1</v>
      </c>
    </row>
    <row r="36" ht="13.5" spans="1:36">
      <c r="A36" s="183"/>
      <c r="B36" s="99">
        <v>26</v>
      </c>
      <c r="C36" s="161" t="s">
        <v>141</v>
      </c>
      <c r="D36" s="409">
        <f t="shared" si="0"/>
        <v>0.021</v>
      </c>
      <c r="E36" s="415"/>
      <c r="F36" s="99">
        <v>1</v>
      </c>
      <c r="G36" s="411">
        <f t="shared" si="1"/>
        <v>1.61</v>
      </c>
      <c r="H36" s="486">
        <v>0</v>
      </c>
      <c r="I36" s="481">
        <f t="shared" si="2"/>
        <v>0</v>
      </c>
      <c r="J36" s="386"/>
      <c r="K36" s="449">
        <v>11</v>
      </c>
      <c r="L36" s="386"/>
      <c r="M36" s="482"/>
      <c r="N36" s="445">
        <v>0</v>
      </c>
      <c r="O36" s="483">
        <v>0</v>
      </c>
      <c r="P36" s="386"/>
      <c r="Q36" s="482"/>
      <c r="R36" s="445">
        <v>0</v>
      </c>
      <c r="S36" s="483">
        <v>0</v>
      </c>
      <c r="T36" s="386"/>
      <c r="U36" s="490"/>
      <c r="V36" s="386"/>
      <c r="W36" s="485"/>
      <c r="X36" s="445">
        <v>0</v>
      </c>
      <c r="Y36" s="483">
        <v>0</v>
      </c>
      <c r="Z36" s="386"/>
      <c r="AA36" s="485"/>
      <c r="AB36" s="445">
        <v>0</v>
      </c>
      <c r="AC36" s="483">
        <v>0</v>
      </c>
      <c r="AD36" s="386"/>
      <c r="AE36" s="485"/>
      <c r="AF36" s="445">
        <v>0</v>
      </c>
      <c r="AG36" s="483">
        <v>0</v>
      </c>
      <c r="AH36" s="386"/>
      <c r="AI36" s="386"/>
      <c r="AJ36" s="449">
        <v>1</v>
      </c>
    </row>
    <row r="37" ht="13.5" spans="1:36">
      <c r="A37" s="183"/>
      <c r="B37" s="476">
        <v>27</v>
      </c>
      <c r="C37" s="647" t="s">
        <v>142</v>
      </c>
      <c r="D37" s="478">
        <f t="shared" si="0"/>
        <v>0.021</v>
      </c>
      <c r="E37" s="478"/>
      <c r="F37" s="476">
        <v>1</v>
      </c>
      <c r="G37" s="480">
        <f t="shared" si="1"/>
        <v>1.61</v>
      </c>
      <c r="H37" s="476">
        <v>0</v>
      </c>
      <c r="I37" s="481">
        <f t="shared" si="2"/>
        <v>0</v>
      </c>
      <c r="J37" s="386"/>
      <c r="K37" s="449"/>
      <c r="L37" s="386"/>
      <c r="M37" s="482"/>
      <c r="N37" s="445">
        <v>0</v>
      </c>
      <c r="O37" s="483">
        <v>0</v>
      </c>
      <c r="P37" s="386"/>
      <c r="Q37" s="482"/>
      <c r="R37" s="445">
        <v>0</v>
      </c>
      <c r="S37" s="483">
        <v>0</v>
      </c>
      <c r="T37" s="386"/>
      <c r="U37" s="490"/>
      <c r="V37" s="386"/>
      <c r="W37" s="485"/>
      <c r="X37" s="445">
        <v>0</v>
      </c>
      <c r="Y37" s="483">
        <v>0</v>
      </c>
      <c r="Z37" s="386"/>
      <c r="AA37" s="485"/>
      <c r="AB37" s="445">
        <v>0</v>
      </c>
      <c r="AC37" s="483">
        <v>0</v>
      </c>
      <c r="AD37" s="386"/>
      <c r="AE37" s="485"/>
      <c r="AF37" s="445">
        <v>0</v>
      </c>
      <c r="AG37" s="483">
        <v>0</v>
      </c>
      <c r="AH37" s="386"/>
      <c r="AI37" s="386"/>
      <c r="AJ37" s="449"/>
    </row>
    <row r="38" ht="13.5" spans="1:36">
      <c r="A38" s="183"/>
      <c r="B38" s="99">
        <v>28</v>
      </c>
      <c r="C38" s="161" t="s">
        <v>143</v>
      </c>
      <c r="D38" s="409">
        <f t="shared" si="0"/>
        <v>0.013</v>
      </c>
      <c r="E38" s="415"/>
      <c r="F38" s="99">
        <v>50</v>
      </c>
      <c r="G38" s="411">
        <f t="shared" si="1"/>
        <v>13.124</v>
      </c>
      <c r="H38" s="486">
        <v>0</v>
      </c>
      <c r="I38" s="481">
        <f t="shared" si="2"/>
        <v>0</v>
      </c>
      <c r="J38" s="386"/>
      <c r="K38" s="449"/>
      <c r="L38" s="386"/>
      <c r="M38" s="482"/>
      <c r="N38" s="445">
        <v>0</v>
      </c>
      <c r="O38" s="483">
        <v>0</v>
      </c>
      <c r="P38" s="386"/>
      <c r="Q38" s="482"/>
      <c r="R38" s="445">
        <v>0</v>
      </c>
      <c r="S38" s="483">
        <v>0</v>
      </c>
      <c r="T38" s="386"/>
      <c r="U38" s="490"/>
      <c r="V38" s="386"/>
      <c r="W38" s="485"/>
      <c r="X38" s="445">
        <v>0</v>
      </c>
      <c r="Y38" s="483">
        <v>0</v>
      </c>
      <c r="Z38" s="386"/>
      <c r="AA38" s="485"/>
      <c r="AB38" s="445">
        <v>0</v>
      </c>
      <c r="AC38" s="483">
        <v>0</v>
      </c>
      <c r="AD38" s="386"/>
      <c r="AE38" s="485"/>
      <c r="AF38" s="445">
        <v>0</v>
      </c>
      <c r="AG38" s="483">
        <v>0</v>
      </c>
      <c r="AH38" s="386"/>
      <c r="AI38" s="386"/>
      <c r="AJ38" s="449"/>
    </row>
    <row r="39" ht="13.5" spans="1:36">
      <c r="A39" s="183"/>
      <c r="B39" s="476">
        <v>19</v>
      </c>
      <c r="C39" s="647" t="s">
        <v>144</v>
      </c>
      <c r="D39" s="478">
        <f t="shared" si="0"/>
        <v>0.015</v>
      </c>
      <c r="E39" s="478"/>
      <c r="F39" s="476">
        <v>12</v>
      </c>
      <c r="G39" s="480">
        <f t="shared" si="1"/>
        <v>6.065</v>
      </c>
      <c r="H39" s="476">
        <v>3</v>
      </c>
      <c r="I39" s="481">
        <f t="shared" si="2"/>
        <v>0.616333333333333</v>
      </c>
      <c r="J39" s="386"/>
      <c r="K39" s="449"/>
      <c r="L39" s="386"/>
      <c r="M39" s="648" t="s">
        <v>111</v>
      </c>
      <c r="N39" s="445">
        <v>3</v>
      </c>
      <c r="O39" s="483">
        <v>0.616333333333333</v>
      </c>
      <c r="P39" s="386"/>
      <c r="Q39" s="482"/>
      <c r="R39" s="445">
        <v>0</v>
      </c>
      <c r="S39" s="483">
        <v>0</v>
      </c>
      <c r="T39" s="386"/>
      <c r="U39" s="490">
        <v>0.36</v>
      </c>
      <c r="V39" s="386"/>
      <c r="W39" s="485"/>
      <c r="X39" s="445">
        <v>0</v>
      </c>
      <c r="Y39" s="483">
        <v>0</v>
      </c>
      <c r="Z39" s="386"/>
      <c r="AA39" s="485"/>
      <c r="AB39" s="445">
        <v>0</v>
      </c>
      <c r="AC39" s="483">
        <v>0</v>
      </c>
      <c r="AD39" s="386"/>
      <c r="AE39" s="485"/>
      <c r="AF39" s="445">
        <v>0</v>
      </c>
      <c r="AG39" s="483">
        <v>0</v>
      </c>
      <c r="AH39" s="386"/>
      <c r="AI39" s="386"/>
      <c r="AJ39" s="449"/>
    </row>
    <row r="40" ht="13.5" spans="1:36">
      <c r="A40" s="183"/>
      <c r="B40" s="99">
        <v>20</v>
      </c>
      <c r="C40" s="161" t="s">
        <v>145</v>
      </c>
      <c r="D40" s="409">
        <f t="shared" si="0"/>
        <v>0.015</v>
      </c>
      <c r="E40" s="415"/>
      <c r="F40" s="99">
        <v>8</v>
      </c>
      <c r="G40" s="411">
        <f t="shared" si="1"/>
        <v>6.065</v>
      </c>
      <c r="H40" s="486">
        <v>0</v>
      </c>
      <c r="I40" s="481">
        <f t="shared" si="2"/>
        <v>0</v>
      </c>
      <c r="J40" s="386"/>
      <c r="K40" s="449"/>
      <c r="L40" s="386"/>
      <c r="M40" s="648" t="s">
        <v>111</v>
      </c>
      <c r="N40" s="493">
        <v>0</v>
      </c>
      <c r="O40" s="483">
        <v>0</v>
      </c>
      <c r="P40" s="386"/>
      <c r="Q40" s="494"/>
      <c r="R40" s="493">
        <v>0</v>
      </c>
      <c r="S40" s="495">
        <v>0</v>
      </c>
      <c r="T40" s="386"/>
      <c r="U40" s="496">
        <v>79.77</v>
      </c>
      <c r="V40" s="386" t="s">
        <v>146</v>
      </c>
      <c r="W40" s="497"/>
      <c r="X40" s="493">
        <v>0</v>
      </c>
      <c r="Y40" s="495">
        <v>0</v>
      </c>
      <c r="Z40" s="386"/>
      <c r="AA40" s="497"/>
      <c r="AB40" s="493">
        <v>0</v>
      </c>
      <c r="AC40" s="495">
        <v>0</v>
      </c>
      <c r="AD40" s="386"/>
      <c r="AE40" s="497"/>
      <c r="AF40" s="493">
        <v>0</v>
      </c>
      <c r="AG40" s="495">
        <v>0</v>
      </c>
      <c r="AH40" s="498"/>
      <c r="AI40" s="386"/>
      <c r="AJ40" s="449"/>
    </row>
    <row r="41" ht="14.25" customHeight="1" spans="1:36">
      <c r="A41" s="183"/>
      <c r="B41" s="183"/>
      <c r="C41" s="183"/>
      <c r="D41" s="183"/>
      <c r="E41" s="183"/>
      <c r="F41" s="417" t="s">
        <v>147</v>
      </c>
      <c r="G41" s="418"/>
      <c r="H41" s="419"/>
      <c r="I41" s="420">
        <f>(O41+S41+U41+Y41+AC41+AG41)</f>
        <v>188.558614814815</v>
      </c>
      <c r="J41" s="388"/>
      <c r="K41" s="449"/>
      <c r="L41" s="386"/>
      <c r="M41" s="386"/>
      <c r="N41" s="386"/>
      <c r="O41" s="499">
        <f>SUM(O7:O40)</f>
        <v>3.45831481481481</v>
      </c>
      <c r="P41" s="386" t="s">
        <v>148</v>
      </c>
      <c r="Q41" s="386"/>
      <c r="R41" s="386"/>
      <c r="S41" s="500">
        <f>SUM(S7:S40)</f>
        <v>0</v>
      </c>
      <c r="T41" s="386" t="s">
        <v>148</v>
      </c>
      <c r="U41" s="501">
        <f>(SUM(U7:U40))*2.31</f>
        <v>185.1003</v>
      </c>
      <c r="V41" s="386" t="s">
        <v>148</v>
      </c>
      <c r="W41" s="386"/>
      <c r="X41" s="386"/>
      <c r="Y41" s="500">
        <f>SUM(Y7:Y40)</f>
        <v>0</v>
      </c>
      <c r="Z41" s="386" t="s">
        <v>148</v>
      </c>
      <c r="AA41" s="386"/>
      <c r="AB41" s="386"/>
      <c r="AC41" s="500">
        <f>SUM(AC7:AC40)</f>
        <v>0</v>
      </c>
      <c r="AD41" s="386" t="s">
        <v>148</v>
      </c>
      <c r="AE41" s="386"/>
      <c r="AF41" s="386"/>
      <c r="AG41" s="500">
        <f>SUM(AG7:AG40)</f>
        <v>0</v>
      </c>
      <c r="AH41" s="386" t="s">
        <v>148</v>
      </c>
      <c r="AI41" s="386"/>
      <c r="AJ41" s="386"/>
    </row>
    <row r="42" spans="1:36">
      <c r="A42" s="183"/>
      <c r="B42" s="183"/>
      <c r="C42" s="183"/>
      <c r="D42" s="183"/>
      <c r="E42" s="183"/>
      <c r="F42" s="183"/>
      <c r="G42" s="183"/>
      <c r="H42" s="183"/>
      <c r="I42" s="183"/>
      <c r="J42" s="388"/>
      <c r="K42" s="388"/>
      <c r="L42" s="386"/>
      <c r="M42" s="386"/>
      <c r="N42" s="386"/>
      <c r="O42" s="386">
        <f>O41/2.31</f>
        <v>1.49710598043931</v>
      </c>
      <c r="P42" s="386" t="s">
        <v>149</v>
      </c>
      <c r="Q42" s="386"/>
      <c r="R42" s="386"/>
      <c r="S42" s="386">
        <f>S41/2.31</f>
        <v>0</v>
      </c>
      <c r="T42" s="386" t="s">
        <v>149</v>
      </c>
      <c r="U42" s="386">
        <f>U41/2.31</f>
        <v>80.13</v>
      </c>
      <c r="V42" s="386" t="s">
        <v>149</v>
      </c>
      <c r="W42" s="386"/>
      <c r="X42" s="386"/>
      <c r="Y42" s="386">
        <f>Y41/2.31</f>
        <v>0</v>
      </c>
      <c r="Z42" s="386" t="s">
        <v>149</v>
      </c>
      <c r="AA42" s="386"/>
      <c r="AB42" s="386"/>
      <c r="AC42" s="386">
        <f>AC41/2.31</f>
        <v>0</v>
      </c>
      <c r="AD42" s="386" t="s">
        <v>149</v>
      </c>
      <c r="AE42" s="386"/>
      <c r="AF42" s="386"/>
      <c r="AG42" s="386">
        <f>AG41/2.31</f>
        <v>0</v>
      </c>
      <c r="AH42" s="386" t="s">
        <v>149</v>
      </c>
      <c r="AI42" s="386"/>
      <c r="AJ42" s="386"/>
    </row>
    <row r="43" spans="1:36">
      <c r="A43" s="183"/>
      <c r="B43" s="183"/>
      <c r="C43" s="183"/>
      <c r="D43" s="183"/>
      <c r="E43" s="183"/>
      <c r="F43" s="183"/>
      <c r="G43" s="183"/>
      <c r="H43" s="183"/>
      <c r="I43" s="183"/>
      <c r="J43" s="388"/>
      <c r="K43" s="388"/>
      <c r="L43" s="386"/>
      <c r="M43" s="386"/>
      <c r="N43" s="386"/>
      <c r="O43" s="386"/>
      <c r="P43" s="386"/>
      <c r="Q43" s="386"/>
      <c r="R43" s="386"/>
      <c r="S43" s="386"/>
      <c r="T43" s="386"/>
      <c r="U43" s="386"/>
      <c r="V43" s="386"/>
      <c r="W43" s="386"/>
      <c r="X43" s="386"/>
      <c r="Y43" s="386"/>
      <c r="Z43" s="386"/>
      <c r="AA43" s="386"/>
      <c r="AB43" s="386"/>
      <c r="AC43" s="386"/>
      <c r="AD43" s="386"/>
      <c r="AE43" s="386"/>
      <c r="AF43" s="386"/>
      <c r="AG43" s="386"/>
      <c r="AH43" s="386"/>
      <c r="AI43" s="386"/>
      <c r="AJ43" s="386"/>
    </row>
    <row r="44" spans="1:36">
      <c r="A44" s="183"/>
      <c r="B44" s="183"/>
      <c r="C44" s="183"/>
      <c r="D44" s="183"/>
      <c r="E44" s="183"/>
      <c r="F44" s="183"/>
      <c r="G44" s="183"/>
      <c r="H44" s="183"/>
      <c r="I44" s="183"/>
      <c r="J44" s="183"/>
      <c r="K44" s="183"/>
      <c r="L44" s="386"/>
      <c r="M44" s="386"/>
      <c r="N44" s="386"/>
      <c r="O44" s="386"/>
      <c r="P44" s="386"/>
      <c r="Q44" s="386"/>
      <c r="R44" s="386"/>
      <c r="S44" s="386"/>
      <c r="T44" s="386"/>
      <c r="U44" s="386"/>
      <c r="V44" s="386"/>
      <c r="W44" s="386"/>
      <c r="X44" s="386"/>
      <c r="Y44" s="386"/>
      <c r="Z44" s="386"/>
      <c r="AA44" s="386"/>
      <c r="AB44" s="386"/>
      <c r="AC44" s="386"/>
      <c r="AD44" s="386"/>
      <c r="AE44" s="386"/>
      <c r="AF44" s="386"/>
      <c r="AG44" s="386"/>
      <c r="AH44" s="386"/>
      <c r="AI44" s="386"/>
      <c r="AJ44" s="386"/>
    </row>
    <row r="45" spans="1:36">
      <c r="A45" s="183"/>
      <c r="B45" s="183"/>
      <c r="C45" s="183"/>
      <c r="D45" s="183"/>
      <c r="E45" s="183"/>
      <c r="F45" s="183"/>
      <c r="G45" s="183"/>
      <c r="H45" s="183"/>
      <c r="I45" s="183"/>
      <c r="J45" s="183"/>
      <c r="K45" s="183"/>
      <c r="L45" s="386"/>
      <c r="M45" s="386"/>
      <c r="N45" s="386"/>
      <c r="O45" s="386"/>
      <c r="P45" s="386"/>
      <c r="Q45" s="386"/>
      <c r="R45" s="386"/>
      <c r="S45" s="386"/>
      <c r="T45" s="386"/>
      <c r="U45" s="386"/>
      <c r="V45" s="386"/>
      <c r="W45" s="386"/>
      <c r="X45" s="386"/>
      <c r="Y45" s="386"/>
      <c r="Z45" s="386"/>
      <c r="AA45" s="386"/>
      <c r="AB45" s="386"/>
      <c r="AC45" s="386"/>
      <c r="AD45" s="386"/>
      <c r="AE45" s="386"/>
      <c r="AF45" s="386"/>
      <c r="AG45" s="386"/>
      <c r="AH45" s="386"/>
      <c r="AI45" s="386"/>
      <c r="AJ45" s="386"/>
    </row>
    <row r="46" spans="1:36">
      <c r="A46" s="183"/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386"/>
      <c r="M46" s="386"/>
      <c r="N46" s="386"/>
      <c r="O46" s="386"/>
      <c r="P46" s="386"/>
      <c r="Q46" s="386"/>
      <c r="R46" s="386"/>
      <c r="S46" s="386"/>
      <c r="T46" s="386"/>
      <c r="U46" s="386"/>
      <c r="V46" s="386"/>
      <c r="W46" s="386"/>
      <c r="X46" s="386"/>
      <c r="Y46" s="386"/>
      <c r="Z46" s="386"/>
      <c r="AA46" s="386"/>
      <c r="AB46" s="386"/>
      <c r="AC46" s="386"/>
      <c r="AD46" s="386"/>
      <c r="AE46" s="386"/>
      <c r="AF46" s="386"/>
      <c r="AG46" s="386" t="s">
        <v>150</v>
      </c>
      <c r="AH46" s="502">
        <f>SUM(AG41,AC41,Y41,S41,O41,U41)</f>
        <v>188.558614814815</v>
      </c>
      <c r="AI46" s="386"/>
      <c r="AJ46" s="386"/>
    </row>
    <row r="47" spans="1:36">
      <c r="A47" s="183"/>
      <c r="B47" s="183"/>
      <c r="C47" s="183"/>
      <c r="D47" s="445"/>
      <c r="E47" s="503"/>
      <c r="F47" s="445"/>
      <c r="G47" s="445"/>
      <c r="H47" s="445"/>
      <c r="I47" s="183"/>
      <c r="J47" s="183"/>
      <c r="K47" s="183"/>
      <c r="L47" s="386"/>
      <c r="M47" s="386"/>
      <c r="N47" s="386"/>
      <c r="O47" s="386"/>
      <c r="P47" s="386"/>
      <c r="Q47" s="386"/>
      <c r="R47" s="386"/>
      <c r="S47" s="386"/>
      <c r="T47" s="386"/>
      <c r="U47" s="386"/>
      <c r="V47" s="386"/>
      <c r="W47" s="386"/>
      <c r="X47" s="386"/>
      <c r="Y47" s="386"/>
      <c r="Z47" s="386"/>
      <c r="AA47" s="386"/>
      <c r="AB47" s="386"/>
      <c r="AC47" s="386"/>
      <c r="AD47" s="386"/>
      <c r="AE47" s="386"/>
      <c r="AF47" s="386"/>
      <c r="AG47" s="386"/>
      <c r="AH47" s="386"/>
      <c r="AI47" s="386"/>
      <c r="AJ47" s="386"/>
    </row>
    <row r="48" ht="14.45" customHeight="1" spans="1:36">
      <c r="A48" s="183"/>
      <c r="B48" s="183"/>
      <c r="C48" s="183"/>
      <c r="D48" s="183"/>
      <c r="E48" s="386"/>
      <c r="F48" s="386"/>
      <c r="G48" s="386"/>
      <c r="H48" s="386"/>
      <c r="I48" s="386"/>
      <c r="J48" s="386"/>
      <c r="K48" s="386"/>
      <c r="L48" s="386"/>
      <c r="M48" s="386"/>
      <c r="N48" s="386"/>
      <c r="O48" s="386"/>
      <c r="P48" s="386"/>
      <c r="Q48" s="386"/>
      <c r="R48" s="386"/>
      <c r="S48" s="386"/>
      <c r="T48" s="386"/>
      <c r="U48" s="386"/>
      <c r="V48" s="386"/>
      <c r="W48" s="386"/>
      <c r="X48" s="386"/>
      <c r="Y48" s="386"/>
      <c r="Z48" s="386"/>
      <c r="AA48" s="386"/>
      <c r="AB48" s="386"/>
      <c r="AC48" s="386"/>
      <c r="AD48"/>
      <c r="AE48"/>
      <c r="AF48"/>
      <c r="AG48"/>
      <c r="AH48"/>
      <c r="AI48"/>
      <c r="AJ48"/>
    </row>
    <row r="49" ht="14.45" customHeight="1" spans="1:36">
      <c r="A49" s="183"/>
      <c r="B49" s="183"/>
      <c r="C49" s="183"/>
      <c r="D49" s="183"/>
      <c r="E49" s="386"/>
      <c r="F49" s="386"/>
      <c r="G49" s="386"/>
      <c r="H49" s="386"/>
      <c r="I49" s="386"/>
      <c r="J49" s="386"/>
      <c r="K49" s="386"/>
      <c r="L49" s="386"/>
      <c r="M49" s="386"/>
      <c r="N49" s="386"/>
      <c r="O49" s="386"/>
      <c r="P49" s="386"/>
      <c r="Q49" s="386"/>
      <c r="R49" s="386"/>
      <c r="S49" s="386"/>
      <c r="T49" s="386"/>
      <c r="U49" s="386"/>
      <c r="V49" s="386"/>
      <c r="W49" s="386"/>
      <c r="X49" s="386"/>
      <c r="Y49" s="386"/>
      <c r="Z49" s="386"/>
      <c r="AA49" s="386"/>
      <c r="AB49" s="386"/>
      <c r="AC49" s="386"/>
      <c r="AD49"/>
      <c r="AE49"/>
      <c r="AF49"/>
      <c r="AG49"/>
      <c r="AH49"/>
      <c r="AI49"/>
      <c r="AJ49"/>
    </row>
    <row r="50" ht="14.45" customHeight="1" spans="1:36">
      <c r="A50" s="183"/>
      <c r="B50" s="183"/>
      <c r="C50" s="183"/>
      <c r="D50" s="183"/>
      <c r="E50" s="386"/>
      <c r="F50" s="386"/>
      <c r="G50" s="386"/>
      <c r="H50" s="386"/>
      <c r="I50" s="386"/>
      <c r="J50" s="386"/>
      <c r="K50" s="386"/>
      <c r="L50" s="386"/>
      <c r="M50" s="386"/>
      <c r="N50" s="386"/>
      <c r="O50" s="386"/>
      <c r="P50" s="386"/>
      <c r="Q50" s="386"/>
      <c r="R50" s="386"/>
      <c r="S50" s="386"/>
      <c r="T50" s="386"/>
      <c r="U50" s="386"/>
      <c r="V50" s="386"/>
      <c r="W50" s="386"/>
      <c r="X50" s="386"/>
      <c r="Y50" s="386"/>
      <c r="Z50" s="386"/>
      <c r="AA50" s="386"/>
      <c r="AB50" s="386"/>
      <c r="AC50" s="386"/>
      <c r="AD50"/>
      <c r="AE50"/>
      <c r="AF50"/>
      <c r="AG50"/>
      <c r="AH50"/>
      <c r="AI50"/>
      <c r="AJ50"/>
    </row>
    <row r="51" ht="14.45" customHeight="1" spans="1:36">
      <c r="A51" s="183"/>
      <c r="B51" s="183"/>
      <c r="C51" s="183"/>
      <c r="D51" s="183"/>
      <c r="E51" s="386"/>
      <c r="F51" s="386"/>
      <c r="G51" s="386"/>
      <c r="H51" s="386"/>
      <c r="I51" s="386"/>
      <c r="J51" s="386"/>
      <c r="K51" s="386"/>
      <c r="L51" s="386"/>
      <c r="M51" s="386"/>
      <c r="N51" s="386"/>
      <c r="O51" s="386"/>
      <c r="P51" s="386"/>
      <c r="Q51" s="386"/>
      <c r="R51" s="386"/>
      <c r="S51" s="386"/>
      <c r="T51" s="386"/>
      <c r="U51" s="386"/>
      <c r="V51" s="386"/>
      <c r="W51" s="386"/>
      <c r="X51" s="386"/>
      <c r="Y51" s="386"/>
      <c r="Z51" s="386"/>
      <c r="AA51" s="386"/>
      <c r="AB51" s="386"/>
      <c r="AC51" s="386"/>
      <c r="AD51"/>
      <c r="AE51"/>
      <c r="AF51"/>
      <c r="AG51"/>
      <c r="AH51"/>
      <c r="AI51"/>
      <c r="AJ51"/>
    </row>
    <row r="52" ht="14.45" customHeight="1" spans="1:36">
      <c r="A52" s="183"/>
      <c r="B52" s="183"/>
      <c r="C52" s="183"/>
      <c r="D52" s="183"/>
      <c r="E52" s="386"/>
      <c r="F52" s="386"/>
      <c r="G52" s="386"/>
      <c r="H52" s="386"/>
      <c r="I52" s="386"/>
      <c r="J52" s="386"/>
      <c r="K52" s="386"/>
      <c r="L52" s="386"/>
      <c r="M52" s="386"/>
      <c r="N52" s="386"/>
      <c r="O52" s="386"/>
      <c r="P52" s="386"/>
      <c r="Q52" s="386"/>
      <c r="R52" s="386"/>
      <c r="S52" s="386"/>
      <c r="T52" s="386"/>
      <c r="U52" s="386"/>
      <c r="V52" s="386"/>
      <c r="W52" s="386"/>
      <c r="X52" s="386"/>
      <c r="Y52" s="386"/>
      <c r="Z52" s="386"/>
      <c r="AA52" s="386"/>
      <c r="AB52" s="386"/>
      <c r="AC52" s="386"/>
      <c r="AD52"/>
      <c r="AE52"/>
      <c r="AF52"/>
      <c r="AG52"/>
      <c r="AH52"/>
      <c r="AI52"/>
      <c r="AJ52"/>
    </row>
    <row r="53" ht="14.45" customHeight="1" spans="1:36">
      <c r="A53" s="183"/>
      <c r="B53" s="183"/>
      <c r="C53" s="183"/>
      <c r="D53" s="183"/>
      <c r="E53" s="386"/>
      <c r="F53" s="386"/>
      <c r="G53" s="386"/>
      <c r="H53" s="386"/>
      <c r="I53" s="386"/>
      <c r="J53" s="386"/>
      <c r="K53" s="386"/>
      <c r="L53" s="386"/>
      <c r="M53" s="386"/>
      <c r="N53" s="386"/>
      <c r="O53" s="386"/>
      <c r="P53" s="386"/>
      <c r="Q53" s="386"/>
      <c r="R53" s="386"/>
      <c r="S53" s="386"/>
      <c r="T53" s="386"/>
      <c r="U53" s="386"/>
      <c r="V53" s="386"/>
      <c r="W53" s="386"/>
      <c r="X53" s="386"/>
      <c r="Y53" s="386"/>
      <c r="Z53" s="386"/>
      <c r="AA53" s="386"/>
      <c r="AB53" s="386"/>
      <c r="AC53" s="386"/>
      <c r="AD53"/>
      <c r="AE53"/>
      <c r="AF53"/>
      <c r="AG53"/>
      <c r="AH53"/>
      <c r="AI53"/>
      <c r="AJ53"/>
    </row>
    <row r="54" ht="14.45" customHeight="1" spans="1:36">
      <c r="A54" s="183"/>
      <c r="B54" s="183"/>
      <c r="C54" s="183"/>
      <c r="D54" s="183"/>
      <c r="E54" s="386"/>
      <c r="F54" s="386"/>
      <c r="G54" s="386"/>
      <c r="H54" s="386"/>
      <c r="I54" s="386"/>
      <c r="J54" s="386"/>
      <c r="K54" s="386"/>
      <c r="L54" s="386"/>
      <c r="M54" s="386"/>
      <c r="N54" s="386"/>
      <c r="O54" s="386"/>
      <c r="P54" s="386"/>
      <c r="Q54" s="386"/>
      <c r="R54" s="386"/>
      <c r="S54" s="386"/>
      <c r="T54" s="386"/>
      <c r="U54" s="386"/>
      <c r="V54" s="386"/>
      <c r="W54" s="386"/>
      <c r="X54" s="386"/>
      <c r="Y54" s="386"/>
      <c r="Z54" s="386"/>
      <c r="AA54" s="386"/>
      <c r="AB54" s="386"/>
      <c r="AC54" s="386"/>
      <c r="AD54"/>
      <c r="AE54"/>
      <c r="AF54"/>
      <c r="AG54"/>
      <c r="AH54"/>
      <c r="AI54"/>
      <c r="AJ54"/>
    </row>
    <row r="55" ht="14.45" customHeight="1" spans="1:36">
      <c r="A55" s="183"/>
      <c r="B55" s="183"/>
      <c r="C55" s="183"/>
      <c r="D55" s="183"/>
      <c r="E55" s="386"/>
      <c r="F55" s="386"/>
      <c r="G55" s="386"/>
      <c r="H55" s="386"/>
      <c r="I55" s="386"/>
      <c r="J55" s="386"/>
      <c r="K55" s="386"/>
      <c r="L55" s="386"/>
      <c r="M55" s="386"/>
      <c r="N55" s="386"/>
      <c r="O55" s="386"/>
      <c r="P55" s="386"/>
      <c r="Q55" s="386"/>
      <c r="R55" s="386"/>
      <c r="S55" s="386"/>
      <c r="T55" s="386"/>
      <c r="U55" s="386"/>
      <c r="V55" s="386"/>
      <c r="X55" s="386"/>
      <c r="Y55" s="386"/>
      <c r="Z55" s="386"/>
      <c r="AA55" s="386"/>
      <c r="AB55" s="386"/>
      <c r="AC55" s="386"/>
      <c r="AD55"/>
      <c r="AE55"/>
      <c r="AF55"/>
      <c r="AG55"/>
      <c r="AH55"/>
      <c r="AI55"/>
      <c r="AJ55"/>
    </row>
    <row r="56" ht="14.45" customHeight="1" spans="1:36">
      <c r="A56" s="183"/>
      <c r="B56" s="183"/>
      <c r="C56" s="183"/>
      <c r="D56" s="183"/>
      <c r="E56" s="386"/>
      <c r="F56" s="386"/>
      <c r="G56" s="386"/>
      <c r="H56" s="386"/>
      <c r="I56" s="386"/>
      <c r="J56" s="386"/>
      <c r="K56" s="386"/>
      <c r="L56" s="386"/>
      <c r="M56" s="386"/>
      <c r="N56" s="386"/>
      <c r="O56" s="386"/>
      <c r="P56" s="386"/>
      <c r="Q56" s="386"/>
      <c r="R56" s="386"/>
      <c r="S56" s="386"/>
      <c r="T56" s="386"/>
      <c r="U56" s="386"/>
      <c r="V56" s="386"/>
      <c r="W56" s="386"/>
      <c r="X56" s="386"/>
      <c r="Y56" s="386"/>
      <c r="Z56" s="386"/>
      <c r="AA56" s="386"/>
      <c r="AB56" s="386"/>
      <c r="AC56" s="386"/>
      <c r="AD56"/>
      <c r="AE56"/>
      <c r="AF56"/>
      <c r="AG56"/>
      <c r="AH56"/>
      <c r="AI56"/>
      <c r="AJ56"/>
    </row>
    <row r="57" ht="14.45" customHeight="1" spans="1:36">
      <c r="A57" s="183"/>
      <c r="B57" s="183"/>
      <c r="C57" s="183"/>
      <c r="D57" s="183"/>
      <c r="E57" s="386"/>
      <c r="F57" s="386"/>
      <c r="G57" s="386"/>
      <c r="H57" s="386"/>
      <c r="I57" s="386"/>
      <c r="J57" s="386"/>
      <c r="K57" s="386"/>
      <c r="L57" s="386"/>
      <c r="M57" s="386"/>
      <c r="N57" s="386"/>
      <c r="O57" s="386"/>
      <c r="P57" s="386"/>
      <c r="Q57" s="386"/>
      <c r="R57" s="386"/>
      <c r="S57" s="386"/>
      <c r="T57" s="386"/>
      <c r="U57" s="386"/>
      <c r="V57" s="386"/>
      <c r="W57" s="386"/>
      <c r="X57" s="386"/>
      <c r="Y57" s="386"/>
      <c r="Z57" s="386"/>
      <c r="AA57" s="386"/>
      <c r="AB57" s="386"/>
      <c r="AC57" s="386"/>
      <c r="AD57"/>
      <c r="AE57"/>
      <c r="AF57"/>
      <c r="AG57"/>
      <c r="AH57"/>
      <c r="AI57"/>
      <c r="AJ57"/>
    </row>
    <row r="58" ht="14.45" customHeight="1" spans="1:36">
      <c r="A58" s="183"/>
      <c r="B58" s="183"/>
      <c r="C58" s="183"/>
      <c r="D58" s="183"/>
      <c r="E58" s="386"/>
      <c r="F58" s="386"/>
      <c r="G58" s="386"/>
      <c r="H58" s="386"/>
      <c r="I58" s="386"/>
      <c r="J58" s="386"/>
      <c r="K58" s="386"/>
      <c r="L58" s="386"/>
      <c r="M58" s="386"/>
      <c r="N58" s="386"/>
      <c r="O58" s="386"/>
      <c r="P58" s="386"/>
      <c r="Q58" s="386"/>
      <c r="R58" s="386"/>
      <c r="S58" s="386"/>
      <c r="T58" s="386"/>
      <c r="U58" s="386"/>
      <c r="V58" s="386"/>
      <c r="W58" s="386"/>
      <c r="X58" s="386"/>
      <c r="Y58" s="386"/>
      <c r="Z58" s="386"/>
      <c r="AA58" s="386"/>
      <c r="AB58" s="386"/>
      <c r="AC58" s="386"/>
      <c r="AD58"/>
      <c r="AE58"/>
      <c r="AF58"/>
      <c r="AG58"/>
      <c r="AH58"/>
      <c r="AI58"/>
      <c r="AJ58"/>
    </row>
    <row r="59" ht="14.45" customHeight="1" spans="1:36">
      <c r="A59" s="183"/>
      <c r="B59" s="183"/>
      <c r="C59" s="183"/>
      <c r="D59" s="183"/>
      <c r="E59" s="386"/>
      <c r="F59" s="386"/>
      <c r="G59" s="386"/>
      <c r="H59" s="386"/>
      <c r="I59" s="386"/>
      <c r="J59" s="386"/>
      <c r="K59" s="386"/>
      <c r="L59" s="386"/>
      <c r="M59" s="386"/>
      <c r="N59" s="386"/>
      <c r="O59" s="386"/>
      <c r="P59" s="386"/>
      <c r="Q59" s="386"/>
      <c r="R59" s="386"/>
      <c r="S59" s="386"/>
      <c r="T59" s="386"/>
      <c r="U59" s="386"/>
      <c r="V59" s="386"/>
      <c r="W59" s="386"/>
      <c r="X59" s="386"/>
      <c r="Y59" s="386"/>
      <c r="Z59" s="386"/>
      <c r="AA59" s="386"/>
      <c r="AB59" s="386"/>
      <c r="AC59" s="386"/>
      <c r="AD59"/>
      <c r="AE59"/>
      <c r="AF59"/>
      <c r="AG59"/>
      <c r="AH59"/>
      <c r="AI59"/>
      <c r="AJ59"/>
    </row>
    <row r="60" spans="1:36">
      <c r="A60" s="183"/>
      <c r="B60" s="183"/>
      <c r="C60" s="386"/>
      <c r="D60" s="183"/>
      <c r="E60" s="386"/>
      <c r="F60" s="386"/>
      <c r="G60" s="386"/>
      <c r="H60" s="386"/>
      <c r="I60" s="386"/>
      <c r="J60" s="386"/>
      <c r="K60" s="386"/>
      <c r="L60" s="386"/>
      <c r="M60" s="386"/>
      <c r="N60" s="386"/>
      <c r="O60" s="386"/>
      <c r="P60" s="386"/>
      <c r="Q60" s="386"/>
      <c r="R60" s="386"/>
      <c r="S60" s="386"/>
      <c r="T60" s="386"/>
      <c r="U60" s="386"/>
      <c r="V60" s="386"/>
      <c r="W60" s="386"/>
      <c r="X60" s="386"/>
      <c r="Y60" s="386"/>
      <c r="Z60" s="386"/>
      <c r="AA60" s="386"/>
      <c r="AB60" s="386"/>
      <c r="AC60" s="386"/>
      <c r="AD60"/>
      <c r="AE60"/>
      <c r="AF60"/>
      <c r="AG60"/>
      <c r="AH60"/>
      <c r="AI60"/>
      <c r="AJ60"/>
    </row>
    <row r="61" spans="1:36">
      <c r="A61" s="183"/>
      <c r="B61" s="183"/>
      <c r="C61" s="183"/>
      <c r="D61" s="183"/>
      <c r="E61" s="386"/>
      <c r="F61" s="386"/>
      <c r="G61" s="386"/>
      <c r="H61" s="386"/>
      <c r="I61" s="386"/>
      <c r="J61" s="386"/>
      <c r="K61" s="386"/>
      <c r="L61" s="386"/>
      <c r="M61" s="386"/>
      <c r="N61" s="386"/>
      <c r="O61" s="386"/>
      <c r="P61" s="386"/>
      <c r="Q61" s="386"/>
      <c r="R61" s="386"/>
      <c r="S61" s="386"/>
      <c r="T61" s="386"/>
      <c r="U61" s="386"/>
      <c r="V61" s="386"/>
      <c r="W61" s="386"/>
      <c r="X61" s="386"/>
      <c r="Y61" s="386"/>
      <c r="Z61" s="386"/>
      <c r="AA61" s="386"/>
      <c r="AB61" s="386"/>
      <c r="AC61" s="386"/>
      <c r="AD61"/>
      <c r="AE61"/>
      <c r="AF61"/>
      <c r="AG61"/>
      <c r="AH61"/>
      <c r="AI61"/>
      <c r="AJ61"/>
    </row>
    <row r="62" spans="1:36">
      <c r="A62" s="183"/>
      <c r="B62" s="183"/>
      <c r="C62" s="183"/>
      <c r="D62" s="183"/>
      <c r="E62" s="386"/>
      <c r="F62" s="386"/>
      <c r="G62" s="386"/>
      <c r="H62" s="386"/>
      <c r="I62" s="386"/>
      <c r="J62" s="386"/>
      <c r="K62" s="386"/>
      <c r="L62" s="386"/>
      <c r="M62" s="386"/>
      <c r="N62" s="386"/>
      <c r="O62" s="386"/>
      <c r="P62" s="386"/>
      <c r="Q62" s="386"/>
      <c r="R62" s="386"/>
      <c r="S62" s="386"/>
      <c r="T62" s="386"/>
      <c r="U62" s="386"/>
      <c r="V62" s="386"/>
      <c r="W62" s="386"/>
      <c r="X62" s="386"/>
      <c r="Y62" s="386"/>
      <c r="Z62" s="386"/>
      <c r="AA62" s="386"/>
      <c r="AB62" s="386"/>
      <c r="AC62" s="386"/>
      <c r="AD62"/>
      <c r="AE62"/>
      <c r="AF62"/>
      <c r="AG62"/>
      <c r="AH62"/>
      <c r="AI62"/>
      <c r="AJ62"/>
    </row>
    <row r="63" spans="1:36">
      <c r="A63" s="183"/>
      <c r="B63" s="183"/>
      <c r="C63" s="504"/>
      <c r="D63" s="183"/>
      <c r="E63" s="386"/>
      <c r="F63" s="386"/>
      <c r="G63" s="386"/>
      <c r="H63" s="386"/>
      <c r="I63" s="386"/>
      <c r="J63" s="386"/>
      <c r="K63" s="386"/>
      <c r="L63" s="386"/>
      <c r="M63" s="386"/>
      <c r="N63" s="386"/>
      <c r="O63" s="386"/>
      <c r="P63" s="386"/>
      <c r="Q63" s="386"/>
      <c r="R63" s="386"/>
      <c r="S63" s="386"/>
      <c r="T63" s="386"/>
      <c r="U63" s="386"/>
      <c r="V63" s="386"/>
      <c r="W63" s="386"/>
      <c r="X63" s="386"/>
      <c r="Y63" s="386"/>
      <c r="Z63" s="386"/>
      <c r="AA63" s="386"/>
      <c r="AB63" s="386"/>
      <c r="AC63" s="386"/>
      <c r="AD63"/>
      <c r="AE63"/>
      <c r="AF63"/>
      <c r="AG63"/>
      <c r="AH63"/>
      <c r="AI63"/>
      <c r="AJ63"/>
    </row>
    <row r="64" spans="1:36">
      <c r="A64" s="183"/>
      <c r="B64" s="183"/>
      <c r="C64" s="183"/>
      <c r="D64" s="183"/>
      <c r="E64" s="183"/>
      <c r="F64" s="183"/>
      <c r="G64" s="183"/>
      <c r="H64" s="183"/>
      <c r="I64" s="183"/>
      <c r="J64" s="183"/>
      <c r="K64" s="183"/>
      <c r="L64" s="386"/>
      <c r="M64" s="386"/>
      <c r="N64" s="386"/>
      <c r="O64" s="386"/>
      <c r="P64" s="386"/>
      <c r="Q64" s="386"/>
      <c r="R64" s="386"/>
      <c r="S64" s="386"/>
      <c r="T64" s="386"/>
      <c r="U64" s="386"/>
      <c r="V64" s="386"/>
      <c r="W64" s="386"/>
      <c r="X64" s="386"/>
      <c r="Y64" s="386"/>
      <c r="Z64" s="386"/>
      <c r="AA64" s="386"/>
      <c r="AB64" s="386"/>
      <c r="AC64" s="386"/>
      <c r="AD64" s="386"/>
      <c r="AE64" s="386"/>
      <c r="AF64" s="386"/>
      <c r="AG64" s="386"/>
      <c r="AH64" s="386"/>
      <c r="AI64" s="386"/>
      <c r="AJ64" s="386"/>
    </row>
    <row r="65" spans="1:49">
      <c r="A65" s="183"/>
      <c r="B65" s="183"/>
      <c r="C65" s="183"/>
      <c r="D65" s="183"/>
      <c r="E65" s="183"/>
      <c r="F65" s="183"/>
      <c r="G65" s="183"/>
      <c r="H65" s="183"/>
      <c r="I65" s="183"/>
      <c r="J65" s="183"/>
      <c r="K65" s="183"/>
      <c r="L65" s="386"/>
      <c r="M65" s="386"/>
      <c r="N65" s="386"/>
      <c r="O65" s="386"/>
      <c r="P65" s="386"/>
      <c r="Q65" s="386"/>
      <c r="R65" s="386"/>
      <c r="S65" s="386"/>
      <c r="T65" s="386"/>
      <c r="U65" s="386"/>
      <c r="V65" s="386"/>
      <c r="W65" s="386"/>
      <c r="X65" s="386"/>
      <c r="Y65" s="386"/>
      <c r="Z65" s="386"/>
      <c r="AA65" s="386"/>
      <c r="AB65" s="386"/>
      <c r="AC65" s="386"/>
      <c r="AD65" s="386"/>
      <c r="AE65" s="386"/>
      <c r="AF65" s="386"/>
      <c r="AG65" s="386"/>
      <c r="AH65" s="386"/>
      <c r="AI65" s="386"/>
      <c r="AJ65" s="386"/>
    </row>
    <row r="66" spans="1:49">
      <c r="A66" s="183"/>
      <c r="B66" s="183"/>
      <c r="C66" s="183"/>
      <c r="D66" s="183"/>
      <c r="E66" s="183"/>
      <c r="F66" s="183"/>
      <c r="G66" s="183"/>
      <c r="H66" s="183"/>
      <c r="I66" s="183"/>
      <c r="J66" s="183"/>
      <c r="K66" s="183"/>
      <c r="L66" s="386"/>
      <c r="M66" s="386"/>
      <c r="N66" s="386"/>
      <c r="O66" s="386"/>
      <c r="P66" s="386"/>
      <c r="Q66" s="386"/>
      <c r="R66" s="386"/>
      <c r="S66" s="386"/>
      <c r="T66" s="386"/>
      <c r="U66" s="386"/>
      <c r="V66" s="386"/>
      <c r="W66" s="386"/>
      <c r="X66" s="386"/>
      <c r="Y66" s="386"/>
      <c r="Z66" s="386"/>
      <c r="AA66" s="386"/>
      <c r="AB66" s="386"/>
      <c r="AC66" s="386"/>
      <c r="AD66" s="386"/>
      <c r="AE66" s="386"/>
      <c r="AF66" s="386"/>
      <c r="AG66" s="386"/>
      <c r="AH66" s="386"/>
      <c r="AI66" s="386"/>
      <c r="AJ66" s="386"/>
    </row>
    <row r="67" spans="1:49">
      <c r="A67" s="183"/>
      <c r="B67" s="183"/>
      <c r="C67" s="183"/>
      <c r="D67" s="183"/>
      <c r="E67" s="183"/>
      <c r="F67" s="183"/>
      <c r="G67" s="183"/>
      <c r="H67" s="183"/>
      <c r="I67" s="183"/>
      <c r="J67" s="183"/>
      <c r="K67" s="183"/>
      <c r="L67" s="386"/>
      <c r="M67" s="386"/>
      <c r="N67" s="386"/>
      <c r="O67" s="386"/>
      <c r="P67" s="386"/>
      <c r="Q67" s="386"/>
      <c r="R67" s="386"/>
      <c r="S67" s="386"/>
      <c r="T67" s="386"/>
      <c r="U67" s="386"/>
      <c r="V67" s="386"/>
      <c r="W67" s="386"/>
      <c r="X67" s="386"/>
      <c r="Y67" s="386"/>
      <c r="Z67" s="386"/>
      <c r="AA67" s="386"/>
      <c r="AB67" s="386"/>
      <c r="AC67" s="386"/>
      <c r="AD67" s="386"/>
      <c r="AE67" s="386"/>
      <c r="AF67" s="386"/>
      <c r="AG67" s="386"/>
      <c r="AH67" s="386"/>
      <c r="AI67" s="386"/>
      <c r="AJ67" s="386"/>
    </row>
    <row r="68" spans="1:49">
      <c r="A68" s="183"/>
      <c r="B68" s="183"/>
      <c r="C68" s="183"/>
      <c r="D68" s="183"/>
      <c r="E68" s="183"/>
      <c r="F68" s="183"/>
      <c r="G68" s="183"/>
      <c r="H68" s="183"/>
      <c r="I68" s="183"/>
      <c r="J68" s="183"/>
      <c r="K68" s="183"/>
      <c r="L68" s="386"/>
      <c r="M68" s="386"/>
      <c r="N68" s="386"/>
      <c r="O68" s="386"/>
      <c r="P68" s="386"/>
      <c r="Q68" s="386"/>
      <c r="R68" s="386"/>
      <c r="S68" s="386"/>
      <c r="T68" s="386"/>
      <c r="U68" s="386"/>
      <c r="V68" s="386"/>
      <c r="W68" s="386"/>
      <c r="X68" s="386"/>
      <c r="Y68" s="386"/>
      <c r="Z68" s="386"/>
      <c r="AA68" s="386"/>
      <c r="AB68" s="386"/>
      <c r="AC68" s="386"/>
      <c r="AD68" s="386"/>
      <c r="AE68" s="386"/>
      <c r="AF68" s="386"/>
      <c r="AG68" s="386"/>
      <c r="AH68" s="386"/>
      <c r="AI68" s="386"/>
      <c r="AJ68" s="386"/>
    </row>
    <row r="69" spans="1:49">
      <c r="A69" s="183"/>
      <c r="B69" s="183"/>
      <c r="C69" s="183"/>
      <c r="D69" s="183"/>
      <c r="E69" s="183"/>
      <c r="F69" s="183"/>
      <c r="G69" s="183"/>
      <c r="H69" s="183"/>
      <c r="I69" s="183"/>
      <c r="J69" s="183"/>
      <c r="K69" s="183"/>
      <c r="L69" s="386"/>
      <c r="M69" s="386"/>
      <c r="N69" s="386"/>
      <c r="O69" s="386"/>
      <c r="P69" s="386"/>
      <c r="Q69" s="386"/>
      <c r="R69" s="386"/>
      <c r="S69" s="386"/>
      <c r="T69" s="386"/>
      <c r="U69" s="386"/>
      <c r="V69" s="386"/>
      <c r="W69" s="386"/>
      <c r="X69" s="386"/>
      <c r="Y69" s="386"/>
      <c r="Z69" s="386"/>
      <c r="AA69" s="386"/>
      <c r="AB69" s="386"/>
      <c r="AC69" s="386"/>
      <c r="AD69" s="386"/>
      <c r="AE69" s="386"/>
      <c r="AF69" s="386"/>
      <c r="AG69" s="386"/>
      <c r="AH69" s="386"/>
      <c r="AI69" s="386"/>
      <c r="AJ69" s="386"/>
    </row>
    <row r="70" spans="1:49">
      <c r="A70" s="183"/>
      <c r="B70" s="183"/>
      <c r="C70" s="183"/>
      <c r="D70" s="183"/>
      <c r="E70" s="183"/>
      <c r="F70" s="183"/>
      <c r="G70" s="183"/>
      <c r="H70" s="183"/>
      <c r="I70" s="183"/>
      <c r="J70" s="183"/>
      <c r="K70" s="183"/>
      <c r="L70" s="386"/>
      <c r="M70" s="386"/>
      <c r="N70" s="386"/>
      <c r="O70" s="386"/>
      <c r="P70" s="386"/>
      <c r="Q70" s="386"/>
      <c r="R70" s="386"/>
      <c r="S70" s="386"/>
      <c r="T70" s="386"/>
      <c r="U70" s="386"/>
      <c r="V70" s="386"/>
      <c r="W70" s="386"/>
      <c r="X70" s="386"/>
      <c r="Y70" s="386"/>
      <c r="Z70" s="386"/>
      <c r="AA70" s="386"/>
      <c r="AB70" s="386"/>
      <c r="AC70" s="386"/>
      <c r="AD70" s="386"/>
      <c r="AE70" s="386"/>
      <c r="AF70" s="386"/>
      <c r="AG70" s="386"/>
      <c r="AH70" s="386"/>
      <c r="AI70" s="386"/>
      <c r="AJ70" s="386"/>
    </row>
    <row r="71" spans="1:49">
      <c r="A71" s="183"/>
      <c r="B71" s="183"/>
      <c r="C71" s="183"/>
      <c r="D71" s="183"/>
      <c r="E71" s="183"/>
      <c r="F71" s="183"/>
      <c r="G71" s="183"/>
      <c r="H71" s="183"/>
      <c r="I71" s="183"/>
      <c r="J71" s="183"/>
      <c r="K71" s="183"/>
      <c r="L71" s="386"/>
      <c r="M71" s="386"/>
      <c r="N71" s="386"/>
      <c r="O71" s="386"/>
      <c r="P71" s="386"/>
      <c r="Q71" s="386"/>
      <c r="R71" s="386"/>
      <c r="S71" s="386"/>
      <c r="T71" s="386"/>
      <c r="U71" s="386"/>
      <c r="V71" s="386"/>
      <c r="W71" s="386"/>
      <c r="X71" s="386"/>
      <c r="Y71" s="386"/>
      <c r="Z71" s="386"/>
      <c r="AA71" s="386"/>
      <c r="AB71" s="386"/>
      <c r="AC71" s="386"/>
      <c r="AD71" s="386"/>
      <c r="AE71" s="386"/>
      <c r="AF71" s="386"/>
      <c r="AG71" s="386"/>
      <c r="AH71" s="386"/>
      <c r="AI71" s="386"/>
      <c r="AJ71" s="386"/>
    </row>
    <row r="76" ht="13.5" spans="1:49">
      <c r="A76" s="183"/>
      <c r="B76" s="183"/>
      <c r="C76" s="183"/>
      <c r="D76" s="445" t="s">
        <v>148</v>
      </c>
      <c r="E76" s="503"/>
      <c r="F76" s="445" t="s">
        <v>105</v>
      </c>
      <c r="G76" s="445" t="s">
        <v>106</v>
      </c>
      <c r="H76" s="445" t="s">
        <v>151</v>
      </c>
      <c r="I76" s="183"/>
      <c r="J76" s="183"/>
      <c r="K76" s="183"/>
      <c r="L76" s="386"/>
      <c r="M76" s="386"/>
      <c r="N76" s="386"/>
      <c r="O76" s="386"/>
      <c r="P76" s="386"/>
      <c r="Q76" s="386"/>
      <c r="R76" s="386"/>
      <c r="S76" s="386"/>
      <c r="T76" s="386"/>
      <c r="U76" s="386"/>
      <c r="V76" s="386"/>
      <c r="W76" s="386"/>
      <c r="X76" s="386"/>
      <c r="Y76" s="386"/>
      <c r="Z76" s="386"/>
      <c r="AA76" s="386"/>
      <c r="AB76" s="386"/>
      <c r="AC76" s="386"/>
      <c r="AD76" s="386"/>
      <c r="AE76" s="386"/>
      <c r="AF76" s="386"/>
      <c r="AG76" s="386"/>
      <c r="AH76" s="386"/>
      <c r="AI76" s="386"/>
      <c r="AJ76" s="386"/>
      <c r="AK76" s="183"/>
      <c r="AL76" s="183"/>
      <c r="AM76" s="183"/>
      <c r="AN76" s="183"/>
      <c r="AO76" s="183"/>
      <c r="AP76" s="183"/>
      <c r="AQ76" s="183"/>
      <c r="AR76" s="183"/>
      <c r="AS76" s="183"/>
      <c r="AT76" s="183"/>
      <c r="AU76" s="183"/>
      <c r="AV76" s="183"/>
      <c r="AW76" s="183"/>
    </row>
    <row r="77" ht="13.5" spans="1:49">
      <c r="A77" s="183"/>
      <c r="B77" s="183"/>
      <c r="C77" s="649" t="s">
        <v>110</v>
      </c>
      <c r="D77" s="506">
        <v>0.016</v>
      </c>
      <c r="E77" s="507" t="s">
        <v>152</v>
      </c>
      <c r="F77" s="506">
        <v>8</v>
      </c>
      <c r="G77" s="506">
        <v>5.05</v>
      </c>
      <c r="H77" s="506">
        <v>5.5</v>
      </c>
      <c r="I77" s="506">
        <f>(D77*F77*(H77^2))/(32.4*2)</f>
        <v>0.0597530864197531</v>
      </c>
      <c r="J77" s="183"/>
      <c r="K77" s="183"/>
      <c r="L77" s="386"/>
      <c r="M77" s="386"/>
      <c r="N77" s="386"/>
      <c r="O77" s="386"/>
      <c r="P77" s="386"/>
      <c r="Q77" s="386"/>
      <c r="R77" s="386"/>
      <c r="S77" s="386"/>
      <c r="T77" s="386"/>
      <c r="U77" s="386"/>
      <c r="V77" s="386"/>
      <c r="W77" s="386"/>
      <c r="X77" s="386"/>
      <c r="Y77" s="386"/>
      <c r="Z77" s="386"/>
      <c r="AA77" s="386"/>
      <c r="AB77" s="386"/>
      <c r="AC77" s="386"/>
      <c r="AD77" s="386"/>
      <c r="AE77" s="386"/>
      <c r="AF77" s="386"/>
      <c r="AG77" s="386"/>
      <c r="AH77" s="386"/>
      <c r="AI77" s="386"/>
      <c r="AJ77" s="386"/>
      <c r="AK77" s="183"/>
      <c r="AL77" s="183"/>
      <c r="AM77" s="183"/>
      <c r="AN77" s="183"/>
      <c r="AO77" s="183"/>
      <c r="AP77" s="183"/>
      <c r="AQ77" s="183"/>
      <c r="AR77" s="183"/>
      <c r="AS77" s="183"/>
      <c r="AT77" s="183"/>
      <c r="AU77" s="183"/>
      <c r="AV77" s="183"/>
      <c r="AW77" s="183"/>
    </row>
    <row r="78" ht="13.5" spans="1:49">
      <c r="A78" s="183"/>
      <c r="B78" s="183"/>
      <c r="C78" s="649" t="s">
        <v>110</v>
      </c>
      <c r="D78" s="506">
        <v>0.019</v>
      </c>
      <c r="E78" s="507" t="s">
        <v>153</v>
      </c>
      <c r="F78" s="506">
        <v>340</v>
      </c>
      <c r="G78" s="506">
        <v>2.067</v>
      </c>
      <c r="H78" s="506">
        <v>5.5</v>
      </c>
      <c r="I78" s="506">
        <f>(D78*F78*(H78^2))/(32.4*2)</f>
        <v>3.01566358024691</v>
      </c>
      <c r="J78" s="183"/>
      <c r="K78" s="183"/>
      <c r="L78" s="386"/>
      <c r="M78" s="386"/>
      <c r="N78" s="386"/>
      <c r="O78" s="386"/>
      <c r="P78" s="386"/>
      <c r="Q78" s="386"/>
      <c r="R78" s="386"/>
      <c r="S78" s="386"/>
      <c r="T78" s="386"/>
      <c r="U78" s="386"/>
      <c r="V78" s="386"/>
      <c r="W78" s="386"/>
      <c r="X78" s="386"/>
      <c r="Y78" s="386"/>
      <c r="Z78" s="386"/>
      <c r="AA78" s="386"/>
      <c r="AB78" s="386"/>
      <c r="AC78" s="386"/>
      <c r="AD78" s="386"/>
      <c r="AE78" s="386"/>
      <c r="AF78" s="386"/>
      <c r="AG78" s="386"/>
      <c r="AH78" s="386"/>
      <c r="AI78" s="386"/>
      <c r="AJ78" s="386"/>
      <c r="AK78" s="183"/>
      <c r="AL78" s="183"/>
      <c r="AM78" s="183"/>
      <c r="AN78" s="183"/>
      <c r="AO78" s="183"/>
      <c r="AP78" s="183"/>
      <c r="AQ78" s="183"/>
      <c r="AR78" s="183"/>
      <c r="AS78" s="183"/>
      <c r="AT78" s="183"/>
      <c r="AU78" s="183"/>
      <c r="AV78" s="183"/>
      <c r="AW78" s="183"/>
    </row>
    <row r="79" ht="13.5" spans="1:49">
      <c r="A79" s="183"/>
      <c r="B79" s="183"/>
      <c r="C79" s="408" t="s">
        <v>115</v>
      </c>
      <c r="D79" s="506">
        <v>0.019</v>
      </c>
      <c r="E79" s="507" t="s">
        <v>153</v>
      </c>
      <c r="F79" s="506">
        <v>340</v>
      </c>
      <c r="G79" s="506">
        <v>2.067</v>
      </c>
      <c r="H79" s="506">
        <v>5.5</v>
      </c>
      <c r="I79" s="506">
        <f>(D79*F79*(H79^2))/(32.4*2)</f>
        <v>3.01566358024691</v>
      </c>
      <c r="J79" s="183"/>
      <c r="K79" s="183"/>
      <c r="L79" s="386"/>
      <c r="M79" s="386"/>
      <c r="N79" s="386"/>
      <c r="O79" s="386"/>
      <c r="P79" s="386"/>
      <c r="Q79" s="386"/>
      <c r="R79" s="386"/>
      <c r="S79" s="386"/>
      <c r="T79" s="386"/>
      <c r="U79" s="386"/>
      <c r="V79" s="386"/>
      <c r="W79" s="386"/>
      <c r="X79" s="386"/>
      <c r="Y79" s="386"/>
      <c r="Z79" s="386"/>
      <c r="AA79" s="386"/>
      <c r="AB79" s="386"/>
      <c r="AC79" s="386"/>
      <c r="AD79" s="386"/>
      <c r="AE79" s="386"/>
      <c r="AF79" s="386"/>
      <c r="AG79" s="386"/>
      <c r="AH79" s="386"/>
      <c r="AI79" s="386"/>
      <c r="AJ79" s="386"/>
      <c r="AK79" s="183"/>
      <c r="AL79" s="183"/>
      <c r="AM79" s="183"/>
      <c r="AN79" s="183"/>
      <c r="AO79" s="183"/>
      <c r="AP79" s="183"/>
      <c r="AQ79" s="183"/>
      <c r="AR79" s="183"/>
      <c r="AS79" s="183"/>
      <c r="AT79" s="183"/>
      <c r="AU79" s="183"/>
      <c r="AV79" s="183"/>
      <c r="AW79" s="183"/>
    </row>
    <row r="138" spans="3:11">
      <c r="C138">
        <v>1</v>
      </c>
    </row>
    <row r="139" spans="3:11">
      <c r="C139">
        <v>1.5</v>
      </c>
      <c r="K139">
        <v>6</v>
      </c>
    </row>
    <row r="140" spans="3:11">
      <c r="C140">
        <v>2</v>
      </c>
    </row>
    <row r="141" spans="3:11">
      <c r="C141">
        <v>2.5</v>
      </c>
    </row>
    <row r="142" spans="3:11">
      <c r="C142">
        <v>3</v>
      </c>
    </row>
    <row r="143" spans="3:11">
      <c r="C143">
        <v>4</v>
      </c>
    </row>
    <row r="144" spans="3:11">
      <c r="C144">
        <v>5</v>
      </c>
    </row>
    <row r="145" spans="3:3">
      <c r="C145">
        <v>6</v>
      </c>
    </row>
    <row r="146" spans="3:3">
      <c r="C146">
        <v>7</v>
      </c>
    </row>
    <row r="147" spans="3:3">
      <c r="C147">
        <v>8</v>
      </c>
    </row>
    <row r="148" spans="3:3">
      <c r="C148">
        <v>9</v>
      </c>
    </row>
    <row r="149" spans="3:3">
      <c r="C149">
        <v>10</v>
      </c>
    </row>
    <row r="150" spans="3:3">
      <c r="C150">
        <v>11</v>
      </c>
    </row>
    <row r="151" spans="3:3">
      <c r="C151">
        <v>12</v>
      </c>
    </row>
    <row r="152" spans="3:3">
      <c r="C152">
        <v>13</v>
      </c>
    </row>
    <row r="153" spans="3:3">
      <c r="C153">
        <v>14</v>
      </c>
    </row>
    <row r="154" spans="3:3">
      <c r="C154">
        <v>15</v>
      </c>
    </row>
    <row r="155" spans="3:3">
      <c r="C155">
        <v>16</v>
      </c>
    </row>
    <row r="156" spans="3:3">
      <c r="C156">
        <v>17</v>
      </c>
    </row>
    <row r="157" spans="3:3">
      <c r="C157">
        <v>18</v>
      </c>
    </row>
    <row r="158" spans="3:3">
      <c r="C158">
        <v>19</v>
      </c>
    </row>
    <row r="159" spans="3:3">
      <c r="C159">
        <v>20</v>
      </c>
    </row>
    <row r="160" spans="3:3">
      <c r="C160">
        <v>21</v>
      </c>
    </row>
    <row r="161" spans="3:3">
      <c r="C161">
        <v>22</v>
      </c>
    </row>
    <row r="162" spans="3:3">
      <c r="C162">
        <v>23</v>
      </c>
    </row>
    <row r="163" spans="3:3">
      <c r="C163">
        <v>24</v>
      </c>
    </row>
  </sheetData>
  <mergeCells count="30">
    <mergeCell ref="W2:Y2"/>
    <mergeCell ref="AE2:AG2"/>
    <mergeCell ref="M3:O3"/>
    <mergeCell ref="Q3:S3"/>
    <mergeCell ref="W3:Y3"/>
    <mergeCell ref="AA3:AC3"/>
    <mergeCell ref="AE3:AG3"/>
    <mergeCell ref="M4:O4"/>
    <mergeCell ref="Q4:S4"/>
    <mergeCell ref="W4:Y4"/>
    <mergeCell ref="AA4:AC4"/>
    <mergeCell ref="AE4:AG4"/>
    <mergeCell ref="B5:I5"/>
    <mergeCell ref="M5:O5"/>
    <mergeCell ref="Q5:S5"/>
    <mergeCell ref="W5:Y5"/>
    <mergeCell ref="AA5:AC5"/>
    <mergeCell ref="AE5:AG5"/>
    <mergeCell ref="AK5:AM5"/>
    <mergeCell ref="AO5:AQ5"/>
    <mergeCell ref="AS5:AU5"/>
    <mergeCell ref="AW5:AY5"/>
    <mergeCell ref="BA5:BC5"/>
    <mergeCell ref="BE5:BG5"/>
    <mergeCell ref="BI5:BK5"/>
    <mergeCell ref="BM5:BO5"/>
    <mergeCell ref="BQ5:BS5"/>
    <mergeCell ref="F41:H41"/>
    <mergeCell ref="U3:U6"/>
    <mergeCell ref="B3:I4"/>
  </mergeCells>
  <conditionalFormatting sqref="H7:H40">
    <cfRule type="cellIs" dxfId="0" priority="1" operator="greaterThan">
      <formula>0</formula>
    </cfRule>
  </conditionalFormatting>
  <dataValidations count="1">
    <dataValidation type="custom" allowBlank="1" showInputMessage="1" showErrorMessage="1" sqref="M41">
      <formula1>M41</formula1>
    </dataValidation>
  </dataValidations>
  <pageMargins left="0.7" right="0.7" top="0.75" bottom="0.75" header="0.3" footer="0.3"/>
  <pageSetup paperSize="1" orientation="portrait"/>
  <headerFooter/>
  <ignoredErrors>
    <ignoredError sqref="G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7" name="Drop Down 3" r:id="rId4">
              <controlPr defaultSize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5</xdr:col>
                    <xdr:colOff>28575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name="Drop Down 4" r:id="rId5">
              <controlPr defaultSize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5</xdr:col>
                    <xdr:colOff>19050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name="Drop Down 5" r:id="rId6">
              <controlPr defaultSize="0">
                <anchor moveWithCells="1">
                  <from>
                    <xdr:col>4</xdr:col>
                    <xdr:colOff>9525</xdr:colOff>
                    <xdr:row>10</xdr:row>
                    <xdr:rowOff>9525</xdr:rowOff>
                  </from>
                  <to>
                    <xdr:col>5</xdr:col>
                    <xdr:colOff>28575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name="Drop Down 6" r:id="rId7">
              <controlPr defaultSize="0">
                <anchor moveWithCells="1">
                  <from>
                    <xdr:col>4</xdr:col>
                    <xdr:colOff>19050</xdr:colOff>
                    <xdr:row>11</xdr:row>
                    <xdr:rowOff>9525</xdr:rowOff>
                  </from>
                  <to>
                    <xdr:col>5</xdr:col>
                    <xdr:colOff>38100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name="Drop Down 7" r:id="rId8">
              <controlPr defaultSize="0">
                <anchor moveWithCells="1">
                  <from>
                    <xdr:col>4</xdr:col>
                    <xdr:colOff>19050</xdr:colOff>
                    <xdr:row>12</xdr:row>
                    <xdr:rowOff>9525</xdr:rowOff>
                  </from>
                  <to>
                    <xdr:col>5</xdr:col>
                    <xdr:colOff>19050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name="Drop Down 8" r:id="rId9">
              <controlPr defaultSize="0">
                <anchor moveWithCells="1">
                  <from>
                    <xdr:col>4</xdr:col>
                    <xdr:colOff>9525</xdr:colOff>
                    <xdr:row>13</xdr:row>
                    <xdr:rowOff>9525</xdr:rowOff>
                  </from>
                  <to>
                    <xdr:col>5</xdr:col>
                    <xdr:colOff>19050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name="Drop Down 9" r:id="rId10">
              <controlPr defaultSize="0">
                <anchor moveWithCells="1">
                  <from>
                    <xdr:col>4</xdr:col>
                    <xdr:colOff>19050</xdr:colOff>
                    <xdr:row>14</xdr:row>
                    <xdr:rowOff>9525</xdr:rowOff>
                  </from>
                  <to>
                    <xdr:col>5</xdr:col>
                    <xdr:colOff>19050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name="Drop Down 10" r:id="rId11">
              <controlPr defaultSize="0">
                <anchor moveWithCells="1">
                  <from>
                    <xdr:col>4</xdr:col>
                    <xdr:colOff>19050</xdr:colOff>
                    <xdr:row>15</xdr:row>
                    <xdr:rowOff>9525</xdr:rowOff>
                  </from>
                  <to>
                    <xdr:col>5</xdr:col>
                    <xdr:colOff>9525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name="Drop Down 11" r:id="rId12">
              <controlPr defaultSize="0">
                <anchor moveWithCells="1">
                  <from>
                    <xdr:col>4</xdr:col>
                    <xdr:colOff>19050</xdr:colOff>
                    <xdr:row>16</xdr:row>
                    <xdr:rowOff>9525</xdr:rowOff>
                  </from>
                  <to>
                    <xdr:col>5</xdr:col>
                    <xdr:colOff>19050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name="Drop Down 12" r:id="rId13">
              <controlPr defaultSize="0">
                <anchor moveWithCells="1">
                  <from>
                    <xdr:col>4</xdr:col>
                    <xdr:colOff>19050</xdr:colOff>
                    <xdr:row>17</xdr:row>
                    <xdr:rowOff>9525</xdr:rowOff>
                  </from>
                  <to>
                    <xdr:col>5</xdr:col>
                    <xdr:colOff>19050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name="Drop Down 14" r:id="rId14">
              <controlPr defaultSize="0">
                <anchor moveWithCells="1">
                  <from>
                    <xdr:col>4</xdr:col>
                    <xdr:colOff>19050</xdr:colOff>
                    <xdr:row>19</xdr:row>
                    <xdr:rowOff>9525</xdr:rowOff>
                  </from>
                  <to>
                    <xdr:col>5</xdr:col>
                    <xdr:colOff>19050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name="Drop Down 15" r:id="rId15">
              <controlPr defaultSize="0">
                <anchor moveWithCells="1">
                  <from>
                    <xdr:col>4</xdr:col>
                    <xdr:colOff>19050</xdr:colOff>
                    <xdr:row>20</xdr:row>
                    <xdr:rowOff>9525</xdr:rowOff>
                  </from>
                  <to>
                    <xdr:col>5</xdr:col>
                    <xdr:colOff>9525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name="Drop Down 16" r:id="rId16">
              <controlPr defaultSize="0">
                <anchor moveWithCells="1">
                  <from>
                    <xdr:col>4</xdr:col>
                    <xdr:colOff>9525</xdr:colOff>
                    <xdr:row>21</xdr:row>
                    <xdr:rowOff>9525</xdr:rowOff>
                  </from>
                  <to>
                    <xdr:col>5</xdr:col>
                    <xdr:colOff>19050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name="Drop Down 17" r:id="rId17">
              <controlPr defaultSize="0">
                <anchor moveWithCells="1">
                  <from>
                    <xdr:col>4</xdr:col>
                    <xdr:colOff>0</xdr:colOff>
                    <xdr:row>22</xdr:row>
                    <xdr:rowOff>9525</xdr:rowOff>
                  </from>
                  <to>
                    <xdr:col>5</xdr:col>
                    <xdr:colOff>28575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name="Drop Down 18" r:id="rId18">
              <controlPr defaultSize="0">
                <anchor moveWithCells="1">
                  <from>
                    <xdr:col>4</xdr:col>
                    <xdr:colOff>9525</xdr:colOff>
                    <xdr:row>23</xdr:row>
                    <xdr:rowOff>9525</xdr:rowOff>
                  </from>
                  <to>
                    <xdr:col>5</xdr:col>
                    <xdr:colOff>38100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name="Drop Down 19" r:id="rId19">
              <controlPr defaultSize="0">
                <anchor moveWithCells="1">
                  <from>
                    <xdr:col>4</xdr:col>
                    <xdr:colOff>0</xdr:colOff>
                    <xdr:row>24</xdr:row>
                    <xdr:rowOff>9525</xdr:rowOff>
                  </from>
                  <to>
                    <xdr:col>5</xdr:col>
                    <xdr:colOff>28575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name="Drop Down 20" r:id="rId20">
              <controlPr defaultSize="0">
                <anchor moveWithCells="1">
                  <from>
                    <xdr:col>4</xdr:col>
                    <xdr:colOff>9525</xdr:colOff>
                    <xdr:row>25</xdr:row>
                    <xdr:rowOff>9525</xdr:rowOff>
                  </from>
                  <to>
                    <xdr:col>5</xdr:col>
                    <xdr:colOff>38100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name="Drop Down 21" r:id="rId21">
              <controlPr defaultSize="0">
                <anchor moveWithCells="1">
                  <from>
                    <xdr:col>4</xdr:col>
                    <xdr:colOff>9525</xdr:colOff>
                    <xdr:row>26</xdr:row>
                    <xdr:rowOff>9525</xdr:rowOff>
                  </from>
                  <to>
                    <xdr:col>5</xdr:col>
                    <xdr:colOff>38100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name="Drop Down 22" r:id="rId22">
              <controlPr defaultSize="0">
                <anchor moveWithCells="1">
                  <from>
                    <xdr:col>4</xdr:col>
                    <xdr:colOff>9525</xdr:colOff>
                    <xdr:row>27</xdr:row>
                    <xdr:rowOff>9525</xdr:rowOff>
                  </from>
                  <to>
                    <xdr:col>5</xdr:col>
                    <xdr:colOff>38100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name="Drop Down 23" r:id="rId23">
              <controlPr defaultSize="0">
                <anchor moveWithCells="1">
                  <from>
                    <xdr:col>4</xdr:col>
                    <xdr:colOff>9525</xdr:colOff>
                    <xdr:row>28</xdr:row>
                    <xdr:rowOff>0</xdr:rowOff>
                  </from>
                  <to>
                    <xdr:col>5</xdr:col>
                    <xdr:colOff>38100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name="Drop Down 24" r:id="rId24">
              <controlPr defaultSize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5</xdr:col>
                    <xdr:colOff>38100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name="Drop Down 25" r:id="rId25">
              <controlPr defaultSize="0">
                <anchor moveWithCells="1">
                  <from>
                    <xdr:col>4</xdr:col>
                    <xdr:colOff>0</xdr:colOff>
                    <xdr:row>30</xdr:row>
                    <xdr:rowOff>9525</xdr:rowOff>
                  </from>
                  <to>
                    <xdr:col>5</xdr:col>
                    <xdr:colOff>28575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name="Drop Down 26" r:id="rId26">
              <controlPr defaultSize="0">
                <anchor moveWithCells="1">
                  <from>
                    <xdr:col>4</xdr:col>
                    <xdr:colOff>9525</xdr:colOff>
                    <xdr:row>31</xdr:row>
                    <xdr:rowOff>9525</xdr:rowOff>
                  </from>
                  <to>
                    <xdr:col>5</xdr:col>
                    <xdr:colOff>38100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name="Drop Down 27" r:id="rId27">
              <controlPr defaultSize="0">
                <anchor moveWithCells="1">
                  <from>
                    <xdr:col>4</xdr:col>
                    <xdr:colOff>9525</xdr:colOff>
                    <xdr:row>32</xdr:row>
                    <xdr:rowOff>66675</xdr:rowOff>
                  </from>
                  <to>
                    <xdr:col>5</xdr:col>
                    <xdr:colOff>38100</xdr:colOff>
                    <xdr:row>32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name="Drop Down 28" r:id="rId28">
              <controlPr defaultSize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5</xdr:col>
                    <xdr:colOff>28575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name="Drop Down 29" r:id="rId29">
              <controlPr defaultSize="0">
                <anchor moveWithCells="1">
                  <from>
                    <xdr:col>4</xdr:col>
                    <xdr:colOff>0</xdr:colOff>
                    <xdr:row>34</xdr:row>
                    <xdr:rowOff>9525</xdr:rowOff>
                  </from>
                  <to>
                    <xdr:col>5</xdr:col>
                    <xdr:colOff>28575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name="Drop Down 30" r:id="rId30">
              <controlPr defaultSize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5</xdr:col>
                    <xdr:colOff>38100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name="Drop Down 31" r:id="rId31">
              <controlPr defaultSize="0">
                <anchor moveWithCells="1">
                  <from>
                    <xdr:col>3</xdr:col>
                    <xdr:colOff>1047750</xdr:colOff>
                    <xdr:row>36</xdr:row>
                    <xdr:rowOff>0</xdr:rowOff>
                  </from>
                  <to>
                    <xdr:col>5</xdr:col>
                    <xdr:colOff>28575</xdr:colOff>
                    <xdr:row>36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name="Drop Down 32" r:id="rId32">
              <controlPr defaultSize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5</xdr:col>
                    <xdr:colOff>28575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name="Drop Down 33" r:id="rId33">
              <controlPr defaultSize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5</xdr:col>
                    <xdr:colOff>28575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name="Drop Down 34" r:id="rId34">
              <controlPr defaultSize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5</xdr:col>
                    <xdr:colOff>28575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name="Button 69" r:id="rId35">
              <controlPr print="0" defaultSize="0">
                <anchor moveWithCells="1" sizeWithCells="1">
                  <from>
                    <xdr:col>11</xdr:col>
                    <xdr:colOff>85725</xdr:colOff>
                    <xdr:row>45</xdr:row>
                    <xdr:rowOff>104775</xdr:rowOff>
                  </from>
                  <to>
                    <xdr:col>13</xdr:col>
                    <xdr:colOff>161925</xdr:colOff>
                    <xdr:row>48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name="Button 70" r:id="rId36">
              <controlPr print="0" defaultSize="0">
                <anchor moveWithCells="1" sizeWithCells="1">
                  <from>
                    <xdr:col>4</xdr:col>
                    <xdr:colOff>95250</xdr:colOff>
                    <xdr:row>49</xdr:row>
                    <xdr:rowOff>133350</xdr:rowOff>
                  </from>
                  <to>
                    <xdr:col>6</xdr:col>
                    <xdr:colOff>133350</xdr:colOff>
                    <xdr:row>52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name="Button 71" r:id="rId37">
              <controlPr print="0" defaultSize="0">
                <anchor moveWithCells="1" sizeWithCells="1">
                  <from>
                    <xdr:col>4</xdr:col>
                    <xdr:colOff>85725</xdr:colOff>
                    <xdr:row>53</xdr:row>
                    <xdr:rowOff>95250</xdr:rowOff>
                  </from>
                  <to>
                    <xdr:col>6</xdr:col>
                    <xdr:colOff>133350</xdr:colOff>
                    <xdr:row>56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31" name="Drop Down 327" r:id="rId38">
              <controlPr defaultSize="0">
                <anchor moveWithCells="1">
                  <from>
                    <xdr:col>4</xdr:col>
                    <xdr:colOff>19050</xdr:colOff>
                    <xdr:row>6</xdr:row>
                    <xdr:rowOff>9525</xdr:rowOff>
                  </from>
                  <to>
                    <xdr:col>4</xdr:col>
                    <xdr:colOff>952500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32" name="Drop Down 328" r:id="rId39">
              <controlPr defaultSize="0">
                <anchor moveWithCells="1">
                  <from>
                    <xdr:col>4</xdr:col>
                    <xdr:colOff>9525</xdr:colOff>
                    <xdr:row>6</xdr:row>
                    <xdr:rowOff>180975</xdr:rowOff>
                  </from>
                  <to>
                    <xdr:col>5</xdr:col>
                    <xdr:colOff>9525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31" name="Drop Down 527" r:id="rId40">
              <controlPr defaultSize="0">
                <anchor moveWithCells="1">
                  <from>
                    <xdr:col>4</xdr:col>
                    <xdr:colOff>19050</xdr:colOff>
                    <xdr:row>18</xdr:row>
                    <xdr:rowOff>28575</xdr:rowOff>
                  </from>
                  <to>
                    <xdr:col>4</xdr:col>
                    <xdr:colOff>990600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33" name="Button 529" r:id="rId41">
              <controlPr print="0" defaultSize="0">
                <anchor moveWithCells="1" sizeWithCells="1">
                  <from>
                    <xdr:col>12</xdr:col>
                    <xdr:colOff>57150</xdr:colOff>
                    <xdr:row>40</xdr:row>
                    <xdr:rowOff>47625</xdr:rowOff>
                  </from>
                  <to>
                    <xdr:col>13</xdr:col>
                    <xdr:colOff>38100</xdr:colOff>
                    <xdr:row>43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35" name="Button 531" r:id="rId42">
              <controlPr print="0" defaultSize="0">
                <anchor moveWithCells="1" sizeWithCells="1">
                  <from>
                    <xdr:col>16</xdr:col>
                    <xdr:colOff>104775</xdr:colOff>
                    <xdr:row>40</xdr:row>
                    <xdr:rowOff>76200</xdr:rowOff>
                  </from>
                  <to>
                    <xdr:col>17</xdr:col>
                    <xdr:colOff>266700</xdr:colOff>
                    <xdr:row>43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37" name="Button 533" r:id="rId43">
              <controlPr print="0" defaultSize="0">
                <anchor moveWithCells="1" sizeWithCells="1">
                  <from>
                    <xdr:col>22</xdr:col>
                    <xdr:colOff>57150</xdr:colOff>
                    <xdr:row>40</xdr:row>
                    <xdr:rowOff>47625</xdr:rowOff>
                  </from>
                  <to>
                    <xdr:col>23</xdr:col>
                    <xdr:colOff>228600</xdr:colOff>
                    <xdr:row>43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38" name="Button 534" r:id="rId44">
              <controlPr print="0" defaultSize="0">
                <anchor moveWithCells="1" sizeWithCells="1">
                  <from>
                    <xdr:col>26</xdr:col>
                    <xdr:colOff>57150</xdr:colOff>
                    <xdr:row>40</xdr:row>
                    <xdr:rowOff>47625</xdr:rowOff>
                  </from>
                  <to>
                    <xdr:col>27</xdr:col>
                    <xdr:colOff>200025</xdr:colOff>
                    <xdr:row>43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39" name="Button 535" r:id="rId45">
              <controlPr print="0" defaultSize="0">
                <anchor moveWithCells="1" sizeWithCells="1">
                  <from>
                    <xdr:col>30</xdr:col>
                    <xdr:colOff>57150</xdr:colOff>
                    <xdr:row>40</xdr:row>
                    <xdr:rowOff>47625</xdr:rowOff>
                  </from>
                  <to>
                    <xdr:col>31</xdr:col>
                    <xdr:colOff>180975</xdr:colOff>
                    <xdr:row>43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5"/>
  <dimension ref="A1:W19"/>
  <sheetViews>
    <sheetView zoomScale="84" zoomScaleNormal="84" workbookViewId="0">
      <selection activeCell="F20" sqref="F20"/>
    </sheetView>
  </sheetViews>
  <sheetFormatPr defaultColWidth="11" defaultRowHeight="12.75"/>
  <cols>
    <col min="1" max="1" width="37.2857142857143" customWidth="1"/>
    <col min="2" max="2" width="3.57142857142857" customWidth="1"/>
    <col min="3" max="3" width="2.71428571428571" customWidth="1"/>
    <col min="4" max="4" width="25.4285714285714" customWidth="1"/>
    <col min="5" max="5" width="12" customWidth="1"/>
    <col min="6" max="6" width="24.2857142857143" customWidth="1"/>
    <col min="7" max="7" width="6.42857142857143" customWidth="1"/>
    <col min="8" max="8" width="24.2857142857143" customWidth="1"/>
    <col min="9" max="9" width="6" customWidth="1"/>
    <col min="10" max="10" width="25.7142857142857" customWidth="1"/>
    <col min="11" max="11" width="6.28571428571429" customWidth="1"/>
    <col min="12" max="12" width="26.5714285714286" customWidth="1"/>
    <col min="13" max="13" width="6.28571428571429" customWidth="1"/>
    <col min="14" max="14" width="25.7142857142857" customWidth="1"/>
    <col min="15" max="15" width="6.28571428571429" customWidth="1"/>
    <col min="16" max="16" width="25.7142857142857" customWidth="1"/>
    <col min="17" max="17" width="6.28571428571429" customWidth="1"/>
    <col min="18" max="18" width="25.7142857142857" customWidth="1"/>
    <col min="19" max="19" width="6.28571428571429" customWidth="1"/>
    <col min="20" max="20" width="25.7142857142857" customWidth="1"/>
    <col min="21" max="21" width="6.28571428571429" customWidth="1"/>
    <col min="22" max="22" width="25.7142857142857" customWidth="1"/>
    <col min="23" max="23" width="6.28571428571429" customWidth="1"/>
    <col min="24" max="24" width="25.7142857142857" customWidth="1"/>
  </cols>
  <sheetData>
    <row r="1" spans="1:23">
      <c r="A1" s="183"/>
      <c r="B1" s="183"/>
      <c r="C1" s="183"/>
      <c r="D1" s="421"/>
      <c r="E1" s="421"/>
      <c r="F1" s="421"/>
      <c r="G1" s="421"/>
      <c r="H1" s="421"/>
      <c r="I1" s="421"/>
      <c r="J1" s="421"/>
      <c r="K1" s="421"/>
      <c r="L1" s="421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</row>
    <row r="2" spans="1:23">
      <c r="A2" s="183"/>
      <c r="B2" s="183"/>
      <c r="C2" s="183"/>
      <c r="D2" s="421"/>
      <c r="E2" s="421"/>
      <c r="F2" s="421"/>
      <c r="G2" s="421"/>
      <c r="H2" s="421"/>
      <c r="I2" s="421"/>
      <c r="J2" s="421"/>
      <c r="K2" s="421"/>
      <c r="L2" s="421"/>
      <c r="M2" s="183"/>
      <c r="N2" s="183"/>
      <c r="O2" s="183"/>
      <c r="P2" s="183"/>
      <c r="Q2" s="183"/>
      <c r="R2" s="183"/>
      <c r="S2" s="183"/>
      <c r="T2" s="183"/>
      <c r="U2" s="183"/>
      <c r="V2" s="183"/>
      <c r="W2" s="183"/>
    </row>
    <row r="3" spans="1:23">
      <c r="A3" s="183"/>
      <c r="B3" s="183"/>
      <c r="C3" s="183"/>
      <c r="D3" s="421"/>
      <c r="E3" s="421"/>
      <c r="F3" s="421"/>
      <c r="G3" s="421"/>
      <c r="H3" s="421"/>
      <c r="I3" s="421"/>
      <c r="J3" s="421"/>
      <c r="K3" s="421"/>
      <c r="L3" s="421"/>
      <c r="M3" s="183"/>
      <c r="N3" s="183"/>
      <c r="O3" s="183"/>
      <c r="P3" s="183"/>
      <c r="Q3" s="183"/>
      <c r="R3" s="183"/>
      <c r="S3" s="183"/>
      <c r="T3" s="183"/>
      <c r="U3" s="183"/>
      <c r="V3" s="183"/>
      <c r="W3" s="183"/>
    </row>
    <row r="4" ht="13.5" spans="1:23">
      <c r="A4" s="183"/>
      <c r="B4" s="183"/>
      <c r="C4" s="183"/>
      <c r="D4" s="421"/>
      <c r="E4" s="421"/>
      <c r="F4" s="421"/>
      <c r="G4" s="421"/>
      <c r="H4" s="421"/>
      <c r="I4" s="421"/>
      <c r="J4" s="421"/>
      <c r="K4" s="421"/>
      <c r="L4" s="421"/>
      <c r="M4" s="183"/>
      <c r="N4" s="183"/>
      <c r="O4" s="183"/>
      <c r="P4" s="183"/>
      <c r="Q4" s="183"/>
      <c r="R4" s="183"/>
      <c r="S4" s="183"/>
      <c r="T4" s="183"/>
      <c r="U4" s="183"/>
      <c r="V4" s="183"/>
      <c r="W4" s="183"/>
    </row>
    <row r="5" ht="18" customHeight="1" spans="1:23">
      <c r="A5" s="254" t="s">
        <v>154</v>
      </c>
      <c r="B5" s="422"/>
      <c r="C5" s="422"/>
      <c r="D5" s="255" t="s">
        <v>99</v>
      </c>
      <c r="E5" s="423"/>
      <c r="F5" s="183"/>
      <c r="G5" s="424"/>
      <c r="H5" s="183"/>
      <c r="I5" s="424"/>
      <c r="J5" s="183"/>
      <c r="K5" s="424"/>
      <c r="L5" s="183"/>
      <c r="M5" s="425"/>
      <c r="N5" s="183"/>
      <c r="O5" s="425"/>
      <c r="P5" s="183"/>
      <c r="Q5" s="425"/>
      <c r="R5" s="183"/>
      <c r="S5" s="183"/>
      <c r="T5" s="183"/>
      <c r="U5" s="183"/>
      <c r="V5" s="183"/>
      <c r="W5" s="183"/>
    </row>
    <row r="6" ht="26.25" spans="1:23">
      <c r="A6" s="254" t="s">
        <v>155</v>
      </c>
      <c r="B6" s="422"/>
      <c r="C6" s="422"/>
      <c r="D6" s="256" t="s">
        <v>156</v>
      </c>
      <c r="E6" s="423"/>
      <c r="F6" s="183"/>
      <c r="G6" s="421"/>
      <c r="H6" s="183"/>
      <c r="I6" s="421"/>
      <c r="J6" s="183"/>
      <c r="K6" s="421"/>
      <c r="L6" s="183"/>
      <c r="M6" s="421"/>
      <c r="N6" s="183"/>
      <c r="O6" s="421"/>
      <c r="P6" s="183"/>
      <c r="Q6" s="421"/>
      <c r="R6" s="183"/>
      <c r="S6" s="183"/>
      <c r="T6" s="183"/>
      <c r="U6" s="183"/>
      <c r="V6" s="183"/>
      <c r="W6" s="183"/>
    </row>
    <row r="7" ht="13.5" spans="1:23">
      <c r="A7" s="254" t="s">
        <v>157</v>
      </c>
      <c r="B7" s="422"/>
      <c r="C7" s="422"/>
      <c r="D7" s="256" t="s">
        <v>158</v>
      </c>
      <c r="E7" s="423"/>
      <c r="F7" s="183"/>
      <c r="G7" s="421"/>
      <c r="H7" s="183"/>
      <c r="I7" s="421"/>
      <c r="J7" s="183"/>
      <c r="K7" s="421"/>
      <c r="L7" s="183"/>
      <c r="M7" s="421"/>
      <c r="N7" s="183"/>
      <c r="O7" s="421"/>
      <c r="P7" s="183"/>
      <c r="Q7" s="421"/>
      <c r="R7" s="183"/>
      <c r="S7" s="183"/>
      <c r="T7" s="183"/>
      <c r="U7" s="183"/>
      <c r="V7" s="183"/>
      <c r="W7" s="183"/>
    </row>
    <row r="8" s="268" customFormat="1" ht="18" customHeight="1" spans="1:23">
      <c r="A8" s="254" t="s">
        <v>159</v>
      </c>
      <c r="B8" s="422"/>
      <c r="C8" s="422"/>
      <c r="D8" s="259">
        <v>6</v>
      </c>
      <c r="E8" s="426"/>
      <c r="F8" s="427"/>
      <c r="G8" s="428"/>
      <c r="H8" s="427"/>
      <c r="I8" s="428"/>
      <c r="J8" s="427"/>
      <c r="K8" s="428"/>
      <c r="L8" s="427"/>
      <c r="M8" s="428"/>
      <c r="N8" s="427"/>
      <c r="O8" s="428"/>
      <c r="P8" s="427"/>
      <c r="Q8" s="428"/>
      <c r="R8" s="427"/>
      <c r="S8" s="427"/>
      <c r="T8" s="427"/>
      <c r="U8" s="427"/>
      <c r="V8" s="427"/>
      <c r="W8" s="427"/>
    </row>
    <row r="9" s="268" customFormat="1" ht="19.5" customHeight="1" spans="1:23">
      <c r="A9" s="254" t="s">
        <v>160</v>
      </c>
      <c r="B9" s="422"/>
      <c r="C9" s="422"/>
      <c r="D9" s="259">
        <f>'CAIDA PRESION DE TUBERIA'!G5</f>
        <v>770.5</v>
      </c>
      <c r="E9" s="426"/>
      <c r="F9" s="427"/>
      <c r="G9" s="428"/>
      <c r="H9" s="427"/>
      <c r="I9" s="428"/>
      <c r="J9" s="427"/>
      <c r="K9" s="428"/>
      <c r="L9" s="427"/>
      <c r="M9" s="428"/>
      <c r="N9" s="427"/>
      <c r="O9" s="428"/>
      <c r="P9" s="427"/>
      <c r="Q9" s="428"/>
      <c r="R9" s="427"/>
      <c r="S9" s="427"/>
      <c r="T9" s="427"/>
      <c r="U9" s="427"/>
      <c r="V9" s="427"/>
      <c r="W9" s="427"/>
    </row>
    <row r="10" s="268" customFormat="1" ht="18" customHeight="1" spans="1:23">
      <c r="A10" s="254" t="s">
        <v>161</v>
      </c>
      <c r="B10" s="422"/>
      <c r="C10" s="422"/>
      <c r="D10" s="259">
        <f>(4*(D9/448.8309))/(PI()*(D8/12)*(D8/12))</f>
        <v>8.7429904600458</v>
      </c>
      <c r="E10" s="259"/>
      <c r="F10" s="427"/>
      <c r="G10" s="428"/>
      <c r="H10" s="427"/>
      <c r="I10" s="428"/>
      <c r="J10" s="427"/>
      <c r="K10" s="428"/>
      <c r="L10" s="427"/>
      <c r="M10" s="428"/>
      <c r="N10" s="427"/>
      <c r="O10" s="428"/>
      <c r="P10" s="427"/>
      <c r="Q10" s="428"/>
      <c r="R10" s="427"/>
      <c r="S10" s="427"/>
      <c r="T10" s="427"/>
      <c r="U10" s="427"/>
      <c r="V10" s="427"/>
      <c r="W10" s="427"/>
    </row>
    <row r="11" s="268" customFormat="1" ht="18" customHeight="1" spans="1:23">
      <c r="A11" s="254" t="s">
        <v>162</v>
      </c>
      <c r="B11" s="422"/>
      <c r="C11" s="422"/>
      <c r="D11" s="259">
        <v>36</v>
      </c>
      <c r="E11" s="429"/>
      <c r="F11" s="427"/>
      <c r="G11" s="430"/>
      <c r="H11" s="427"/>
      <c r="I11" s="430"/>
      <c r="J11" s="427"/>
      <c r="K11" s="430"/>
      <c r="L11" s="427"/>
      <c r="M11" s="430"/>
      <c r="N11" s="427"/>
      <c r="O11" s="430"/>
      <c r="P11" s="427"/>
      <c r="Q11" s="430"/>
      <c r="R11" s="427"/>
      <c r="S11" s="427"/>
      <c r="T11" s="427"/>
      <c r="U11" s="427"/>
      <c r="V11" s="427"/>
      <c r="W11" s="427"/>
    </row>
    <row r="12" s="268" customFormat="1" ht="18" customHeight="1" spans="1:23">
      <c r="A12" s="254" t="s">
        <v>163</v>
      </c>
      <c r="B12" s="422"/>
      <c r="C12" s="422"/>
      <c r="D12" s="258">
        <f>((('CAIDA PRESION DE TUBERIA'!$G$17*'CAIDA PRESION DE TUBERIA'!$G$16*'CAIDA PRESION DE TUBERIA'!$G$9*(D9^2))/(('CAIDA PRESION DE TUBERIA'!$G$7*(D9/D10)^0.5)^5))*2.3071)*'CAIDA PRESION DE TUBERIA'!$G$18</f>
        <v>0.0463885726811195</v>
      </c>
      <c r="E12" s="426"/>
      <c r="F12" s="427"/>
      <c r="G12" s="431"/>
      <c r="H12" s="427"/>
      <c r="I12" s="431"/>
      <c r="J12" s="427"/>
      <c r="K12" s="431"/>
      <c r="L12" s="427"/>
      <c r="M12" s="431"/>
      <c r="N12" s="427"/>
      <c r="O12" s="431"/>
      <c r="P12" s="427"/>
      <c r="Q12" s="431"/>
      <c r="R12" s="427"/>
      <c r="S12" s="427"/>
      <c r="T12" s="427"/>
      <c r="U12" s="427"/>
      <c r="V12" s="427"/>
      <c r="W12" s="427"/>
    </row>
    <row r="13" s="268" customFormat="1" ht="18" customHeight="1" spans="1:23">
      <c r="A13" s="254" t="s">
        <v>164</v>
      </c>
      <c r="B13" s="422"/>
      <c r="C13" s="422"/>
      <c r="D13" s="432">
        <f>D11*D12</f>
        <v>1.6699886165203</v>
      </c>
      <c r="E13" s="426"/>
      <c r="F13" s="427"/>
      <c r="G13" s="431"/>
      <c r="H13" s="427"/>
      <c r="I13" s="431"/>
      <c r="J13" s="427"/>
      <c r="K13" s="431"/>
      <c r="L13" s="427"/>
      <c r="M13" s="431"/>
      <c r="N13" s="427"/>
      <c r="O13" s="431"/>
      <c r="P13" s="427"/>
      <c r="Q13" s="431"/>
      <c r="R13" s="427"/>
      <c r="S13" s="427"/>
      <c r="T13" s="427"/>
      <c r="U13" s="427"/>
      <c r="V13" s="427"/>
      <c r="W13" s="427"/>
    </row>
    <row r="14" s="268" customFormat="1" ht="18" customHeight="1" spans="1:23">
      <c r="A14" s="254"/>
      <c r="B14" s="422"/>
      <c r="C14" s="422"/>
      <c r="D14" s="259"/>
      <c r="E14" s="433"/>
      <c r="F14" s="427"/>
      <c r="G14" s="428"/>
      <c r="H14" s="427"/>
      <c r="I14" s="428"/>
      <c r="J14" s="427"/>
      <c r="K14" s="428"/>
      <c r="L14" s="427"/>
      <c r="M14" s="428"/>
      <c r="N14" s="427"/>
      <c r="O14" s="428"/>
      <c r="P14" s="427"/>
      <c r="Q14" s="428"/>
      <c r="R14" s="427"/>
      <c r="S14" s="427"/>
      <c r="T14" s="427"/>
      <c r="U14" s="427"/>
      <c r="V14" s="427"/>
      <c r="W14" s="427"/>
    </row>
    <row r="15" s="268" customFormat="1" ht="18" customHeight="1" spans="1:23">
      <c r="A15" s="254"/>
      <c r="B15" s="422"/>
      <c r="C15" s="422"/>
      <c r="D15" s="259"/>
      <c r="E15" s="429"/>
      <c r="F15" s="427"/>
      <c r="G15" s="428"/>
      <c r="H15" s="427"/>
      <c r="I15" s="428"/>
      <c r="J15" s="427"/>
      <c r="K15" s="428"/>
      <c r="L15" s="427"/>
      <c r="M15" s="428"/>
      <c r="N15" s="427"/>
      <c r="O15" s="428"/>
      <c r="P15" s="427"/>
      <c r="Q15" s="428"/>
      <c r="R15" s="427"/>
      <c r="S15" s="427"/>
      <c r="T15" s="427"/>
      <c r="U15" s="427"/>
      <c r="V15" s="427"/>
      <c r="W15" s="427"/>
    </row>
    <row r="16" spans="1:23">
      <c r="D16" s="51"/>
      <c r="J16" s="265"/>
    </row>
    <row r="18" ht="19.15" customHeight="1" spans="4:7">
      <c r="D18" s="434" t="s">
        <v>165</v>
      </c>
      <c r="E18" s="435"/>
      <c r="F18" s="436">
        <f>D11</f>
        <v>36</v>
      </c>
      <c r="G18" s="437" t="s">
        <v>166</v>
      </c>
    </row>
    <row r="19" ht="19.15" customHeight="1" spans="4:7">
      <c r="D19" s="438" t="s">
        <v>167</v>
      </c>
      <c r="E19" s="439"/>
      <c r="F19" s="436">
        <f>D13</f>
        <v>1.6699886165203</v>
      </c>
      <c r="G19" s="437" t="s">
        <v>166</v>
      </c>
    </row>
  </sheetData>
  <mergeCells count="1">
    <mergeCell ref="D18:E18"/>
  </mergeCells>
  <pageMargins left="0.25" right="0.25" top="0.75" bottom="0.75" header="0.3" footer="0.3"/>
  <pageSetup paperSize="1" orientation="landscape" cellComments="atEnd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27" name="Button 35" r:id="rId3">
              <controlPr print="0" defaultSize="0">
                <anchor moveWithCells="1" sizeWithCells="1">
                  <from>
                    <xdr:col>0</xdr:col>
                    <xdr:colOff>114300</xdr:colOff>
                    <xdr:row>19</xdr:row>
                    <xdr:rowOff>19050</xdr:rowOff>
                  </from>
                  <to>
                    <xdr:col>0</xdr:col>
                    <xdr:colOff>752475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name="Button 36" r:id="rId4">
              <controlPr print="0" defaultSize="0">
                <anchor moveWithCells="1" sizeWithCells="1">
                  <from>
                    <xdr:col>0</xdr:col>
                    <xdr:colOff>47625</xdr:colOff>
                    <xdr:row>22</xdr:row>
                    <xdr:rowOff>0</xdr:rowOff>
                  </from>
                  <to>
                    <xdr:col>0</xdr:col>
                    <xdr:colOff>762000</xdr:colOff>
                    <xdr:row>24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2"/>
  <dimension ref="A1:AA115"/>
  <sheetViews>
    <sheetView zoomScale="85" zoomScaleNormal="85" topLeftCell="A43" workbookViewId="0">
      <selection activeCell="A1" sqref="A1"/>
    </sheetView>
  </sheetViews>
  <sheetFormatPr defaultColWidth="11" defaultRowHeight="12.75"/>
  <cols>
    <col min="1" max="1" width="3.14285714285714" customWidth="1"/>
    <col min="2" max="2" width="9.28571428571429" customWidth="1"/>
    <col min="3" max="3" width="38.8571428571429" customWidth="1"/>
    <col min="4" max="4" width="15.7142857142857" customWidth="1"/>
    <col min="5" max="5" width="15.5714285714286" customWidth="1"/>
    <col min="6" max="6" width="11.8571428571429" customWidth="1"/>
    <col min="7" max="7" width="11.7142857142857" customWidth="1"/>
    <col min="8" max="8" width="11.2857142857143" customWidth="1"/>
    <col min="9" max="9" width="12.4285714285714" customWidth="1"/>
    <col min="10" max="10" width="2.28571428571429" customWidth="1"/>
    <col min="11" max="11" width="3.28571428571429" customWidth="1"/>
    <col min="13" max="13" width="9.28571428571429" customWidth="1"/>
    <col min="14" max="14" width="38.8571428571429" customWidth="1"/>
    <col min="15" max="15" width="15.8571428571429" customWidth="1"/>
    <col min="16" max="16" width="15.5714285714286" customWidth="1"/>
    <col min="17" max="17" width="11.8571428571429" customWidth="1"/>
    <col min="18" max="18" width="11.7142857142857" customWidth="1"/>
    <col min="19" max="19" width="11.2857142857143" customWidth="1"/>
    <col min="20" max="20" width="12.4285714285714" customWidth="1"/>
    <col min="21" max="21" width="2.28571428571429" customWidth="1"/>
    <col min="22" max="22" width="2.14285714285714" customWidth="1"/>
  </cols>
  <sheetData>
    <row r="1" ht="21" customHeight="1" spans="1:25">
      <c r="A1" s="183"/>
      <c r="B1" s="183"/>
      <c r="C1" s="183"/>
      <c r="D1" s="183"/>
      <c r="E1" s="183"/>
      <c r="F1" s="183"/>
      <c r="G1" s="183"/>
      <c r="H1" s="183"/>
      <c r="I1" s="380" t="s">
        <v>168</v>
      </c>
      <c r="J1" s="381"/>
      <c r="K1" s="381"/>
      <c r="L1" s="381"/>
      <c r="M1" s="382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</row>
    <row r="2" customHeight="1" spans="1:25">
      <c r="A2" s="183"/>
      <c r="B2" s="383" t="s">
        <v>96</v>
      </c>
      <c r="C2" s="384"/>
      <c r="D2" s="384"/>
      <c r="E2" s="384"/>
      <c r="F2" s="384"/>
      <c r="G2" s="384"/>
      <c r="H2" s="384"/>
      <c r="I2" s="385"/>
      <c r="J2" s="386"/>
      <c r="K2" s="387">
        <v>13</v>
      </c>
      <c r="L2" s="387"/>
      <c r="M2" s="388"/>
      <c r="N2" s="388">
        <v>1</v>
      </c>
      <c r="O2" s="388"/>
      <c r="P2" s="183"/>
      <c r="Q2" s="183"/>
    </row>
    <row r="3" ht="13.5" customHeight="1" spans="1:25">
      <c r="A3" s="183"/>
      <c r="B3" s="389"/>
      <c r="C3" s="390"/>
      <c r="D3" s="390"/>
      <c r="E3" s="390"/>
      <c r="F3" s="390"/>
      <c r="G3" s="390"/>
      <c r="H3" s="390"/>
      <c r="I3" s="391"/>
      <c r="J3" s="386"/>
      <c r="K3" s="387">
        <v>6</v>
      </c>
      <c r="L3" s="387"/>
      <c r="M3" s="388"/>
      <c r="N3" s="388">
        <v>1</v>
      </c>
      <c r="O3" s="388"/>
      <c r="P3" s="183"/>
      <c r="Q3" s="183"/>
    </row>
    <row r="4" ht="16.5" customHeight="1" spans="1:25">
      <c r="A4" s="183"/>
      <c r="B4" s="650" t="s">
        <v>58</v>
      </c>
      <c r="C4" s="393"/>
      <c r="D4" s="393"/>
      <c r="E4" s="393"/>
      <c r="F4" s="393"/>
      <c r="G4" s="393"/>
      <c r="H4" s="393"/>
      <c r="I4" s="394"/>
      <c r="J4" s="386"/>
      <c r="K4" s="387">
        <v>10</v>
      </c>
      <c r="L4" s="387"/>
      <c r="M4" s="388"/>
      <c r="N4" s="388">
        <v>1</v>
      </c>
      <c r="O4" s="388"/>
      <c r="P4" s="183"/>
      <c r="Q4" s="183"/>
    </row>
    <row r="5" ht="13.5" customHeight="1" spans="1:25">
      <c r="A5" s="183"/>
      <c r="B5" s="651" t="s">
        <v>102</v>
      </c>
      <c r="C5" s="652" t="s">
        <v>103</v>
      </c>
      <c r="D5" s="653" t="s">
        <v>33</v>
      </c>
      <c r="E5" s="653" t="s">
        <v>104</v>
      </c>
      <c r="F5" s="654" t="s">
        <v>105</v>
      </c>
      <c r="G5" s="655" t="s">
        <v>106</v>
      </c>
      <c r="H5" s="656" t="s">
        <v>107</v>
      </c>
      <c r="I5" s="657" t="s">
        <v>108</v>
      </c>
      <c r="J5" s="386"/>
      <c r="K5" s="387">
        <v>6</v>
      </c>
      <c r="L5" s="387"/>
      <c r="M5" s="388"/>
      <c r="N5" s="388">
        <v>1</v>
      </c>
      <c r="O5" s="388"/>
      <c r="P5" s="183"/>
      <c r="Q5" s="183"/>
    </row>
    <row r="6" ht="15" customHeight="1" spans="1:25">
      <c r="A6" s="183"/>
      <c r="B6" s="402">
        <v>1</v>
      </c>
      <c r="C6" s="658" t="s">
        <v>110</v>
      </c>
      <c r="D6" s="404">
        <f t="shared" ref="D6:D39" si="0">VLOOKUP(K2,FRICCION,3,FALSE)</f>
        <v>0.014</v>
      </c>
      <c r="E6" s="404"/>
      <c r="F6" s="402">
        <v>8</v>
      </c>
      <c r="G6" s="405">
        <f t="shared" ref="G6:G39" si="1">VLOOKUP(K2,DIAMETRO,4,FALSE)</f>
        <v>10.02</v>
      </c>
      <c r="H6" s="402">
        <v>1</v>
      </c>
      <c r="I6" s="406">
        <f>((D6*F6)*('CAIDA PRESION DE TUBERIA'!$V$6^2)/(32.4*2))*H6</f>
        <v>0.0168248888888889</v>
      </c>
      <c r="J6" s="386"/>
      <c r="K6" s="387">
        <v>1</v>
      </c>
      <c r="L6" s="387"/>
      <c r="M6" s="388"/>
      <c r="N6" s="388">
        <v>1</v>
      </c>
      <c r="O6" s="388"/>
      <c r="P6" s="183"/>
      <c r="Q6" s="183"/>
    </row>
    <row r="7" ht="13.5" customHeight="1" spans="1:25">
      <c r="A7" s="183"/>
      <c r="B7" s="407">
        <v>2</v>
      </c>
      <c r="C7" s="408" t="s">
        <v>113</v>
      </c>
      <c r="D7" s="409">
        <f t="shared" si="0"/>
        <v>0.019</v>
      </c>
      <c r="E7" s="410"/>
      <c r="F7" s="407">
        <v>12</v>
      </c>
      <c r="G7" s="411">
        <f t="shared" si="1"/>
        <v>2.067</v>
      </c>
      <c r="H7" s="407"/>
      <c r="I7" s="406">
        <f>((D7*F7)*('CAIDA PRESION DE TUBERIA'!$V$6^2)/(32.4*2))*H7</f>
        <v>0</v>
      </c>
      <c r="J7" s="386"/>
      <c r="K7" s="387">
        <v>2</v>
      </c>
      <c r="L7" s="387"/>
      <c r="M7" s="388"/>
      <c r="N7" s="388">
        <v>1</v>
      </c>
      <c r="O7" s="388"/>
      <c r="P7" s="183"/>
      <c r="Q7" s="183"/>
    </row>
    <row r="8" ht="13.5" customHeight="1" spans="1:25">
      <c r="A8" s="183"/>
      <c r="B8" s="402">
        <v>3</v>
      </c>
      <c r="C8" s="658" t="s">
        <v>114</v>
      </c>
      <c r="D8" s="404">
        <f t="shared" si="0"/>
        <v>0.016</v>
      </c>
      <c r="E8" s="404"/>
      <c r="F8" s="402">
        <v>17</v>
      </c>
      <c r="G8" s="405">
        <f t="shared" si="1"/>
        <v>5.047</v>
      </c>
      <c r="H8" s="402"/>
      <c r="I8" s="406">
        <f>((D8*F8)*('CAIDA PRESION DE TUBERIA'!$V$6^2)/(32.4*2))*H8</f>
        <v>0</v>
      </c>
      <c r="J8" s="386"/>
      <c r="K8" s="387">
        <v>1</v>
      </c>
      <c r="L8" s="412"/>
      <c r="M8" s="388"/>
      <c r="N8" s="388">
        <v>1</v>
      </c>
      <c r="O8" s="388"/>
      <c r="P8" s="183"/>
      <c r="Q8" s="183"/>
    </row>
    <row r="9" ht="13.5" customHeight="1" spans="1:25">
      <c r="A9" s="183"/>
      <c r="B9" s="407">
        <v>2</v>
      </c>
      <c r="C9" s="408" t="s">
        <v>115</v>
      </c>
      <c r="D9" s="409">
        <f t="shared" si="0"/>
        <v>0.019</v>
      </c>
      <c r="E9" s="410"/>
      <c r="F9" s="407">
        <v>340</v>
      </c>
      <c r="G9" s="411">
        <f t="shared" si="1"/>
        <v>2.067</v>
      </c>
      <c r="H9" s="407"/>
      <c r="I9" s="406">
        <f>((D9*F9)*('CAIDA PRESION DE TUBERIA'!$V$6^2)/(32.4*2))*H9</f>
        <v>0</v>
      </c>
      <c r="J9" s="386"/>
      <c r="K9" s="387">
        <v>5</v>
      </c>
      <c r="L9" s="413"/>
      <c r="M9" s="388"/>
      <c r="N9" s="388">
        <v>1</v>
      </c>
      <c r="O9" s="388"/>
      <c r="P9" s="183"/>
      <c r="Q9" s="183"/>
    </row>
    <row r="10" ht="13.5" customHeight="1" spans="1:25">
      <c r="A10" s="183"/>
      <c r="B10" s="402">
        <v>3</v>
      </c>
      <c r="C10" s="658" t="s">
        <v>116</v>
      </c>
      <c r="D10" s="404">
        <f t="shared" si="0"/>
        <v>0.027</v>
      </c>
      <c r="E10" s="404"/>
      <c r="F10" s="402">
        <v>400</v>
      </c>
      <c r="G10" s="405">
        <f t="shared" si="1"/>
        <v>0.622</v>
      </c>
      <c r="H10" s="402"/>
      <c r="I10" s="406">
        <f>((D10*F10)*('CAIDA PRESION DE TUBERIA'!$V$6^2)/(32.4*2))*H10</f>
        <v>0</v>
      </c>
      <c r="J10" s="386"/>
      <c r="K10" s="387">
        <v>6</v>
      </c>
      <c r="L10" s="387"/>
      <c r="M10" s="388"/>
      <c r="N10" s="388">
        <v>1</v>
      </c>
      <c r="O10" s="388"/>
      <c r="P10" s="183"/>
      <c r="Q10" s="183"/>
    </row>
    <row r="11" ht="13.5" spans="1:25">
      <c r="A11" s="183"/>
      <c r="B11" s="407">
        <v>2</v>
      </c>
      <c r="C11" s="408" t="s">
        <v>117</v>
      </c>
      <c r="D11" s="409">
        <f t="shared" si="0"/>
        <v>0.025</v>
      </c>
      <c r="E11" s="410"/>
      <c r="F11" s="407">
        <v>55</v>
      </c>
      <c r="G11" s="411">
        <f t="shared" si="1"/>
        <v>0.824</v>
      </c>
      <c r="H11" s="407"/>
      <c r="I11" s="406">
        <f>((D11*F11)*('CAIDA PRESION DE TUBERIA'!$V$6^2)/(32.4*2))*H11</f>
        <v>0</v>
      </c>
      <c r="J11" s="386"/>
      <c r="K11" s="387">
        <v>14</v>
      </c>
      <c r="L11" s="387"/>
      <c r="M11" s="388"/>
      <c r="N11" s="388">
        <v>1</v>
      </c>
      <c r="O11" s="388"/>
      <c r="P11" s="183"/>
      <c r="Q11" s="183"/>
    </row>
    <row r="12" ht="23.25" customHeight="1" spans="1:25">
      <c r="A12" s="183"/>
      <c r="B12" s="402">
        <v>3</v>
      </c>
      <c r="C12" s="658" t="s">
        <v>118</v>
      </c>
      <c r="D12" s="404">
        <f t="shared" si="0"/>
        <v>0.027</v>
      </c>
      <c r="E12" s="404"/>
      <c r="F12" s="402">
        <v>55</v>
      </c>
      <c r="G12" s="405">
        <f t="shared" si="1"/>
        <v>0.622</v>
      </c>
      <c r="H12" s="402"/>
      <c r="I12" s="406">
        <f>((D12*F12)*('CAIDA PRESION DE TUBERIA'!$V$6^2)/(32.4*2))*H12</f>
        <v>0</v>
      </c>
      <c r="J12" s="386"/>
      <c r="K12" s="387">
        <v>10</v>
      </c>
      <c r="L12" s="387"/>
      <c r="M12" s="388"/>
      <c r="N12" s="388">
        <v>1</v>
      </c>
      <c r="O12" s="388"/>
      <c r="P12" s="183"/>
      <c r="Q12" s="183"/>
    </row>
    <row r="13" ht="13.5" spans="1:25">
      <c r="A13" s="183"/>
      <c r="B13" s="123">
        <v>4</v>
      </c>
      <c r="C13" s="124" t="s">
        <v>119</v>
      </c>
      <c r="D13" s="409">
        <f t="shared" si="0"/>
        <v>0.021</v>
      </c>
      <c r="E13" s="414"/>
      <c r="F13" s="123">
        <v>55</v>
      </c>
      <c r="G13" s="411">
        <f t="shared" si="1"/>
        <v>1.61</v>
      </c>
      <c r="H13" s="407"/>
      <c r="I13" s="406">
        <f>((D13*F13)*('CAIDA PRESION DE TUBERIA'!$V$6^2)/(32.4*2))*H13</f>
        <v>0</v>
      </c>
      <c r="J13" s="386"/>
      <c r="K13" s="387">
        <v>17</v>
      </c>
      <c r="L13" s="387"/>
      <c r="M13" s="388"/>
      <c r="N13" s="388">
        <v>1</v>
      </c>
      <c r="O13" s="388"/>
      <c r="P13" s="183"/>
      <c r="Q13" s="183"/>
    </row>
    <row r="14" ht="13.5" spans="1:25">
      <c r="A14" s="183"/>
      <c r="B14" s="402">
        <v>5</v>
      </c>
      <c r="C14" s="658" t="s">
        <v>120</v>
      </c>
      <c r="D14" s="404">
        <f t="shared" si="0"/>
        <v>0.019</v>
      </c>
      <c r="E14" s="404"/>
      <c r="F14" s="402">
        <v>150</v>
      </c>
      <c r="G14" s="405">
        <f t="shared" si="1"/>
        <v>2.067</v>
      </c>
      <c r="H14" s="402"/>
      <c r="I14" s="406">
        <f>((D14*F14)*('CAIDA PRESION DE TUBERIA'!$V$6^2)/(32.4*2))*H14</f>
        <v>0</v>
      </c>
      <c r="J14" s="386"/>
      <c r="K14" s="387">
        <v>1</v>
      </c>
      <c r="L14" s="387"/>
      <c r="M14" s="388"/>
      <c r="N14" s="388">
        <v>1</v>
      </c>
      <c r="O14" s="388"/>
      <c r="P14" s="183"/>
      <c r="Q14" s="183"/>
    </row>
    <row r="15" ht="13.5" spans="1:25">
      <c r="A15" s="183"/>
      <c r="B15" s="99">
        <v>6</v>
      </c>
      <c r="C15" s="124" t="s">
        <v>121</v>
      </c>
      <c r="D15" s="409">
        <f t="shared" si="0"/>
        <v>0.013</v>
      </c>
      <c r="E15" s="415"/>
      <c r="F15" s="99">
        <v>100</v>
      </c>
      <c r="G15" s="411">
        <f t="shared" si="1"/>
        <v>12</v>
      </c>
      <c r="H15" s="407"/>
      <c r="I15" s="406">
        <f>((D15*F15)*('CAIDA PRESION DE TUBERIA'!$V$6^2)/(32.4*2))*H15</f>
        <v>0</v>
      </c>
      <c r="J15" s="386"/>
      <c r="K15" s="387">
        <v>11</v>
      </c>
      <c r="L15" s="387"/>
      <c r="M15" s="388"/>
      <c r="N15" s="388">
        <v>1</v>
      </c>
      <c r="O15" s="388"/>
      <c r="P15" s="183"/>
      <c r="Q15" s="183"/>
    </row>
    <row r="16" ht="13.5" spans="1:25">
      <c r="A16" s="183"/>
      <c r="B16" s="402">
        <v>7</v>
      </c>
      <c r="C16" s="658" t="s">
        <v>122</v>
      </c>
      <c r="D16" s="404">
        <f t="shared" si="0"/>
        <v>0.016</v>
      </c>
      <c r="E16" s="404"/>
      <c r="F16" s="402">
        <v>600</v>
      </c>
      <c r="G16" s="405">
        <f t="shared" si="1"/>
        <v>5.047</v>
      </c>
      <c r="H16" s="402"/>
      <c r="I16" s="406">
        <f>((D16*F16)*('CAIDA PRESION DE TUBERIA'!$V$6^2)/(32.4*2))*H16</f>
        <v>0</v>
      </c>
      <c r="J16" s="386"/>
      <c r="K16" s="387">
        <v>12</v>
      </c>
      <c r="L16" s="387"/>
      <c r="M16" s="388"/>
      <c r="N16" s="388">
        <v>1</v>
      </c>
      <c r="O16" s="388"/>
      <c r="P16" s="183"/>
      <c r="Q16" s="183"/>
    </row>
    <row r="17" ht="13.5" spans="1:17">
      <c r="A17" s="183"/>
      <c r="B17" s="99">
        <v>8</v>
      </c>
      <c r="C17" s="408" t="s">
        <v>123</v>
      </c>
      <c r="D17" s="409">
        <f t="shared" si="0"/>
        <v>0.012</v>
      </c>
      <c r="E17" s="415"/>
      <c r="F17" s="99">
        <v>90</v>
      </c>
      <c r="G17" s="411">
        <f t="shared" si="1"/>
        <v>16.876</v>
      </c>
      <c r="H17" s="407"/>
      <c r="I17" s="406">
        <f>((D17*F17)*('CAIDA PRESION DE TUBERIA'!$V$6^2)/(32.4*2))*H17</f>
        <v>0</v>
      </c>
      <c r="J17" s="386"/>
      <c r="K17" s="387">
        <v>1</v>
      </c>
      <c r="L17" s="387"/>
      <c r="M17" s="388"/>
      <c r="N17" s="388">
        <v>1</v>
      </c>
      <c r="O17" s="388"/>
      <c r="P17" s="183"/>
      <c r="Q17" s="183"/>
    </row>
    <row r="18" ht="24" customHeight="1" spans="1:17">
      <c r="A18" s="183"/>
      <c r="B18" s="402">
        <v>9</v>
      </c>
      <c r="C18" s="658" t="s">
        <v>124</v>
      </c>
      <c r="D18" s="404">
        <f t="shared" si="0"/>
        <v>0.027</v>
      </c>
      <c r="E18" s="404"/>
      <c r="F18" s="402">
        <v>75</v>
      </c>
      <c r="G18" s="405">
        <f t="shared" si="1"/>
        <v>0.622</v>
      </c>
      <c r="H18" s="402"/>
      <c r="I18" s="406">
        <f>((D18*F18)*('CAIDA PRESION DE TUBERIA'!$V$6^2)/(32.4*2))*H18</f>
        <v>0</v>
      </c>
      <c r="J18" s="386"/>
      <c r="K18" s="387">
        <v>1</v>
      </c>
      <c r="L18" s="387"/>
      <c r="M18" s="388"/>
      <c r="N18" s="388">
        <v>1</v>
      </c>
      <c r="O18" s="388"/>
      <c r="P18" s="183"/>
      <c r="Q18" s="183"/>
    </row>
    <row r="19" ht="13.5" spans="1:17">
      <c r="A19" s="183"/>
      <c r="B19" s="99">
        <v>10</v>
      </c>
      <c r="C19" s="100" t="s">
        <v>125</v>
      </c>
      <c r="D19" s="409">
        <f t="shared" si="0"/>
        <v>0.015</v>
      </c>
      <c r="E19" s="415"/>
      <c r="F19" s="99">
        <v>420</v>
      </c>
      <c r="G19" s="411">
        <f t="shared" si="1"/>
        <v>6.065</v>
      </c>
      <c r="H19" s="407"/>
      <c r="I19" s="406">
        <f>((D19*F19)*('CAIDA PRESION DE TUBERIA'!$V$6^2)/(32.4*2))*H19</f>
        <v>0</v>
      </c>
      <c r="J19" s="386"/>
      <c r="K19" s="387">
        <v>11</v>
      </c>
      <c r="L19" s="387"/>
      <c r="M19" s="388"/>
      <c r="N19" s="388">
        <v>1</v>
      </c>
      <c r="O19" s="388"/>
      <c r="P19" s="183"/>
      <c r="Q19" s="183"/>
    </row>
    <row r="20" ht="13.5" spans="1:17">
      <c r="A20" s="183"/>
      <c r="B20" s="402">
        <v>11</v>
      </c>
      <c r="C20" s="658" t="s">
        <v>126</v>
      </c>
      <c r="D20" s="404">
        <f t="shared" si="0"/>
        <v>0.014</v>
      </c>
      <c r="E20" s="404"/>
      <c r="F20" s="402">
        <v>5.5</v>
      </c>
      <c r="G20" s="405">
        <f t="shared" si="1"/>
        <v>7.981</v>
      </c>
      <c r="H20" s="402"/>
      <c r="I20" s="406">
        <f>((D20*F20)*('CAIDA PRESION DE TUBERIA'!$V$6^2)/(32.4*2))*H20</f>
        <v>0</v>
      </c>
      <c r="J20" s="386"/>
      <c r="K20" s="387">
        <v>15</v>
      </c>
      <c r="L20" s="387"/>
      <c r="M20" s="388"/>
      <c r="N20" s="388">
        <v>1</v>
      </c>
      <c r="O20" s="388"/>
      <c r="P20" s="183"/>
      <c r="Q20" s="183"/>
    </row>
    <row r="21" ht="13.5" spans="1:17">
      <c r="A21" s="183"/>
      <c r="B21" s="99">
        <v>12</v>
      </c>
      <c r="C21" s="100" t="s">
        <v>127</v>
      </c>
      <c r="D21" s="409">
        <f t="shared" si="0"/>
        <v>0.027</v>
      </c>
      <c r="E21" s="415"/>
      <c r="F21" s="99">
        <v>45</v>
      </c>
      <c r="G21" s="411">
        <f t="shared" si="1"/>
        <v>0.622</v>
      </c>
      <c r="H21" s="407"/>
      <c r="I21" s="406">
        <f>((D21*F21)*('CAIDA PRESION DE TUBERIA'!$V$6^2)/(32.4*2))*H21</f>
        <v>0</v>
      </c>
      <c r="J21" s="386"/>
      <c r="K21" s="387">
        <v>1</v>
      </c>
      <c r="L21" s="387"/>
      <c r="M21" s="388"/>
      <c r="N21" s="388">
        <v>1</v>
      </c>
      <c r="O21" s="388"/>
      <c r="P21" s="183"/>
      <c r="Q21" s="183"/>
    </row>
    <row r="22" ht="13.5" spans="1:17">
      <c r="A22" s="183"/>
      <c r="B22" s="402">
        <v>13</v>
      </c>
      <c r="C22" s="658" t="s">
        <v>128</v>
      </c>
      <c r="D22" s="404">
        <f t="shared" si="0"/>
        <v>0.027</v>
      </c>
      <c r="E22" s="404"/>
      <c r="F22" s="402">
        <v>30</v>
      </c>
      <c r="G22" s="405">
        <f t="shared" si="1"/>
        <v>0.622</v>
      </c>
      <c r="H22" s="402"/>
      <c r="I22" s="406">
        <f>((D22*F22)*('CAIDA PRESION DE TUBERIA'!$V$6^2)/(32.4*2))*H22</f>
        <v>0</v>
      </c>
      <c r="J22" s="386"/>
      <c r="K22" s="387">
        <v>15</v>
      </c>
      <c r="L22" s="387"/>
      <c r="M22" s="388"/>
      <c r="N22" s="388">
        <v>1</v>
      </c>
      <c r="O22" s="388"/>
      <c r="P22" s="183"/>
      <c r="Q22" s="183"/>
    </row>
    <row r="23" ht="13.5" spans="1:17">
      <c r="A23" s="183"/>
      <c r="B23" s="99">
        <v>14</v>
      </c>
      <c r="C23" s="100" t="s">
        <v>129</v>
      </c>
      <c r="D23" s="409">
        <f t="shared" si="0"/>
        <v>0.015</v>
      </c>
      <c r="E23" s="415"/>
      <c r="F23" s="99">
        <v>18</v>
      </c>
      <c r="G23" s="411">
        <f t="shared" si="1"/>
        <v>6.065</v>
      </c>
      <c r="H23" s="407"/>
      <c r="I23" s="406">
        <f>((D23*F23)*('CAIDA PRESION DE TUBERIA'!$V$6^2)/(32.4*2))*H23</f>
        <v>0</v>
      </c>
      <c r="J23" s="386"/>
      <c r="K23" s="387">
        <v>11</v>
      </c>
      <c r="L23" s="387"/>
      <c r="M23" s="388"/>
      <c r="N23" s="388">
        <v>1</v>
      </c>
      <c r="O23" s="388"/>
      <c r="P23" s="183"/>
      <c r="Q23" s="183"/>
    </row>
    <row r="24" ht="13.5" spans="1:17">
      <c r="A24" s="183"/>
      <c r="B24" s="402">
        <v>15</v>
      </c>
      <c r="C24" s="658" t="s">
        <v>130</v>
      </c>
      <c r="D24" s="404">
        <f t="shared" si="0"/>
        <v>0.013</v>
      </c>
      <c r="E24" s="404"/>
      <c r="F24" s="402">
        <v>30</v>
      </c>
      <c r="G24" s="405">
        <f t="shared" si="1"/>
        <v>13.124</v>
      </c>
      <c r="H24" s="402"/>
      <c r="I24" s="406">
        <f>((D24*F24)*('CAIDA PRESION DE TUBERIA'!$V$6^2)/(32.4*2))*H24</f>
        <v>0</v>
      </c>
      <c r="J24" s="386"/>
      <c r="K24" s="387">
        <v>11</v>
      </c>
      <c r="L24" s="387"/>
      <c r="M24" s="388"/>
      <c r="N24" s="388">
        <v>1</v>
      </c>
      <c r="O24" s="388"/>
      <c r="P24" s="183"/>
      <c r="Q24" s="183"/>
    </row>
    <row r="25" ht="13.5" spans="1:17">
      <c r="A25" s="183"/>
      <c r="B25" s="160">
        <v>16</v>
      </c>
      <c r="C25" s="161" t="s">
        <v>131</v>
      </c>
      <c r="D25" s="409">
        <f t="shared" si="0"/>
        <v>0.027</v>
      </c>
      <c r="E25" s="410"/>
      <c r="F25" s="160">
        <v>16</v>
      </c>
      <c r="G25" s="411">
        <f t="shared" si="1"/>
        <v>0.622</v>
      </c>
      <c r="H25" s="407"/>
      <c r="I25" s="406">
        <f>((D25*F25)*('CAIDA PRESION DE TUBERIA'!$V$6^2)/(32.4*2))*H25</f>
        <v>0</v>
      </c>
      <c r="J25" s="386"/>
      <c r="K25" s="387">
        <v>11</v>
      </c>
      <c r="L25" s="387"/>
      <c r="M25" s="388"/>
      <c r="N25" s="388">
        <v>1</v>
      </c>
      <c r="O25" s="388"/>
      <c r="P25" s="183"/>
      <c r="Q25" s="183"/>
    </row>
    <row r="26" ht="13.5" spans="1:17">
      <c r="A26" s="183"/>
      <c r="B26" s="402">
        <v>17</v>
      </c>
      <c r="C26" s="658" t="s">
        <v>132</v>
      </c>
      <c r="D26" s="404">
        <f t="shared" si="0"/>
        <v>0.013</v>
      </c>
      <c r="E26" s="404"/>
      <c r="F26" s="402">
        <v>60</v>
      </c>
      <c r="G26" s="405">
        <f t="shared" si="1"/>
        <v>13.124</v>
      </c>
      <c r="H26" s="402"/>
      <c r="I26" s="406">
        <f>((D26*F26)*('CAIDA PRESION DE TUBERIA'!$V$6^2)/(32.4*2))*H26</f>
        <v>0</v>
      </c>
      <c r="J26" s="386"/>
      <c r="K26" s="387">
        <v>11</v>
      </c>
      <c r="L26" s="387"/>
      <c r="M26" s="388"/>
      <c r="N26" s="388">
        <v>1</v>
      </c>
      <c r="O26" s="388"/>
      <c r="P26" s="183"/>
      <c r="Q26" s="183"/>
    </row>
    <row r="27" ht="13.5" spans="1:17">
      <c r="A27" s="183"/>
      <c r="B27" s="99">
        <v>18</v>
      </c>
      <c r="C27" s="161" t="s">
        <v>133</v>
      </c>
      <c r="D27" s="409">
        <f t="shared" si="0"/>
        <v>0.015</v>
      </c>
      <c r="E27" s="415"/>
      <c r="F27" s="99">
        <v>15</v>
      </c>
      <c r="G27" s="411">
        <f t="shared" si="1"/>
        <v>6.065</v>
      </c>
      <c r="H27" s="407"/>
      <c r="I27" s="406">
        <f>((D27*F27)*('CAIDA PRESION DE TUBERIA'!$V$6^2)/(32.4*2))*H27</f>
        <v>0</v>
      </c>
      <c r="J27" s="386"/>
      <c r="K27" s="387">
        <v>11</v>
      </c>
      <c r="L27" s="387"/>
      <c r="M27" s="388"/>
      <c r="N27" s="388">
        <v>1</v>
      </c>
      <c r="O27" s="388"/>
      <c r="P27" s="183"/>
      <c r="Q27" s="183"/>
    </row>
    <row r="28" ht="13.5" spans="1:17">
      <c r="A28" s="183"/>
      <c r="B28" s="402">
        <v>19</v>
      </c>
      <c r="C28" s="658" t="s">
        <v>134</v>
      </c>
      <c r="D28" s="404">
        <f t="shared" si="0"/>
        <v>0.015</v>
      </c>
      <c r="E28" s="404"/>
      <c r="F28" s="402">
        <v>20</v>
      </c>
      <c r="G28" s="405">
        <f t="shared" si="1"/>
        <v>6.065</v>
      </c>
      <c r="H28" s="402"/>
      <c r="I28" s="406">
        <f>((D28*F28)*('CAIDA PRESION DE TUBERIA'!$V$6^2)/(32.4*2))*H28</f>
        <v>0</v>
      </c>
      <c r="J28" s="386"/>
      <c r="K28" s="387">
        <v>1</v>
      </c>
      <c r="L28" s="387"/>
      <c r="M28" s="388"/>
      <c r="N28" s="388">
        <v>1</v>
      </c>
      <c r="O28" s="388"/>
      <c r="P28" s="183"/>
      <c r="Q28" s="183"/>
    </row>
    <row r="29" ht="13.5" spans="1:17">
      <c r="A29" s="183"/>
      <c r="B29" s="99">
        <v>20</v>
      </c>
      <c r="C29" s="161" t="s">
        <v>135</v>
      </c>
      <c r="D29" s="409">
        <f t="shared" si="0"/>
        <v>0.015</v>
      </c>
      <c r="E29" s="415"/>
      <c r="F29" s="99">
        <v>17</v>
      </c>
      <c r="G29" s="411">
        <f t="shared" si="1"/>
        <v>6.065</v>
      </c>
      <c r="H29" s="407"/>
      <c r="I29" s="406">
        <f>((D29*F29)*('CAIDA PRESION DE TUBERIA'!$V$6^2)/(32.4*2))*H29</f>
        <v>0</v>
      </c>
      <c r="J29" s="386"/>
      <c r="K29" s="387">
        <v>11</v>
      </c>
      <c r="L29" s="387"/>
      <c r="M29" s="388"/>
      <c r="N29" s="388">
        <v>1</v>
      </c>
      <c r="O29" s="388"/>
      <c r="P29" s="183"/>
      <c r="Q29" s="183"/>
    </row>
    <row r="30" ht="13.5" spans="1:17">
      <c r="A30" s="183"/>
      <c r="B30" s="402">
        <v>21</v>
      </c>
      <c r="C30" s="658" t="s">
        <v>136</v>
      </c>
      <c r="D30" s="404">
        <f t="shared" si="0"/>
        <v>0.015</v>
      </c>
      <c r="E30" s="404"/>
      <c r="F30" s="402">
        <v>15</v>
      </c>
      <c r="G30" s="405">
        <f t="shared" si="1"/>
        <v>6.065</v>
      </c>
      <c r="H30" s="402"/>
      <c r="I30" s="406">
        <f>((D30*F30)*('CAIDA PRESION DE TUBERIA'!$V$6^2)/(32.4*2))*H30</f>
        <v>0</v>
      </c>
      <c r="J30" s="386"/>
      <c r="K30" s="387">
        <v>11</v>
      </c>
      <c r="L30" s="387"/>
      <c r="M30" s="388"/>
      <c r="N30" s="388">
        <v>1</v>
      </c>
      <c r="O30" s="388"/>
      <c r="P30" s="183"/>
      <c r="Q30" s="183"/>
    </row>
    <row r="31" ht="13.5" spans="1:17">
      <c r="A31" s="183"/>
      <c r="B31" s="99">
        <v>22</v>
      </c>
      <c r="C31" s="161" t="s">
        <v>137</v>
      </c>
      <c r="D31" s="409">
        <f t="shared" si="0"/>
        <v>0.015</v>
      </c>
      <c r="E31" s="415"/>
      <c r="F31" s="99">
        <v>60</v>
      </c>
      <c r="G31" s="411">
        <f t="shared" si="1"/>
        <v>6.065</v>
      </c>
      <c r="H31" s="407"/>
      <c r="I31" s="406">
        <f>((D31*F31)*('CAIDA PRESION DE TUBERIA'!$V$6^2)/(32.4*2))*H31</f>
        <v>0</v>
      </c>
      <c r="J31" s="386"/>
      <c r="K31" s="387">
        <v>6</v>
      </c>
      <c r="L31" s="387"/>
      <c r="M31" s="388"/>
      <c r="N31" s="388">
        <v>1</v>
      </c>
      <c r="O31" s="388"/>
      <c r="P31" s="183"/>
      <c r="Q31" s="183"/>
    </row>
    <row r="32" ht="27.75" customHeight="1" spans="1:17">
      <c r="A32" s="183"/>
      <c r="B32" s="402">
        <v>23</v>
      </c>
      <c r="C32" s="658" t="s">
        <v>138</v>
      </c>
      <c r="D32" s="404">
        <f t="shared" si="0"/>
        <v>0.027</v>
      </c>
      <c r="E32" s="404"/>
      <c r="F32" s="405">
        <v>0.24</v>
      </c>
      <c r="G32" s="405">
        <f t="shared" si="1"/>
        <v>0.622</v>
      </c>
      <c r="H32" s="402"/>
      <c r="I32" s="416">
        <f>((D32*F32)*('CAIDA PRESION DE TUBERIA'!$V$6^2)/(32.4*2))*H32</f>
        <v>0</v>
      </c>
      <c r="J32" s="386"/>
      <c r="K32" s="387">
        <v>15</v>
      </c>
      <c r="L32" s="387"/>
      <c r="M32" s="388"/>
      <c r="N32" s="388">
        <v>1</v>
      </c>
      <c r="O32" s="388"/>
      <c r="P32" s="183"/>
      <c r="Q32" s="183"/>
    </row>
    <row r="33" ht="13.5" spans="1:27">
      <c r="A33" s="183"/>
      <c r="B33" s="99">
        <v>24</v>
      </c>
      <c r="C33" s="161" t="s">
        <v>139</v>
      </c>
      <c r="D33" s="409">
        <f t="shared" si="0"/>
        <v>0.015</v>
      </c>
      <c r="E33" s="415"/>
      <c r="F33" s="102">
        <v>0.78</v>
      </c>
      <c r="G33" s="411">
        <f t="shared" si="1"/>
        <v>6.065</v>
      </c>
      <c r="H33" s="407"/>
      <c r="I33" s="406">
        <f>((D33*F33)*('CAIDA PRESION DE TUBERIA'!$V$6^2)/(32.4*2))*H33</f>
        <v>0</v>
      </c>
      <c r="J33" s="386"/>
      <c r="K33" s="387">
        <v>1</v>
      </c>
      <c r="L33" s="387"/>
      <c r="M33" s="388"/>
      <c r="N33" s="388">
        <v>1</v>
      </c>
      <c r="O33" s="388"/>
      <c r="P33" s="183"/>
      <c r="Q33" s="183"/>
    </row>
    <row r="34" ht="13.5" spans="1:27">
      <c r="A34" s="183"/>
      <c r="B34" s="402">
        <v>25</v>
      </c>
      <c r="C34" s="658" t="s">
        <v>140</v>
      </c>
      <c r="D34" s="404">
        <f t="shared" si="0"/>
        <v>0.015</v>
      </c>
      <c r="E34" s="404"/>
      <c r="F34" s="402">
        <v>1</v>
      </c>
      <c r="G34" s="405">
        <f t="shared" si="1"/>
        <v>6.065</v>
      </c>
      <c r="H34" s="402"/>
      <c r="I34" s="406">
        <f>((D34*F34)*('CAIDA PRESION DE TUBERIA'!$V$6^2)/(32.4*2))*H34</f>
        <v>0</v>
      </c>
      <c r="J34" s="386"/>
      <c r="K34" s="387">
        <v>18</v>
      </c>
      <c r="L34" s="387"/>
      <c r="M34" s="388"/>
      <c r="N34" s="388">
        <v>1</v>
      </c>
      <c r="O34" s="388"/>
      <c r="P34" s="183"/>
      <c r="Q34" s="183"/>
    </row>
    <row r="35" ht="13.5" spans="1:27">
      <c r="A35" s="183"/>
      <c r="B35" s="99">
        <v>26</v>
      </c>
      <c r="C35" s="161" t="s">
        <v>141</v>
      </c>
      <c r="D35" s="409">
        <f t="shared" si="0"/>
        <v>0.019</v>
      </c>
      <c r="E35" s="415"/>
      <c r="F35" s="99">
        <v>1</v>
      </c>
      <c r="G35" s="411">
        <f t="shared" si="1"/>
        <v>2.067</v>
      </c>
      <c r="H35" s="407"/>
      <c r="I35" s="406">
        <f>((D35*F35)*('CAIDA PRESION DE TUBERIA'!$V$6^2)/(32.4*2))*H35</f>
        <v>0</v>
      </c>
      <c r="J35" s="386"/>
      <c r="K35" s="387">
        <v>18</v>
      </c>
      <c r="L35" s="387"/>
      <c r="M35" s="388"/>
      <c r="N35" s="388">
        <v>1</v>
      </c>
      <c r="O35" s="388"/>
      <c r="P35" s="183"/>
      <c r="Q35" s="183"/>
    </row>
    <row r="36" ht="13.5" spans="1:27">
      <c r="A36" s="183"/>
      <c r="B36" s="402">
        <v>27</v>
      </c>
      <c r="C36" s="658" t="s">
        <v>142</v>
      </c>
      <c r="D36" s="404">
        <f t="shared" si="0"/>
        <v>0.013</v>
      </c>
      <c r="E36" s="404"/>
      <c r="F36" s="402">
        <v>1</v>
      </c>
      <c r="G36" s="405">
        <f t="shared" si="1"/>
        <v>13.124</v>
      </c>
      <c r="H36" s="402"/>
      <c r="I36" s="406">
        <f>((D36*F36)*('CAIDA PRESION DE TUBERIA'!$V$6^2)/(32.4*2))*H36</f>
        <v>0</v>
      </c>
      <c r="J36" s="386"/>
      <c r="K36" s="387"/>
      <c r="L36" s="387"/>
      <c r="M36" s="388"/>
      <c r="N36" s="388"/>
      <c r="O36" s="388"/>
      <c r="P36" s="183"/>
      <c r="Q36" s="183"/>
    </row>
    <row r="37" ht="13.5" spans="1:27">
      <c r="A37" s="183"/>
      <c r="B37" s="99">
        <v>28</v>
      </c>
      <c r="C37" s="161" t="s">
        <v>143</v>
      </c>
      <c r="D37" s="409">
        <f t="shared" si="0"/>
        <v>0.027</v>
      </c>
      <c r="E37" s="415"/>
      <c r="F37" s="99">
        <v>50</v>
      </c>
      <c r="G37" s="411">
        <f t="shared" si="1"/>
        <v>0.622</v>
      </c>
      <c r="H37" s="407"/>
      <c r="I37" s="406">
        <f>((D37*F37)*('CAIDA PRESION DE TUBERIA'!$V$6^2)/(32.4*2))*H37</f>
        <v>0</v>
      </c>
      <c r="J37" s="386"/>
      <c r="K37" s="387"/>
      <c r="L37" s="387"/>
      <c r="M37" s="388"/>
      <c r="N37" s="388"/>
      <c r="O37" s="388"/>
      <c r="P37" s="183"/>
      <c r="Q37" s="183"/>
    </row>
    <row r="38" ht="13.5" spans="1:27">
      <c r="A38" s="183"/>
      <c r="B38" s="402">
        <v>19</v>
      </c>
      <c r="C38" s="658" t="s">
        <v>144</v>
      </c>
      <c r="D38" s="404">
        <f t="shared" si="0"/>
        <v>0.012</v>
      </c>
      <c r="E38" s="404"/>
      <c r="F38" s="402">
        <v>12</v>
      </c>
      <c r="G38" s="405">
        <f t="shared" si="1"/>
        <v>18.812</v>
      </c>
      <c r="H38" s="402"/>
      <c r="I38" s="406">
        <f>((D38*F38)*('CAIDA PRESION DE TUBERIA'!$V$6^2)/(32.4*2))*H38</f>
        <v>0</v>
      </c>
      <c r="J38" s="386"/>
      <c r="K38" s="387"/>
      <c r="L38" s="387"/>
      <c r="M38" s="388"/>
      <c r="N38" s="388"/>
      <c r="O38" s="388"/>
      <c r="P38" s="183"/>
      <c r="Q38" s="183"/>
    </row>
    <row r="39" ht="13.5" spans="1:27">
      <c r="A39" s="183"/>
      <c r="B39" s="99">
        <v>20</v>
      </c>
      <c r="C39" s="161" t="s">
        <v>145</v>
      </c>
      <c r="D39" s="409">
        <f t="shared" si="0"/>
        <v>0.012</v>
      </c>
      <c r="E39" s="415"/>
      <c r="F39" s="99">
        <v>8</v>
      </c>
      <c r="G39" s="411">
        <f t="shared" si="1"/>
        <v>18.812</v>
      </c>
      <c r="H39" s="407"/>
      <c r="I39" s="406">
        <f>((D39*F39)*('CAIDA PRESION DE TUBERIA'!$V$6^2)/(32.4*2))*H39</f>
        <v>0</v>
      </c>
      <c r="J39" s="386"/>
      <c r="K39" s="387"/>
      <c r="L39" s="387"/>
      <c r="M39" s="388"/>
      <c r="N39" s="388"/>
      <c r="O39" s="388"/>
      <c r="P39" s="183"/>
      <c r="Q39" s="183"/>
    </row>
    <row r="40" ht="14.25" customHeight="1" spans="1:27">
      <c r="A40" s="183"/>
      <c r="B40" s="183"/>
      <c r="C40" s="183"/>
      <c r="D40" s="183"/>
      <c r="E40" s="183"/>
      <c r="F40" s="417" t="s">
        <v>147</v>
      </c>
      <c r="G40" s="418"/>
      <c r="H40" s="419"/>
      <c r="I40" s="420">
        <f>SUM(I6:I39)</f>
        <v>0.0168248888888889</v>
      </c>
      <c r="J40" s="388"/>
      <c r="K40" s="388"/>
      <c r="L40" s="388"/>
      <c r="M40" s="388"/>
      <c r="N40" s="388"/>
      <c r="O40" s="388"/>
      <c r="P40" s="183"/>
      <c r="Q40" s="183"/>
    </row>
    <row r="41" spans="1:27">
      <c r="A41" s="183"/>
      <c r="B41" s="183"/>
      <c r="C41" s="183"/>
      <c r="D41" s="183"/>
      <c r="E41" s="183"/>
      <c r="F41" s="183"/>
      <c r="G41" s="183"/>
      <c r="H41" s="183"/>
      <c r="I41" s="183"/>
      <c r="J41" s="388"/>
      <c r="K41" s="388"/>
      <c r="L41" s="388"/>
      <c r="M41" s="388"/>
      <c r="N41" s="388"/>
      <c r="O41" s="388"/>
      <c r="P41" s="388"/>
      <c r="Q41" s="388"/>
      <c r="R41" s="388"/>
      <c r="S41" s="388"/>
      <c r="T41" s="388"/>
      <c r="U41" s="388"/>
      <c r="V41" s="388"/>
      <c r="W41" s="388"/>
      <c r="X41" s="183"/>
      <c r="Y41" s="183"/>
    </row>
    <row r="42" spans="1:27">
      <c r="A42" s="183"/>
      <c r="B42" s="183"/>
      <c r="C42" s="183"/>
      <c r="D42" s="183"/>
      <c r="E42" s="183"/>
      <c r="F42" s="183"/>
      <c r="G42" s="183"/>
      <c r="H42" s="183"/>
      <c r="I42" s="183"/>
      <c r="J42" s="388"/>
      <c r="K42" s="388"/>
      <c r="L42" s="388"/>
      <c r="M42" s="388"/>
      <c r="N42" s="388"/>
      <c r="O42" s="388"/>
      <c r="P42" s="388"/>
      <c r="Q42" s="388"/>
      <c r="R42" s="388"/>
      <c r="S42" s="388"/>
      <c r="T42" s="388"/>
      <c r="U42" s="388"/>
      <c r="V42" s="388"/>
      <c r="W42" s="388"/>
      <c r="X42" s="183"/>
      <c r="Y42" s="183"/>
    </row>
    <row r="43" spans="1:27">
      <c r="A43" s="183"/>
      <c r="B43" s="183"/>
      <c r="C43" s="183"/>
      <c r="D43" s="183"/>
      <c r="E43" s="183"/>
      <c r="F43" s="183"/>
      <c r="G43" s="183"/>
      <c r="H43" s="183"/>
      <c r="I43" s="183"/>
      <c r="J43" s="183"/>
      <c r="K43" s="183"/>
      <c r="L43" s="183"/>
      <c r="M43" s="183"/>
      <c r="N43" s="183"/>
      <c r="O43" s="183"/>
      <c r="P43" s="183"/>
      <c r="Q43" s="183"/>
      <c r="R43" s="183"/>
      <c r="S43" s="183"/>
      <c r="T43" s="183"/>
      <c r="U43" s="183"/>
      <c r="V43" s="183"/>
      <c r="W43" s="183"/>
      <c r="X43" s="183"/>
      <c r="Y43" s="183"/>
      <c r="Z43" s="183"/>
      <c r="AA43" s="183"/>
    </row>
    <row r="44" spans="1:27">
      <c r="A44" s="183"/>
      <c r="B44" s="183"/>
      <c r="C44" s="183"/>
      <c r="D44" s="183"/>
      <c r="E44" s="183"/>
      <c r="F44" s="183"/>
      <c r="G44" s="183"/>
      <c r="H44" s="183"/>
      <c r="I44" s="183"/>
      <c r="J44" s="183"/>
      <c r="K44" s="183"/>
      <c r="L44" s="183"/>
      <c r="M44" s="183"/>
      <c r="N44" s="183"/>
      <c r="O44" s="183"/>
      <c r="P44" s="183"/>
      <c r="Q44" s="183"/>
      <c r="R44" s="183"/>
      <c r="S44" s="183"/>
      <c r="T44" s="183"/>
      <c r="U44" s="183"/>
      <c r="V44" s="183"/>
      <c r="W44" s="183"/>
      <c r="X44" s="183"/>
      <c r="Y44" s="183"/>
      <c r="Z44" s="183"/>
      <c r="AA44" s="183"/>
    </row>
    <row r="45" spans="1:27">
      <c r="A45" s="183"/>
      <c r="B45" s="183"/>
      <c r="C45" s="183"/>
      <c r="D45" s="183"/>
      <c r="E45" s="183"/>
      <c r="F45" s="183"/>
      <c r="G45" s="183"/>
      <c r="H45" s="183"/>
      <c r="I45" s="183"/>
      <c r="J45" s="183"/>
      <c r="K45" s="183"/>
      <c r="L45" s="183"/>
      <c r="M45" s="183"/>
      <c r="N45" s="183"/>
      <c r="O45" s="183"/>
      <c r="P45" s="183"/>
      <c r="Q45" s="183"/>
      <c r="R45" s="183"/>
      <c r="S45" s="183"/>
      <c r="T45" s="183"/>
      <c r="U45" s="183"/>
      <c r="V45" s="183"/>
      <c r="W45" s="183"/>
      <c r="X45" s="183"/>
      <c r="Y45" s="183"/>
      <c r="Z45" s="183"/>
      <c r="AA45" s="183"/>
    </row>
    <row r="46" spans="1:27">
      <c r="A46" s="183"/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3"/>
      <c r="V46" s="183"/>
      <c r="W46" s="183"/>
      <c r="X46" s="183"/>
      <c r="Y46" s="183"/>
      <c r="Z46" s="183"/>
      <c r="AA46" s="183"/>
    </row>
    <row r="47" spans="1:27">
      <c r="A47" s="183"/>
      <c r="B47" s="183"/>
      <c r="C47" s="183"/>
      <c r="D47" s="183"/>
      <c r="E47" s="183"/>
      <c r="F47" s="183"/>
      <c r="G47" s="183"/>
      <c r="H47" s="183"/>
      <c r="I47" s="183"/>
      <c r="J47" s="183"/>
      <c r="K47" s="183"/>
      <c r="L47" s="183"/>
      <c r="M47" s="183"/>
      <c r="N47" s="183"/>
      <c r="O47" s="183"/>
      <c r="P47" s="183"/>
      <c r="Q47" s="183"/>
      <c r="R47" s="183"/>
      <c r="S47" s="183"/>
      <c r="T47" s="183"/>
      <c r="U47" s="183"/>
      <c r="V47" s="183"/>
      <c r="W47" s="183"/>
      <c r="X47" s="183"/>
      <c r="Y47" s="183"/>
      <c r="Z47" s="183"/>
      <c r="AA47" s="183"/>
    </row>
    <row r="115" spans="11:11">
      <c r="K115">
        <v>6</v>
      </c>
    </row>
  </sheetData>
  <mergeCells count="4">
    <mergeCell ref="I1:M1"/>
    <mergeCell ref="B4:I4"/>
    <mergeCell ref="F40:H40"/>
    <mergeCell ref="B2:I3"/>
  </mergeCells>
  <pageMargins left="0.7" right="0.7" top="0.75" bottom="0.75" header="0.3" footer="0.3"/>
  <pageSetup paperSize="1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name="Drop Down 1" r:id="rId3">
              <controlPr defaultSize="0">
                <anchor moveWithCells="1">
                  <from>
                    <xdr:col>4</xdr:col>
                    <xdr:colOff>0</xdr:colOff>
                    <xdr:row>4</xdr:row>
                    <xdr:rowOff>171450</xdr:rowOff>
                  </from>
                  <to>
                    <xdr:col>5</xdr:col>
                    <xdr:colOff>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name="Drop Down 2" r:id="rId4">
              <controlPr defaultSize="0">
                <anchor moveWithCells="1">
                  <from>
                    <xdr:col>4</xdr:col>
                    <xdr:colOff>0</xdr:colOff>
                    <xdr:row>6</xdr:row>
                    <xdr:rowOff>9525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name="Drop Down 3" r:id="rId5">
              <controlPr defaultSize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name="Drop Down 4" r:id="rId6">
              <controlPr defaultSize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name="Drop Down 5" r:id="rId7">
              <controlPr defaultSize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name="Drop Down 6" r:id="rId8">
              <controlPr defaultSize="0">
                <anchor moveWithCells="1">
                  <from>
                    <xdr:col>4</xdr:col>
                    <xdr:colOff>19050</xdr:colOff>
                    <xdr:row>10</xdr:row>
                    <xdr:rowOff>9525</xdr:rowOff>
                  </from>
                  <to>
                    <xdr:col>5</xdr:col>
                    <xdr:colOff>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name="Drop Down 7" r:id="rId9">
              <controlPr defaultSize="0">
                <anchor moveWithCells="1">
                  <from>
                    <xdr:col>4</xdr:col>
                    <xdr:colOff>9525</xdr:colOff>
                    <xdr:row>11</xdr:row>
                    <xdr:rowOff>9525</xdr:rowOff>
                  </from>
                  <to>
                    <xdr:col>5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name="Drop Down 8" r:id="rId10">
              <controlPr defaultSize="0">
                <anchor moveWithCells="1">
                  <from>
                    <xdr:col>4</xdr:col>
                    <xdr:colOff>9525</xdr:colOff>
                    <xdr:row>12</xdr:row>
                    <xdr:rowOff>9525</xdr:rowOff>
                  </from>
                  <to>
                    <xdr:col>5</xdr:col>
                    <xdr:colOff>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name="Drop Down 9" r:id="rId11">
              <controlPr defaultSize="0">
                <anchor moveWithCells="1">
                  <from>
                    <xdr:col>4</xdr:col>
                    <xdr:colOff>19050</xdr:colOff>
                    <xdr:row>13</xdr:row>
                    <xdr:rowOff>9525</xdr:rowOff>
                  </from>
                  <to>
                    <xdr:col>5</xdr:col>
                    <xdr:colOff>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name="Drop Down 10" r:id="rId12">
              <controlPr defaultSize="0">
                <anchor moveWithCells="1">
                  <from>
                    <xdr:col>4</xdr:col>
                    <xdr:colOff>19050</xdr:colOff>
                    <xdr:row>14</xdr:row>
                    <xdr:rowOff>9525</xdr:rowOff>
                  </from>
                  <to>
                    <xdr:col>4</xdr:col>
                    <xdr:colOff>1019175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name="Drop Down 11" r:id="rId13">
              <controlPr defaultSize="0">
                <anchor moveWithCells="1">
                  <from>
                    <xdr:col>4</xdr:col>
                    <xdr:colOff>19050</xdr:colOff>
                    <xdr:row>15</xdr:row>
                    <xdr:rowOff>9525</xdr:rowOff>
                  </from>
                  <to>
                    <xdr:col>5</xdr:col>
                    <xdr:colOff>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name="Drop Down 12" r:id="rId14">
              <controlPr defaultSize="0">
                <anchor moveWithCells="1">
                  <from>
                    <xdr:col>4</xdr:col>
                    <xdr:colOff>19050</xdr:colOff>
                    <xdr:row>16</xdr:row>
                    <xdr:rowOff>9525</xdr:rowOff>
                  </from>
                  <to>
                    <xdr:col>5</xdr:col>
                    <xdr:colOff>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name="Drop Down 13" r:id="rId15">
              <controlPr defaultSize="0">
                <anchor moveWithCells="1">
                  <from>
                    <xdr:col>4</xdr:col>
                    <xdr:colOff>9525</xdr:colOff>
                    <xdr:row>17</xdr:row>
                    <xdr:rowOff>9525</xdr:rowOff>
                  </from>
                  <to>
                    <xdr:col>5</xdr:col>
                    <xdr:colOff>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name="Drop Down 14" r:id="rId16">
              <controlPr defaultSize="0">
                <anchor moveWithCells="1">
                  <from>
                    <xdr:col>4</xdr:col>
                    <xdr:colOff>19050</xdr:colOff>
                    <xdr:row>18</xdr:row>
                    <xdr:rowOff>9525</xdr:rowOff>
                  </from>
                  <to>
                    <xdr:col>5</xdr:col>
                    <xdr:colOff>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name="Drop Down 15" r:id="rId17">
              <controlPr defaultSize="0">
                <anchor moveWithCells="1">
                  <from>
                    <xdr:col>4</xdr:col>
                    <xdr:colOff>19050</xdr:colOff>
                    <xdr:row>19</xdr:row>
                    <xdr:rowOff>9525</xdr:rowOff>
                  </from>
                  <to>
                    <xdr:col>4</xdr:col>
                    <xdr:colOff>1019175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name="Drop Down 16" r:id="rId18">
              <controlPr defaultSize="0">
                <anchor moveWithCells="1">
                  <from>
                    <xdr:col>4</xdr:col>
                    <xdr:colOff>9525</xdr:colOff>
                    <xdr:row>20</xdr:row>
                    <xdr:rowOff>9525</xdr:rowOff>
                  </from>
                  <to>
                    <xdr:col>5</xdr:col>
                    <xdr:colOff>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name="Drop Down 17" r:id="rId19">
              <controlPr defaultSize="0">
                <anchor moveWithCells="1">
                  <from>
                    <xdr:col>4</xdr:col>
                    <xdr:colOff>0</xdr:colOff>
                    <xdr:row>21</xdr:row>
                    <xdr:rowOff>9525</xdr:rowOff>
                  </from>
                  <to>
                    <xdr:col>5</xdr:col>
                    <xdr:colOff>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name="Drop Down 18" r:id="rId20">
              <controlPr defaultSize="0">
                <anchor moveWithCells="1">
                  <from>
                    <xdr:col>4</xdr:col>
                    <xdr:colOff>9525</xdr:colOff>
                    <xdr:row>22</xdr:row>
                    <xdr:rowOff>9525</xdr:rowOff>
                  </from>
                  <to>
                    <xdr:col>5</xdr:col>
                    <xdr:colOff>9525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name="Drop Down 19" r:id="rId21">
              <controlPr defaultSize="0">
                <anchor moveWithCells="1">
                  <from>
                    <xdr:col>4</xdr:col>
                    <xdr:colOff>0</xdr:colOff>
                    <xdr:row>23</xdr:row>
                    <xdr:rowOff>9525</xdr:rowOff>
                  </from>
                  <to>
                    <xdr:col>5</xdr:col>
                    <xdr:colOff>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name="Drop Down 20" r:id="rId22">
              <controlPr defaultSize="0">
                <anchor moveWithCells="1">
                  <from>
                    <xdr:col>4</xdr:col>
                    <xdr:colOff>9525</xdr:colOff>
                    <xdr:row>24</xdr:row>
                    <xdr:rowOff>9525</xdr:rowOff>
                  </from>
                  <to>
                    <xdr:col>5</xdr:col>
                    <xdr:colOff>9525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name="Drop Down 21" r:id="rId23">
              <controlPr defaultSize="0">
                <anchor moveWithCells="1">
                  <from>
                    <xdr:col>4</xdr:col>
                    <xdr:colOff>9525</xdr:colOff>
                    <xdr:row>25</xdr:row>
                    <xdr:rowOff>9525</xdr:rowOff>
                  </from>
                  <to>
                    <xdr:col>5</xdr:col>
                    <xdr:colOff>9525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name="Drop Down 22" r:id="rId24">
              <controlPr defaultSize="0">
                <anchor moveWithCells="1">
                  <from>
                    <xdr:col>4</xdr:col>
                    <xdr:colOff>9525</xdr:colOff>
                    <xdr:row>26</xdr:row>
                    <xdr:rowOff>9525</xdr:rowOff>
                  </from>
                  <to>
                    <xdr:col>5</xdr:col>
                    <xdr:colOff>9525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name="Drop Down 23" r:id="rId25">
              <controlPr defaultSize="0">
                <anchor moveWithCells="1">
                  <from>
                    <xdr:col>4</xdr:col>
                    <xdr:colOff>9525</xdr:colOff>
                    <xdr:row>27</xdr:row>
                    <xdr:rowOff>0</xdr:rowOff>
                  </from>
                  <to>
                    <xdr:col>5</xdr:col>
                    <xdr:colOff>9525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name="Drop Down 24" r:id="rId26">
              <controlPr defaultSize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5</xdr:col>
                    <xdr:colOff>9525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name="Drop Down 25" r:id="rId27">
              <controlPr defaultSize="0">
                <anchor moveWithCells="1">
                  <from>
                    <xdr:col>4</xdr:col>
                    <xdr:colOff>0</xdr:colOff>
                    <xdr:row>29</xdr:row>
                    <xdr:rowOff>9525</xdr:rowOff>
                  </from>
                  <to>
                    <xdr:col>5</xdr:col>
                    <xdr:colOff>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name="Drop Down 26" r:id="rId28">
              <controlPr defaultSize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5</xdr:col>
                    <xdr:colOff>9525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name="Drop Down 27" r:id="rId29">
              <controlPr defaultSize="0">
                <anchor moveWithCells="1">
                  <from>
                    <xdr:col>4</xdr:col>
                    <xdr:colOff>9525</xdr:colOff>
                    <xdr:row>31</xdr:row>
                    <xdr:rowOff>9525</xdr:rowOff>
                  </from>
                  <to>
                    <xdr:col>5</xdr:col>
                    <xdr:colOff>9525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name="Drop Down 28" r:id="rId30">
              <controlPr defaultSize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5</xdr:col>
                    <xdr:colOff>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name="Drop Down 29" r:id="rId31">
              <controlPr defaultSize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5</xdr:col>
                    <xdr:colOff>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name="Drop Down 30" r:id="rId32">
              <controlPr defaultSize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5</xdr:col>
                    <xdr:colOff>9525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name="Drop Down 31" r:id="rId33">
              <controlPr defaultSize="0">
                <anchor moveWithCells="1">
                  <from>
                    <xdr:col>3</xdr:col>
                    <xdr:colOff>1047750</xdr:colOff>
                    <xdr:row>35</xdr:row>
                    <xdr:rowOff>0</xdr:rowOff>
                  </from>
                  <to>
                    <xdr:col>5</xdr:col>
                    <xdr:colOff>0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name="Drop Down 32" r:id="rId34">
              <controlPr defaultSize="0">
                <anchor moveWithCells="1">
                  <from>
                    <xdr:col>4</xdr:col>
                    <xdr:colOff>0</xdr:colOff>
                    <xdr:row>36</xdr:row>
                    <xdr:rowOff>9525</xdr:rowOff>
                  </from>
                  <to>
                    <xdr:col>5</xdr:col>
                    <xdr:colOff>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name="Drop Down 33" r:id="rId35">
              <controlPr defaultSize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5</xdr:col>
                    <xdr:colOff>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name="Drop Down 34" r:id="rId36">
              <controlPr defaultSize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5</xdr:col>
                    <xdr:colOff>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name="Button 137" r:id="rId37">
              <controlPr print="0" defaultSize="0">
                <anchor moveWithCells="1" sizeWithCells="1">
                  <from>
                    <xdr:col>14</xdr:col>
                    <xdr:colOff>104775</xdr:colOff>
                    <xdr:row>3</xdr:row>
                    <xdr:rowOff>28575</xdr:rowOff>
                  </from>
                  <to>
                    <xdr:col>15</xdr:col>
                    <xdr:colOff>704850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name="Button 138" r:id="rId38">
              <controlPr print="0" defaultSize="0">
                <anchor moveWithCells="1" sizeWithCells="1">
                  <from>
                    <xdr:col>14</xdr:col>
                    <xdr:colOff>114300</xdr:colOff>
                    <xdr:row>7</xdr:row>
                    <xdr:rowOff>38100</xdr:rowOff>
                  </from>
                  <to>
                    <xdr:col>15</xdr:col>
                    <xdr:colOff>676275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name="Button 139" r:id="rId39">
              <controlPr print="0" defaultSize="0">
                <anchor moveWithCells="1" sizeWithCells="1">
                  <from>
                    <xdr:col>14</xdr:col>
                    <xdr:colOff>104775</xdr:colOff>
                    <xdr:row>11</xdr:row>
                    <xdr:rowOff>95250</xdr:rowOff>
                  </from>
                  <to>
                    <xdr:col>15</xdr:col>
                    <xdr:colOff>676275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pageSetUpPr fitToPage="1"/>
  </sheetPr>
  <dimension ref="A1:M32"/>
  <sheetViews>
    <sheetView view="pageBreakPreview" zoomScaleNormal="100" workbookViewId="0">
      <selection activeCell="G31" sqref="G31"/>
    </sheetView>
  </sheetViews>
  <sheetFormatPr defaultColWidth="11.4285714285714" defaultRowHeight="12.75"/>
  <cols>
    <col min="1" max="1" width="3.28571428571429" style="267" customWidth="1"/>
    <col min="2" max="2" width="6.28571428571429" style="268" customWidth="1"/>
    <col min="3" max="3" width="19.2857142857143" style="268" customWidth="1"/>
    <col min="4" max="4" width="12.4285714285714" style="268" customWidth="1"/>
    <col min="5" max="5" width="11" style="268" customWidth="1"/>
    <col min="6" max="6" width="4.57142857142857" style="268" customWidth="1"/>
    <col min="7" max="7" width="23.7142857142857" style="268" customWidth="1"/>
    <col min="8" max="8" width="20.8571428571429" style="268" customWidth="1"/>
    <col min="9" max="9" width="14" style="268" customWidth="1"/>
    <col min="10" max="16384" width="11.4285714285714" style="268"/>
  </cols>
  <sheetData>
    <row r="1" ht="19.9" customHeight="1" spans="1:9">
      <c r="A1" s="269"/>
      <c r="B1" s="270"/>
      <c r="C1" s="271"/>
      <c r="D1" s="272" t="s">
        <v>169</v>
      </c>
      <c r="E1" s="273"/>
      <c r="F1" s="273"/>
      <c r="G1" s="273"/>
      <c r="H1" s="273"/>
      <c r="I1" s="274"/>
    </row>
    <row r="2" ht="19.9" customHeight="1" spans="1:9">
      <c r="A2" s="275"/>
      <c r="B2" s="276"/>
      <c r="C2" s="276"/>
      <c r="D2" s="277" t="s">
        <v>170</v>
      </c>
      <c r="E2" s="278" t="s">
        <v>171</v>
      </c>
      <c r="F2" s="279"/>
      <c r="G2" s="279"/>
      <c r="H2" s="279"/>
      <c r="I2" s="280"/>
    </row>
    <row r="3" ht="19.9" customHeight="1" spans="1:9">
      <c r="A3" s="275"/>
      <c r="B3" s="276"/>
      <c r="C3" s="276"/>
      <c r="D3" s="281" t="s">
        <v>172</v>
      </c>
      <c r="E3" s="282" t="s">
        <v>173</v>
      </c>
      <c r="F3" s="282"/>
      <c r="G3" s="283" t="s">
        <v>174</v>
      </c>
      <c r="H3" s="284">
        <v>45679</v>
      </c>
      <c r="I3" s="285"/>
    </row>
    <row r="4" ht="19.9" customHeight="1" spans="1:9">
      <c r="A4" s="275"/>
      <c r="B4" s="276"/>
      <c r="C4" s="276"/>
      <c r="D4" s="281" t="s">
        <v>175</v>
      </c>
      <c r="E4" s="286" t="str">
        <f>'CALCULO DE BOMBA'!C2</f>
        <v>DISPERSION WATER PUMP</v>
      </c>
      <c r="F4" s="287"/>
      <c r="G4" s="287"/>
      <c r="H4" s="287"/>
      <c r="I4" s="288"/>
    </row>
    <row r="5" ht="19.9" customHeight="1" spans="1:9">
      <c r="A5" s="289"/>
      <c r="B5" s="290"/>
      <c r="C5" s="290"/>
      <c r="D5" s="291" t="s">
        <v>176</v>
      </c>
      <c r="E5" s="292" t="str">
        <f>'CALCULO DE BOMBA'!C1</f>
        <v>005PU001</v>
      </c>
      <c r="F5" s="293"/>
      <c r="G5" s="294" t="s">
        <v>177</v>
      </c>
      <c r="H5" s="295" t="s">
        <v>173</v>
      </c>
      <c r="I5" s="296"/>
    </row>
    <row r="6" ht="21" customHeight="1" spans="1:9">
      <c r="A6" s="297">
        <v>1</v>
      </c>
      <c r="B6" s="298" t="s">
        <v>178</v>
      </c>
      <c r="C6" s="299" t="s">
        <v>179</v>
      </c>
      <c r="D6" s="300" t="s">
        <v>180</v>
      </c>
      <c r="E6" s="301"/>
      <c r="F6" s="302" t="s">
        <v>181</v>
      </c>
      <c r="G6" s="299" t="s">
        <v>182</v>
      </c>
      <c r="H6" s="303">
        <f>'RESUMEN PARA PDF'!B13</f>
        <v>770.5</v>
      </c>
      <c r="I6" s="301"/>
    </row>
    <row r="7" ht="21" customHeight="1" spans="1:9">
      <c r="A7" s="304">
        <v>2</v>
      </c>
      <c r="B7" s="305"/>
      <c r="C7" s="306" t="s">
        <v>183</v>
      </c>
      <c r="D7" s="282" t="s">
        <v>184</v>
      </c>
      <c r="E7" s="307"/>
      <c r="F7" s="308"/>
      <c r="G7" s="306" t="s">
        <v>185</v>
      </c>
      <c r="H7" s="309">
        <f>'RESUMEN PARA PDF'!B16</f>
        <v>770.5</v>
      </c>
      <c r="I7" s="307"/>
    </row>
    <row r="8" ht="21" customHeight="1" spans="1:9">
      <c r="A8" s="304">
        <v>3</v>
      </c>
      <c r="B8" s="305"/>
      <c r="C8" s="306" t="s">
        <v>186</v>
      </c>
      <c r="D8" s="282" t="s">
        <v>97</v>
      </c>
      <c r="E8" s="307"/>
      <c r="F8" s="308"/>
      <c r="G8" s="306" t="s">
        <v>187</v>
      </c>
      <c r="H8" s="309">
        <f>'RESUMEN PARA PDF'!B28</f>
        <v>195.551113425383</v>
      </c>
      <c r="I8" s="307"/>
    </row>
    <row r="9" ht="21" customHeight="1" spans="1:9">
      <c r="A9" s="304">
        <v>4</v>
      </c>
      <c r="B9" s="305"/>
      <c r="C9" s="306" t="s">
        <v>188</v>
      </c>
      <c r="D9" s="282">
        <f>'RESUMEN PARA PDF'!G14</f>
        <v>0.52</v>
      </c>
      <c r="E9" s="307"/>
      <c r="F9" s="308"/>
      <c r="G9" s="306" t="s">
        <v>189</v>
      </c>
      <c r="H9" s="309">
        <f>'RESUMEN PARA PDF'!D28</f>
        <v>84.6541616560099</v>
      </c>
      <c r="I9" s="307"/>
    </row>
    <row r="10" ht="21" customHeight="1" spans="1:9">
      <c r="A10" s="304">
        <v>5</v>
      </c>
      <c r="B10" s="305"/>
      <c r="C10" s="306" t="s">
        <v>190</v>
      </c>
      <c r="D10" s="309">
        <f>'RESUMEN PARA PDF'!G16</f>
        <v>0.995</v>
      </c>
      <c r="E10" s="307"/>
      <c r="F10" s="308"/>
      <c r="G10" s="306" t="s">
        <v>191</v>
      </c>
      <c r="H10" s="309">
        <f>'RESUMEN PARA PDF'!G25/3.281</f>
        <v>10.3259341055418</v>
      </c>
      <c r="I10" s="307"/>
    </row>
    <row r="11" ht="21" customHeight="1" spans="1:9">
      <c r="A11" s="304">
        <v>6</v>
      </c>
      <c r="B11" s="305"/>
      <c r="C11" s="306" t="s">
        <v>192</v>
      </c>
      <c r="D11" s="282">
        <f>'RESUMEN PARA PDF'!G15</f>
        <v>7</v>
      </c>
      <c r="E11" s="307"/>
      <c r="F11" s="308"/>
      <c r="G11" s="306" t="s">
        <v>193</v>
      </c>
      <c r="H11" s="309">
        <f>'RESUMEN PARA PDF'!G29</f>
        <v>52.5809386327814</v>
      </c>
      <c r="I11" s="307"/>
    </row>
    <row r="12" ht="21" customHeight="1" spans="1:9">
      <c r="A12" s="304">
        <v>7</v>
      </c>
      <c r="B12" s="310"/>
      <c r="C12" s="311"/>
      <c r="D12" s="312"/>
      <c r="E12" s="313"/>
      <c r="F12" s="314"/>
      <c r="G12" s="311"/>
      <c r="H12" s="315"/>
      <c r="I12" s="313"/>
    </row>
    <row r="13" ht="21" customHeight="1" spans="1:9">
      <c r="A13" s="304">
        <v>8</v>
      </c>
      <c r="B13" s="302" t="s">
        <v>194</v>
      </c>
      <c r="C13" s="316" t="s">
        <v>195</v>
      </c>
      <c r="D13" s="317" t="s">
        <v>97</v>
      </c>
      <c r="E13" s="318"/>
      <c r="F13" s="302" t="s">
        <v>196</v>
      </c>
      <c r="G13" s="316" t="s">
        <v>197</v>
      </c>
      <c r="H13" s="317" t="s">
        <v>97</v>
      </c>
      <c r="I13" s="318"/>
    </row>
    <row r="14" ht="21" customHeight="1" spans="1:9">
      <c r="A14" s="304">
        <v>9</v>
      </c>
      <c r="B14" s="308"/>
      <c r="C14" s="319" t="s">
        <v>198</v>
      </c>
      <c r="D14" s="320" t="s">
        <v>97</v>
      </c>
      <c r="E14" s="321"/>
      <c r="F14" s="308"/>
      <c r="G14" s="319" t="s">
        <v>198</v>
      </c>
      <c r="H14" s="320" t="s">
        <v>97</v>
      </c>
      <c r="I14" s="321"/>
    </row>
    <row r="15" ht="21" customHeight="1" spans="1:9">
      <c r="A15" s="304">
        <v>10</v>
      </c>
      <c r="B15" s="308"/>
      <c r="C15" s="319" t="s">
        <v>199</v>
      </c>
      <c r="D15" s="320" t="s">
        <v>97</v>
      </c>
      <c r="E15" s="321"/>
      <c r="F15" s="308"/>
      <c r="G15" s="319" t="s">
        <v>199</v>
      </c>
      <c r="H15" s="320" t="s">
        <v>97</v>
      </c>
      <c r="I15" s="321"/>
    </row>
    <row r="16" ht="21" customHeight="1" spans="1:9">
      <c r="A16" s="304">
        <v>11</v>
      </c>
      <c r="B16" s="322"/>
      <c r="C16" s="323"/>
      <c r="D16" s="324"/>
      <c r="E16" s="325"/>
      <c r="F16" s="314"/>
      <c r="G16" s="326"/>
      <c r="H16" s="327"/>
      <c r="I16" s="328"/>
    </row>
    <row r="17" ht="21" customHeight="1" spans="1:13">
      <c r="A17" s="304">
        <v>12</v>
      </c>
      <c r="B17" s="329" t="s">
        <v>200</v>
      </c>
      <c r="C17" s="330" t="s">
        <v>195</v>
      </c>
      <c r="D17" s="331" t="s">
        <v>201</v>
      </c>
      <c r="E17" s="318"/>
      <c r="F17" s="332" t="s">
        <v>202</v>
      </c>
      <c r="G17" s="316" t="s">
        <v>195</v>
      </c>
      <c r="H17" s="317" t="s">
        <v>203</v>
      </c>
      <c r="I17" s="318"/>
      <c r="M17" s="333"/>
    </row>
    <row r="18" ht="25.9" customHeight="1" spans="1:13">
      <c r="A18" s="304">
        <v>13</v>
      </c>
      <c r="B18" s="334"/>
      <c r="C18" s="335" t="s">
        <v>198</v>
      </c>
      <c r="D18" s="336" t="s">
        <v>204</v>
      </c>
      <c r="E18" s="337"/>
      <c r="F18" s="338"/>
      <c r="G18" s="319" t="s">
        <v>205</v>
      </c>
      <c r="H18" s="320" t="s">
        <v>206</v>
      </c>
      <c r="I18" s="321"/>
    </row>
    <row r="19" ht="21" customHeight="1" spans="1:13">
      <c r="A19" s="304">
        <v>14</v>
      </c>
      <c r="B19" s="334"/>
      <c r="C19" s="335" t="s">
        <v>199</v>
      </c>
      <c r="D19" s="339" t="s">
        <v>207</v>
      </c>
      <c r="E19" s="307"/>
      <c r="F19" s="338"/>
      <c r="G19" s="319" t="s">
        <v>208</v>
      </c>
      <c r="H19" s="320">
        <v>75</v>
      </c>
      <c r="I19" s="321"/>
      <c r="K19" s="333"/>
    </row>
    <row r="20" ht="21" customHeight="1" spans="1:13">
      <c r="A20" s="304">
        <v>15</v>
      </c>
      <c r="B20" s="334"/>
      <c r="C20" s="335" t="s">
        <v>209</v>
      </c>
      <c r="D20" s="339" t="s">
        <v>210</v>
      </c>
      <c r="E20" s="307"/>
      <c r="F20" s="338"/>
      <c r="G20" s="319" t="s">
        <v>211</v>
      </c>
      <c r="H20" s="320">
        <v>3600</v>
      </c>
      <c r="I20" s="321"/>
    </row>
    <row r="21" ht="21" customHeight="1" spans="1:13">
      <c r="A21" s="304">
        <v>16</v>
      </c>
      <c r="B21" s="334"/>
      <c r="C21" s="335" t="s">
        <v>212</v>
      </c>
      <c r="D21" s="339">
        <v>190</v>
      </c>
      <c r="E21" s="307"/>
      <c r="F21" s="338"/>
      <c r="G21" s="319" t="s">
        <v>213</v>
      </c>
      <c r="H21" s="320" t="s">
        <v>214</v>
      </c>
      <c r="I21" s="321"/>
    </row>
    <row r="22" ht="21" customHeight="1" spans="1:13">
      <c r="A22" s="304">
        <v>17</v>
      </c>
      <c r="B22" s="334"/>
      <c r="C22" s="335" t="s">
        <v>215</v>
      </c>
      <c r="D22" s="340">
        <v>6.34</v>
      </c>
      <c r="E22" s="307"/>
      <c r="F22" s="338"/>
      <c r="G22" s="319" t="s">
        <v>216</v>
      </c>
      <c r="H22" s="320" t="s">
        <v>217</v>
      </c>
      <c r="I22" s="321"/>
    </row>
    <row r="23" ht="21" customHeight="1" spans="1:13">
      <c r="A23" s="304">
        <v>18</v>
      </c>
      <c r="B23" s="334"/>
      <c r="C23" s="335" t="s">
        <v>218</v>
      </c>
      <c r="D23" s="341">
        <f>'RESUMEN PARA PDF'!G28</f>
        <v>0.72</v>
      </c>
      <c r="E23" s="307"/>
      <c r="F23" s="338"/>
      <c r="G23" s="319" t="s">
        <v>219</v>
      </c>
      <c r="H23" s="320">
        <v>372</v>
      </c>
      <c r="I23" s="321"/>
    </row>
    <row r="24" ht="21" customHeight="1" spans="1:13">
      <c r="A24" s="304"/>
      <c r="B24" s="334"/>
      <c r="C24" s="335" t="s">
        <v>211</v>
      </c>
      <c r="D24" s="342">
        <v>3600</v>
      </c>
      <c r="E24" s="343"/>
      <c r="F24" s="338"/>
      <c r="G24" s="319"/>
      <c r="H24" s="320"/>
      <c r="I24" s="321"/>
    </row>
    <row r="25" ht="21" customHeight="1" spans="1:13">
      <c r="A25" s="304"/>
      <c r="B25" s="334"/>
      <c r="C25" s="344" t="s">
        <v>220</v>
      </c>
      <c r="D25" s="345" t="s">
        <v>221</v>
      </c>
      <c r="E25" s="343"/>
      <c r="F25" s="346"/>
      <c r="G25" s="326"/>
      <c r="H25" s="327"/>
      <c r="I25" s="328"/>
    </row>
    <row r="26" ht="21" customHeight="1" spans="1:13">
      <c r="A26" s="304"/>
      <c r="B26" s="334"/>
      <c r="C26" s="347" t="s">
        <v>222</v>
      </c>
      <c r="D26" s="348"/>
      <c r="E26" s="349"/>
      <c r="F26" s="350" t="s">
        <v>223</v>
      </c>
      <c r="G26" s="351"/>
      <c r="H26" s="351"/>
      <c r="I26" s="352" t="s">
        <v>224</v>
      </c>
    </row>
    <row r="27" ht="21" hidden="1" customHeight="1" spans="1:13">
      <c r="A27" s="304">
        <v>19</v>
      </c>
      <c r="B27" s="353"/>
      <c r="C27" s="354" t="s">
        <v>225</v>
      </c>
      <c r="D27" s="355"/>
      <c r="E27" s="356"/>
      <c r="F27" s="350" t="s">
        <v>226</v>
      </c>
      <c r="G27" s="351"/>
      <c r="H27" s="351"/>
      <c r="I27" s="326" t="s">
        <v>227</v>
      </c>
    </row>
    <row r="28" ht="21" customHeight="1" spans="1:13">
      <c r="A28" s="357">
        <v>20</v>
      </c>
      <c r="B28" s="358" t="s">
        <v>228</v>
      </c>
      <c r="C28" s="359" t="s">
        <v>229</v>
      </c>
      <c r="D28" s="360"/>
      <c r="E28" s="361"/>
      <c r="F28" s="362" t="s">
        <v>230</v>
      </c>
      <c r="G28" s="363" t="s">
        <v>231</v>
      </c>
      <c r="H28" s="363" t="s">
        <v>174</v>
      </c>
      <c r="I28" s="364" t="s">
        <v>232</v>
      </c>
    </row>
    <row r="29" ht="21" customHeight="1" spans="1:13">
      <c r="A29" s="357">
        <v>21</v>
      </c>
      <c r="B29" s="365"/>
      <c r="C29" s="366"/>
      <c r="D29" s="366"/>
      <c r="E29" s="367"/>
      <c r="F29" s="368" t="s">
        <v>233</v>
      </c>
      <c r="G29" s="369" t="s">
        <v>234</v>
      </c>
      <c r="H29" s="370">
        <v>45569</v>
      </c>
      <c r="I29" s="371" t="s">
        <v>235</v>
      </c>
    </row>
    <row r="30" ht="21" customHeight="1" spans="1:13">
      <c r="A30" s="357">
        <v>22</v>
      </c>
      <c r="B30" s="365"/>
      <c r="C30" s="366"/>
      <c r="D30" s="366"/>
      <c r="E30" s="367"/>
      <c r="F30" s="368" t="s">
        <v>236</v>
      </c>
      <c r="G30" s="369" t="s">
        <v>237</v>
      </c>
      <c r="H30" s="370">
        <v>45618</v>
      </c>
      <c r="I30" s="371" t="s">
        <v>238</v>
      </c>
    </row>
    <row r="31" ht="21" customHeight="1" spans="1:13">
      <c r="A31" s="357">
        <v>23</v>
      </c>
      <c r="B31" s="365"/>
      <c r="C31" s="366"/>
      <c r="D31" s="366"/>
      <c r="E31" s="367"/>
      <c r="F31" s="368" t="s">
        <v>239</v>
      </c>
      <c r="G31" s="372" t="s">
        <v>240</v>
      </c>
      <c r="H31" s="370">
        <v>45679</v>
      </c>
      <c r="I31" s="371" t="s">
        <v>238</v>
      </c>
    </row>
    <row r="32" ht="21" customHeight="1" spans="1:13">
      <c r="A32" s="373">
        <v>24</v>
      </c>
      <c r="B32" s="374"/>
      <c r="C32" s="375"/>
      <c r="D32" s="375"/>
      <c r="E32" s="376"/>
      <c r="F32" s="377"/>
      <c r="G32" s="378"/>
      <c r="H32" s="378"/>
      <c r="I32" s="379"/>
    </row>
  </sheetData>
  <mergeCells count="60">
    <mergeCell ref="D1:I1"/>
    <mergeCell ref="E2:I2"/>
    <mergeCell ref="E3:F3"/>
    <mergeCell ref="H3:I3"/>
    <mergeCell ref="E4:I4"/>
    <mergeCell ref="E5:F5"/>
    <mergeCell ref="H5:I5"/>
    <mergeCell ref="D6:E6"/>
    <mergeCell ref="H6:I6"/>
    <mergeCell ref="D7:E7"/>
    <mergeCell ref="H7:I7"/>
    <mergeCell ref="D8:E8"/>
    <mergeCell ref="H8:I8"/>
    <mergeCell ref="D9:E9"/>
    <mergeCell ref="H9:I9"/>
    <mergeCell ref="D10:E10"/>
    <mergeCell ref="H10:I10"/>
    <mergeCell ref="D11:E11"/>
    <mergeCell ref="H11:I11"/>
    <mergeCell ref="D12:E12"/>
    <mergeCell ref="H12:I12"/>
    <mergeCell ref="D13:E13"/>
    <mergeCell ref="H13:I13"/>
    <mergeCell ref="D14:E14"/>
    <mergeCell ref="H14:I14"/>
    <mergeCell ref="D15:E15"/>
    <mergeCell ref="H15:I15"/>
    <mergeCell ref="D16:E16"/>
    <mergeCell ref="H16:I16"/>
    <mergeCell ref="D17:E17"/>
    <mergeCell ref="H17:I17"/>
    <mergeCell ref="D18:E18"/>
    <mergeCell ref="H18:I18"/>
    <mergeCell ref="D19:E19"/>
    <mergeCell ref="H19:I19"/>
    <mergeCell ref="D20:E20"/>
    <mergeCell ref="H20:I20"/>
    <mergeCell ref="D21:E21"/>
    <mergeCell ref="H21:I21"/>
    <mergeCell ref="D22:E22"/>
    <mergeCell ref="H22:I22"/>
    <mergeCell ref="D23:E23"/>
    <mergeCell ref="H23:I23"/>
    <mergeCell ref="D24:E24"/>
    <mergeCell ref="H24:I24"/>
    <mergeCell ref="D25:E25"/>
    <mergeCell ref="H25:I25"/>
    <mergeCell ref="C26:E26"/>
    <mergeCell ref="F26:H26"/>
    <mergeCell ref="C27:E27"/>
    <mergeCell ref="F27:H27"/>
    <mergeCell ref="B6:B12"/>
    <mergeCell ref="B13:B16"/>
    <mergeCell ref="B17:B27"/>
    <mergeCell ref="B28:B32"/>
    <mergeCell ref="F6:F12"/>
    <mergeCell ref="F13:F16"/>
    <mergeCell ref="F17:F25"/>
    <mergeCell ref="C28:E32"/>
    <mergeCell ref="A1:C5"/>
  </mergeCells>
  <pageMargins left="0.7" right="0.7" top="0.75" bottom="0.75" header="0.3" footer="0.3"/>
  <pageSetup paperSize="9" scale="77" orientation="portrait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A1:H91"/>
  <sheetViews>
    <sheetView tabSelected="1" view="pageBreakPreview" zoomScale="90" zoomScaleNormal="85" topLeftCell="A82" workbookViewId="0">
      <selection activeCell="D13" sqref="D13"/>
    </sheetView>
  </sheetViews>
  <sheetFormatPr defaultColWidth="11" defaultRowHeight="12.75" outlineLevelCol="7"/>
  <cols>
    <col min="1" max="1" width="24.7142857142857" customWidth="1"/>
    <col min="2" max="2" width="20.7142857142857" customWidth="1"/>
    <col min="3" max="4" width="24.5714285714286" customWidth="1"/>
    <col min="5" max="5" width="24.2857142857143" customWidth="1"/>
    <col min="6" max="6" width="26.4285714285714" customWidth="1"/>
    <col min="7" max="7" width="21.4285714285714" customWidth="1"/>
    <col min="8" max="8" width="19.4285714285714" customWidth="1"/>
    <col min="14" max="14" width="23.2857142857143" customWidth="1"/>
  </cols>
  <sheetData>
    <row r="1" ht="13.5"/>
    <row r="2" spans="1:8">
      <c r="A2" s="1" t="s">
        <v>241</v>
      </c>
      <c r="B2" s="2"/>
      <c r="C2" s="3" t="s">
        <v>171</v>
      </c>
      <c r="D2" s="4"/>
      <c r="E2" s="4"/>
      <c r="F2" s="4"/>
      <c r="G2" s="2" t="s">
        <v>242</v>
      </c>
      <c r="H2" s="6" t="s">
        <v>173</v>
      </c>
    </row>
    <row r="3" spans="1:8">
      <c r="A3" s="7" t="s">
        <v>243</v>
      </c>
      <c r="B3" s="8"/>
      <c r="C3" s="9" t="s">
        <v>244</v>
      </c>
      <c r="D3" s="10"/>
      <c r="E3" s="10"/>
      <c r="F3" s="10"/>
      <c r="G3" s="8" t="s">
        <v>245</v>
      </c>
      <c r="H3" s="11" t="s">
        <v>173</v>
      </c>
    </row>
    <row r="4" ht="13.5" spans="1:8">
      <c r="A4" s="12" t="s">
        <v>246</v>
      </c>
      <c r="B4" s="13"/>
      <c r="C4" s="188" t="str">
        <f>'CALCULO DE BOMBA'!C2</f>
        <v>DISPERSION WATER PUMP</v>
      </c>
      <c r="D4" s="189"/>
      <c r="E4" s="189"/>
      <c r="F4" s="189"/>
      <c r="G4" s="13" t="s">
        <v>247</v>
      </c>
      <c r="H4" s="190" t="s">
        <v>48</v>
      </c>
    </row>
    <row r="5" ht="13.5"/>
    <row r="6" spans="1:8">
      <c r="A6" s="16"/>
      <c r="B6" s="17"/>
      <c r="C6" s="17"/>
      <c r="D6" s="17"/>
      <c r="E6" s="17"/>
      <c r="F6" s="17"/>
      <c r="G6" s="17"/>
      <c r="H6" s="18"/>
    </row>
    <row r="7" spans="1:8">
      <c r="A7" s="19" t="s">
        <v>248</v>
      </c>
      <c r="B7" s="20" t="s">
        <v>249</v>
      </c>
      <c r="C7" s="21"/>
      <c r="D7" s="21"/>
      <c r="E7" s="22" t="s">
        <v>250</v>
      </c>
      <c r="F7" s="23" t="s">
        <v>238</v>
      </c>
      <c r="G7" s="22" t="s">
        <v>251</v>
      </c>
      <c r="H7" s="191">
        <v>45679</v>
      </c>
    </row>
    <row r="8" spans="1:8">
      <c r="A8" s="19" t="s">
        <v>251</v>
      </c>
      <c r="B8" s="192">
        <v>45679</v>
      </c>
      <c r="C8" s="26"/>
      <c r="D8" s="26"/>
      <c r="E8" s="22" t="s">
        <v>252</v>
      </c>
      <c r="F8" s="27" t="s">
        <v>253</v>
      </c>
      <c r="G8" s="22" t="s">
        <v>251</v>
      </c>
      <c r="H8" s="193">
        <v>45618</v>
      </c>
    </row>
    <row r="9" spans="1:8">
      <c r="A9" s="19" t="s">
        <v>254</v>
      </c>
      <c r="B9" s="29" t="str">
        <f>C4</f>
        <v>DISPERSION WATER PUMP</v>
      </c>
      <c r="C9" s="30"/>
      <c r="D9" s="30"/>
      <c r="E9" s="22" t="s">
        <v>255</v>
      </c>
      <c r="F9" s="27" t="s">
        <v>256</v>
      </c>
      <c r="G9" s="22" t="s">
        <v>251</v>
      </c>
      <c r="H9" s="194">
        <v>45569</v>
      </c>
    </row>
    <row r="10" spans="1:8">
      <c r="A10" s="32"/>
      <c r="B10" s="33"/>
      <c r="C10" s="33"/>
      <c r="D10" s="33"/>
      <c r="E10" s="33"/>
      <c r="F10" s="33"/>
      <c r="G10" s="33"/>
      <c r="H10" s="34"/>
    </row>
    <row r="11" spans="1:8">
      <c r="A11" s="35"/>
      <c r="H11" s="28"/>
    </row>
    <row r="12" spans="1:8">
      <c r="A12" s="36" t="s">
        <v>257</v>
      </c>
      <c r="F12" s="37" t="s">
        <v>179</v>
      </c>
      <c r="H12" s="28"/>
    </row>
    <row r="13" spans="1:8">
      <c r="A13" s="38" t="s">
        <v>258</v>
      </c>
      <c r="B13" s="195">
        <f>'CAIDA PRESION DE TUBERIA'!V5</f>
        <v>770.5</v>
      </c>
      <c r="C13" s="196" t="s">
        <v>259</v>
      </c>
      <c r="D13" s="23">
        <f>B13*3.785</f>
        <v>2916.3425</v>
      </c>
      <c r="E13" s="23" t="s">
        <v>260</v>
      </c>
      <c r="F13" s="23" t="s">
        <v>261</v>
      </c>
      <c r="G13" s="197" t="str">
        <f>'CALCULO DE BOMBA'!C4</f>
        <v>Agua Blanca</v>
      </c>
      <c r="H13" s="28"/>
    </row>
    <row r="14" spans="1:8">
      <c r="A14" s="38" t="s">
        <v>262</v>
      </c>
      <c r="B14" s="198" t="s">
        <v>97</v>
      </c>
      <c r="C14" s="199" t="s">
        <v>263</v>
      </c>
      <c r="D14" s="198"/>
      <c r="E14" s="199"/>
      <c r="F14" s="23" t="s">
        <v>264</v>
      </c>
      <c r="G14">
        <f>'CALCULO DE BOMBA'!E6</f>
        <v>0.52</v>
      </c>
      <c r="H14" s="28"/>
    </row>
    <row r="15" spans="1:8">
      <c r="A15" s="38" t="s">
        <v>265</v>
      </c>
      <c r="B15" s="195">
        <v>0</v>
      </c>
      <c r="C15" s="199" t="s">
        <v>259</v>
      </c>
      <c r="D15" s="200">
        <f t="shared" ref="D15:D16" si="0">B15*3.785</f>
        <v>0</v>
      </c>
      <c r="E15" s="23" t="s">
        <v>260</v>
      </c>
      <c r="F15" s="23" t="s">
        <v>266</v>
      </c>
      <c r="G15">
        <v>7</v>
      </c>
      <c r="H15" s="28"/>
    </row>
    <row r="16" spans="1:8">
      <c r="A16" s="38" t="s">
        <v>267</v>
      </c>
      <c r="B16" s="201">
        <f>B13+B15</f>
        <v>770.5</v>
      </c>
      <c r="C16" s="199" t="s">
        <v>259</v>
      </c>
      <c r="D16" s="202">
        <f t="shared" si="0"/>
        <v>2916.3425</v>
      </c>
      <c r="E16" s="23" t="s">
        <v>260</v>
      </c>
      <c r="F16" s="23" t="s">
        <v>268</v>
      </c>
      <c r="G16" s="51">
        <f>'CALCULO DE BOMBA'!E11</f>
        <v>0.995</v>
      </c>
      <c r="H16" s="203"/>
    </row>
    <row r="17" spans="1:8">
      <c r="A17" s="35"/>
      <c r="F17" s="23" t="s">
        <v>269</v>
      </c>
      <c r="G17" s="20" t="s">
        <v>270</v>
      </c>
      <c r="H17" s="204" t="s">
        <v>271</v>
      </c>
    </row>
    <row r="18" spans="1:8">
      <c r="A18" s="36" t="s">
        <v>272</v>
      </c>
      <c r="F18" s="46" t="s">
        <v>273</v>
      </c>
      <c r="H18" s="28"/>
    </row>
    <row r="19" spans="1:8">
      <c r="A19" s="38" t="s">
        <v>274</v>
      </c>
      <c r="B19" s="205">
        <f>'CALCULO DE BOMBA'!C9</f>
        <v>1.64041994750656</v>
      </c>
      <c r="C19" s="206" t="s">
        <v>275</v>
      </c>
      <c r="D19" s="200">
        <f>B19/3.28</f>
        <v>0.500128032776391</v>
      </c>
      <c r="E19" s="23" t="s">
        <v>276</v>
      </c>
      <c r="F19" s="23" t="s">
        <v>277</v>
      </c>
      <c r="G19" s="207" t="s">
        <v>278</v>
      </c>
      <c r="H19" s="28"/>
    </row>
    <row r="20" spans="1:8">
      <c r="A20" s="38" t="s">
        <v>279</v>
      </c>
      <c r="B20" s="51">
        <f>'CALCULO DE BOMBA'!C20</f>
        <v>6.92</v>
      </c>
      <c r="C20" s="196" t="s">
        <v>275</v>
      </c>
      <c r="D20" s="23">
        <f t="shared" ref="D20:D21" si="1">B20/3.28</f>
        <v>2.10975609756098</v>
      </c>
      <c r="E20" s="23" t="s">
        <v>276</v>
      </c>
      <c r="F20" s="23" t="s">
        <v>280</v>
      </c>
      <c r="G20">
        <v>1</v>
      </c>
      <c r="H20" s="28"/>
    </row>
    <row r="21" spans="1:8">
      <c r="A21" s="38" t="s">
        <v>281</v>
      </c>
      <c r="B21" s="51">
        <f>B20-B19</f>
        <v>5.27958005249344</v>
      </c>
      <c r="C21" s="196" t="s">
        <v>275</v>
      </c>
      <c r="D21" s="200">
        <f t="shared" si="1"/>
        <v>1.60962806478458</v>
      </c>
      <c r="E21" s="23" t="s">
        <v>276</v>
      </c>
      <c r="H21" s="28"/>
    </row>
    <row r="22" spans="1:8">
      <c r="A22" s="36" t="s">
        <v>282</v>
      </c>
      <c r="F22" s="46" t="s">
        <v>283</v>
      </c>
      <c r="G22" s="54"/>
      <c r="H22" s="52"/>
    </row>
    <row r="23" spans="1:8">
      <c r="A23" s="38" t="s">
        <v>284</v>
      </c>
      <c r="B23" s="51"/>
      <c r="C23" s="208">
        <f>'CALCULO DE BOMBA'!C14</f>
        <v>0.0261050526654891</v>
      </c>
      <c r="D23" t="s">
        <v>285</v>
      </c>
      <c r="F23" s="23" t="s">
        <v>286</v>
      </c>
      <c r="G23" s="54">
        <v>14.7</v>
      </c>
      <c r="H23" s="52" t="s">
        <v>285</v>
      </c>
    </row>
    <row r="24" spans="1:8">
      <c r="A24" s="38" t="s">
        <v>287</v>
      </c>
      <c r="B24" s="51"/>
      <c r="C24" s="208">
        <f>'CALCULO DE BOMBA'!C11</f>
        <v>0.0168248888888889</v>
      </c>
      <c r="D24" s="23" t="s">
        <v>285</v>
      </c>
      <c r="F24" s="23" t="s">
        <v>288</v>
      </c>
      <c r="G24" s="54">
        <f>'CALCULO DE BOMBA'!E10</f>
        <v>1.64</v>
      </c>
      <c r="H24" s="52" t="s">
        <v>285</v>
      </c>
    </row>
    <row r="25" spans="1:8">
      <c r="A25" s="38" t="s">
        <v>289</v>
      </c>
      <c r="B25" s="51"/>
      <c r="C25" s="209">
        <f>RAMALES!F19</f>
        <v>1.6699886165203</v>
      </c>
      <c r="D25" s="23" t="s">
        <v>285</v>
      </c>
      <c r="F25" s="23" t="s">
        <v>290</v>
      </c>
      <c r="G25" s="210">
        <f>'CALCULO DE BOMBA'!E14</f>
        <v>33.8793898002825</v>
      </c>
      <c r="H25" s="52" t="s">
        <v>285</v>
      </c>
    </row>
    <row r="26" spans="1:8">
      <c r="A26" s="38" t="s">
        <v>291</v>
      </c>
      <c r="B26" s="51"/>
      <c r="C26" s="209">
        <f>'TABLA DE ACCESORIOS DESCARGA'!I41</f>
        <v>188.558614814815</v>
      </c>
      <c r="D26" s="23" t="s">
        <v>285</v>
      </c>
      <c r="F26" s="23"/>
      <c r="G26" s="54"/>
      <c r="H26" s="52"/>
    </row>
    <row r="27" spans="1:8">
      <c r="A27" s="38"/>
      <c r="B27" s="54"/>
      <c r="C27" s="54"/>
      <c r="D27" s="23"/>
      <c r="F27" s="23"/>
      <c r="G27" s="54"/>
      <c r="H27" s="52"/>
    </row>
    <row r="28" ht="13.5" spans="1:8">
      <c r="A28" s="211" t="s">
        <v>292</v>
      </c>
      <c r="B28" s="212">
        <f>(B21+C23+C24+C25+C26)*1</f>
        <v>195.551113425383</v>
      </c>
      <c r="C28" s="659" t="s">
        <v>293</v>
      </c>
      <c r="D28" s="212">
        <f>B28/2.31</f>
        <v>84.6541616560099</v>
      </c>
      <c r="E28" s="214" t="s">
        <v>146</v>
      </c>
      <c r="F28" s="23" t="s">
        <v>294</v>
      </c>
      <c r="G28" s="215">
        <f>'CALCULO DE BOMBA'!C22</f>
        <v>0.72</v>
      </c>
      <c r="H28" s="52" t="s">
        <v>295</v>
      </c>
    </row>
    <row r="29" ht="24" customHeight="1" spans="1:8">
      <c r="B29" s="202"/>
      <c r="F29" s="216" t="s">
        <v>81</v>
      </c>
      <c r="G29" s="217">
        <f>'CALCULO DE BOMBA'!E21</f>
        <v>52.5809386327814</v>
      </c>
      <c r="H29" s="216" t="s">
        <v>296</v>
      </c>
    </row>
    <row r="30" customHeight="1" spans="1:8">
      <c r="A30" s="38"/>
      <c r="F30" s="218"/>
      <c r="G30" s="219"/>
      <c r="H30" s="46"/>
    </row>
    <row r="31" customHeight="1" spans="1:8">
      <c r="C31" s="220" t="s">
        <v>297</v>
      </c>
      <c r="D31" s="220"/>
      <c r="E31" s="220"/>
    </row>
    <row r="32" customHeight="1" spans="1:8">
      <c r="A32" s="221" t="s">
        <v>298</v>
      </c>
      <c r="B32" s="222" t="str">
        <f>B14</f>
        <v>-</v>
      </c>
      <c r="C32" s="223" t="s">
        <v>299</v>
      </c>
      <c r="D32" s="224">
        <f>G14</f>
        <v>0.52</v>
      </c>
      <c r="E32" s="223" t="s">
        <v>300</v>
      </c>
      <c r="F32" s="225">
        <f>G81</f>
        <v>0.72</v>
      </c>
      <c r="G32" s="226"/>
      <c r="H32" s="227"/>
    </row>
    <row r="33" customHeight="1" spans="1:8">
      <c r="A33" s="228" t="s">
        <v>301</v>
      </c>
      <c r="B33" s="229">
        <f>B13</f>
        <v>770.5</v>
      </c>
      <c r="C33" s="230" t="s">
        <v>302</v>
      </c>
      <c r="D33" s="47">
        <f>'CALCULO DE BOMBA'!E11</f>
        <v>0.995</v>
      </c>
      <c r="E33" s="230" t="s">
        <v>303</v>
      </c>
      <c r="F33" s="231" t="s">
        <v>97</v>
      </c>
      <c r="G33" s="232"/>
      <c r="H33" s="233"/>
    </row>
    <row r="34" customHeight="1" spans="1:8">
      <c r="A34" s="228" t="s">
        <v>304</v>
      </c>
      <c r="B34" s="47">
        <f>B28</f>
        <v>195.551113425383</v>
      </c>
      <c r="C34" s="230" t="s">
        <v>305</v>
      </c>
      <c r="D34" s="229">
        <v>120</v>
      </c>
      <c r="E34" s="230" t="s">
        <v>306</v>
      </c>
      <c r="F34" s="234">
        <f>E37</f>
        <v>3600</v>
      </c>
      <c r="G34" s="232"/>
      <c r="H34" s="233"/>
    </row>
    <row r="35" customHeight="1" spans="1:8">
      <c r="A35" s="228" t="s">
        <v>307</v>
      </c>
      <c r="B35" s="47">
        <f>G29</f>
        <v>52.5809386327814</v>
      </c>
      <c r="C35" s="230" t="s">
        <v>308</v>
      </c>
      <c r="D35" s="47">
        <f>G37</f>
        <v>75</v>
      </c>
      <c r="E35" s="230" t="s">
        <v>309</v>
      </c>
      <c r="F35" s="231" t="s">
        <v>310</v>
      </c>
      <c r="G35" s="232"/>
      <c r="H35" s="233"/>
    </row>
    <row r="36" customHeight="1" spans="1:8">
      <c r="A36" s="235" t="s">
        <v>311</v>
      </c>
      <c r="B36" s="236">
        <f>G80</f>
        <v>6.34</v>
      </c>
      <c r="C36" s="237" t="s">
        <v>312</v>
      </c>
      <c r="D36" s="236">
        <f>G25</f>
        <v>33.8793898002825</v>
      </c>
      <c r="E36" s="238"/>
      <c r="F36" s="239"/>
      <c r="G36" s="240"/>
      <c r="H36" s="241"/>
    </row>
    <row r="37" customHeight="1" spans="1:8">
      <c r="A37" s="242" t="str">
        <f>A46</f>
        <v>GOULDS</v>
      </c>
      <c r="B37" s="243" t="str">
        <f>B46</f>
        <v>3196LTi</v>
      </c>
      <c r="C37" s="242" t="str">
        <f>C46</f>
        <v>3X4-8</v>
      </c>
      <c r="D37" s="243"/>
      <c r="E37" s="244">
        <f>'005PU001'!H20</f>
        <v>3600</v>
      </c>
      <c r="F37" s="245"/>
      <c r="G37" s="246">
        <f>'005PU001'!H19</f>
        <v>75</v>
      </c>
      <c r="H37" s="247" t="s">
        <v>313</v>
      </c>
    </row>
    <row r="38" customHeight="1" spans="1:8">
      <c r="A38" s="22"/>
      <c r="B38" s="199"/>
      <c r="C38" s="22"/>
      <c r="D38" s="248"/>
      <c r="F38" s="218"/>
      <c r="G38" s="219"/>
      <c r="H38" s="46"/>
    </row>
    <row r="39" customHeight="1" spans="1:8">
      <c r="F39" s="218"/>
      <c r="G39" s="219"/>
      <c r="H39" s="46"/>
    </row>
    <row r="41" customHeight="1" spans="1:8">
      <c r="C41" s="220" t="s">
        <v>297</v>
      </c>
      <c r="D41" s="220"/>
      <c r="E41" s="220"/>
    </row>
    <row r="45" ht="16.9" customHeight="1" spans="1:8">
      <c r="A45" s="249" t="s">
        <v>205</v>
      </c>
      <c r="B45" s="249" t="s">
        <v>314</v>
      </c>
      <c r="C45" s="249" t="s">
        <v>199</v>
      </c>
      <c r="D45" s="249" t="s">
        <v>315</v>
      </c>
      <c r="E45" s="249" t="s">
        <v>316</v>
      </c>
      <c r="F45" s="249" t="s">
        <v>218</v>
      </c>
      <c r="G45" s="249" t="s">
        <v>317</v>
      </c>
      <c r="H45" s="249" t="s">
        <v>318</v>
      </c>
    </row>
    <row r="46" ht="18" customHeight="1" spans="1:8">
      <c r="A46" s="250" t="s">
        <v>319</v>
      </c>
      <c r="B46" s="251" t="s">
        <v>320</v>
      </c>
      <c r="C46" s="251" t="str">
        <f>'005PU001'!D19</f>
        <v>3X4-8</v>
      </c>
      <c r="D46" s="251">
        <f>'005PU001'!D21</f>
        <v>190</v>
      </c>
      <c r="E46" s="252" t="str">
        <f>'005PU001'!D25</f>
        <v>11294-0</v>
      </c>
      <c r="F46" s="253">
        <f>F32</f>
        <v>0.72</v>
      </c>
      <c r="G46" s="229">
        <f>'005PU001'!H19</f>
        <v>75</v>
      </c>
      <c r="H46" s="229">
        <f>'005PU001'!H20</f>
        <v>3600</v>
      </c>
    </row>
    <row r="48" spans="1:8">
      <c r="F48" s="46"/>
      <c r="G48" s="46"/>
    </row>
    <row r="49" ht="13.5" spans="1:8">
      <c r="A49" s="220" t="s">
        <v>321</v>
      </c>
      <c r="B49" s="220"/>
      <c r="C49" s="220"/>
      <c r="D49" s="46"/>
      <c r="E49" s="46"/>
      <c r="F49" s="46"/>
      <c r="G49" s="46"/>
      <c r="H49" s="46"/>
    </row>
    <row r="50" ht="13.5" spans="1:8">
      <c r="A50" s="254" t="s">
        <v>154</v>
      </c>
      <c r="B50" s="255" t="str">
        <f>RAMALES!D5</f>
        <v>6"-WR-C2A-139</v>
      </c>
      <c r="C50" s="255"/>
      <c r="D50" s="255"/>
      <c r="E50" s="46"/>
      <c r="F50" s="46"/>
      <c r="G50" s="46"/>
    </row>
    <row r="51" ht="26.25" spans="1:8">
      <c r="A51" s="254" t="s">
        <v>155</v>
      </c>
      <c r="B51" s="256" t="str">
        <f>RAMALES!D6</f>
        <v>DESCARGA DE BOMBA 001PU003</v>
      </c>
      <c r="C51" s="256"/>
      <c r="D51" s="256"/>
      <c r="E51" s="46"/>
      <c r="F51" s="46"/>
      <c r="G51" s="46"/>
    </row>
    <row r="52" ht="13.5" spans="1:8">
      <c r="A52" s="254" t="s">
        <v>157</v>
      </c>
      <c r="B52" s="256" t="str">
        <f>RAMALES!D7</f>
        <v>FLOOBED MBBR</v>
      </c>
      <c r="C52" s="256"/>
      <c r="D52" s="256"/>
      <c r="E52" s="46"/>
      <c r="F52" s="46"/>
      <c r="G52" s="46"/>
    </row>
    <row r="53" ht="13.5" spans="1:8">
      <c r="A53" s="254" t="s">
        <v>159</v>
      </c>
      <c r="B53" s="255">
        <f>RAMALES!D8</f>
        <v>6</v>
      </c>
      <c r="C53" s="255"/>
      <c r="D53" s="255"/>
      <c r="E53" s="46"/>
      <c r="F53" s="46"/>
      <c r="G53" s="46"/>
    </row>
    <row r="54" ht="13.5" spans="1:8">
      <c r="A54" s="254" t="s">
        <v>160</v>
      </c>
      <c r="B54" s="255">
        <f>RAMALES!D9</f>
        <v>770.5</v>
      </c>
      <c r="C54" s="255"/>
      <c r="D54" s="255"/>
      <c r="E54" s="46"/>
      <c r="F54" s="46"/>
      <c r="G54" s="46"/>
    </row>
    <row r="55" ht="13.5" spans="1:8">
      <c r="A55" s="254" t="s">
        <v>161</v>
      </c>
      <c r="B55" s="255">
        <f>RAMALES!D10</f>
        <v>8.7429904600458</v>
      </c>
      <c r="C55" s="255"/>
      <c r="D55" s="255"/>
      <c r="E55" s="46"/>
      <c r="F55" s="46"/>
      <c r="G55" s="46"/>
    </row>
    <row r="56" ht="26.25" spans="1:8">
      <c r="A56" s="254" t="s">
        <v>162</v>
      </c>
      <c r="B56" s="255">
        <f>RAMALES!D11</f>
        <v>36</v>
      </c>
      <c r="C56" s="255"/>
      <c r="D56" s="255"/>
      <c r="E56" s="46"/>
      <c r="F56" s="46"/>
      <c r="G56" s="46"/>
    </row>
    <row r="57" ht="13.5" spans="1:8">
      <c r="A57" s="254" t="s">
        <v>163</v>
      </c>
      <c r="B57" s="257">
        <f>RAMALES!D12</f>
        <v>0.0463885726811195</v>
      </c>
      <c r="C57" s="257"/>
      <c r="D57" s="255"/>
      <c r="E57" s="46"/>
      <c r="F57" s="46"/>
      <c r="G57" s="46"/>
    </row>
    <row r="58" ht="26.25" spans="1:8">
      <c r="A58" s="254" t="s">
        <v>164</v>
      </c>
      <c r="B58" s="257">
        <f>RAMALES!D13</f>
        <v>1.6699886165203</v>
      </c>
      <c r="C58" s="258"/>
      <c r="D58" s="255"/>
      <c r="E58" s="46"/>
      <c r="F58" s="46"/>
      <c r="G58" s="46"/>
    </row>
    <row r="59" ht="13.5" spans="1:8">
      <c r="A59" s="254"/>
      <c r="B59" s="255"/>
      <c r="C59" s="259"/>
      <c r="D59" s="259"/>
      <c r="E59" s="46"/>
      <c r="F59" s="46"/>
      <c r="G59" s="46"/>
    </row>
    <row r="60" ht="13.5" spans="1:8">
      <c r="A60" s="254"/>
      <c r="B60" s="255"/>
      <c r="C60" s="259"/>
      <c r="D60" s="259"/>
      <c r="E60" s="46"/>
      <c r="F60" s="46"/>
      <c r="G60" s="46"/>
    </row>
    <row r="61" spans="1:8">
      <c r="E61" s="46"/>
      <c r="F61" s="46"/>
      <c r="G61" s="46"/>
    </row>
    <row r="62" spans="1:8">
      <c r="E62" s="46"/>
      <c r="F62" s="46"/>
      <c r="G62" s="46"/>
    </row>
    <row r="72" spans="6:7">
      <c r="F72" s="23"/>
    </row>
    <row r="77" spans="6:7">
      <c r="F77" s="260" t="s">
        <v>322</v>
      </c>
      <c r="G77" s="261">
        <f>B16</f>
        <v>770.5</v>
      </c>
    </row>
    <row r="78" ht="25.5" spans="6:7">
      <c r="F78" s="260" t="s">
        <v>323</v>
      </c>
      <c r="G78" s="261">
        <f>B28</f>
        <v>195.551113425383</v>
      </c>
    </row>
    <row r="79" spans="6:7">
      <c r="F79" s="260" t="s">
        <v>324</v>
      </c>
      <c r="G79" s="261">
        <v>45</v>
      </c>
    </row>
    <row r="80" spans="6:7">
      <c r="F80" s="260" t="s">
        <v>325</v>
      </c>
      <c r="G80" s="261">
        <v>6.34</v>
      </c>
    </row>
    <row r="81" spans="1:8">
      <c r="F81" s="260" t="s">
        <v>326</v>
      </c>
      <c r="G81" s="262">
        <f>G28</f>
        <v>0.72</v>
      </c>
    </row>
    <row r="82" spans="1:8">
      <c r="F82" s="260" t="s">
        <v>211</v>
      </c>
      <c r="G82" s="261">
        <f>E37</f>
        <v>3600</v>
      </c>
    </row>
    <row r="84" ht="13.15" customHeight="1" spans="1:8">
      <c r="F84" s="263" t="s">
        <v>229</v>
      </c>
      <c r="G84" s="263"/>
      <c r="H84" s="264"/>
    </row>
    <row r="85" spans="1:8">
      <c r="F85" s="263"/>
      <c r="G85" s="263"/>
      <c r="H85" s="264"/>
    </row>
    <row r="86" spans="1:8">
      <c r="F86" s="263"/>
      <c r="G86" s="263"/>
      <c r="H86" s="264"/>
    </row>
    <row r="87" spans="1:8">
      <c r="F87" s="263"/>
      <c r="G87" s="263"/>
      <c r="H87" s="264"/>
    </row>
    <row r="88" spans="1:8">
      <c r="F88" s="264"/>
      <c r="G88" s="264"/>
      <c r="H88" s="264"/>
    </row>
    <row r="89" spans="1:8">
      <c r="F89" s="264"/>
      <c r="G89" s="264"/>
      <c r="H89" s="264"/>
    </row>
    <row r="90" spans="1:8">
      <c r="F90" s="265"/>
    </row>
    <row r="91" spans="1:8">
      <c r="A91" s="266"/>
    </row>
  </sheetData>
  <mergeCells count="13">
    <mergeCell ref="A2:B2"/>
    <mergeCell ref="C2:F2"/>
    <mergeCell ref="A3:B3"/>
    <mergeCell ref="C3:F3"/>
    <mergeCell ref="A4:B4"/>
    <mergeCell ref="C4:F4"/>
    <mergeCell ref="B7:D7"/>
    <mergeCell ref="B8:D8"/>
    <mergeCell ref="B9:D9"/>
    <mergeCell ref="C31:E31"/>
    <mergeCell ref="C41:E41"/>
    <mergeCell ref="A49:C49"/>
    <mergeCell ref="F84:G87"/>
  </mergeCells>
  <pageMargins left="0.7" right="0.7" top="0.75" bottom="0.75" header="0.3" footer="0.3"/>
  <pageSetup paperSize="9" scale="48" orientation="portrait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3">
    <tabColor rgb="FFC00000"/>
  </sheetPr>
  <dimension ref="A1:O26"/>
  <sheetViews>
    <sheetView workbookViewId="0">
      <selection activeCell="A1" sqref="A1"/>
    </sheetView>
  </sheetViews>
  <sheetFormatPr defaultColWidth="11" defaultRowHeight="12.75"/>
  <cols>
    <col min="2" max="2" width="26.1428571428571" customWidth="1"/>
    <col min="3" max="3" width="24.2857142857143" customWidth="1"/>
    <col min="4" max="4" width="12.8571428571429" customWidth="1"/>
    <col min="5" max="5" width="11.8571428571429" customWidth="1"/>
    <col min="6" max="6" width="10.4285714285714" customWidth="1"/>
    <col min="7" max="7" width="9.85714285714286" customWidth="1"/>
    <col min="8" max="8" width="10.5714285714286" customWidth="1"/>
    <col min="9" max="9" width="8.14285714285714" customWidth="1"/>
    <col min="10" max="10" width="8.57142857142857" customWidth="1"/>
  </cols>
  <sheetData>
    <row r="1" ht="39" spans="1:15">
      <c r="A1" s="182" t="s">
        <v>47</v>
      </c>
      <c r="B1" s="182" t="s">
        <v>49</v>
      </c>
      <c r="C1" s="182" t="s">
        <v>52</v>
      </c>
      <c r="D1" s="182" t="s">
        <v>327</v>
      </c>
      <c r="E1" s="182" t="s">
        <v>91</v>
      </c>
      <c r="F1" s="182" t="s">
        <v>328</v>
      </c>
      <c r="G1" s="182" t="s">
        <v>329</v>
      </c>
      <c r="H1" s="182" t="s">
        <v>330</v>
      </c>
      <c r="I1" s="182" t="s">
        <v>331</v>
      </c>
      <c r="J1" s="182" t="s">
        <v>332</v>
      </c>
      <c r="K1" s="183"/>
      <c r="L1" s="183"/>
      <c r="M1" s="183"/>
      <c r="N1" s="183"/>
      <c r="O1" s="183"/>
    </row>
    <row r="2" ht="39" spans="1:15">
      <c r="A2" s="184" t="s">
        <v>333</v>
      </c>
      <c r="B2" s="185" t="s">
        <v>334</v>
      </c>
      <c r="C2" s="186" t="s">
        <v>335</v>
      </c>
      <c r="D2" s="186">
        <v>0.026590860217989</v>
      </c>
      <c r="E2" s="186" t="s">
        <v>336</v>
      </c>
      <c r="F2" s="186">
        <v>1693</v>
      </c>
      <c r="G2" s="186">
        <v>17.646818279564</v>
      </c>
      <c r="H2" s="186"/>
      <c r="I2" s="186"/>
      <c r="J2" s="187"/>
      <c r="K2" s="183"/>
      <c r="L2" s="183"/>
      <c r="M2" s="183"/>
      <c r="N2" s="183"/>
      <c r="O2" s="183"/>
    </row>
    <row r="3" spans="1:15">
      <c r="A3" s="183"/>
      <c r="B3" s="183"/>
      <c r="C3" s="183"/>
      <c r="D3" s="183"/>
      <c r="E3" s="183"/>
      <c r="F3" s="183"/>
      <c r="G3" s="183"/>
      <c r="H3" s="183"/>
      <c r="I3" s="183"/>
      <c r="J3" s="183"/>
      <c r="K3" s="183"/>
      <c r="L3" s="183"/>
      <c r="M3" s="183"/>
      <c r="N3" s="183"/>
      <c r="O3" s="183"/>
    </row>
    <row r="4" spans="1:15">
      <c r="A4" s="183"/>
      <c r="B4" s="183"/>
      <c r="C4" s="183"/>
      <c r="D4" s="183"/>
      <c r="E4" s="183"/>
      <c r="F4" s="183"/>
      <c r="G4" s="183"/>
      <c r="H4" s="183"/>
      <c r="I4" s="183"/>
      <c r="J4" s="183"/>
      <c r="K4" s="183"/>
      <c r="L4" s="183"/>
      <c r="M4" s="183"/>
      <c r="N4" s="183"/>
      <c r="O4" s="183"/>
    </row>
    <row r="5" spans="1:15">
      <c r="A5" s="183"/>
      <c r="B5" s="183"/>
      <c r="C5" s="183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</row>
    <row r="6" spans="1:15">
      <c r="A6" s="183"/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</row>
    <row r="7" spans="1:15">
      <c r="A7" s="183"/>
      <c r="B7" s="183"/>
      <c r="C7" s="183"/>
      <c r="D7" s="183"/>
      <c r="E7" s="183"/>
      <c r="F7" s="183"/>
      <c r="G7" s="183"/>
      <c r="H7" s="183"/>
      <c r="I7" s="183"/>
      <c r="J7" s="183"/>
      <c r="K7" s="183"/>
      <c r="L7" s="183"/>
      <c r="M7" s="183"/>
      <c r="N7" s="183"/>
      <c r="O7" s="183"/>
    </row>
    <row r="8" spans="1:15">
      <c r="A8" s="183"/>
      <c r="B8" s="183"/>
      <c r="C8" s="183"/>
      <c r="D8" s="183"/>
      <c r="E8" s="183"/>
      <c r="F8" s="183"/>
      <c r="G8" s="183"/>
      <c r="H8" s="183"/>
      <c r="I8" s="183"/>
      <c r="J8" s="183"/>
      <c r="K8" s="183"/>
      <c r="L8" s="183"/>
      <c r="M8" s="183"/>
      <c r="N8" s="183"/>
      <c r="O8" s="183"/>
    </row>
    <row r="9" spans="1:15">
      <c r="A9" s="183"/>
      <c r="B9" s="183"/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</row>
    <row r="10" spans="1:15">
      <c r="A10" s="183"/>
      <c r="B10" s="183"/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</row>
    <row r="11" spans="1:15">
      <c r="A11" s="183"/>
      <c r="B11" s="183"/>
      <c r="C11" s="183"/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</row>
    <row r="12" spans="1:15">
      <c r="A12" s="183"/>
      <c r="B12" s="183"/>
      <c r="C12" s="183"/>
      <c r="D12" s="183"/>
      <c r="E12" s="183"/>
      <c r="F12" s="183"/>
      <c r="G12" s="183"/>
      <c r="H12" s="183"/>
      <c r="I12" s="183"/>
      <c r="J12" s="183"/>
      <c r="K12" s="183"/>
      <c r="L12" s="183"/>
      <c r="M12" s="183"/>
      <c r="N12" s="183"/>
      <c r="O12" s="183"/>
    </row>
    <row r="13" spans="1:15">
      <c r="A13" s="183"/>
      <c r="B13" s="183"/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3"/>
    </row>
    <row r="14" spans="1:15">
      <c r="A14" s="183"/>
      <c r="B14" s="183"/>
      <c r="C14" s="183"/>
      <c r="D14" s="183"/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83"/>
    </row>
    <row r="15" spans="1:15">
      <c r="A15" s="183"/>
      <c r="B15" s="183"/>
      <c r="C15" s="183"/>
      <c r="D15" s="183"/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</row>
    <row r="16" spans="1:15">
      <c r="A16" s="183"/>
      <c r="B16" s="183"/>
      <c r="C16" s="183"/>
      <c r="D16" s="183"/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3"/>
    </row>
    <row r="17" spans="1:15">
      <c r="A17" s="183"/>
      <c r="B17" s="183"/>
      <c r="C17" s="183"/>
      <c r="D17" s="183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</row>
    <row r="18" spans="1:15">
      <c r="A18" s="183"/>
      <c r="B18" s="183"/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</row>
    <row r="19" spans="1:15">
      <c r="A19" s="183"/>
      <c r="B19" s="183"/>
      <c r="C19" s="183"/>
      <c r="D19" s="183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</row>
    <row r="20" spans="1:15">
      <c r="A20" s="183"/>
      <c r="B20" s="183"/>
      <c r="C20" s="183"/>
      <c r="D20" s="183"/>
      <c r="E20" s="183"/>
      <c r="F20" s="183"/>
      <c r="G20" s="183"/>
      <c r="H20" s="183"/>
      <c r="I20" s="183"/>
      <c r="J20" s="183"/>
      <c r="K20" s="183"/>
      <c r="L20" s="183"/>
      <c r="M20" s="183"/>
      <c r="N20" s="183"/>
      <c r="O20" s="183"/>
    </row>
    <row r="21" spans="1:15">
      <c r="A21" s="183"/>
      <c r="B21" s="183"/>
      <c r="C21" s="183"/>
      <c r="D21" s="183"/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</row>
    <row r="22" spans="1:15">
      <c r="A22" s="183"/>
      <c r="B22" s="183"/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</row>
    <row r="23" spans="1:15">
      <c r="A23" s="183"/>
      <c r="B23" s="183"/>
      <c r="C23" s="183"/>
      <c r="D23" s="183"/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3"/>
    </row>
    <row r="24" spans="1: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</row>
    <row r="25" spans="1:15">
      <c r="A25" s="183"/>
      <c r="B25" s="183"/>
      <c r="C25" s="183"/>
      <c r="D25" s="183"/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3"/>
    </row>
    <row r="26" spans="1:15">
      <c r="A26" s="183"/>
      <c r="B26" s="183"/>
      <c r="C26" s="183"/>
      <c r="D26" s="183"/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</row>
  </sheetData>
  <pageMargins left="0.25" right="0.25" top="0.75" bottom="0.75" header="0.3" footer="0.3"/>
  <pageSetup paperSize="1" orientation="landscape" cellComments="atEnd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name="Button 1" r:id="rId3">
              <controlPr print="0" defaultSize="0">
                <anchor moveWithCells="1" sizeWithCells="1">
                  <from>
                    <xdr:col>10</xdr:col>
                    <xdr:colOff>66675</xdr:colOff>
                    <xdr:row>0</xdr:row>
                    <xdr:rowOff>9525</xdr:rowOff>
                  </from>
                  <to>
                    <xdr:col>10</xdr:col>
                    <xdr:colOff>704850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name="Button 4" r:id="rId4">
              <controlPr print="0" defaultSize="0">
                <anchor moveWithCells="1" sizeWithCells="1">
                  <from>
                    <xdr:col>10</xdr:col>
                    <xdr:colOff>733425</xdr:colOff>
                    <xdr:row>0</xdr:row>
                    <xdr:rowOff>0</xdr:rowOff>
                  </from>
                  <to>
                    <xdr:col>11</xdr:col>
                    <xdr:colOff>685800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name="Button 5" r:id="rId5">
              <controlPr print="0" defaultSize="0">
                <anchor moveWithCells="1" sizeWithCells="1">
                  <from>
                    <xdr:col>11</xdr:col>
                    <xdr:colOff>723900</xdr:colOff>
                    <xdr:row>0</xdr:row>
                    <xdr:rowOff>0</xdr:rowOff>
                  </from>
                  <to>
                    <xdr:col>12</xdr:col>
                    <xdr:colOff>600075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name="Button 6" r:id="rId6">
              <controlPr print="0" defaultSize="0">
                <anchor moveWithCells="1" sizeWithCells="1">
                  <from>
                    <xdr:col>12</xdr:col>
                    <xdr:colOff>638175</xdr:colOff>
                    <xdr:row>0</xdr:row>
                    <xdr:rowOff>9525</xdr:rowOff>
                  </from>
                  <to>
                    <xdr:col>13</xdr:col>
                    <xdr:colOff>581025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name="Button 7" r:id="rId7">
              <controlPr print="0" defaultSize="0">
                <anchor moveWithCells="1" sizeWithCells="1">
                  <from>
                    <xdr:col>13</xdr:col>
                    <xdr:colOff>600075</xdr:colOff>
                    <xdr:row>0</xdr:row>
                    <xdr:rowOff>0</xdr:rowOff>
                  </from>
                  <to>
                    <xdr:col>14</xdr:col>
                    <xdr:colOff>590550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4">
    <tabColor rgb="FFC00000"/>
  </sheetPr>
  <dimension ref="A1:Y33"/>
  <sheetViews>
    <sheetView workbookViewId="0">
      <selection activeCell="A1" sqref="A1"/>
    </sheetView>
  </sheetViews>
  <sheetFormatPr defaultColWidth="11" defaultRowHeight="12.75"/>
  <cols>
    <col min="1" max="1" width="5.28571428571429" customWidth="1"/>
  </cols>
  <sheetData>
    <row r="1" ht="18.75" customHeight="1" spans="1:25">
      <c r="A1" s="180"/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1"/>
      <c r="V1" s="181"/>
      <c r="W1" s="181"/>
      <c r="X1" s="181"/>
      <c r="Y1" s="181"/>
    </row>
    <row r="2" spans="1:25">
      <c r="A2" s="180"/>
      <c r="L2" s="180"/>
      <c r="M2" s="180"/>
      <c r="N2" s="180"/>
      <c r="O2" s="180"/>
      <c r="P2" s="180"/>
      <c r="Q2" s="180"/>
      <c r="R2" s="180"/>
      <c r="S2" s="180"/>
      <c r="T2" s="180"/>
      <c r="U2" s="181"/>
      <c r="V2" s="181"/>
      <c r="W2" s="181"/>
      <c r="X2" s="181"/>
      <c r="Y2" s="181"/>
    </row>
    <row r="3" spans="1:25">
      <c r="A3" s="180"/>
      <c r="L3" s="180"/>
      <c r="M3" s="180"/>
      <c r="N3" s="180"/>
      <c r="O3" s="180"/>
      <c r="P3" s="180"/>
      <c r="Q3" s="180"/>
      <c r="R3" s="180"/>
      <c r="S3" s="180"/>
      <c r="T3" s="180"/>
      <c r="U3" s="181"/>
      <c r="V3" s="181"/>
      <c r="W3" s="181"/>
      <c r="X3" s="181"/>
      <c r="Y3" s="181"/>
    </row>
    <row r="4" spans="1:25">
      <c r="A4" s="180"/>
      <c r="L4" s="180"/>
      <c r="M4" s="180"/>
      <c r="N4" s="180"/>
      <c r="O4" s="180"/>
      <c r="P4" s="180"/>
      <c r="Q4" s="180"/>
      <c r="R4" s="180"/>
      <c r="S4" s="180"/>
      <c r="T4" s="180"/>
      <c r="U4" s="181"/>
      <c r="V4" s="181"/>
      <c r="W4" s="181"/>
      <c r="X4" s="181"/>
      <c r="Y4" s="181"/>
    </row>
    <row r="5" spans="1:25">
      <c r="A5" s="180"/>
      <c r="L5" s="180"/>
      <c r="M5" s="180"/>
      <c r="N5" s="180"/>
      <c r="O5" s="180"/>
      <c r="P5" s="180"/>
      <c r="Q5" s="180"/>
      <c r="R5" s="180"/>
      <c r="S5" s="180"/>
      <c r="T5" s="180"/>
      <c r="U5" s="181"/>
      <c r="V5" s="181"/>
      <c r="W5" s="181"/>
      <c r="X5" s="181"/>
      <c r="Y5" s="181"/>
    </row>
    <row r="6" spans="1:25">
      <c r="A6" s="180"/>
      <c r="L6" s="180"/>
      <c r="M6" s="180"/>
      <c r="N6" s="180"/>
      <c r="O6" s="180"/>
      <c r="P6" s="180"/>
      <c r="Q6" s="180"/>
      <c r="R6" s="180"/>
      <c r="S6" s="180"/>
      <c r="T6" s="180"/>
      <c r="U6" s="181"/>
      <c r="V6" s="181"/>
      <c r="W6" s="181"/>
      <c r="X6" s="181"/>
      <c r="Y6" s="181"/>
    </row>
    <row r="7" spans="1:25">
      <c r="A7" s="180"/>
      <c r="L7" s="180"/>
      <c r="M7" s="180"/>
      <c r="N7" s="180"/>
      <c r="O7" s="180"/>
      <c r="P7" s="180"/>
      <c r="Q7" s="180"/>
      <c r="R7" s="180"/>
      <c r="S7" s="180"/>
      <c r="T7" s="180"/>
      <c r="U7" s="181"/>
      <c r="V7" s="181"/>
      <c r="W7" s="181"/>
      <c r="X7" s="181"/>
      <c r="Y7" s="181"/>
    </row>
    <row r="8" spans="1:25">
      <c r="A8" s="180"/>
      <c r="L8" s="180"/>
      <c r="M8" s="180"/>
      <c r="N8" s="180"/>
      <c r="O8" s="180"/>
      <c r="P8" s="180"/>
      <c r="Q8" s="180"/>
      <c r="R8" s="180"/>
      <c r="S8" s="180"/>
      <c r="T8" s="180"/>
      <c r="U8" s="181"/>
      <c r="V8" s="181"/>
      <c r="W8" s="181"/>
      <c r="X8" s="181"/>
      <c r="Y8" s="181"/>
    </row>
    <row r="9" spans="1:25">
      <c r="A9" s="180"/>
      <c r="L9" s="180"/>
      <c r="M9" s="180"/>
      <c r="N9" s="180"/>
      <c r="O9" s="180"/>
      <c r="P9" s="180"/>
      <c r="Q9" s="180"/>
      <c r="R9" s="180"/>
      <c r="S9" s="180"/>
      <c r="T9" s="180"/>
      <c r="U9" s="181"/>
      <c r="V9" s="181"/>
      <c r="W9" s="181"/>
      <c r="X9" s="181"/>
      <c r="Y9" s="181"/>
    </row>
    <row r="10" spans="1:25">
      <c r="A10" s="180"/>
      <c r="L10" s="180"/>
      <c r="M10" s="180"/>
      <c r="N10" s="180"/>
      <c r="O10" s="180"/>
      <c r="P10" s="180"/>
      <c r="Q10" s="180"/>
      <c r="R10" s="180"/>
      <c r="S10" s="180"/>
      <c r="T10" s="180"/>
      <c r="U10" s="181"/>
      <c r="V10" s="181"/>
      <c r="W10" s="181"/>
      <c r="X10" s="181"/>
      <c r="Y10" s="181"/>
    </row>
    <row r="11" spans="1:25">
      <c r="A11" s="180"/>
      <c r="L11" s="180"/>
      <c r="M11" s="180"/>
      <c r="N11" s="180"/>
      <c r="O11" s="180"/>
      <c r="P11" s="180"/>
      <c r="Q11" s="180"/>
      <c r="R11" s="180"/>
      <c r="S11" s="180"/>
      <c r="T11" s="180"/>
      <c r="U11" s="181"/>
      <c r="V11" s="181"/>
      <c r="W11" s="181"/>
      <c r="X11" s="181"/>
      <c r="Y11" s="181"/>
    </row>
    <row r="12" spans="1:25">
      <c r="A12" s="180"/>
      <c r="L12" s="180"/>
      <c r="M12" s="180"/>
      <c r="N12" s="180"/>
      <c r="O12" s="180"/>
      <c r="P12" s="180"/>
      <c r="Q12" s="180"/>
      <c r="R12" s="180"/>
      <c r="S12" s="180"/>
      <c r="T12" s="180"/>
      <c r="U12" s="181"/>
      <c r="V12" s="181"/>
      <c r="W12" s="181"/>
      <c r="X12" s="181"/>
      <c r="Y12" s="181"/>
    </row>
    <row r="13" spans="1:25">
      <c r="A13" s="180"/>
      <c r="L13" s="180"/>
      <c r="M13" s="180"/>
      <c r="N13" s="180"/>
      <c r="O13" s="180"/>
      <c r="P13" s="180"/>
      <c r="Q13" s="180"/>
      <c r="R13" s="180"/>
      <c r="S13" s="180"/>
      <c r="T13" s="180"/>
      <c r="U13" s="181"/>
      <c r="V13" s="181"/>
      <c r="W13" s="181"/>
      <c r="X13" s="181"/>
      <c r="Y13" s="181"/>
    </row>
    <row r="14" spans="1:25">
      <c r="A14" s="180"/>
      <c r="L14" s="180"/>
      <c r="M14" s="180"/>
      <c r="N14" s="180"/>
      <c r="O14" s="180"/>
      <c r="P14" s="180"/>
      <c r="Q14" s="180"/>
      <c r="R14" s="180"/>
      <c r="S14" s="180"/>
      <c r="T14" s="180"/>
      <c r="U14" s="181"/>
      <c r="V14" s="181"/>
      <c r="W14" s="181"/>
      <c r="X14" s="181"/>
      <c r="Y14" s="181"/>
    </row>
    <row r="15" spans="1:25">
      <c r="A15" s="180"/>
      <c r="L15" s="180"/>
      <c r="M15" s="180"/>
      <c r="N15" s="180"/>
      <c r="O15" s="180"/>
      <c r="P15" s="180"/>
      <c r="Q15" s="180"/>
      <c r="R15" s="180"/>
      <c r="S15" s="180"/>
      <c r="T15" s="180"/>
      <c r="U15" s="181"/>
      <c r="V15" s="181"/>
      <c r="W15" s="181"/>
      <c r="X15" s="181"/>
      <c r="Y15" s="181"/>
    </row>
    <row r="16" spans="1:25">
      <c r="A16" s="180"/>
      <c r="L16" s="180"/>
      <c r="M16" s="180"/>
      <c r="N16" s="180"/>
      <c r="O16" s="180"/>
      <c r="P16" s="180"/>
      <c r="Q16" s="180"/>
      <c r="R16" s="180"/>
      <c r="S16" s="180"/>
      <c r="T16" s="180"/>
      <c r="U16" s="181"/>
      <c r="V16" s="181"/>
      <c r="W16" s="181"/>
      <c r="X16" s="181"/>
      <c r="Y16" s="181"/>
    </row>
    <row r="17" spans="1:25">
      <c r="A17" s="180"/>
      <c r="L17" s="180"/>
      <c r="M17" s="180"/>
      <c r="N17" s="180"/>
      <c r="O17" s="180"/>
      <c r="P17" s="180"/>
      <c r="Q17" s="180"/>
      <c r="R17" s="180"/>
      <c r="S17" s="180"/>
      <c r="T17" s="180"/>
      <c r="U17" s="181"/>
      <c r="V17" s="181"/>
      <c r="W17" s="181"/>
      <c r="X17" s="181"/>
      <c r="Y17" s="181"/>
    </row>
    <row r="18" spans="1:25">
      <c r="A18" s="180"/>
      <c r="L18" s="180"/>
      <c r="M18" s="180"/>
      <c r="N18" s="180"/>
      <c r="O18" s="180"/>
      <c r="P18" s="180"/>
      <c r="Q18" s="180"/>
      <c r="R18" s="180"/>
      <c r="S18" s="180"/>
      <c r="T18" s="180"/>
      <c r="U18" s="181"/>
      <c r="V18" s="181"/>
      <c r="W18" s="181"/>
      <c r="X18" s="181"/>
      <c r="Y18" s="181"/>
    </row>
    <row r="19" spans="1:25">
      <c r="A19" s="180"/>
      <c r="L19" s="180"/>
      <c r="M19" s="180"/>
      <c r="N19" s="180"/>
      <c r="O19" s="180"/>
      <c r="P19" s="180"/>
      <c r="Q19" s="180"/>
      <c r="R19" s="180"/>
      <c r="S19" s="180"/>
      <c r="T19" s="180"/>
      <c r="U19" s="181"/>
      <c r="V19" s="181"/>
      <c r="W19" s="181"/>
      <c r="X19" s="181"/>
      <c r="Y19" s="181"/>
    </row>
    <row r="20" spans="1:25">
      <c r="A20" s="180"/>
      <c r="L20" s="180"/>
      <c r="M20" s="180"/>
      <c r="N20" s="180"/>
      <c r="O20" s="180"/>
      <c r="P20" s="180"/>
      <c r="Q20" s="180"/>
      <c r="R20" s="180"/>
      <c r="S20" s="180"/>
      <c r="T20" s="180"/>
      <c r="U20" s="181"/>
      <c r="V20" s="181"/>
      <c r="W20" s="181"/>
      <c r="X20" s="181"/>
      <c r="Y20" s="181"/>
    </row>
    <row r="21" spans="1:25">
      <c r="A21" s="180"/>
      <c r="L21" s="180"/>
      <c r="M21" s="180"/>
      <c r="N21" s="180"/>
      <c r="O21" s="180"/>
      <c r="P21" s="180"/>
      <c r="Q21" s="180"/>
      <c r="R21" s="180"/>
      <c r="S21" s="180"/>
      <c r="T21" s="180"/>
      <c r="U21" s="181"/>
      <c r="V21" s="181"/>
      <c r="W21" s="181"/>
      <c r="X21" s="181"/>
      <c r="Y21" s="181"/>
    </row>
    <row r="22" spans="1:25">
      <c r="A22" s="180"/>
      <c r="L22" s="180"/>
      <c r="M22" s="180"/>
      <c r="N22" s="180"/>
      <c r="O22" s="180"/>
      <c r="P22" s="180"/>
      <c r="Q22" s="180"/>
      <c r="R22" s="180"/>
      <c r="S22" s="180"/>
      <c r="T22" s="180"/>
      <c r="U22" s="181"/>
      <c r="V22" s="181"/>
      <c r="W22" s="181"/>
      <c r="X22" s="181"/>
      <c r="Y22" s="181"/>
    </row>
    <row r="23" spans="1:25">
      <c r="A23" s="180"/>
      <c r="L23" s="180"/>
      <c r="M23" s="180"/>
      <c r="N23" s="180"/>
      <c r="O23" s="180"/>
      <c r="P23" s="180"/>
      <c r="Q23" s="180"/>
      <c r="R23" s="180"/>
      <c r="S23" s="180"/>
      <c r="T23" s="180"/>
      <c r="U23" s="181"/>
      <c r="V23" s="181"/>
      <c r="W23" s="181"/>
      <c r="X23" s="181"/>
      <c r="Y23" s="181"/>
    </row>
    <row r="24" spans="1:25">
      <c r="A24" s="180"/>
      <c r="L24" s="180"/>
      <c r="M24" s="180"/>
      <c r="N24" s="180"/>
      <c r="O24" s="180"/>
      <c r="P24" s="180"/>
      <c r="Q24" s="180"/>
      <c r="R24" s="180"/>
      <c r="S24" s="180"/>
      <c r="T24" s="180"/>
      <c r="U24" s="181"/>
      <c r="V24" s="181"/>
      <c r="W24" s="181"/>
      <c r="X24" s="181"/>
      <c r="Y24" s="181"/>
    </row>
    <row r="25" spans="1:25">
      <c r="A25" s="180"/>
      <c r="L25" s="180"/>
      <c r="M25" s="180"/>
      <c r="N25" s="180"/>
      <c r="O25" s="180"/>
      <c r="P25" s="180"/>
      <c r="Q25" s="180"/>
      <c r="R25" s="180"/>
      <c r="S25" s="180"/>
      <c r="T25" s="180"/>
      <c r="U25" s="181"/>
      <c r="V25" s="181"/>
      <c r="W25" s="181"/>
      <c r="X25" s="181"/>
      <c r="Y25" s="181"/>
    </row>
    <row r="26" spans="1:25">
      <c r="A26" s="180"/>
      <c r="L26" s="180"/>
      <c r="M26" s="180"/>
      <c r="N26" s="180"/>
      <c r="O26" s="180"/>
      <c r="P26" s="180"/>
      <c r="Q26" s="180"/>
      <c r="R26" s="180"/>
      <c r="S26" s="180"/>
      <c r="T26" s="180"/>
      <c r="U26" s="181"/>
      <c r="V26" s="181"/>
      <c r="W26" s="181"/>
      <c r="X26" s="181"/>
      <c r="Y26" s="181"/>
    </row>
    <row r="27" spans="1:25">
      <c r="A27" s="180"/>
      <c r="L27" s="180"/>
      <c r="M27" s="180"/>
      <c r="N27" s="180"/>
      <c r="O27" s="180"/>
      <c r="P27" s="180"/>
      <c r="Q27" s="180"/>
      <c r="R27" s="180"/>
      <c r="S27" s="180"/>
      <c r="T27" s="180"/>
      <c r="U27" s="181"/>
      <c r="V27" s="181"/>
      <c r="W27" s="181"/>
      <c r="X27" s="181"/>
      <c r="Y27" s="181"/>
    </row>
    <row r="28" spans="1:25">
      <c r="A28" s="180"/>
      <c r="L28" s="180"/>
      <c r="M28" s="180"/>
      <c r="N28" s="180"/>
      <c r="O28" s="180"/>
      <c r="P28" s="180"/>
      <c r="Q28" s="180"/>
      <c r="R28" s="180"/>
      <c r="S28" s="180"/>
      <c r="T28" s="180"/>
      <c r="U28" s="181"/>
      <c r="V28" s="181"/>
      <c r="W28" s="181"/>
      <c r="X28" s="181"/>
      <c r="Y28" s="181"/>
    </row>
    <row r="29" spans="1:25">
      <c r="A29" s="180"/>
      <c r="L29" s="180"/>
      <c r="M29" s="180"/>
      <c r="N29" s="180"/>
      <c r="O29" s="180"/>
      <c r="P29" s="180"/>
      <c r="Q29" s="180"/>
      <c r="R29" s="180"/>
      <c r="S29" s="180"/>
      <c r="T29" s="180"/>
      <c r="U29" s="181"/>
      <c r="V29" s="181"/>
      <c r="W29" s="181"/>
      <c r="X29" s="181"/>
      <c r="Y29" s="181"/>
    </row>
    <row r="30" spans="1:25">
      <c r="A30" s="180"/>
      <c r="B30" s="180"/>
      <c r="C30" s="180"/>
      <c r="D30" s="180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1"/>
      <c r="V30" s="181"/>
      <c r="W30" s="181"/>
      <c r="X30" s="181"/>
      <c r="Y30" s="181"/>
    </row>
    <row r="31" spans="1:25">
      <c r="A31" s="180"/>
      <c r="B31" s="180"/>
      <c r="C31" s="180"/>
      <c r="D31" s="180"/>
      <c r="E31" s="180"/>
      <c r="F31" s="180"/>
      <c r="G31" s="180"/>
      <c r="H31" s="180"/>
      <c r="I31" s="180"/>
      <c r="J31" s="180"/>
      <c r="K31" s="180"/>
      <c r="L31" s="180"/>
      <c r="M31" s="180"/>
      <c r="N31" s="180"/>
      <c r="O31" s="180"/>
      <c r="P31" s="180"/>
      <c r="Q31" s="180"/>
      <c r="R31" s="180"/>
      <c r="S31" s="180"/>
      <c r="T31" s="180"/>
      <c r="U31" s="181"/>
      <c r="V31" s="181"/>
      <c r="W31" s="181"/>
      <c r="X31" s="181"/>
      <c r="Y31" s="181"/>
    </row>
    <row r="32" spans="1:25">
      <c r="B32" s="180"/>
      <c r="C32" s="180"/>
      <c r="D32" s="180"/>
      <c r="E32" s="180"/>
      <c r="F32" s="180"/>
      <c r="G32" s="180"/>
      <c r="H32" s="180"/>
      <c r="I32" s="180"/>
      <c r="J32" s="180"/>
      <c r="K32" s="180"/>
      <c r="L32" s="180"/>
      <c r="M32" s="180"/>
      <c r="N32" s="180"/>
      <c r="O32" s="180"/>
      <c r="P32" s="180"/>
      <c r="Q32" s="180"/>
      <c r="R32" s="180"/>
      <c r="S32" s="180"/>
      <c r="T32" s="180"/>
      <c r="U32" s="181"/>
      <c r="V32" s="181"/>
      <c r="W32" s="181"/>
      <c r="X32" s="181"/>
      <c r="Y32" s="181"/>
    </row>
    <row r="33" spans="20:25">
      <c r="T33" s="181"/>
      <c r="U33" s="181"/>
      <c r="V33" s="181"/>
      <c r="W33" s="181"/>
      <c r="X33" s="181"/>
      <c r="Y33" s="181"/>
    </row>
  </sheetData>
  <pageMargins left="0.196850393700787" right="0.196850393700787" top="1" bottom="1" header="0" footer="0"/>
  <pageSetup paperSize="262" scale="90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6" name="Button 2" r:id="rId3">
              <controlPr print="0" defaultSize="0">
                <anchor moveWithCells="1" sizeWithCells="1">
                  <from>
                    <xdr:col>11</xdr:col>
                    <xdr:colOff>647700</xdr:colOff>
                    <xdr:row>1</xdr:row>
                    <xdr:rowOff>9525</xdr:rowOff>
                  </from>
                  <to>
                    <xdr:col>13</xdr:col>
                    <xdr:colOff>276225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name="Button 3" r:id="rId4">
              <controlPr print="0" defaultSize="0">
                <anchor moveWithCells="1" sizeWithCells="1">
                  <from>
                    <xdr:col>11</xdr:col>
                    <xdr:colOff>638175</xdr:colOff>
                    <xdr:row>4</xdr:row>
                    <xdr:rowOff>104775</xdr:rowOff>
                  </from>
                  <to>
                    <xdr:col>13</xdr:col>
                    <xdr:colOff>266700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2">
    <tabColor rgb="FFC00000"/>
  </sheetPr>
  <dimension ref="B1:AG33"/>
  <sheetViews>
    <sheetView workbookViewId="0">
      <selection activeCell="D22" sqref="D22"/>
    </sheetView>
  </sheetViews>
  <sheetFormatPr defaultColWidth="11" defaultRowHeight="12.75"/>
  <cols>
    <col min="1" max="1" width="4.14285714285714" customWidth="1"/>
    <col min="2" max="2" width="9.28571428571429" customWidth="1"/>
    <col min="3" max="3" width="29" customWidth="1"/>
    <col min="4" max="4" width="15.7142857142857" customWidth="1"/>
    <col min="5" max="5" width="11.7142857142857" customWidth="1"/>
    <col min="6" max="6" width="11.1428571428571" customWidth="1"/>
    <col min="7" max="7" width="12.4285714285714" customWidth="1"/>
    <col min="8" max="8" width="11.8571428571429" customWidth="1"/>
    <col min="9" max="9" width="13" customWidth="1"/>
    <col min="10" max="10" width="6.71428571428571" customWidth="1"/>
    <col min="12" max="12" width="29" customWidth="1"/>
    <col min="13" max="13" width="14" customWidth="1"/>
    <col min="14" max="14" width="14.7142857142857" customWidth="1"/>
    <col min="15" max="15" width="12.4285714285714" customWidth="1"/>
    <col min="16" max="16" width="12.1428571428571" customWidth="1"/>
    <col min="17" max="18" width="12" customWidth="1"/>
    <col min="19" max="19" width="16.1428571428571" customWidth="1"/>
    <col min="21" max="21" width="12" customWidth="1"/>
    <col min="23" max="23" width="13.2857142857143" customWidth="1"/>
    <col min="26" max="26" width="17" customWidth="1"/>
    <col min="27" max="27" width="15.2857142857143" customWidth="1"/>
    <col min="29" max="29" width="12" customWidth="1"/>
    <col min="32" max="32" width="12.1428571428571" customWidth="1"/>
    <col min="33" max="33" width="13.7142857142857" customWidth="1"/>
  </cols>
  <sheetData>
    <row r="1" ht="16.5" customHeight="1" spans="2:33">
      <c r="B1" s="61" t="s">
        <v>337</v>
      </c>
      <c r="C1" s="61"/>
      <c r="D1" s="61"/>
      <c r="E1" s="61"/>
      <c r="F1" s="61"/>
      <c r="G1" s="61"/>
      <c r="H1" s="61"/>
      <c r="I1" s="61"/>
      <c r="J1" s="62"/>
      <c r="K1" s="63" t="s">
        <v>337</v>
      </c>
      <c r="L1" s="63"/>
      <c r="M1" s="63"/>
      <c r="N1" s="63"/>
      <c r="O1" s="63"/>
      <c r="P1" s="63"/>
      <c r="Q1" s="63"/>
      <c r="R1" s="63"/>
    </row>
    <row r="2" ht="24" customHeight="1" spans="2:33">
      <c r="B2" s="61"/>
      <c r="C2" s="61"/>
      <c r="D2" s="61"/>
      <c r="E2" s="61"/>
      <c r="F2" s="61"/>
      <c r="G2" s="61"/>
      <c r="H2" s="61"/>
      <c r="I2" s="61"/>
      <c r="J2" s="62"/>
      <c r="K2" s="63"/>
      <c r="L2" s="63"/>
      <c r="M2" s="63"/>
      <c r="N2" s="63"/>
      <c r="O2" s="63"/>
      <c r="P2" s="63"/>
      <c r="Q2" s="63"/>
      <c r="R2" s="63"/>
    </row>
    <row r="3" ht="15.75" customHeight="1" spans="2:33">
      <c r="B3" s="64" t="s">
        <v>75</v>
      </c>
      <c r="C3" s="65"/>
      <c r="D3" s="65"/>
      <c r="E3" s="65"/>
      <c r="F3" s="65"/>
      <c r="G3" s="65"/>
      <c r="H3" s="65"/>
      <c r="I3" s="65"/>
      <c r="J3" s="66"/>
      <c r="K3" s="67"/>
      <c r="L3" s="67"/>
      <c r="M3" s="68" t="s">
        <v>338</v>
      </c>
      <c r="N3" s="68"/>
      <c r="O3" s="68"/>
      <c r="P3" s="68"/>
      <c r="Q3" s="68"/>
      <c r="R3" s="68"/>
      <c r="T3" s="69" t="s">
        <v>339</v>
      </c>
      <c r="U3" s="70"/>
      <c r="V3" s="70"/>
      <c r="W3" s="70"/>
      <c r="Y3" s="71" t="s">
        <v>340</v>
      </c>
      <c r="Z3" s="72"/>
      <c r="AA3" s="72"/>
      <c r="AB3" s="73"/>
    </row>
    <row r="4" ht="46.5" spans="2:33">
      <c r="B4" s="74" t="s">
        <v>102</v>
      </c>
      <c r="C4" s="74" t="s">
        <v>341</v>
      </c>
      <c r="D4" s="75" t="s">
        <v>342</v>
      </c>
      <c r="E4" s="75" t="s">
        <v>343</v>
      </c>
      <c r="F4" s="76" t="s">
        <v>344</v>
      </c>
      <c r="G4" s="77" t="s">
        <v>345</v>
      </c>
      <c r="H4" s="77" t="s">
        <v>346</v>
      </c>
      <c r="I4" s="77" t="s">
        <v>347</v>
      </c>
      <c r="J4" s="66"/>
      <c r="K4" s="78" t="s">
        <v>102</v>
      </c>
      <c r="L4" s="79" t="s">
        <v>341</v>
      </c>
      <c r="M4" s="80" t="s">
        <v>342</v>
      </c>
      <c r="N4" s="81" t="s">
        <v>343</v>
      </c>
      <c r="O4" s="73" t="s">
        <v>344</v>
      </c>
      <c r="P4" s="73" t="s">
        <v>345</v>
      </c>
      <c r="Q4" s="73" t="s">
        <v>346</v>
      </c>
      <c r="R4" s="73" t="s">
        <v>347</v>
      </c>
      <c r="T4" s="71" t="s">
        <v>348</v>
      </c>
      <c r="U4" s="82" t="s">
        <v>349</v>
      </c>
      <c r="V4" s="73" t="s">
        <v>148</v>
      </c>
      <c r="W4" s="73" t="s">
        <v>350</v>
      </c>
      <c r="Y4" s="71" t="s">
        <v>348</v>
      </c>
      <c r="Z4" s="82" t="s">
        <v>351</v>
      </c>
      <c r="AA4" s="73" t="s">
        <v>352</v>
      </c>
      <c r="AB4" s="73" t="s">
        <v>353</v>
      </c>
      <c r="AC4" s="82" t="s">
        <v>354</v>
      </c>
      <c r="AE4" s="71" t="s">
        <v>355</v>
      </c>
      <c r="AF4" s="72"/>
      <c r="AG4" s="73"/>
    </row>
    <row r="5" ht="31.5" spans="2:33">
      <c r="B5" s="83">
        <v>1</v>
      </c>
      <c r="C5" s="84" t="s">
        <v>356</v>
      </c>
      <c r="D5" s="83">
        <v>7</v>
      </c>
      <c r="E5" s="83">
        <v>13</v>
      </c>
      <c r="F5" s="83">
        <v>4</v>
      </c>
      <c r="G5" s="85">
        <v>62</v>
      </c>
      <c r="H5" s="86">
        <v>1.5</v>
      </c>
      <c r="I5" s="87">
        <v>0.00013</v>
      </c>
      <c r="J5" s="88"/>
      <c r="K5" s="89">
        <v>1</v>
      </c>
      <c r="L5" s="660" t="s">
        <v>356</v>
      </c>
      <c r="M5" s="91">
        <v>4</v>
      </c>
      <c r="N5" s="91">
        <v>15</v>
      </c>
      <c r="O5" s="91">
        <v>1.5</v>
      </c>
      <c r="P5" s="91">
        <v>62</v>
      </c>
      <c r="Q5" s="91">
        <v>1.5</v>
      </c>
      <c r="R5" s="92">
        <v>0.00013</v>
      </c>
      <c r="T5" s="93">
        <v>1</v>
      </c>
      <c r="U5" s="94">
        <v>0.5</v>
      </c>
      <c r="V5" s="95">
        <v>0.027</v>
      </c>
      <c r="W5" s="95">
        <v>0.622</v>
      </c>
      <c r="Y5" s="93">
        <v>1</v>
      </c>
      <c r="Z5" s="96">
        <v>30</v>
      </c>
      <c r="AA5" s="95">
        <v>0.1</v>
      </c>
      <c r="AB5" s="95">
        <f>(AA5*3.2808)/1.422</f>
        <v>0.230717299578059</v>
      </c>
      <c r="AC5" s="97">
        <v>1.002</v>
      </c>
      <c r="AE5" s="98" t="s">
        <v>102</v>
      </c>
      <c r="AF5" s="98" t="s">
        <v>357</v>
      </c>
      <c r="AG5" s="98" t="s">
        <v>358</v>
      </c>
    </row>
    <row r="6" ht="13.5" spans="2:33">
      <c r="B6" s="99">
        <v>2</v>
      </c>
      <c r="C6" s="100" t="s">
        <v>359</v>
      </c>
      <c r="D6" s="99">
        <v>4</v>
      </c>
      <c r="E6" s="99">
        <v>6</v>
      </c>
      <c r="F6" s="99">
        <v>4</v>
      </c>
      <c r="G6" s="101">
        <v>43.59</v>
      </c>
      <c r="H6" s="102">
        <v>6</v>
      </c>
      <c r="I6" s="103">
        <v>0.00013</v>
      </c>
      <c r="J6" s="88"/>
      <c r="K6" s="99">
        <v>2</v>
      </c>
      <c r="L6" s="104" t="s">
        <v>359</v>
      </c>
      <c r="M6" s="105">
        <v>3</v>
      </c>
      <c r="N6" s="105">
        <v>6</v>
      </c>
      <c r="O6" s="105">
        <v>1.5</v>
      </c>
      <c r="P6" s="105">
        <v>43.59</v>
      </c>
      <c r="Q6" s="105">
        <v>6</v>
      </c>
      <c r="R6" s="106">
        <v>0.00013</v>
      </c>
      <c r="T6" s="107">
        <v>2</v>
      </c>
      <c r="U6" s="108">
        <v>0.75</v>
      </c>
      <c r="V6" s="109">
        <v>0.025</v>
      </c>
      <c r="W6" s="109">
        <v>0.824</v>
      </c>
      <c r="Y6" s="107">
        <v>2</v>
      </c>
      <c r="Z6" s="110">
        <v>40</v>
      </c>
      <c r="AA6" s="109">
        <v>0.17</v>
      </c>
      <c r="AB6" s="109">
        <f>(AA6*3.2808)/1.422</f>
        <v>0.392219409282701</v>
      </c>
      <c r="AC6" s="111">
        <v>1.001</v>
      </c>
      <c r="AE6" s="112">
        <v>1</v>
      </c>
      <c r="AF6" s="60">
        <v>500</v>
      </c>
      <c r="AG6" s="113" t="s">
        <v>360</v>
      </c>
    </row>
    <row r="7" ht="13.5" spans="2:33">
      <c r="B7" s="114">
        <v>3</v>
      </c>
      <c r="C7" s="115" t="s">
        <v>361</v>
      </c>
      <c r="D7" s="114">
        <v>4</v>
      </c>
      <c r="E7" s="114">
        <v>10</v>
      </c>
      <c r="F7" s="114">
        <v>2.5</v>
      </c>
      <c r="G7" s="116">
        <v>52.93</v>
      </c>
      <c r="H7" s="117">
        <v>3</v>
      </c>
      <c r="I7" s="118">
        <v>0.00013</v>
      </c>
      <c r="J7" s="88"/>
      <c r="K7" s="119">
        <v>3</v>
      </c>
      <c r="L7" s="661" t="s">
        <v>361</v>
      </c>
      <c r="M7" s="121">
        <v>3</v>
      </c>
      <c r="N7" s="121">
        <v>5</v>
      </c>
      <c r="O7" s="121">
        <v>1.5</v>
      </c>
      <c r="P7" s="121">
        <v>52.93</v>
      </c>
      <c r="Q7" s="121">
        <v>3</v>
      </c>
      <c r="R7" s="122">
        <v>0.00013</v>
      </c>
      <c r="T7" s="93">
        <v>3</v>
      </c>
      <c r="U7" s="94">
        <v>1</v>
      </c>
      <c r="V7" s="95">
        <v>0.023</v>
      </c>
      <c r="W7" s="95">
        <v>1.049</v>
      </c>
      <c r="Y7" s="93">
        <v>3</v>
      </c>
      <c r="Z7" s="96">
        <v>50</v>
      </c>
      <c r="AA7" s="95">
        <v>0.2</v>
      </c>
      <c r="AB7" s="95">
        <f>(AA7*3.2808)/1.422</f>
        <v>0.461434599156118</v>
      </c>
      <c r="AC7" s="97">
        <v>1.001</v>
      </c>
      <c r="AE7" s="112">
        <v>2</v>
      </c>
      <c r="AF7" s="60">
        <v>600</v>
      </c>
      <c r="AG7" s="113" t="s">
        <v>360</v>
      </c>
    </row>
    <row r="8" ht="13.5" spans="2:33">
      <c r="B8" s="123">
        <v>4</v>
      </c>
      <c r="C8" s="124" t="s">
        <v>362</v>
      </c>
      <c r="D8" s="123">
        <v>3</v>
      </c>
      <c r="E8" s="123">
        <v>5</v>
      </c>
      <c r="F8" s="123">
        <v>1.5</v>
      </c>
      <c r="G8" s="125">
        <v>62</v>
      </c>
      <c r="H8" s="126">
        <v>0.52</v>
      </c>
      <c r="I8" s="127">
        <v>0.00013</v>
      </c>
      <c r="J8" s="88"/>
      <c r="K8" s="123">
        <v>4</v>
      </c>
      <c r="L8" s="128" t="s">
        <v>362</v>
      </c>
      <c r="M8" s="105">
        <v>2</v>
      </c>
      <c r="N8" s="105">
        <v>3</v>
      </c>
      <c r="O8" s="105">
        <v>0.5</v>
      </c>
      <c r="P8" s="105">
        <v>62</v>
      </c>
      <c r="Q8" s="105">
        <v>0.52</v>
      </c>
      <c r="R8" s="106">
        <v>0.00013</v>
      </c>
      <c r="T8" s="107">
        <v>4</v>
      </c>
      <c r="U8" s="108">
        <v>1.25</v>
      </c>
      <c r="V8" s="109">
        <v>0.022</v>
      </c>
      <c r="W8" s="109">
        <v>1.38</v>
      </c>
      <c r="Y8" s="107">
        <v>4</v>
      </c>
      <c r="Z8" s="110">
        <v>60</v>
      </c>
      <c r="AA8" s="109">
        <v>0.25</v>
      </c>
      <c r="AB8" s="109">
        <f>(AA8*3.2808)/1.422</f>
        <v>0.576793248945148</v>
      </c>
      <c r="AC8" s="111">
        <v>1</v>
      </c>
      <c r="AE8" s="112">
        <v>3</v>
      </c>
      <c r="AF8" s="60">
        <v>700</v>
      </c>
      <c r="AG8" s="113" t="s">
        <v>360</v>
      </c>
    </row>
    <row r="9" ht="13.5" spans="2:33">
      <c r="B9" s="129">
        <v>5</v>
      </c>
      <c r="C9" s="130" t="s">
        <v>363</v>
      </c>
      <c r="D9" s="129">
        <v>9</v>
      </c>
      <c r="E9" s="129">
        <v>15</v>
      </c>
      <c r="F9" s="129">
        <v>5</v>
      </c>
      <c r="G9" s="131">
        <v>62.28</v>
      </c>
      <c r="H9" s="132">
        <v>0.53</v>
      </c>
      <c r="I9" s="133">
        <v>0.00013</v>
      </c>
      <c r="J9" s="88"/>
      <c r="K9" s="119">
        <v>5</v>
      </c>
      <c r="L9" s="661" t="s">
        <v>363</v>
      </c>
      <c r="M9" s="121">
        <v>3</v>
      </c>
      <c r="N9" s="121">
        <v>8</v>
      </c>
      <c r="O9" s="121">
        <v>2</v>
      </c>
      <c r="P9" s="121">
        <v>62.28</v>
      </c>
      <c r="Q9" s="121">
        <v>0.53</v>
      </c>
      <c r="R9" s="122">
        <v>0.00013</v>
      </c>
      <c r="T9" s="93">
        <v>5</v>
      </c>
      <c r="U9" s="94">
        <v>1.5</v>
      </c>
      <c r="V9" s="95">
        <v>0.021</v>
      </c>
      <c r="W9" s="95">
        <v>1.61</v>
      </c>
      <c r="Y9" s="93">
        <v>5</v>
      </c>
      <c r="Z9" s="96">
        <v>70</v>
      </c>
      <c r="AA9" s="95">
        <v>0.35</v>
      </c>
      <c r="AB9" s="95">
        <f t="shared" ref="AB9:AB23" si="0">(AA9*3.2808)/1.422</f>
        <v>0.807510548523207</v>
      </c>
      <c r="AC9" s="97">
        <v>0.999</v>
      </c>
      <c r="AE9" s="112">
        <v>4</v>
      </c>
      <c r="AF9" s="60">
        <v>800</v>
      </c>
      <c r="AG9" s="113" t="s">
        <v>360</v>
      </c>
    </row>
    <row r="10" ht="13.5" spans="2:33">
      <c r="B10" s="99">
        <v>6</v>
      </c>
      <c r="C10" s="100" t="s">
        <v>364</v>
      </c>
      <c r="D10" s="99">
        <v>8</v>
      </c>
      <c r="E10" s="99">
        <v>15</v>
      </c>
      <c r="F10" s="99">
        <v>5</v>
      </c>
      <c r="G10" s="101">
        <v>62</v>
      </c>
      <c r="H10" s="102">
        <v>0.52</v>
      </c>
      <c r="I10" s="103">
        <v>0.00013</v>
      </c>
      <c r="J10" s="88"/>
      <c r="K10" s="99">
        <v>6</v>
      </c>
      <c r="L10" s="104" t="s">
        <v>364</v>
      </c>
      <c r="M10" s="105">
        <v>2</v>
      </c>
      <c r="N10" s="105">
        <v>1</v>
      </c>
      <c r="O10" s="105">
        <v>5</v>
      </c>
      <c r="P10" s="105">
        <v>62</v>
      </c>
      <c r="Q10" s="105">
        <v>0.52</v>
      </c>
      <c r="R10" s="106">
        <v>0.00013</v>
      </c>
      <c r="T10" s="107">
        <v>6</v>
      </c>
      <c r="U10" s="108">
        <v>2</v>
      </c>
      <c r="V10" s="109">
        <v>0.019</v>
      </c>
      <c r="W10" s="109">
        <v>2.067</v>
      </c>
      <c r="Y10" s="107">
        <v>6</v>
      </c>
      <c r="Z10" s="110">
        <v>80</v>
      </c>
      <c r="AA10" s="109">
        <v>0.5</v>
      </c>
      <c r="AB10" s="109">
        <f t="shared" si="0"/>
        <v>1.1535864978903</v>
      </c>
      <c r="AC10" s="111">
        <v>0.998</v>
      </c>
      <c r="AE10" s="112">
        <v>5</v>
      </c>
      <c r="AF10" s="60">
        <v>900</v>
      </c>
      <c r="AG10" s="113" t="s">
        <v>360</v>
      </c>
    </row>
    <row r="11" ht="13.5" spans="2:33">
      <c r="B11" s="134">
        <v>7</v>
      </c>
      <c r="C11" s="135" t="s">
        <v>365</v>
      </c>
      <c r="D11" s="134">
        <v>8</v>
      </c>
      <c r="E11" s="134">
        <v>15</v>
      </c>
      <c r="F11" s="134">
        <v>5</v>
      </c>
      <c r="G11" s="136">
        <v>62</v>
      </c>
      <c r="H11" s="137">
        <v>0.52</v>
      </c>
      <c r="I11" s="138">
        <v>0.00013</v>
      </c>
      <c r="J11" s="88"/>
      <c r="K11" s="119">
        <v>7</v>
      </c>
      <c r="L11" s="661" t="s">
        <v>365</v>
      </c>
      <c r="M11" s="121">
        <v>2</v>
      </c>
      <c r="N11" s="121">
        <v>6</v>
      </c>
      <c r="O11" s="121">
        <v>1.5</v>
      </c>
      <c r="P11" s="121">
        <v>62</v>
      </c>
      <c r="Q11" s="121">
        <v>0.52</v>
      </c>
      <c r="R11" s="122">
        <v>0.00013</v>
      </c>
      <c r="T11" s="93">
        <v>7</v>
      </c>
      <c r="U11" s="94">
        <v>2.5</v>
      </c>
      <c r="V11" s="95">
        <v>0.018</v>
      </c>
      <c r="W11" s="95">
        <v>2.469</v>
      </c>
      <c r="Y11" s="93">
        <v>7</v>
      </c>
      <c r="Z11" s="96">
        <v>85</v>
      </c>
      <c r="AA11" s="95">
        <v>0.55</v>
      </c>
      <c r="AB11" s="95">
        <f t="shared" si="0"/>
        <v>1.26894514767933</v>
      </c>
      <c r="AC11" s="97">
        <v>0.997</v>
      </c>
      <c r="AE11" s="112">
        <v>6</v>
      </c>
      <c r="AF11" s="60">
        <v>1000</v>
      </c>
      <c r="AG11" s="113" t="s">
        <v>360</v>
      </c>
    </row>
    <row r="12" ht="17.25" customHeight="1" spans="2:33">
      <c r="B12" s="99">
        <v>8</v>
      </c>
      <c r="C12" s="100" t="s">
        <v>366</v>
      </c>
      <c r="D12" s="99">
        <v>8</v>
      </c>
      <c r="E12" s="99">
        <v>15</v>
      </c>
      <c r="F12" s="99">
        <v>5</v>
      </c>
      <c r="G12" s="101">
        <v>62.28</v>
      </c>
      <c r="H12" s="102">
        <v>0.52</v>
      </c>
      <c r="I12" s="103">
        <v>0.00013</v>
      </c>
      <c r="J12" s="88"/>
      <c r="K12" s="99">
        <v>8</v>
      </c>
      <c r="L12" s="104" t="s">
        <v>366</v>
      </c>
      <c r="M12" s="105">
        <v>2</v>
      </c>
      <c r="N12" s="105">
        <v>5</v>
      </c>
      <c r="O12" s="105">
        <v>1.5</v>
      </c>
      <c r="P12" s="105">
        <v>62.28</v>
      </c>
      <c r="Q12" s="105">
        <v>0.52</v>
      </c>
      <c r="R12" s="106">
        <v>0.00013</v>
      </c>
      <c r="T12" s="107">
        <v>8</v>
      </c>
      <c r="U12" s="108">
        <v>3</v>
      </c>
      <c r="V12" s="109">
        <v>0.018</v>
      </c>
      <c r="W12" s="109">
        <v>3.068</v>
      </c>
      <c r="Y12" s="107">
        <v>8</v>
      </c>
      <c r="Z12" s="110">
        <v>90</v>
      </c>
      <c r="AA12" s="109">
        <v>0.7</v>
      </c>
      <c r="AB12" s="109">
        <f t="shared" si="0"/>
        <v>1.61502109704641</v>
      </c>
      <c r="AC12" s="111">
        <v>0.996</v>
      </c>
      <c r="AE12" s="112">
        <v>7</v>
      </c>
      <c r="AF12" s="60">
        <v>1500</v>
      </c>
      <c r="AG12" s="113" t="s">
        <v>367</v>
      </c>
    </row>
    <row r="13" ht="15.75" customHeight="1" spans="2:33">
      <c r="B13" s="134">
        <v>9</v>
      </c>
      <c r="C13" s="135" t="s">
        <v>368</v>
      </c>
      <c r="D13" s="134">
        <v>5</v>
      </c>
      <c r="E13" s="134">
        <v>10</v>
      </c>
      <c r="F13" s="134">
        <v>3</v>
      </c>
      <c r="G13" s="136">
        <v>61.5</v>
      </c>
      <c r="H13" s="137">
        <v>1.56</v>
      </c>
      <c r="I13" s="138">
        <v>0.00013</v>
      </c>
      <c r="J13" s="88"/>
      <c r="K13" s="139">
        <v>9</v>
      </c>
      <c r="L13" s="662" t="s">
        <v>368</v>
      </c>
      <c r="M13" s="141">
        <v>2</v>
      </c>
      <c r="N13" s="142">
        <v>5</v>
      </c>
      <c r="O13" s="142">
        <v>0.5</v>
      </c>
      <c r="P13" s="142">
        <v>61.5</v>
      </c>
      <c r="Q13" s="142">
        <v>1.56</v>
      </c>
      <c r="R13" s="143">
        <v>0.00013</v>
      </c>
      <c r="T13" s="93">
        <v>9</v>
      </c>
      <c r="U13" s="94">
        <v>4</v>
      </c>
      <c r="V13" s="95">
        <v>0.017</v>
      </c>
      <c r="W13" s="95">
        <v>4.026</v>
      </c>
      <c r="Y13" s="93">
        <v>9</v>
      </c>
      <c r="Z13" s="96">
        <v>95</v>
      </c>
      <c r="AA13" s="95">
        <v>0.8</v>
      </c>
      <c r="AB13" s="95">
        <f t="shared" si="0"/>
        <v>1.84573839662447</v>
      </c>
      <c r="AC13" s="97">
        <v>0.995</v>
      </c>
      <c r="AE13" s="112">
        <v>8</v>
      </c>
      <c r="AF13" s="60">
        <v>1800</v>
      </c>
      <c r="AG13" s="113" t="s">
        <v>367</v>
      </c>
    </row>
    <row r="14" ht="15" customHeight="1" spans="2:33">
      <c r="B14" s="99">
        <v>10</v>
      </c>
      <c r="C14" s="100" t="s">
        <v>369</v>
      </c>
      <c r="D14" s="99">
        <v>5</v>
      </c>
      <c r="E14" s="99">
        <v>9</v>
      </c>
      <c r="F14" s="99">
        <v>1.5</v>
      </c>
      <c r="G14" s="101">
        <v>61.5</v>
      </c>
      <c r="H14" s="102">
        <v>1.65</v>
      </c>
      <c r="I14" s="103">
        <v>0.00013</v>
      </c>
      <c r="J14" s="88"/>
      <c r="K14" s="99">
        <v>10</v>
      </c>
      <c r="L14" s="104" t="s">
        <v>369</v>
      </c>
      <c r="M14" s="144">
        <v>1</v>
      </c>
      <c r="N14" s="145">
        <v>3</v>
      </c>
      <c r="O14" s="145">
        <v>0.5</v>
      </c>
      <c r="P14" s="145">
        <v>61.5</v>
      </c>
      <c r="Q14" s="145">
        <v>1.65</v>
      </c>
      <c r="R14" s="146">
        <v>0.00013</v>
      </c>
      <c r="T14" s="107">
        <v>10</v>
      </c>
      <c r="U14" s="108">
        <v>5</v>
      </c>
      <c r="V14" s="109">
        <v>0.016</v>
      </c>
      <c r="W14" s="109">
        <v>5.047</v>
      </c>
      <c r="Y14" s="107">
        <v>10</v>
      </c>
      <c r="Z14" s="110">
        <v>100</v>
      </c>
      <c r="AA14" s="109">
        <v>1</v>
      </c>
      <c r="AB14" s="109">
        <f t="shared" si="0"/>
        <v>2.30717299578059</v>
      </c>
      <c r="AC14" s="111">
        <v>0.994</v>
      </c>
      <c r="AE14" s="112">
        <v>9</v>
      </c>
      <c r="AF14" s="60">
        <v>2000</v>
      </c>
      <c r="AG14" s="113" t="s">
        <v>367</v>
      </c>
    </row>
    <row r="15" ht="13.5" spans="2:33">
      <c r="B15" s="134">
        <v>11</v>
      </c>
      <c r="C15" s="135" t="s">
        <v>370</v>
      </c>
      <c r="D15" s="134">
        <v>4</v>
      </c>
      <c r="E15" s="134">
        <v>7</v>
      </c>
      <c r="F15" s="134">
        <v>1.5</v>
      </c>
      <c r="G15" s="136">
        <v>61.5</v>
      </c>
      <c r="H15" s="137">
        <v>1.7</v>
      </c>
      <c r="I15" s="138">
        <v>0.00013</v>
      </c>
      <c r="J15" s="88"/>
      <c r="K15" s="119">
        <v>11</v>
      </c>
      <c r="L15" s="661" t="s">
        <v>370</v>
      </c>
      <c r="M15" s="121">
        <v>2</v>
      </c>
      <c r="N15" s="147">
        <v>5</v>
      </c>
      <c r="O15" s="148">
        <v>0.5</v>
      </c>
      <c r="P15" s="148">
        <v>61.5</v>
      </c>
      <c r="Q15" s="148">
        <v>1.7</v>
      </c>
      <c r="R15" s="149">
        <v>0.00013</v>
      </c>
      <c r="T15" s="93">
        <v>11</v>
      </c>
      <c r="U15" s="94">
        <v>6</v>
      </c>
      <c r="V15" s="95">
        <v>0.015</v>
      </c>
      <c r="W15" s="95">
        <v>6.065</v>
      </c>
      <c r="Y15" s="93">
        <v>11</v>
      </c>
      <c r="Z15" s="96">
        <v>120</v>
      </c>
      <c r="AA15" s="95">
        <v>1.8</v>
      </c>
      <c r="AB15" s="95">
        <f t="shared" si="0"/>
        <v>4.15291139240506</v>
      </c>
      <c r="AC15" s="97">
        <v>0.99</v>
      </c>
      <c r="AE15" s="112">
        <v>10</v>
      </c>
      <c r="AF15" s="60">
        <v>2500</v>
      </c>
      <c r="AG15" s="113" t="s">
        <v>367</v>
      </c>
    </row>
    <row r="16" ht="13.5" spans="2:33">
      <c r="B16" s="99">
        <v>12</v>
      </c>
      <c r="C16" s="100" t="s">
        <v>371</v>
      </c>
      <c r="D16" s="99">
        <v>10</v>
      </c>
      <c r="E16" s="99">
        <v>15</v>
      </c>
      <c r="F16" s="99">
        <v>3</v>
      </c>
      <c r="G16" s="101">
        <v>61</v>
      </c>
      <c r="H16" s="102">
        <v>1.9</v>
      </c>
      <c r="I16" s="103">
        <v>0.00013</v>
      </c>
      <c r="J16" s="88"/>
      <c r="K16" s="99">
        <v>12</v>
      </c>
      <c r="L16" s="104" t="s">
        <v>371</v>
      </c>
      <c r="M16" s="105">
        <v>6</v>
      </c>
      <c r="N16" s="150">
        <v>15</v>
      </c>
      <c r="O16" s="151">
        <v>5</v>
      </c>
      <c r="P16" s="151">
        <v>61</v>
      </c>
      <c r="Q16" s="151">
        <v>1.9</v>
      </c>
      <c r="R16" s="152">
        <v>0.00013</v>
      </c>
      <c r="T16" s="107">
        <v>12</v>
      </c>
      <c r="U16" s="108">
        <v>8</v>
      </c>
      <c r="V16" s="109">
        <v>0.014</v>
      </c>
      <c r="W16" s="109">
        <v>7.981</v>
      </c>
      <c r="Y16" s="107">
        <v>12</v>
      </c>
      <c r="Z16" s="110">
        <v>140</v>
      </c>
      <c r="AA16" s="109">
        <v>2.9</v>
      </c>
      <c r="AB16" s="109">
        <f t="shared" si="0"/>
        <v>6.69080168776371</v>
      </c>
      <c r="AC16" s="111">
        <v>0.985</v>
      </c>
      <c r="AE16" s="112">
        <v>11</v>
      </c>
      <c r="AF16" s="60">
        <v>3000</v>
      </c>
      <c r="AG16" s="113" t="s">
        <v>367</v>
      </c>
    </row>
    <row r="17" ht="13.5" spans="2:33">
      <c r="B17" s="134">
        <v>13</v>
      </c>
      <c r="C17" s="135" t="s">
        <v>372</v>
      </c>
      <c r="D17" s="134">
        <v>5</v>
      </c>
      <c r="E17" s="134">
        <v>10</v>
      </c>
      <c r="F17" s="134">
        <v>5</v>
      </c>
      <c r="G17" s="136">
        <v>65</v>
      </c>
      <c r="H17" s="137">
        <v>4</v>
      </c>
      <c r="I17" s="138">
        <v>0.00013</v>
      </c>
      <c r="J17" s="88"/>
      <c r="K17" s="119">
        <v>13</v>
      </c>
      <c r="L17" s="120" t="s">
        <v>372</v>
      </c>
      <c r="M17" s="121">
        <v>2</v>
      </c>
      <c r="N17" s="147">
        <v>15</v>
      </c>
      <c r="O17" s="148">
        <v>5</v>
      </c>
      <c r="P17" s="148">
        <v>65</v>
      </c>
      <c r="Q17" s="148">
        <v>4</v>
      </c>
      <c r="R17" s="149">
        <v>0.00013</v>
      </c>
      <c r="T17" s="93">
        <v>13</v>
      </c>
      <c r="U17" s="94">
        <v>10</v>
      </c>
      <c r="V17" s="95">
        <v>0.014</v>
      </c>
      <c r="W17" s="95">
        <v>10.02</v>
      </c>
      <c r="Y17" s="93">
        <v>13</v>
      </c>
      <c r="Z17" s="96">
        <v>150</v>
      </c>
      <c r="AA17" s="95">
        <v>3.9</v>
      </c>
      <c r="AB17" s="95">
        <f t="shared" si="0"/>
        <v>8.9979746835443</v>
      </c>
      <c r="AC17" s="97">
        <v>0.982</v>
      </c>
      <c r="AE17" s="112">
        <v>12</v>
      </c>
      <c r="AF17" s="60">
        <v>3500</v>
      </c>
      <c r="AG17" s="113" t="s">
        <v>367</v>
      </c>
    </row>
    <row r="18" ht="13.5" spans="2:33">
      <c r="B18" s="99">
        <v>14</v>
      </c>
      <c r="C18" s="100" t="s">
        <v>373</v>
      </c>
      <c r="D18" s="99" t="s">
        <v>374</v>
      </c>
      <c r="E18" s="99">
        <v>15</v>
      </c>
      <c r="F18" s="99">
        <v>2.5</v>
      </c>
      <c r="G18" s="101">
        <v>68</v>
      </c>
      <c r="H18" s="102">
        <v>2</v>
      </c>
      <c r="I18" s="103">
        <v>0.00013</v>
      </c>
      <c r="J18" s="88"/>
      <c r="K18" s="99">
        <v>14</v>
      </c>
      <c r="L18" s="104" t="s">
        <v>373</v>
      </c>
      <c r="M18" s="105">
        <v>2</v>
      </c>
      <c r="N18" s="150">
        <v>15</v>
      </c>
      <c r="O18" s="151">
        <v>5</v>
      </c>
      <c r="P18" s="151">
        <v>68</v>
      </c>
      <c r="Q18" s="151">
        <v>2</v>
      </c>
      <c r="R18" s="152">
        <v>0.00013</v>
      </c>
      <c r="T18" s="107">
        <v>14</v>
      </c>
      <c r="U18" s="108">
        <v>12</v>
      </c>
      <c r="V18" s="109">
        <v>0.013</v>
      </c>
      <c r="W18" s="109">
        <v>12</v>
      </c>
      <c r="Y18" s="107">
        <v>14</v>
      </c>
      <c r="Z18" s="110">
        <v>160</v>
      </c>
      <c r="AA18" s="109">
        <v>5</v>
      </c>
      <c r="AB18" s="109">
        <f t="shared" si="0"/>
        <v>11.535864978903</v>
      </c>
      <c r="AC18" s="111">
        <v>0.979</v>
      </c>
      <c r="AE18" s="112">
        <v>13</v>
      </c>
      <c r="AF18" s="60">
        <v>4000</v>
      </c>
      <c r="AG18" s="113" t="s">
        <v>367</v>
      </c>
    </row>
    <row r="19" ht="13.5" spans="2:33">
      <c r="B19" s="153">
        <v>15</v>
      </c>
      <c r="C19" s="663" t="s">
        <v>375</v>
      </c>
      <c r="D19" s="155">
        <v>5</v>
      </c>
      <c r="E19" s="155">
        <v>10</v>
      </c>
      <c r="F19" s="155">
        <v>4</v>
      </c>
      <c r="G19" s="156">
        <v>70</v>
      </c>
      <c r="H19" s="157">
        <v>4</v>
      </c>
      <c r="I19" s="158">
        <v>0.00013</v>
      </c>
      <c r="J19" s="88"/>
      <c r="K19" s="119">
        <v>15</v>
      </c>
      <c r="L19" s="120" t="s">
        <v>375</v>
      </c>
      <c r="M19" s="121">
        <v>2</v>
      </c>
      <c r="N19" s="147">
        <v>15</v>
      </c>
      <c r="O19" s="148">
        <v>5</v>
      </c>
      <c r="P19" s="148">
        <v>70</v>
      </c>
      <c r="Q19" s="148">
        <v>4</v>
      </c>
      <c r="R19" s="149">
        <v>0.00013</v>
      </c>
      <c r="T19" s="93">
        <v>15</v>
      </c>
      <c r="U19" s="94">
        <v>14</v>
      </c>
      <c r="V19" s="95">
        <v>0.013</v>
      </c>
      <c r="W19" s="95">
        <v>13.124</v>
      </c>
      <c r="Y19" s="93">
        <v>15</v>
      </c>
      <c r="Z19" s="96">
        <v>170</v>
      </c>
      <c r="AA19" s="95">
        <v>7</v>
      </c>
      <c r="AB19" s="95">
        <f t="shared" si="0"/>
        <v>16.1502109704641</v>
      </c>
      <c r="AC19" s="97">
        <v>0.975</v>
      </c>
      <c r="AE19" s="112">
        <v>14</v>
      </c>
      <c r="AF19" s="159">
        <v>4500</v>
      </c>
      <c r="AG19" s="113" t="s">
        <v>376</v>
      </c>
    </row>
    <row r="20" ht="13.5" spans="2:33">
      <c r="B20" s="160">
        <v>16</v>
      </c>
      <c r="C20" s="161" t="s">
        <v>377</v>
      </c>
      <c r="D20" s="160">
        <v>4</v>
      </c>
      <c r="E20" s="160">
        <v>10</v>
      </c>
      <c r="F20" s="160">
        <v>4</v>
      </c>
      <c r="G20" s="162">
        <v>72</v>
      </c>
      <c r="H20" s="163">
        <v>10</v>
      </c>
      <c r="I20" s="164">
        <v>0.00013</v>
      </c>
      <c r="J20" s="88"/>
      <c r="K20" s="160">
        <v>16</v>
      </c>
      <c r="L20" s="165" t="s">
        <v>377</v>
      </c>
      <c r="M20" s="105">
        <v>2</v>
      </c>
      <c r="N20" s="150">
        <v>15</v>
      </c>
      <c r="O20" s="151">
        <v>5</v>
      </c>
      <c r="P20" s="151">
        <v>72</v>
      </c>
      <c r="Q20" s="151">
        <v>10</v>
      </c>
      <c r="R20" s="152">
        <v>0.00013</v>
      </c>
      <c r="T20" s="107">
        <v>16</v>
      </c>
      <c r="U20" s="108">
        <v>16</v>
      </c>
      <c r="V20" s="109">
        <v>0.013</v>
      </c>
      <c r="W20" s="109">
        <v>15</v>
      </c>
      <c r="Y20" s="107">
        <v>16</v>
      </c>
      <c r="Z20" s="110">
        <v>180</v>
      </c>
      <c r="AA20" s="109">
        <v>7.8</v>
      </c>
      <c r="AB20" s="109">
        <f t="shared" si="0"/>
        <v>17.9959493670886</v>
      </c>
      <c r="AC20" s="111">
        <v>0.972</v>
      </c>
      <c r="AE20" s="112">
        <v>15</v>
      </c>
      <c r="AF20" s="159">
        <v>5000</v>
      </c>
      <c r="AG20" s="113" t="s">
        <v>376</v>
      </c>
    </row>
    <row r="21" ht="21.75" customHeight="1" spans="2:33">
      <c r="B21" s="153">
        <v>17</v>
      </c>
      <c r="C21" s="663" t="s">
        <v>378</v>
      </c>
      <c r="D21" s="155">
        <v>6</v>
      </c>
      <c r="E21" s="155">
        <v>15</v>
      </c>
      <c r="F21" s="155">
        <v>5</v>
      </c>
      <c r="G21" s="156">
        <v>61</v>
      </c>
      <c r="H21" s="157">
        <v>0.5</v>
      </c>
      <c r="I21" s="158">
        <v>0.00013</v>
      </c>
      <c r="J21" s="88"/>
      <c r="K21" s="119">
        <v>17</v>
      </c>
      <c r="L21" s="120" t="s">
        <v>378</v>
      </c>
      <c r="M21" s="121">
        <v>4</v>
      </c>
      <c r="N21" s="147">
        <v>15</v>
      </c>
      <c r="O21" s="148">
        <v>5</v>
      </c>
      <c r="P21" s="148">
        <v>61</v>
      </c>
      <c r="Q21" s="148">
        <v>0.5</v>
      </c>
      <c r="R21" s="149">
        <v>0.00013</v>
      </c>
      <c r="T21" s="93">
        <v>17</v>
      </c>
      <c r="U21" s="94">
        <v>18</v>
      </c>
      <c r="V21" s="95">
        <v>0.012</v>
      </c>
      <c r="W21" s="95">
        <v>16.876</v>
      </c>
      <c r="Y21" s="93">
        <v>17</v>
      </c>
      <c r="Z21" s="96">
        <v>190</v>
      </c>
      <c r="AA21" s="95">
        <v>9</v>
      </c>
      <c r="AB21" s="95">
        <f t="shared" si="0"/>
        <v>20.7645569620253</v>
      </c>
      <c r="AC21" s="97">
        <v>0.968</v>
      </c>
      <c r="AE21" s="112">
        <v>16</v>
      </c>
      <c r="AF21" s="159">
        <v>5500</v>
      </c>
      <c r="AG21" s="113" t="s">
        <v>376</v>
      </c>
    </row>
    <row r="22" ht="13.5" spans="2:33">
      <c r="B22" s="99">
        <v>18</v>
      </c>
      <c r="C22" s="100" t="s">
        <v>335</v>
      </c>
      <c r="D22" s="99">
        <v>7</v>
      </c>
      <c r="E22" s="99">
        <v>10</v>
      </c>
      <c r="F22" s="99">
        <v>3</v>
      </c>
      <c r="G22" s="101">
        <v>60.9</v>
      </c>
      <c r="H22" s="102">
        <v>0.52</v>
      </c>
      <c r="I22" s="103">
        <v>0.00013</v>
      </c>
      <c r="J22" s="88"/>
      <c r="K22" s="99">
        <v>18</v>
      </c>
      <c r="L22" s="104" t="s">
        <v>335</v>
      </c>
      <c r="M22" s="105">
        <v>2</v>
      </c>
      <c r="N22" s="150">
        <v>15</v>
      </c>
      <c r="O22" s="151">
        <v>5</v>
      </c>
      <c r="P22" s="151">
        <v>60.9</v>
      </c>
      <c r="Q22" s="151">
        <v>0.52</v>
      </c>
      <c r="R22" s="152">
        <v>0.00013</v>
      </c>
      <c r="T22" s="107">
        <v>18</v>
      </c>
      <c r="U22" s="166">
        <v>20</v>
      </c>
      <c r="V22" s="109">
        <v>0.012</v>
      </c>
      <c r="W22" s="109">
        <v>18.812</v>
      </c>
      <c r="Y22" s="107">
        <v>18</v>
      </c>
      <c r="Z22" s="110">
        <v>200</v>
      </c>
      <c r="AA22" s="109">
        <v>15</v>
      </c>
      <c r="AB22" s="109">
        <f t="shared" si="0"/>
        <v>34.6075949367089</v>
      </c>
      <c r="AC22" s="111">
        <v>0.964</v>
      </c>
      <c r="AE22" s="112">
        <v>17</v>
      </c>
      <c r="AF22" s="159">
        <v>6000</v>
      </c>
      <c r="AG22" s="113" t="s">
        <v>376</v>
      </c>
    </row>
    <row r="23" ht="13.5" spans="2:33">
      <c r="B23" s="134">
        <v>19</v>
      </c>
      <c r="C23" s="135" t="s">
        <v>379</v>
      </c>
      <c r="D23" s="134">
        <v>6</v>
      </c>
      <c r="E23" s="134">
        <v>7</v>
      </c>
      <c r="F23" s="134">
        <v>3</v>
      </c>
      <c r="G23" s="136">
        <v>59.53</v>
      </c>
      <c r="H23" s="137">
        <v>0.55</v>
      </c>
      <c r="I23" s="138">
        <v>0.00013</v>
      </c>
      <c r="J23" s="88"/>
      <c r="K23" s="119">
        <v>19</v>
      </c>
      <c r="L23" s="120" t="s">
        <v>379</v>
      </c>
      <c r="M23" s="121">
        <v>2</v>
      </c>
      <c r="N23" s="147">
        <v>15</v>
      </c>
      <c r="O23" s="148">
        <v>5</v>
      </c>
      <c r="P23" s="148">
        <v>59.53</v>
      </c>
      <c r="Q23" s="148">
        <v>0.55</v>
      </c>
      <c r="R23" s="149">
        <v>0.00013</v>
      </c>
      <c r="T23" s="167">
        <v>19</v>
      </c>
      <c r="U23" s="168">
        <v>24</v>
      </c>
      <c r="V23" s="169">
        <v>0.012</v>
      </c>
      <c r="W23" s="169">
        <v>22.624</v>
      </c>
      <c r="Y23" s="167">
        <v>19</v>
      </c>
      <c r="Z23" s="170">
        <v>220</v>
      </c>
      <c r="AA23" s="169">
        <v>20</v>
      </c>
      <c r="AB23" s="169">
        <f t="shared" si="0"/>
        <v>46.1434599156118</v>
      </c>
      <c r="AC23" s="169">
        <v>0.956</v>
      </c>
      <c r="AE23" s="112">
        <v>18</v>
      </c>
      <c r="AF23" s="159">
        <v>6500</v>
      </c>
      <c r="AG23" s="113" t="s">
        <v>376</v>
      </c>
    </row>
    <row r="24" ht="13.5" spans="2:33">
      <c r="C24" s="171"/>
      <c r="AE24" s="112">
        <v>19</v>
      </c>
      <c r="AF24" s="159">
        <v>7000</v>
      </c>
      <c r="AG24" s="113" t="s">
        <v>376</v>
      </c>
    </row>
    <row r="25" ht="15.75" spans="2:33">
      <c r="C25" s="171"/>
      <c r="M25" s="172"/>
      <c r="N25" s="172" t="s">
        <v>380</v>
      </c>
      <c r="O25" s="172"/>
      <c r="T25" s="71" t="s">
        <v>381</v>
      </c>
      <c r="U25" s="72"/>
      <c r="V25" s="73"/>
      <c r="AE25" s="112">
        <v>20</v>
      </c>
      <c r="AF25" s="159">
        <v>7500</v>
      </c>
      <c r="AG25" s="113" t="s">
        <v>376</v>
      </c>
    </row>
    <row r="26" ht="30.75" spans="2:33">
      <c r="C26" s="173" t="s">
        <v>382</v>
      </c>
      <c r="D26" s="174"/>
      <c r="M26" s="175" t="s">
        <v>102</v>
      </c>
      <c r="N26" s="175" t="s">
        <v>383</v>
      </c>
      <c r="O26" s="175" t="s">
        <v>384</v>
      </c>
      <c r="T26" s="71" t="s">
        <v>102</v>
      </c>
      <c r="U26" s="71" t="s">
        <v>385</v>
      </c>
      <c r="V26" s="71" t="s">
        <v>386</v>
      </c>
      <c r="AE26" s="112">
        <v>21</v>
      </c>
      <c r="AF26" s="159">
        <v>7500</v>
      </c>
      <c r="AG26" s="113" t="s">
        <v>387</v>
      </c>
    </row>
    <row r="27" ht="13.5" spans="2:33">
      <c r="M27" s="112">
        <v>1</v>
      </c>
      <c r="N27" s="60" t="s">
        <v>388</v>
      </c>
      <c r="O27" s="176">
        <v>0.00012</v>
      </c>
      <c r="R27" s="23"/>
      <c r="T27" s="112">
        <v>1</v>
      </c>
      <c r="U27" s="60" t="s">
        <v>389</v>
      </c>
      <c r="V27" s="177">
        <f>(2.3071*'CALCULO DE BOMBA'!C8)-('CALCULO DE BOMBA'!E9+'CALCULO DE BOMBA'!C9+'CALCULO DE BOMBA'!C11)</f>
        <v>30.4113867669801</v>
      </c>
      <c r="AE27" s="112">
        <v>22</v>
      </c>
      <c r="AF27" s="159">
        <v>8000</v>
      </c>
      <c r="AG27" s="113" t="s">
        <v>387</v>
      </c>
    </row>
    <row r="28" ht="14.25" customHeight="1" spans="2:33">
      <c r="C28" s="178" t="s">
        <v>390</v>
      </c>
      <c r="D28" s="179"/>
      <c r="M28" s="112">
        <v>2</v>
      </c>
      <c r="N28" s="60" t="s">
        <v>391</v>
      </c>
      <c r="O28" s="176">
        <v>0.00015</v>
      </c>
      <c r="T28" s="112">
        <v>2</v>
      </c>
      <c r="U28" s="60" t="s">
        <v>392</v>
      </c>
      <c r="V28" s="177">
        <f>(2.3071*'CALCULO DE BOMBA'!E8)-('CALCULO DE BOMBA'!E9+'CALCULO DE BOMBA'!C9+'CALCULO DE BOMBA'!C11)</f>
        <v>-3.50298323301992</v>
      </c>
      <c r="AE28" s="112">
        <v>23</v>
      </c>
      <c r="AF28" s="159">
        <v>9000</v>
      </c>
      <c r="AG28" s="113" t="s">
        <v>387</v>
      </c>
    </row>
    <row r="29" spans="2:33">
      <c r="M29" s="112">
        <v>3</v>
      </c>
      <c r="N29" s="60" t="s">
        <v>393</v>
      </c>
      <c r="O29" s="176">
        <v>0.0005</v>
      </c>
      <c r="T29" s="112">
        <v>3</v>
      </c>
      <c r="U29" s="60" t="s">
        <v>394</v>
      </c>
      <c r="V29" s="177">
        <f>(2.3071*'CALCULO DE BOMBA'!C8)+'CALCULO DE BOMBA'!C9-('CALCULO DE BOMBA'!E9+'CALCULO DE BOMBA'!C11)</f>
        <v>33.6922266619932</v>
      </c>
      <c r="AE29" s="112">
        <v>24</v>
      </c>
      <c r="AF29" s="159">
        <v>10000</v>
      </c>
      <c r="AG29" s="113" t="s">
        <v>387</v>
      </c>
    </row>
    <row r="30" spans="2:33">
      <c r="M30" s="112">
        <v>4</v>
      </c>
      <c r="N30" s="60" t="s">
        <v>395</v>
      </c>
      <c r="O30" s="176">
        <v>0.00085</v>
      </c>
      <c r="T30" s="112">
        <v>4</v>
      </c>
      <c r="U30" s="60" t="s">
        <v>396</v>
      </c>
      <c r="V30" s="177">
        <f>(2.3071*'CALCULO DE BOMBA'!E8)+'CALCULO DE BOMBA'!C9-('CALCULO DE BOMBA'!E9+'CALCULO DE BOMBA'!C11)</f>
        <v>-0.2221433380068</v>
      </c>
      <c r="AE30" s="112">
        <v>25</v>
      </c>
      <c r="AF30" s="159">
        <v>12000</v>
      </c>
      <c r="AG30" s="113" t="s">
        <v>387</v>
      </c>
    </row>
    <row r="31" spans="2:33">
      <c r="M31" s="112">
        <v>5</v>
      </c>
      <c r="N31" s="60" t="s">
        <v>397</v>
      </c>
      <c r="O31" s="176">
        <v>0.003</v>
      </c>
      <c r="AE31" s="112">
        <v>26</v>
      </c>
      <c r="AF31" s="159">
        <v>15000</v>
      </c>
      <c r="AG31" s="113" t="s">
        <v>387</v>
      </c>
    </row>
    <row r="32" spans="2:33">
      <c r="AE32" s="112">
        <v>27</v>
      </c>
      <c r="AF32" s="159">
        <v>18000</v>
      </c>
      <c r="AG32" s="113" t="s">
        <v>387</v>
      </c>
    </row>
    <row r="33" spans="31:33">
      <c r="AE33" s="112">
        <v>28</v>
      </c>
      <c r="AF33" s="159">
        <v>20000</v>
      </c>
      <c r="AG33" s="113" t="s">
        <v>387</v>
      </c>
    </row>
  </sheetData>
  <sortState ref="C6:F23">
    <sortCondition ref="C6:C23"/>
  </sortState>
  <mergeCells count="11">
    <mergeCell ref="B3:I3"/>
    <mergeCell ref="K3:L3"/>
    <mergeCell ref="M3:R3"/>
    <mergeCell ref="T3:W3"/>
    <mergeCell ref="Y3:AB3"/>
    <mergeCell ref="AE4:AG4"/>
    <mergeCell ref="T25:V25"/>
    <mergeCell ref="C26:D26"/>
    <mergeCell ref="C28:D28"/>
    <mergeCell ref="B1:I2"/>
    <mergeCell ref="K1:R2"/>
  </mergeCells>
  <hyperlinks>
    <hyperlink ref="C26:D26" location="'PAGINA PRINCIPAL'!A1" display="PAGINA PRINCIPAL"/>
    <hyperlink ref="C28:D28" location="'CAIDA PRESION DE TUBERIA'!A1" display="CAIDA DE PRESION TUBERIA"/>
  </hyperlinks>
  <pageMargins left="0.75" right="0.75" top="1" bottom="1" header="0" footer="0"/>
  <pageSetup paperSize="1" orientation="portrait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6"/>
  <dimension ref="B2:I31"/>
  <sheetViews>
    <sheetView workbookViewId="0">
      <selection activeCell="A1" sqref="A1"/>
    </sheetView>
  </sheetViews>
  <sheetFormatPr defaultColWidth="11" defaultRowHeight="12.75"/>
  <cols>
    <col min="2" max="2" width="15.7142857142857" customWidth="1"/>
    <col min="3" max="3" width="9.28571428571429" customWidth="1"/>
    <col min="4" max="4" width="14.5714285714286" customWidth="1"/>
    <col min="5" max="5" width="9.71428571428571" customWidth="1"/>
    <col min="6" max="6" width="9.57142857142857" customWidth="1"/>
    <col min="7" max="7" width="25.4285714285714" customWidth="1"/>
    <col min="9" max="9" width="16.1428571428571" customWidth="1"/>
    <col min="10" max="10" width="8.57142857142857" customWidth="1"/>
  </cols>
  <sheetData>
    <row r="2" ht="13.5"/>
    <row r="3" spans="2:9">
      <c r="B3" s="1" t="s">
        <v>241</v>
      </c>
      <c r="C3" s="2"/>
      <c r="D3" s="3" t="s">
        <v>398</v>
      </c>
      <c r="E3" s="4"/>
      <c r="F3" s="4"/>
      <c r="G3" s="4"/>
      <c r="H3" s="5" t="s">
        <v>242</v>
      </c>
      <c r="I3" s="6" t="s">
        <v>399</v>
      </c>
    </row>
    <row r="4" ht="13.5" spans="2:9">
      <c r="B4" s="7" t="s">
        <v>243</v>
      </c>
      <c r="C4" s="8"/>
      <c r="D4" s="9" t="s">
        <v>400</v>
      </c>
      <c r="E4" s="10"/>
      <c r="F4" s="10"/>
      <c r="G4" s="10"/>
      <c r="H4" s="8" t="s">
        <v>245</v>
      </c>
      <c r="I4" s="11"/>
    </row>
    <row r="5" ht="13.5" spans="2:9">
      <c r="B5" s="12" t="s">
        <v>246</v>
      </c>
      <c r="C5" s="13"/>
      <c r="D5" s="14" t="s">
        <v>334</v>
      </c>
      <c r="E5" s="14"/>
      <c r="F5" s="14"/>
      <c r="G5" s="14"/>
      <c r="H5" s="13" t="s">
        <v>247</v>
      </c>
      <c r="I5" s="15" t="s">
        <v>333</v>
      </c>
    </row>
    <row r="6" ht="13.5"/>
    <row r="7" spans="2:9">
      <c r="B7" s="16"/>
      <c r="C7" s="17"/>
      <c r="D7" s="17"/>
      <c r="E7" s="17"/>
      <c r="F7" s="17"/>
      <c r="G7" s="17"/>
      <c r="H7" s="17"/>
      <c r="I7" s="18"/>
    </row>
    <row r="8" spans="2:9">
      <c r="B8" s="19" t="s">
        <v>248</v>
      </c>
      <c r="C8" s="20"/>
      <c r="D8" s="21"/>
      <c r="E8" s="21"/>
      <c r="F8" s="22" t="s">
        <v>250</v>
      </c>
      <c r="G8" s="23" t="s">
        <v>401</v>
      </c>
      <c r="H8" s="22" t="s">
        <v>251</v>
      </c>
      <c r="I8" s="24">
        <v>44606</v>
      </c>
    </row>
    <row r="9" spans="2:9">
      <c r="B9" s="19" t="s">
        <v>251</v>
      </c>
      <c r="C9" s="25">
        <v>44606</v>
      </c>
      <c r="D9" s="26"/>
      <c r="E9" s="26"/>
      <c r="F9" s="22" t="s">
        <v>252</v>
      </c>
      <c r="G9" s="27" t="s">
        <v>402</v>
      </c>
      <c r="H9" s="22" t="s">
        <v>251</v>
      </c>
      <c r="I9" s="28"/>
    </row>
    <row r="10" spans="2:9">
      <c r="B10" s="19" t="s">
        <v>254</v>
      </c>
      <c r="C10" s="29"/>
      <c r="D10" s="30"/>
      <c r="E10" s="30"/>
      <c r="F10" s="22" t="s">
        <v>255</v>
      </c>
      <c r="G10" s="27"/>
      <c r="H10" s="22" t="s">
        <v>251</v>
      </c>
      <c r="I10" s="31"/>
    </row>
    <row r="11" spans="2:9">
      <c r="B11" s="32"/>
      <c r="C11" s="33"/>
      <c r="D11" s="33"/>
      <c r="E11" s="33"/>
      <c r="F11" s="33"/>
      <c r="G11" s="33"/>
      <c r="H11" s="33"/>
      <c r="I11" s="34"/>
    </row>
    <row r="12" spans="2:9">
      <c r="B12" s="35"/>
      <c r="I12" s="28"/>
    </row>
    <row r="13" spans="2:9">
      <c r="B13" s="36" t="s">
        <v>257</v>
      </c>
      <c r="G13" s="37" t="s">
        <v>179</v>
      </c>
      <c r="I13" s="28"/>
    </row>
    <row r="14" ht="15.75" spans="2:9">
      <c r="B14" s="38" t="s">
        <v>403</v>
      </c>
      <c r="C14" s="39">
        <v>7060</v>
      </c>
      <c r="D14" s="39">
        <v>7060</v>
      </c>
      <c r="E14" s="23" t="s">
        <v>404</v>
      </c>
      <c r="G14" s="23" t="s">
        <v>261</v>
      </c>
      <c r="H14" s="40" t="e">
        <f>VLOOKUP('CAIDA PRESION DE TUBERIA'!F30,OUTPIPES,2,FALSE)</f>
        <v>#N/A</v>
      </c>
      <c r="I14" s="40" t="e">
        <f>VLOOKUP('CAIDA PRESION DE TUBERIA'!G30,OUTPIPES,2,FALSE)</f>
        <v>#N/A</v>
      </c>
    </row>
    <row r="15" ht="15.75" spans="2:9">
      <c r="B15" s="38" t="s">
        <v>262</v>
      </c>
      <c r="C15" s="40" t="e">
        <f>VLOOKUP('CAIDA PRESION DE TUBERIA'!A31,OUTPIPES,2,FALSE)</f>
        <v>#N/A</v>
      </c>
      <c r="D15" s="40" t="e">
        <f>VLOOKUP('CAIDA PRESION DE TUBERIA'!B31,OUTPIPES,2,FALSE)</f>
        <v>#N/A</v>
      </c>
      <c r="E15" s="23" t="s">
        <v>404</v>
      </c>
      <c r="G15" s="23" t="s">
        <v>299</v>
      </c>
      <c r="H15" s="41">
        <v>0.5</v>
      </c>
      <c r="I15" s="42"/>
    </row>
    <row r="16" ht="13.5" spans="2:9">
      <c r="B16" s="38" t="s">
        <v>405</v>
      </c>
      <c r="C16">
        <f>C14*0.05</f>
        <v>353</v>
      </c>
      <c r="E16" s="23" t="s">
        <v>404</v>
      </c>
      <c r="G16" s="23" t="s">
        <v>266</v>
      </c>
      <c r="H16">
        <v>7</v>
      </c>
      <c r="I16" s="28"/>
    </row>
    <row r="17" spans="2:9">
      <c r="B17" s="38" t="s">
        <v>406</v>
      </c>
      <c r="C17">
        <f>C14+C16</f>
        <v>7413</v>
      </c>
      <c r="E17" s="23" t="s">
        <v>404</v>
      </c>
      <c r="G17" s="23" t="s">
        <v>268</v>
      </c>
      <c r="H17" s="43">
        <v>1.001</v>
      </c>
      <c r="I17" s="44"/>
    </row>
    <row r="18" spans="2:9">
      <c r="B18" s="35"/>
      <c r="H18" s="21"/>
      <c r="I18" s="45"/>
    </row>
    <row r="19" spans="2:9">
      <c r="B19" s="36" t="s">
        <v>272</v>
      </c>
      <c r="G19" s="46" t="s">
        <v>273</v>
      </c>
      <c r="I19" s="28"/>
    </row>
    <row r="20" ht="13.5" spans="2:9">
      <c r="B20" s="38" t="s">
        <v>407</v>
      </c>
      <c r="C20" s="47">
        <v>0</v>
      </c>
      <c r="D20" s="47">
        <v>0</v>
      </c>
      <c r="E20" s="23" t="s">
        <v>285</v>
      </c>
      <c r="G20" s="23" t="s">
        <v>277</v>
      </c>
      <c r="H20" s="23" t="s">
        <v>364</v>
      </c>
      <c r="I20" s="28"/>
    </row>
    <row r="21" spans="2:9">
      <c r="B21" s="38" t="s">
        <v>408</v>
      </c>
      <c r="C21" s="48">
        <f>C20-C11</f>
        <v>0</v>
      </c>
      <c r="D21" s="48">
        <f>D20-D11</f>
        <v>0</v>
      </c>
      <c r="E21" s="23" t="s">
        <v>285</v>
      </c>
      <c r="G21" s="23" t="s">
        <v>280</v>
      </c>
      <c r="H21" s="49">
        <v>1.1</v>
      </c>
      <c r="I21" s="50"/>
    </row>
    <row r="22" spans="2:9">
      <c r="B22" s="38" t="s">
        <v>292</v>
      </c>
      <c r="C22" s="51">
        <f>C21-C20</f>
        <v>0</v>
      </c>
      <c r="E22" s="23" t="s">
        <v>285</v>
      </c>
      <c r="I22" s="28"/>
    </row>
    <row r="23" ht="13.5" spans="2:9">
      <c r="B23" s="36" t="s">
        <v>282</v>
      </c>
      <c r="G23" s="46" t="s">
        <v>283</v>
      </c>
      <c r="I23" s="52" t="s">
        <v>285</v>
      </c>
    </row>
    <row r="24" spans="2:9">
      <c r="B24" s="38" t="s">
        <v>409</v>
      </c>
      <c r="C24" s="48">
        <f>(RAMALES!E15)</f>
        <v>0</v>
      </c>
      <c r="D24" s="48" t="e">
        <f>(RAMALES!#REF!)</f>
        <v>#REF!</v>
      </c>
      <c r="E24" s="23" t="s">
        <v>285</v>
      </c>
      <c r="G24" s="23" t="s">
        <v>286</v>
      </c>
      <c r="H24" s="53">
        <v>14.7</v>
      </c>
      <c r="I24" s="52" t="s">
        <v>285</v>
      </c>
    </row>
    <row r="25" spans="2:9">
      <c r="B25" s="38" t="s">
        <v>410</v>
      </c>
      <c r="C25" s="51">
        <v>0</v>
      </c>
      <c r="D25" s="51"/>
      <c r="E25" s="23" t="s">
        <v>285</v>
      </c>
      <c r="G25" s="23" t="s">
        <v>288</v>
      </c>
      <c r="H25" s="54">
        <v>0</v>
      </c>
      <c r="I25" s="52" t="s">
        <v>285</v>
      </c>
    </row>
    <row r="26" spans="2:9">
      <c r="B26" s="38" t="s">
        <v>411</v>
      </c>
      <c r="C26" s="51">
        <v>0</v>
      </c>
      <c r="D26" s="51"/>
      <c r="E26" s="23" t="s">
        <v>285</v>
      </c>
      <c r="G26" s="23" t="s">
        <v>412</v>
      </c>
      <c r="H26" s="54">
        <v>0.0091358024691358</v>
      </c>
      <c r="I26" s="52" t="s">
        <v>285</v>
      </c>
    </row>
    <row r="27" ht="13.5" spans="2:9">
      <c r="B27" s="38" t="s">
        <v>413</v>
      </c>
      <c r="C27" s="51">
        <v>0</v>
      </c>
      <c r="D27" s="51"/>
      <c r="E27" s="23" t="s">
        <v>285</v>
      </c>
      <c r="G27" s="23" t="s">
        <v>414</v>
      </c>
      <c r="H27" s="54">
        <v>0.392219409282701</v>
      </c>
      <c r="I27" s="52" t="s">
        <v>285</v>
      </c>
    </row>
    <row r="28" spans="2:9">
      <c r="B28" s="38" t="s">
        <v>415</v>
      </c>
      <c r="C28" s="48">
        <v>25</v>
      </c>
      <c r="D28" s="48">
        <v>25</v>
      </c>
      <c r="E28" s="23" t="s">
        <v>285</v>
      </c>
      <c r="G28" s="23" t="s">
        <v>416</v>
      </c>
      <c r="H28" s="54">
        <f>'CALCULO DE BOMBA'!E10</f>
        <v>1.64</v>
      </c>
      <c r="I28" s="52" t="s">
        <v>285</v>
      </c>
    </row>
    <row r="29" spans="2:9">
      <c r="B29" s="38" t="s">
        <v>417</v>
      </c>
      <c r="C29" s="51">
        <f>C24+C25+C26+C27+C28</f>
        <v>25</v>
      </c>
      <c r="D29" s="51"/>
      <c r="E29" s="23" t="s">
        <v>285</v>
      </c>
      <c r="G29" s="23" t="s">
        <v>418</v>
      </c>
      <c r="H29" s="54">
        <f>'CALCULO DE BOMBA'!E14</f>
        <v>33.8793898002825</v>
      </c>
      <c r="I29" s="52" t="s">
        <v>285</v>
      </c>
    </row>
    <row r="30" spans="2:9">
      <c r="B30" s="38" t="s">
        <v>292</v>
      </c>
      <c r="C30" s="51">
        <f>C22+C29</f>
        <v>25</v>
      </c>
      <c r="D30" s="51"/>
      <c r="E30" s="23" t="s">
        <v>285</v>
      </c>
      <c r="G30" s="23" t="s">
        <v>294</v>
      </c>
      <c r="H30" s="55">
        <v>17.6817283950617</v>
      </c>
      <c r="I30" s="52" t="s">
        <v>295</v>
      </c>
    </row>
    <row r="31" ht="13.5" spans="2:9">
      <c r="B31" s="56"/>
      <c r="C31" s="57"/>
      <c r="D31" s="57"/>
      <c r="E31" s="57"/>
      <c r="F31" s="57"/>
      <c r="G31" s="58" t="s">
        <v>81</v>
      </c>
      <c r="H31" s="59">
        <v>139.113130513023</v>
      </c>
      <c r="I31" s="60" t="s">
        <v>313</v>
      </c>
    </row>
  </sheetData>
  <mergeCells count="12">
    <mergeCell ref="B3:C3"/>
    <mergeCell ref="D3:G3"/>
    <mergeCell ref="B4:C4"/>
    <mergeCell ref="D4:G4"/>
    <mergeCell ref="B5:C5"/>
    <mergeCell ref="D5:G5"/>
    <mergeCell ref="C8:E8"/>
    <mergeCell ref="C9:E9"/>
    <mergeCell ref="C10:E10"/>
    <mergeCell ref="H15:I15"/>
    <mergeCell ref="H17:I17"/>
    <mergeCell ref="H21:I21"/>
  </mergeCells>
  <pageMargins left="0.25" right="0.25" top="0.75" bottom="0.75" header="0.3" footer="0.3"/>
  <pageSetup paperSize="1" orientation="landscape" cellComments="atEnd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9" name="Button 9" r:id="rId3">
              <controlPr print="0" defaultSize="0">
                <anchor moveWithCells="1" sizeWithCells="1">
                  <from>
                    <xdr:col>12</xdr:col>
                    <xdr:colOff>190500</xdr:colOff>
                    <xdr:row>0</xdr:row>
                    <xdr:rowOff>123825</xdr:rowOff>
                  </from>
                  <to>
                    <xdr:col>13</xdr:col>
                    <xdr:colOff>123825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name="Button 10" r:id="rId4">
              <controlPr print="0" defaultSize="0">
                <anchor moveWithCells="1" sizeWithCells="1">
                  <from>
                    <xdr:col>12</xdr:col>
                    <xdr:colOff>180975</xdr:colOff>
                    <xdr:row>3</xdr:row>
                    <xdr:rowOff>123825</xdr:rowOff>
                  </from>
                  <to>
                    <xdr:col>13</xdr:col>
                    <xdr:colOff>133350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name="Button 11" r:id="rId5">
              <controlPr print="0" defaultSize="0">
                <anchor moveWithCells="1" sizeWithCells="1">
                  <from>
                    <xdr:col>12</xdr:col>
                    <xdr:colOff>171450</xdr:colOff>
                    <xdr:row>6</xdr:row>
                    <xdr:rowOff>95250</xdr:rowOff>
                  </from>
                  <to>
                    <xdr:col>13</xdr:col>
                    <xdr:colOff>123825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Company>Vinbor</Company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PAGINA PRINCIPAL</vt:lpstr>
      <vt:lpstr>CAIDA PRESION DE TUBERIA</vt:lpstr>
      <vt:lpstr>CALCULO DE BOMBA</vt:lpstr>
      <vt:lpstr>TABLA DE ACCESORIOS DESCARGA</vt:lpstr>
      <vt:lpstr>RAMALES</vt:lpstr>
      <vt:lpstr>TABLA DE ACCESORIOS SUCCION</vt:lpstr>
      <vt:lpstr>005PU001</vt:lpstr>
      <vt:lpstr>RESUMEN PARA PDF</vt:lpstr>
      <vt:lpstr>REGISTROS</vt:lpstr>
      <vt:lpstr>ESPECIFICACIÓN DE TUBERIA</vt:lpstr>
      <vt:lpstr>VELOCIDADES RECOMENDADAS</vt:lpstr>
      <vt:lpstr>REPORTE GENERAL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Personal</dc:creator>
  <cp:lastModifiedBy>ENGINY-020</cp:lastModifiedBy>
  <dcterms:created xsi:type="dcterms:W3CDTF">2003-09-12T19:06:00Z</dcterms:created>
  <cp:lastPrinted>2024-09-27T21:55:00Z</cp:lastPrinted>
  <dcterms:modified xsi:type="dcterms:W3CDTF">2026-07-20T20:59:36Z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ea076398-8186-4160-8955-45fe6182203f</vt:lpwstr>
  </property>
  <property fmtid="{D5CDD505-2E9C-101B-9397-08002B2CF9AE}" pid="3" name="ICV">
    <vt:lpwstr>8342DA658FDF42B986F79917BC9B06F3_13</vt:lpwstr>
  </property>
  <property fmtid="{D5CDD505-2E9C-101B-9397-08002B2CF9AE}" pid="4" name="KSOProductBuildVer">
    <vt:lpwstr>2058-12.1.0.27458</vt:lpwstr>
  </property>
  <property fmtid="{D5CDD505-2E9C-101B-9397-08002B2CF9AE}" pid="5" name="CalculationRule">
    <vt:i4>0</vt:i4>
  </property>
</Properties>
</file>