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5 - Einfuerung/"/>
    </mc:Choice>
  </mc:AlternateContent>
  <xr:revisionPtr revIDLastSave="0" documentId="13_ncr:1_{726E1118-2EE7-E94E-8DF4-C532AB9A2CE3}" xr6:coauthVersionLast="47" xr6:coauthVersionMax="47" xr10:uidLastSave="{00000000-0000-0000-0000-000000000000}"/>
  <bookViews>
    <workbookView xWindow="0" yWindow="760" windowWidth="34560" windowHeight="19800" activeTab="8" xr2:uid="{6811828A-B73C-304C-B75C-A648C40E3DE0}"/>
  </bookViews>
  <sheets>
    <sheet name="AbnahmeProtokoll" sheetId="9" r:id="rId1"/>
    <sheet name="AbhnametestCharts" sheetId="14" r:id="rId2"/>
    <sheet name="Pentest" sheetId="15" r:id="rId3"/>
    <sheet name="Abkürzungen" sheetId="12" r:id="rId4"/>
    <sheet name="Risiko Analyse" sheetId="10" r:id="rId5"/>
    <sheet name="Risko Matrix" sheetId="11" r:id="rId6"/>
    <sheet name="Nachkalkulation" sheetId="13" r:id="rId7"/>
    <sheet name="Breakeven" sheetId="17" r:id="rId8"/>
    <sheet name="Sheet1" sheetId="18" r:id="rId9"/>
    <sheet name="Speicher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7" l="1"/>
  <c r="Z8" i="17"/>
  <c r="Z9" i="17"/>
  <c r="Z10" i="17"/>
  <c r="Z11" i="17"/>
  <c r="Z12" i="17"/>
  <c r="Z13" i="17"/>
  <c r="Z14" i="17"/>
  <c r="Z15" i="17"/>
  <c r="Z6" i="17"/>
  <c r="X7" i="17"/>
  <c r="X8" i="17"/>
  <c r="X9" i="17"/>
  <c r="X10" i="17"/>
  <c r="X11" i="17"/>
  <c r="X12" i="17"/>
  <c r="X13" i="17"/>
  <c r="X14" i="17"/>
  <c r="X15" i="17"/>
  <c r="X6" i="17"/>
  <c r="W6" i="17"/>
  <c r="W7" i="17" s="1"/>
  <c r="Q7" i="17"/>
  <c r="Q8" i="17"/>
  <c r="Q9" i="17"/>
  <c r="Q10" i="17"/>
  <c r="Q11" i="17"/>
  <c r="Q12" i="17"/>
  <c r="Q13" i="17"/>
  <c r="Q14" i="17"/>
  <c r="Q15" i="17"/>
  <c r="Q6" i="17"/>
  <c r="S9" i="17"/>
  <c r="S10" i="17"/>
  <c r="S11" i="17"/>
  <c r="S12" i="17"/>
  <c r="S13" i="17"/>
  <c r="S14" i="17"/>
  <c r="S15" i="17"/>
  <c r="S8" i="17"/>
  <c r="S7" i="17"/>
  <c r="N6" i="17"/>
  <c r="E9" i="13"/>
  <c r="P8" i="17"/>
  <c r="P9" i="17"/>
  <c r="P10" i="17"/>
  <c r="P11" i="17"/>
  <c r="P12" i="17"/>
  <c r="P13" i="17"/>
  <c r="P14" i="17"/>
  <c r="P15" i="17"/>
  <c r="P7" i="17"/>
  <c r="R6" i="17"/>
  <c r="T6" i="17" s="1"/>
  <c r="S6" i="17"/>
  <c r="P6" i="17"/>
  <c r="M6" i="17"/>
  <c r="L7" i="17"/>
  <c r="L8" i="17"/>
  <c r="L9" i="17"/>
  <c r="L10" i="17"/>
  <c r="L11" i="17"/>
  <c r="L12" i="17"/>
  <c r="L13" i="17"/>
  <c r="L14" i="17"/>
  <c r="L15" i="17"/>
  <c r="L6" i="17"/>
  <c r="K8" i="17"/>
  <c r="K9" i="17"/>
  <c r="K10" i="17"/>
  <c r="K11" i="17"/>
  <c r="K12" i="17"/>
  <c r="K13" i="17"/>
  <c r="K14" i="17"/>
  <c r="K15" i="17"/>
  <c r="K7" i="17"/>
  <c r="K6" i="17"/>
  <c r="H3" i="17"/>
  <c r="H2" i="17"/>
  <c r="F3" i="17"/>
  <c r="F2" i="17"/>
  <c r="C3" i="17"/>
  <c r="C2" i="17"/>
  <c r="W8" i="17" l="1"/>
  <c r="Y6" i="17"/>
  <c r="R7" i="17"/>
  <c r="B2" i="13"/>
  <c r="B1" i="13"/>
  <c r="J3" i="16"/>
  <c r="J4" i="16"/>
  <c r="J5" i="16"/>
  <c r="J6" i="16"/>
  <c r="J7" i="16"/>
  <c r="J8" i="16"/>
  <c r="J9" i="16"/>
  <c r="J10" i="16"/>
  <c r="J11" i="16"/>
  <c r="J2" i="16"/>
  <c r="I3" i="16"/>
  <c r="I4" i="16"/>
  <c r="I5" i="16"/>
  <c r="I6" i="16"/>
  <c r="I7" i="16"/>
  <c r="I8" i="16"/>
  <c r="I9" i="16"/>
  <c r="I10" i="16"/>
  <c r="I11" i="16"/>
  <c r="I2" i="16"/>
  <c r="H3" i="16"/>
  <c r="H4" i="16"/>
  <c r="H5" i="16"/>
  <c r="H6" i="16"/>
  <c r="H7" i="16"/>
  <c r="H8" i="16"/>
  <c r="H9" i="16"/>
  <c r="H10" i="16"/>
  <c r="H11" i="16"/>
  <c r="H2" i="16"/>
  <c r="G3" i="16"/>
  <c r="G4" i="16"/>
  <c r="G5" i="16"/>
  <c r="G6" i="16"/>
  <c r="G7" i="16"/>
  <c r="G8" i="16"/>
  <c r="G9" i="16"/>
  <c r="G10" i="16"/>
  <c r="G11" i="16"/>
  <c r="G2" i="16"/>
  <c r="F2" i="16"/>
  <c r="F3" i="16"/>
  <c r="F4" i="16"/>
  <c r="F5" i="16"/>
  <c r="F6" i="16"/>
  <c r="F7" i="16"/>
  <c r="F8" i="16"/>
  <c r="F9" i="16"/>
  <c r="F10" i="16"/>
  <c r="F11" i="16"/>
  <c r="E3" i="16"/>
  <c r="E4" i="16"/>
  <c r="E5" i="16"/>
  <c r="E6" i="16"/>
  <c r="E7" i="16"/>
  <c r="E8" i="16"/>
  <c r="E9" i="16"/>
  <c r="E10" i="16"/>
  <c r="E11" i="16"/>
  <c r="E2" i="16"/>
  <c r="D3" i="16"/>
  <c r="D4" i="16"/>
  <c r="D5" i="16"/>
  <c r="D6" i="16"/>
  <c r="D7" i="16"/>
  <c r="D8" i="16"/>
  <c r="D9" i="16"/>
  <c r="D10" i="16"/>
  <c r="D11" i="16"/>
  <c r="D2" i="16"/>
  <c r="C3" i="16"/>
  <c r="C4" i="16"/>
  <c r="C5" i="16"/>
  <c r="C6" i="16"/>
  <c r="C7" i="16"/>
  <c r="C8" i="16"/>
  <c r="C9" i="16"/>
  <c r="C10" i="16"/>
  <c r="C11" i="16"/>
  <c r="C2" i="16"/>
  <c r="B4" i="16"/>
  <c r="B5" i="16"/>
  <c r="B6" i="16"/>
  <c r="B7" i="16"/>
  <c r="B8" i="16"/>
  <c r="B9" i="16"/>
  <c r="B10" i="16"/>
  <c r="B11" i="16"/>
  <c r="B3" i="16"/>
  <c r="B3" i="14"/>
  <c r="B2" i="14"/>
  <c r="B4" i="14"/>
  <c r="P38" i="9"/>
  <c r="N38" i="9"/>
  <c r="K38" i="9"/>
  <c r="W9" i="17" l="1"/>
  <c r="Y7" i="17"/>
  <c r="AA6" i="17"/>
  <c r="T7" i="17"/>
  <c r="R8" i="17"/>
  <c r="B7" i="13"/>
  <c r="C4" i="13" s="1"/>
  <c r="Y8" i="17" l="1"/>
  <c r="AA7" i="17"/>
  <c r="W10" i="17"/>
  <c r="T8" i="17"/>
  <c r="R9" i="17"/>
  <c r="C1" i="13"/>
  <c r="C3" i="13"/>
  <c r="C2" i="13"/>
  <c r="C5" i="13"/>
  <c r="C6" i="13"/>
  <c r="W11" i="17" l="1"/>
  <c r="Y9" i="17"/>
  <c r="AA8" i="17"/>
  <c r="T9" i="17"/>
  <c r="R10" i="17"/>
  <c r="AA9" i="17" l="1"/>
  <c r="Y10" i="17"/>
  <c r="W12" i="17"/>
  <c r="T10" i="17"/>
  <c r="R11" i="17"/>
  <c r="W13" i="17" l="1"/>
  <c r="Y11" i="17"/>
  <c r="AA10" i="17"/>
  <c r="T11" i="17"/>
  <c r="R12" i="17"/>
  <c r="Y12" i="17" l="1"/>
  <c r="AA11" i="17"/>
  <c r="W14" i="17"/>
  <c r="T12" i="17"/>
  <c r="R13" i="17"/>
  <c r="W15" i="17" l="1"/>
  <c r="AA12" i="17"/>
  <c r="Y13" i="17"/>
  <c r="T13" i="17"/>
  <c r="R14" i="17"/>
  <c r="Y14" i="17" l="1"/>
  <c r="AA13" i="17"/>
  <c r="T14" i="17"/>
  <c r="R15" i="17"/>
  <c r="T15" i="17" s="1"/>
  <c r="Y15" i="17" l="1"/>
  <c r="AA15" i="17" s="1"/>
  <c r="AA14" i="17"/>
</calcChain>
</file>

<file path=xl/sharedStrings.xml><?xml version="1.0" encoding="utf-8"?>
<sst xmlns="http://schemas.openxmlformats.org/spreadsheetml/2006/main" count="654" uniqueCount="484">
  <si>
    <t>AID</t>
  </si>
  <si>
    <t>FID</t>
  </si>
  <si>
    <t>Abnahmekriterium</t>
  </si>
  <si>
    <t>A001</t>
  </si>
  <si>
    <t>F001</t>
  </si>
  <si>
    <t>Der User kann ein neues Projekt erstellen.</t>
  </si>
  <si>
    <t>A002</t>
  </si>
  <si>
    <t>Der User kann ein Template für Konzerte auswählen</t>
  </si>
  <si>
    <t>A003</t>
  </si>
  <si>
    <t>Der User kann ein Template für Sozialmedia auswählen</t>
  </si>
  <si>
    <t>A004</t>
  </si>
  <si>
    <t>A005</t>
  </si>
  <si>
    <t>F002</t>
  </si>
  <si>
    <t>Der User kann eine Aufgabe erstellen</t>
  </si>
  <si>
    <t>A006</t>
  </si>
  <si>
    <t>Jede Aufgabe kann man einem User zu Ordnen</t>
  </si>
  <si>
    <t>A007</t>
  </si>
  <si>
    <t>Jede Aufgabe kann Terminert werden</t>
  </si>
  <si>
    <t>A008</t>
  </si>
  <si>
    <t>F003</t>
  </si>
  <si>
    <t>Wenn der User einen Termin setz, wird er auf einem anderen Gerät Synchronisiert.</t>
  </si>
  <si>
    <t>A009</t>
  </si>
  <si>
    <t>Die Sychronisierung dauert nicht länger als eine Minute.</t>
  </si>
  <si>
    <t>A010</t>
  </si>
  <si>
    <t>F004</t>
  </si>
  <si>
    <t>Jeder User hat zugriff auf seinen Persöhnlichen Kalender</t>
  </si>
  <si>
    <t>A011</t>
  </si>
  <si>
    <t>Jeder User hat zugriff auf seine Zugewiesenen Projekte</t>
  </si>
  <si>
    <t>A012</t>
  </si>
  <si>
    <t>Jeder User hat zugriff auf seine Zugewiesenen Aufgaben</t>
  </si>
  <si>
    <t>A013</t>
  </si>
  <si>
    <t>F005</t>
  </si>
  <si>
    <t>Jeder User kann seine verfügbaren Resourcen verwalten.</t>
  </si>
  <si>
    <t>A014</t>
  </si>
  <si>
    <t>Ändert der User seine Resourcen, sind die Konsequnzen in den Projekt ersichtlich</t>
  </si>
  <si>
    <t>A015</t>
  </si>
  <si>
    <t>F006</t>
  </si>
  <si>
    <t>Es kann eine Setlist mit bestehenden Songs erstellt und werden.</t>
  </si>
  <si>
    <t>A016</t>
  </si>
  <si>
    <t>Die Setlist kann als PDF Exportiert werden</t>
  </si>
  <si>
    <t>A017</t>
  </si>
  <si>
    <t>F007</t>
  </si>
  <si>
    <t>Jeder User hat Abstimmungen in einer Organisation erstellen</t>
  </si>
  <si>
    <t>A018</t>
  </si>
  <si>
    <t>Alle XXX können eine Stimme verleihen</t>
  </si>
  <si>
    <t>A019</t>
  </si>
  <si>
    <t>F008</t>
  </si>
  <si>
    <t>Alle User können Projekte kommentierbar</t>
  </si>
  <si>
    <t>A020</t>
  </si>
  <si>
    <t>Es gibt auch Channels, welche auch Kommentierbar sind</t>
  </si>
  <si>
    <t>A021</t>
  </si>
  <si>
    <t>F009</t>
  </si>
  <si>
    <t>Wenn ein Termin geändert wird, gibt es eine Push-Up benachrichtigung</t>
  </si>
  <si>
    <t>A022</t>
  </si>
  <si>
    <t>F010</t>
  </si>
  <si>
    <t>Aufgaben, Abstimmungen, Projekte sind auch Offline einsehbar.</t>
  </si>
  <si>
    <t>A023</t>
  </si>
  <si>
    <t>F011</t>
  </si>
  <si>
    <t>Das E-Mail Postfach ist einrichtbar</t>
  </si>
  <si>
    <t>A024</t>
  </si>
  <si>
    <t>Verschiedene Postfächer sind einrichtbar</t>
  </si>
  <si>
    <t>A025</t>
  </si>
  <si>
    <t>F012</t>
  </si>
  <si>
    <t>Jeder User kann eine Meldung (Feedback / Bugs) melden</t>
  </si>
  <si>
    <t>A026</t>
  </si>
  <si>
    <t>Pro Meldung gibt es eine Nachricht für den User</t>
  </si>
  <si>
    <t>A027</t>
  </si>
  <si>
    <t>F013</t>
  </si>
  <si>
    <t>Jede Useraktion (Laden von Aufgaben, Setlisten) erfolgt in &lt;1 Sekunde.</t>
  </si>
  <si>
    <t>A028</t>
  </si>
  <si>
    <t>F014</t>
  </si>
  <si>
    <t>User können die Kernfunktionen (Kalender, Aufgaben, Resourcen, Projekte) ohne Anleitung verwenden</t>
  </si>
  <si>
    <t>A029</t>
  </si>
  <si>
    <t>F015</t>
  </si>
  <si>
    <t>Fremdprojekte sind druch Authorisierung geschützt</t>
  </si>
  <si>
    <t>A030</t>
  </si>
  <si>
    <t>Datenschutz ist über AGB geregelt</t>
  </si>
  <si>
    <t>A031</t>
  </si>
  <si>
    <t>F016</t>
  </si>
  <si>
    <t>Die App kann mindestens 50 aktive Bands verwalten</t>
  </si>
  <si>
    <t>A032</t>
  </si>
  <si>
    <t>Server geht nicht bei einem Performance Test in die Knie</t>
  </si>
  <si>
    <t>A035</t>
  </si>
  <si>
    <t>F017</t>
  </si>
  <si>
    <t>Server meldet duch Monitorting hoche lasten damit Zeitnahe ein Upgrade möglich ist</t>
  </si>
  <si>
    <t>A036</t>
  </si>
  <si>
    <t>F018</t>
  </si>
  <si>
    <t>Täglich wird Automatisch ein Update erstellt</t>
  </si>
  <si>
    <t>F019</t>
  </si>
  <si>
    <t>Es gibt ein Sklarierungsplan bei zu hoher Auslastung</t>
  </si>
  <si>
    <t>F020</t>
  </si>
  <si>
    <t>Die können für einen Aufpreis, den Internen STMP Service in anspruch nehmen.</t>
  </si>
  <si>
    <t>TID</t>
  </si>
  <si>
    <t>Bezeichnung</t>
  </si>
  <si>
    <t>Beschreibung</t>
  </si>
  <si>
    <t>Vorraussetzung</t>
  </si>
  <si>
    <t>Testschritte</t>
  </si>
  <si>
    <t>Erwartetes Ergebnis</t>
  </si>
  <si>
    <t>Eingelogged</t>
  </si>
  <si>
    <t>Auf neues Projekt drücken</t>
  </si>
  <si>
    <t>Es erscheint ein neues Projekt</t>
  </si>
  <si>
    <t>Der User kann ein Template für Video auswählen</t>
  </si>
  <si>
    <t>Erstellen eines Projektes</t>
  </si>
  <si>
    <t>User Funktionalität</t>
  </si>
  <si>
    <t>Aufgabe erstellet</t>
  </si>
  <si>
    <t>Es ermöglicht dem User eine Aufgabe zu erstellen</t>
  </si>
  <si>
    <t>Klickt auf neue Aufgabe und gibt geforderten Informationen ein</t>
  </si>
  <si>
    <t>Aufgaben</t>
  </si>
  <si>
    <t>Aufgabe einer anderen Person zu weisen</t>
  </si>
  <si>
    <t>Eingelogged, Projekt ist erstellt und es ist mehrere Personen in diesem Projekt</t>
  </si>
  <si>
    <t>Aufgabe erstellen und auf Zuweisung eine andere Person auswählen. Speichern</t>
  </si>
  <si>
    <t>Es erscheint unter Aufgaben der Name der Ausgewählten Person bei der Aufgabe</t>
  </si>
  <si>
    <t>Eingelogged, Projekt ist erstellt</t>
  </si>
  <si>
    <t>Aufgabe Terminieren</t>
  </si>
  <si>
    <t>Aufgabe erstellen und bei Termin Datum auswählen und speichern.</t>
  </si>
  <si>
    <t>Es erscheint bei der Aufgabe ein Datum</t>
  </si>
  <si>
    <t>Kalender sychronisiert</t>
  </si>
  <si>
    <t>Eingelogged, Projekt ist erstellt und Kalender ist Sychronisiert</t>
  </si>
  <si>
    <t>Aufgabe auf einen anderen Tag setzen. Kalender App Sychronisieren</t>
  </si>
  <si>
    <t>Die Aufgabe erscheint an einem anderen Tag</t>
  </si>
  <si>
    <t>Eingelogged, Projekt ist erstellt und Kalender ist Sychronisiert, Manuel Anstubsbarer Kalender</t>
  </si>
  <si>
    <t>Zeitmessung Starten, Aufgabe auf einen anderen Tag setzen. Kalender App Sychronisieren, Änderung in Kalender App begut achten, Messung Stoppen</t>
  </si>
  <si>
    <t>Zeit sollte unter 1 Min</t>
  </si>
  <si>
    <t>Zugriff</t>
  </si>
  <si>
    <t>Kalender zugriff</t>
  </si>
  <si>
    <t>Man kann der Link von eigenen Kalender kopieren</t>
  </si>
  <si>
    <t>Link kann genutzt werden für die Kalender sychnronisation</t>
  </si>
  <si>
    <t>Projekt zugriff</t>
  </si>
  <si>
    <t xml:space="preserve">Eingelogged, User hat zugrif auf existierende Projekte </t>
  </si>
  <si>
    <t>Projekte Liste anzeigen</t>
  </si>
  <si>
    <t>Projekte werden angezeigt</t>
  </si>
  <si>
    <t>Eingelogged, User ist zugewissen bei Projekten, Es existieren Aufgaben</t>
  </si>
  <si>
    <t>Aufgaben liste anzeigen</t>
  </si>
  <si>
    <t>Aufgaben werden angezeigt</t>
  </si>
  <si>
    <t>Aufgaben anzeigen</t>
  </si>
  <si>
    <t>-</t>
  </si>
  <si>
    <t>Anders</t>
  </si>
  <si>
    <t>Unbekannt</t>
  </si>
  <si>
    <t>Datenschutz</t>
  </si>
  <si>
    <t>User Test</t>
  </si>
  <si>
    <t>Chat</t>
  </si>
  <si>
    <t>Kann / Muss</t>
  </si>
  <si>
    <t>Muss</t>
  </si>
  <si>
    <t>Kann</t>
  </si>
  <si>
    <t>Projekte sind Kommentierbar</t>
  </si>
  <si>
    <t>Channels sind Kommentierbar</t>
  </si>
  <si>
    <t>Eingelogged, User ist zugewissen bei Projekten</t>
  </si>
  <si>
    <t>Nachrichten stehen im Chat</t>
  </si>
  <si>
    <t>Bei einem Projekt hin und auf Chats drücken und Nachricht absenden</t>
  </si>
  <si>
    <t>Bei Chats hin gehen und einen Channel auswählen und Nachricht absenden</t>
  </si>
  <si>
    <t>Gibt es Test</t>
  </si>
  <si>
    <t>Nicht</t>
  </si>
  <si>
    <t>Ist Kann</t>
  </si>
  <si>
    <t>Risiko Analyse Projekt Delegator
Phase Analyse</t>
  </si>
  <si>
    <t>NR</t>
  </si>
  <si>
    <t>Risiko-Kategorie
Risiko-Beschreibung</t>
  </si>
  <si>
    <t>Ursachen</t>
  </si>
  <si>
    <t>Wahrscheinlichkeit</t>
  </si>
  <si>
    <t>Auswirkung</t>
  </si>
  <si>
    <t>Tragweite</t>
  </si>
  <si>
    <t>Risiko</t>
  </si>
  <si>
    <t>Massnahmen</t>
  </si>
  <si>
    <t>Backend System Ausfall</t>
  </si>
  <si>
    <t>Überlastung der Systeme. Migrationen ohne Backup. Zu wenig Update überprüft.</t>
  </si>
  <si>
    <t>x</t>
  </si>
  <si>
    <t>Backend ist nicht mehr ereichbar. Online funktionen sind nicht mehr verfügbar. Reputationschaden und genervte Kunden.</t>
  </si>
  <si>
    <t>Fest Release Regeln und abläufe. Automatisierte Tests.</t>
  </si>
  <si>
    <t>Cyber Angriffe</t>
  </si>
  <si>
    <t xml:space="preserve">Unzureichende Schulung der Mitarbeiter. </t>
  </si>
  <si>
    <t>Massiver Reputationsschaden und Vertraunens verlust</t>
  </si>
  <si>
    <t>Security hoch gewichten. Regelmässige Penetrationstest durchführen. Von Externen helfen lassen.</t>
  </si>
  <si>
    <t>Fehler in der Mobileapp</t>
  </si>
  <si>
    <t>Fehlerhafte Releases durch zu wenig Testen.</t>
  </si>
  <si>
    <t>Kunden können ihr geschäft nicht weiter führen. Ist gerade bei der Zielgruppe sehr schädlich.</t>
  </si>
  <si>
    <t>Ausfall von Plattform Services</t>
  </si>
  <si>
    <t>Der Provider hat ein Problem</t>
  </si>
  <si>
    <t>Konkurenzverhalten</t>
  </si>
  <si>
    <t>Meine Applikation hat sich zu wenig weiter entwickelt. Ein big player oder ein brachen bekannter player fährt neue geschütze auf.</t>
  </si>
  <si>
    <t>Neu kunden bleiben aus. Planung geht nicht mir auf. Kunden wechseln zur Konkurenz.</t>
  </si>
  <si>
    <t>Investieren in Vermarktung und continuierliche überwachung der Konkurenz</t>
  </si>
  <si>
    <t>Datenschutzverletztung</t>
  </si>
  <si>
    <t xml:space="preserve">Policies ändern oder andere Länder haben Regeln von denen ich nichts weiss. </t>
  </si>
  <si>
    <t>Applikation könnte gesperrt werden.</t>
  </si>
  <si>
    <t>Bei neu Kunden immer das Land überprüfen und die Datenschutzregeln analysieren und dementsprechend Massnahmen treffen.</t>
  </si>
  <si>
    <t>Unklare Zahlungsbereitschaft</t>
  </si>
  <si>
    <t>Die Zielgruppe ist möglicherweise nicht bereit / daran interessiert Geld auszugeben.</t>
  </si>
  <si>
    <t>Wirtschaftskrise</t>
  </si>
  <si>
    <t>Ein Krieg oder eine Wirtschaftskrise aus Politischen / Religösen gründen, passieren bereits jetzt. Es muss nur etwas näher kommen und wir werden involviert.</t>
  </si>
  <si>
    <t>Tief</t>
  </si>
  <si>
    <t>Mittel</t>
  </si>
  <si>
    <t>Hoch</t>
  </si>
  <si>
    <t>Eintritts Wahrscheinlichkeit</t>
  </si>
  <si>
    <t>Reduce</t>
  </si>
  <si>
    <t>Reduce, Monitor &amp; Transfer</t>
  </si>
  <si>
    <t>Transfer</t>
  </si>
  <si>
    <t xml:space="preserve">Bei der Wahl des Provider nicht den günstigen nehmen und eine passende SLA aushandeln. </t>
  </si>
  <si>
    <t>Monitor</t>
  </si>
  <si>
    <t>Es gibt trotz guter App keine käufe. Projekt rentiert nicht und ich mache einwenig Minus.</t>
  </si>
  <si>
    <t>Beobachten und Reagieren</t>
  </si>
  <si>
    <t>Zahlungsbereitschaft sinkt. Keine Neukunden und / oder bestehende Kunden setzen andere Prioritäten.</t>
  </si>
  <si>
    <t>ARTAM¹</t>
  </si>
  <si>
    <t>(Marksatz für die 5 Risk Management Methoden: Avoid, Reduce, Transfer, Accept, Monitor)¹</t>
  </si>
  <si>
    <t>Begriff</t>
  </si>
  <si>
    <t>Erklärung</t>
  </si>
  <si>
    <t>AGB</t>
  </si>
  <si>
    <t>Allgemeine Geschäftsbedingungen - rechtliche Regeln zwischen Anbieter und Nutzer</t>
  </si>
  <si>
    <t>DSGVO</t>
  </si>
  <si>
    <t>Datenschutz-Grundverordnung - EU-weites Gesetz zum Schutz personenbezogener Daten</t>
  </si>
  <si>
    <t>nDSG</t>
  </si>
  <si>
    <t>Neues Datenschutzgesetz der Schweiz - schweizer Pendant zur DSGVO</t>
  </si>
  <si>
    <t>Salvatorische Klausel</t>
  </si>
  <si>
    <t>Bestimmung, die sicherstellt, dass bei Unwirksamkeit einzelner AGB-Punkte der Rest gültig bleibt</t>
  </si>
  <si>
    <t>Höhere Gewalt</t>
  </si>
  <si>
    <t>Außergewöhnliche, unvorhersehbare Ereignisse (Naturkatastrophen, Pandemie, etc.)</t>
  </si>
  <si>
    <t>Außerordentliche Kündigung</t>
  </si>
  <si>
    <t>Sofortige Kündigung bei schwerwiegenden Vertragsverletzungen</t>
  </si>
  <si>
    <t>Verzugszinsen</t>
  </si>
  <si>
    <t>Zusätzliche Kosten bei verspäteter Zahlung (hier: 5% p.a.)</t>
  </si>
  <si>
    <t>Basiszinssatz</t>
  </si>
  <si>
    <t>Referenzzinssatz der Europäischen Zentralbank</t>
  </si>
  <si>
    <t>Cross-Platform</t>
  </si>
  <si>
    <t>Software, die auf verschiedenen Betriebssystemen läuft (iOS, Android, Web)</t>
  </si>
  <si>
    <t>Reverse Engineering</t>
  </si>
  <si>
    <t>Rückentwicklung von Software zur Analyse des Codes</t>
  </si>
  <si>
    <t>Scraping/Crawling</t>
  </si>
  <si>
    <t>Automatisiertes Auslesen von Daten durch Programme</t>
  </si>
  <si>
    <t>Synchronisation</t>
  </si>
  <si>
    <t>Abgleich von Daten zwischen verschiedenen Systemen</t>
  </si>
  <si>
    <t>Vertragspartner</t>
  </si>
  <si>
    <t>Die Personen/Unternehmen, die den Vertrag abschließen</t>
  </si>
  <si>
    <t>Nacherfüllung</t>
  </si>
  <si>
    <t>Recht auf Reparatur/Ersatz bei Mängeln</t>
  </si>
  <si>
    <t>Gerichtsstand</t>
  </si>
  <si>
    <t>Ort, an dem bei Rechtsstreitigkeiten geklagt werden muss</t>
  </si>
  <si>
    <t>Setlisten-Management</t>
  </si>
  <si>
    <t>Funktion zur Erstellung und Verwaltung von Songlisten für Auftritte</t>
  </si>
  <si>
    <t>Ressourcenplanung</t>
  </si>
  <si>
    <t>Verwaltung von Equipment und Proberäumen</t>
  </si>
  <si>
    <t>Rollenzuweisungen</t>
  </si>
  <si>
    <t>Festlegung unterschiedlicher Berechtigungen für Bandmitglieder</t>
  </si>
  <si>
    <t>Betroffenenrechte</t>
  </si>
  <si>
    <t>Ihre Rechte bezüglich Ihrer gespeicherten Daten</t>
  </si>
  <si>
    <t>Einwilligung</t>
  </si>
  <si>
    <t>Ihre ausdrückliche Zustimmung zur Datenverarbeitung</t>
  </si>
  <si>
    <t>Vertragserfüllung</t>
  </si>
  <si>
    <t>Rechtsgrund für notwendige Datenverarbeitung zur Service-Bereitstellung</t>
  </si>
  <si>
    <t>Minderjährige</t>
  </si>
  <si>
    <t>Personen unter 18 Jahren</t>
  </si>
  <si>
    <t>Textform</t>
  </si>
  <si>
    <t>Schriftliche Erklärung ohne Unterschrift (E-Mail reicht)</t>
  </si>
  <si>
    <t>Mittelbare Schäden</t>
  </si>
  <si>
    <t>Indirekte Folgeschäden</t>
  </si>
  <si>
    <t>Wesentliche Vertragspflichten</t>
  </si>
  <si>
    <t>Kernleistungen, die den Vertragszweck prägen</t>
  </si>
  <si>
    <t>CLOUD Act</t>
  </si>
  <si>
    <t>US-amerikanisches Gesetz, das Behörden den Zugriff auf Daten von US-Unternehmen ermöglicht, auch wenn diese außerhalb der USA gespeichert sind</t>
  </si>
  <si>
    <t>Schrems II</t>
  </si>
  <si>
    <t>EuGH-Urteil von 2020, das den Privacy Shield für unwirksam erklärte</t>
  </si>
  <si>
    <t>Privacy Shield</t>
  </si>
  <si>
    <t>Ehemaliges Datenschutzabkommen zwischen EU und USA (2020 für unwirksam erklärt)</t>
  </si>
  <si>
    <t>Standardvertragsklauseln (SCC)</t>
  </si>
  <si>
    <t>Vertraglich vereinbarte Datenschutzstandards für internationale Datenübertragungen</t>
  </si>
  <si>
    <t>Rechte von Personen bezüglich ihrer personenbezogenen Daten (Auskunft, Berichtigung, Löschung etc.)</t>
  </si>
  <si>
    <t>TLS 1.3</t>
  </si>
  <si>
    <t>Transport Layer Security, aktueller Standard für verschlüsselte Datenübertragung</t>
  </si>
  <si>
    <t>AES-256</t>
  </si>
  <si>
    <t>Advanced Encryption Standard mit 256-Bit Schlüssellänge für Datenverschlüsselung</t>
  </si>
  <si>
    <t>Salt</t>
  </si>
  <si>
    <t>Zufällige Daten, die beim Passwort-Hashing zur Erhöhung der Sicherheit verwendet werden</t>
  </si>
  <si>
    <t>Multi-Faktor-Authentifizierung (MFA)</t>
  </si>
  <si>
    <t>Sicherheitsverfahren mit mehreren Authentifizierungsfaktoren</t>
  </si>
  <si>
    <t>Incident Response</t>
  </si>
  <si>
    <t>Strukturierter Prozess zur Behandlung von Sicherheitsvorfällen</t>
  </si>
  <si>
    <t>Penetration Testing</t>
  </si>
  <si>
    <t>Sicherheitstest durch simulierte Angriffe auf IT-Systeme</t>
  </si>
  <si>
    <t>CaaS Provider</t>
  </si>
  <si>
    <t>Container-as-a-Service Anbieter für Cloud-Infrastruktur</t>
  </si>
  <si>
    <t>Audit-Logging</t>
  </si>
  <si>
    <t>Protokollierung sicherheitsrelevanter Ereignisse für Compliance-Zwecke</t>
  </si>
  <si>
    <t>Cookie-Consent</t>
  </si>
  <si>
    <t>Einverständniserklärung für die Verwendung von Cookies</t>
  </si>
  <si>
    <t>Erfolgreich</t>
  </si>
  <si>
    <t>Diplomarbeit</t>
  </si>
  <si>
    <t>Aufwand</t>
  </si>
  <si>
    <t>Marketingbudget</t>
  </si>
  <si>
    <t>Server</t>
  </si>
  <si>
    <t>Total</t>
  </si>
  <si>
    <t>Pentesting</t>
  </si>
  <si>
    <t>Alle</t>
  </si>
  <si>
    <t>Abnahmetest</t>
  </si>
  <si>
    <t>Abnahme Test von Muss Kriterien</t>
  </si>
  <si>
    <t>Nicht Erfolgreich</t>
  </si>
  <si>
    <t>Durchgeführten Tests</t>
  </si>
  <si>
    <t>A033</t>
  </si>
  <si>
    <t>A034</t>
  </si>
  <si>
    <t>Nicht Erfoglreich</t>
  </si>
  <si>
    <t>Delegator</t>
  </si>
  <si>
    <t>SLA</t>
  </si>
  <si>
    <t>Erfüllt</t>
  </si>
  <si>
    <t>Nicht Erfüllt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</si>
  <si>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</si>
  <si>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</si>
  <si>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</si>
  <si>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</si>
  <si>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</si>
  <si>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</si>
  <si>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</si>
  <si>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</si>
  <si>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</si>
  <si>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</si>
  <si>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</si>
  <si>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</si>
  <si>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</si>
  <si>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</si>
  <si>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</si>
  <si>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</si>
  <si>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</si>
  <si>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</si>
  <si>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</si>
  <si>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</si>
  <si>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</si>
  <si>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</si>
  <si>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</si>
  <si>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</si>
  <si>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</si>
  <si>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</si>
  <si>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</si>
  <si>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</si>
  <si>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</si>
  <si>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</si>
  <si>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</si>
  <si>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</si>
  <si>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</si>
  <si>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</si>
  <si>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</si>
  <si>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</si>
  <si>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</si>
  <si>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</si>
  <si>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</si>
  <si>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</si>
  <si>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</si>
  <si>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</si>
  <si>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</si>
  <si>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</si>
  <si>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ID</t>
  </si>
  <si>
    <t>Endpoint</t>
  </si>
  <si>
    <t xml:space="preserve">Projekt </t>
  </si>
  <si>
    <t>Zugriff ohne Token</t>
  </si>
  <si>
    <t>Test</t>
  </si>
  <si>
    <t>API</t>
  </si>
  <si>
    <t>Application Programming Interface</t>
  </si>
  <si>
    <t>CSRF</t>
  </si>
  <si>
    <t>Cross-Site Request Forgery</t>
  </si>
  <si>
    <t>DDoS</t>
  </si>
  <si>
    <t>Distributed Denial of Service</t>
  </si>
  <si>
    <t>ELK</t>
  </si>
  <si>
    <t>Elasticsearch, Logstash, Kibana (Stack)</t>
  </si>
  <si>
    <t>GFK</t>
  </si>
  <si>
    <t>Grossvater-Vater-Sohn (Backup-Prinzip)</t>
  </si>
  <si>
    <t>HTTPS</t>
  </si>
  <si>
    <t>Hypertext Transfer Protocol Secure</t>
  </si>
  <si>
    <t>MFA</t>
  </si>
  <si>
    <t>Multi-Factor Authentication</t>
  </si>
  <si>
    <t>MTD</t>
  </si>
  <si>
    <t>Maximum Tolerable Downtime</t>
  </si>
  <si>
    <t>ORM</t>
  </si>
  <si>
    <t>Object-Relational Mapping</t>
  </si>
  <si>
    <t>PoLP</t>
  </si>
  <si>
    <t>Principle of Least Privilege</t>
  </si>
  <si>
    <t>RPO</t>
  </si>
  <si>
    <t>Recovery Point Objective</t>
  </si>
  <si>
    <t>RTO</t>
  </si>
  <si>
    <t>Recovery Time Objective</t>
  </si>
  <si>
    <t>SEC</t>
  </si>
  <si>
    <t>Securities and Exchange Commission</t>
  </si>
  <si>
    <t>SIEM</t>
  </si>
  <si>
    <t>Security Information and Event Management</t>
  </si>
  <si>
    <t>SQL</t>
  </si>
  <si>
    <t>Structured Query Language</t>
  </si>
  <si>
    <t>STRIDE</t>
  </si>
  <si>
    <t>Spoofing, Tampering, Repudiation, Information Disclosure, Denial of Service, Elevation of Privilege</t>
  </si>
  <si>
    <t>TLS</t>
  </si>
  <si>
    <t>Transport Layer Security</t>
  </si>
  <si>
    <t>VLAN</t>
  </si>
  <si>
    <t>Virtual Local Area Network</t>
  </si>
  <si>
    <t>WRT</t>
  </si>
  <si>
    <t>Work Recovery Time</t>
  </si>
  <si>
    <t>3-2-1-1-0 Backup</t>
  </si>
  <si>
    <t>Backup-Strategie: 3 Kopien, 2 verschiedene Medien, 1 offsite, 1 offline, 0 Fehler</t>
  </si>
  <si>
    <t>Air Gapped Backup</t>
  </si>
  <si>
    <t>Physisch getrennte Backup-Lösung ohne Netzwerkverbindung</t>
  </si>
  <si>
    <t>API Keys</t>
  </si>
  <si>
    <t>Eindeutige Identifikatoren für API-Zugriff</t>
  </si>
  <si>
    <t>Banner Grabbing</t>
  </si>
  <si>
    <t>Sammeln von Informationen über Services durch Systemantworten</t>
  </si>
  <si>
    <t>Bot Management</t>
  </si>
  <si>
    <t>Automatische Erkennung und Abwehr von Bots</t>
  </si>
  <si>
    <t>Certificate Pinning</t>
  </si>
  <si>
    <t>Festlegung spezifischer Zertifikate für sichere Verbindungen</t>
  </si>
  <si>
    <t>Cloudflare Tunnel</t>
  </si>
  <si>
    <t>Sichere Verbindung ohne offene Ports</t>
  </si>
  <si>
    <t>Container Image Scanning</t>
  </si>
  <si>
    <t>Automatische Überprüfung von Container-Images auf Schwachstellen</t>
  </si>
  <si>
    <t>Directory Listing</t>
  </si>
  <si>
    <t>Unerlaubte Auflistung von Verzeichnisinhalten</t>
  </si>
  <si>
    <t>Disaster Recovery</t>
  </si>
  <si>
    <t>Wiederherstellungsplan nach Systemausfall</t>
  </si>
  <si>
    <t>Field-Level Encryption</t>
  </si>
  <si>
    <t>Verschlüsselung auf Datenfeldebene</t>
  </si>
  <si>
    <t>Flutter Secure Storage</t>
  </si>
  <si>
    <t>Sichere Datenspeicherung in Flutter-Apps</t>
  </si>
  <si>
    <t>Reaktion auf Sicherheitsvorfälle</t>
  </si>
  <si>
    <t>Input Validation</t>
  </si>
  <si>
    <t>Überprüfung von Eingabedaten</t>
  </si>
  <si>
    <t>Inter-Container Verschlüsselung</t>
  </si>
  <si>
    <t>Verschlüsselung zwischen Containern</t>
  </si>
  <si>
    <t>Least Privilege</t>
  </si>
  <si>
    <t>Minimale Berechtigungen für Benutzer und Services</t>
  </si>
  <si>
    <t>Man-in-the-Middle</t>
  </si>
  <si>
    <t>Angriff durch Abfangen der Kommunikation</t>
  </si>
  <si>
    <t>Mutual TLS</t>
  </si>
  <si>
    <t>Gegenseitige TLS-Authentifizierung</t>
  </si>
  <si>
    <t>Penetration Test</t>
  </si>
  <si>
    <t>Sicherheitstest durch simulierte Angriffe</t>
  </si>
  <si>
    <t>Rate Limiting</t>
  </si>
  <si>
    <t>Begrenzung der Anfragerate</t>
  </si>
  <si>
    <t>Resource Exhaustion</t>
  </si>
  <si>
    <t>Erschöpfung von Systemressourcen</t>
  </si>
  <si>
    <t>Risk-based Authentication</t>
  </si>
  <si>
    <t>Risikobasierte Authentifizierung</t>
  </si>
  <si>
    <t>Secrets Management</t>
  </si>
  <si>
    <t>Verwaltung von Passwörtern und Schlüsseln</t>
  </si>
  <si>
    <t>Security by Design</t>
  </si>
  <si>
    <t>Sicherheit von Anfang an mitgedacht</t>
  </si>
  <si>
    <t>Security by Obscurity</t>
  </si>
  <si>
    <t>Sicherheit durch Geheimhaltung (vermeiden)</t>
  </si>
  <si>
    <t>Session Timeout</t>
  </si>
  <si>
    <t>Automatische Sitzungsbeendigung</t>
  </si>
  <si>
    <t>Token Manipulation</t>
  </si>
  <si>
    <t>Unbefugte Änderung von Authentifizierungstoken</t>
  </si>
  <si>
    <t>Trusted CA</t>
  </si>
  <si>
    <t>Vertrauenswürdige Zertifizierungsstelle</t>
  </si>
  <si>
    <t>Zero Trust</t>
  </si>
  <si>
    <t>Sicherheitsarchitektur ohne implizites Vertrauen</t>
  </si>
  <si>
    <t>GB</t>
  </si>
  <si>
    <t>Jahr</t>
  </si>
  <si>
    <t>Scale</t>
  </si>
  <si>
    <t>Preis</t>
  </si>
  <si>
    <t>Exo</t>
  </si>
  <si>
    <t>Sum</t>
  </si>
  <si>
    <t>CHF</t>
  </si>
  <si>
    <t>Backup</t>
  </si>
  <si>
    <t>Min</t>
  </si>
  <si>
    <t>Max</t>
  </si>
  <si>
    <t>Reach</t>
  </si>
  <si>
    <t>pro Jahr</t>
  </si>
  <si>
    <t>CTR</t>
  </si>
  <si>
    <t>CPA</t>
  </si>
  <si>
    <t>Neue User</t>
  </si>
  <si>
    <t>Kosten</t>
  </si>
  <si>
    <t>Income</t>
  </si>
  <si>
    <t>User</t>
  </si>
  <si>
    <t>Summe</t>
  </si>
  <si>
    <t>Betrag</t>
  </si>
  <si>
    <t>Testart</t>
  </si>
  <si>
    <t>Ergebnis</t>
  </si>
  <si>
    <t>Datum</t>
  </si>
  <si>
    <t>Token - Geschützte Endpunkte ohne Token</t>
  </si>
  <si>
    <t>Mängelfrei (Klasse 0)</t>
  </si>
  <si>
    <t>06.06.2025</t>
  </si>
  <si>
    <t>Token - JWT Token Manipulation</t>
  </si>
  <si>
    <t>Token - Zugriff auf fremde Daten</t>
  </si>
  <si>
    <t>Premium - Admin-Funktionen für normale User</t>
  </si>
  <si>
    <t>SQL Injection Tests</t>
  </si>
  <si>
    <t>Grenzwerte und Datentypen</t>
  </si>
  <si>
    <t>iCal Token Sicherheit</t>
  </si>
  <si>
    <t>Leichter Mangel (Klasse 2)</t>
  </si>
  <si>
    <t>Organisation Invitation Security</t>
  </si>
  <si>
    <t>Project Access Control</t>
  </si>
  <si>
    <t>HTTP Method Testing</t>
  </si>
  <si>
    <t>Content-Type Validation</t>
  </si>
  <si>
    <t>Error Message Information Leakage</t>
  </si>
  <si>
    <t>Kritischer Mangel (Klasse 4)</t>
  </si>
  <si>
    <t>Session &amp; Token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</si>
</sst>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b/>
      <sz val="11"/>
      <color theme="1"/>
      <name val="Frutiger LT 47 LightCn"/>
      <family val="2"/>
    </font>
    <font>
      <sz val="12"/>
      <color theme="1"/>
      <name val="Karla Regular"/>
    </font>
    <font>
      <b/>
      <sz val="12"/>
      <name val="Karla Regular"/>
    </font>
    <font>
      <sz val="12"/>
      <name val="Karla Regular"/>
    </font>
    <font>
      <b/>
      <sz val="26"/>
      <name val="Karla Regular"/>
    </font>
    <font>
      <sz val="26"/>
      <color theme="1"/>
      <name val="Karla Regular"/>
    </font>
    <font>
      <b/>
      <sz val="12"/>
      <color theme="1"/>
      <name val="Aptos Narrow"/>
      <scheme val="minor"/>
    </font>
    <font>
      <b/>
      <sz val="12"/>
      <color theme="1"/>
      <name val="Karla Regular"/>
    </font>
    <font>
      <sz val="13"/>
      <color theme="1"/>
      <name val="Karla Regular"/>
    </font>
    <font>
      <sz val="12"/>
      <color theme="1"/>
      <name val="Karla"/>
    </font>
    <font>
      <b/>
      <sz val="12"/>
      <color theme="1"/>
      <name val="Karla"/>
    </font>
    <font>
      <sz val="8"/>
      <name val="Aptos Narrow"/>
      <family val="2"/>
      <scheme val="minor"/>
    </font>
    <font>
      <sz val="11"/>
      <color rgb="FFAEAAAA"/>
      <name val="Calibri"/>
      <family val="2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darkHorizontal">
        <fgColor theme="0" tint="-0.24994659260841701"/>
        <bgColor theme="0" tint="-4.9989318521683403E-2"/>
      </patternFill>
    </fill>
    <fill>
      <patternFill patternType="darkHorizontal">
        <fgColor theme="0" tint="-4.9989318521683403E-2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Font="0"/>
    <xf numFmtId="0" fontId="1" fillId="3" borderId="1" applyFont="0"/>
  </cellStyleXfs>
  <cellXfs count="5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7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0" fillId="9" borderId="0" xfId="0" applyFill="1" applyAlignment="1">
      <alignment vertical="center"/>
    </xf>
    <xf numFmtId="0" fontId="2" fillId="9" borderId="0" xfId="0" applyFont="1" applyFill="1" applyAlignment="1">
      <alignment vertical="center" textRotation="90"/>
    </xf>
    <xf numFmtId="0" fontId="3" fillId="10" borderId="6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0" xfId="0" applyFont="1" applyFill="1" applyAlignment="1">
      <alignment horizontal="left"/>
    </xf>
    <xf numFmtId="0" fontId="2" fillId="9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1" fontId="10" fillId="0" borderId="15" xfId="0" applyNumberFormat="1" applyFont="1" applyBorder="1" applyAlignment="1">
      <alignment horizontal="center" vertical="center" wrapText="1"/>
    </xf>
    <xf numFmtId="1" fontId="10" fillId="0" borderId="14" xfId="0" applyNumberFormat="1" applyFont="1" applyBorder="1" applyAlignment="1">
      <alignment horizontal="center" vertical="center" wrapText="1"/>
    </xf>
    <xf numFmtId="0" fontId="13" fillId="0" borderId="0" xfId="0" applyFont="1"/>
    <xf numFmtId="1" fontId="0" fillId="0" borderId="0" xfId="0" applyNumberFormat="1"/>
    <xf numFmtId="0" fontId="3" fillId="10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5" fillId="9" borderId="0" xfId="0" applyFont="1" applyFill="1" applyAlignment="1">
      <alignment wrapText="1"/>
    </xf>
    <xf numFmtId="0" fontId="6" fillId="9" borderId="0" xfId="0" applyFont="1" applyFill="1"/>
    <xf numFmtId="0" fontId="3" fillId="10" borderId="2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textRotation="90"/>
    </xf>
    <xf numFmtId="0" fontId="7" fillId="9" borderId="0" xfId="0" applyFont="1" applyFill="1" applyAlignment="1">
      <alignment horizontal="center" vertical="center"/>
    </xf>
    <xf numFmtId="0" fontId="14" fillId="0" borderId="0" xfId="0" applyFont="1"/>
  </cellXfs>
  <cellStyles count="3">
    <cellStyle name="Normal" xfId="0" builtinId="0"/>
    <cellStyle name="Style 1" xfId="1" xr:uid="{C445076B-1541-A04C-AE06-D9186E4B8556}"/>
    <cellStyle name="Style 2" xfId="2" xr:uid="{FE7A7149-67C0-7A44-8205-85308F72C1CB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77"/>
                <a:ea typeface="+mn-ea"/>
                <a:cs typeface="+mn-cs"/>
              </a:defRPr>
            </a:pPr>
            <a:r>
              <a:rPr lang="en-US"/>
              <a:t>Aufteilung von Abnahme Kriterien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50E-8449-AB46-2E7E0F06242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50E-8449-AB46-2E7E0F0624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Karla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AbhnametestCharts!$A$2:$A$3</c:f>
              <c:strCache>
                <c:ptCount val="2"/>
                <c:pt idx="0">
                  <c:v>Kann</c:v>
                </c:pt>
                <c:pt idx="1">
                  <c:v>Muss</c:v>
                </c:pt>
              </c:strCache>
            </c:strRef>
          </c:cat>
          <c:val>
            <c:numRef>
              <c:f>AbhnametestCharts!$B$2:$B$3</c:f>
              <c:numCache>
                <c:formatCode>General</c:formatCode>
                <c:ptCount val="2"/>
                <c:pt idx="0">
                  <c:v>20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2-0F40-85AE-2AC080AB9E1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arla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77"/>
                <a:ea typeface="+mn-ea"/>
                <a:cs typeface="+mn-cs"/>
              </a:defRPr>
            </a:pPr>
            <a:r>
              <a:rPr lang="en-US"/>
              <a:t>Abnahme von muss kriterien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9A-964B-8CE2-2760F0A950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9A-964B-8CE2-2760F0A950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Karla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AbhnametestCharts!$A$8:$A$9</c:f>
              <c:strCache>
                <c:ptCount val="2"/>
                <c:pt idx="0">
                  <c:v>Erfolgreich</c:v>
                </c:pt>
                <c:pt idx="1">
                  <c:v>Nicht Erfolgreich</c:v>
                </c:pt>
              </c:strCache>
            </c:strRef>
          </c:cat>
          <c:val>
            <c:numRef>
              <c:f>AbhnametestCharts!$B$8:$B$9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1-8843-9628-5DA1CA3107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arla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77"/>
                <a:ea typeface="+mn-ea"/>
                <a:cs typeface="+mn-cs"/>
              </a:defRPr>
            </a:pPr>
            <a:r>
              <a:rPr lang="en-US"/>
              <a:t>Verantwortung Test kriterien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32C-9A48-B4C4-CD7DCBDE38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32C-9A48-B4C4-CD7DCBDE38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Karla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AbhnametestCharts!$A$17:$A$18</c:f>
              <c:strCache>
                <c:ptCount val="2"/>
                <c:pt idx="0">
                  <c:v>SLA</c:v>
                </c:pt>
                <c:pt idx="1">
                  <c:v>Delegator</c:v>
                </c:pt>
              </c:strCache>
            </c:strRef>
          </c:cat>
          <c:val>
            <c:numRef>
              <c:f>AbhnametestCharts!$B$17:$B$18</c:f>
              <c:numCache>
                <c:formatCode>General</c:formatCode>
                <c:ptCount val="2"/>
                <c:pt idx="0">
                  <c:v>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0-DD48-AB4D-C804E2AA17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arla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77"/>
                <a:ea typeface="+mn-ea"/>
                <a:cs typeface="+mn-cs"/>
              </a:defRPr>
            </a:pPr>
            <a:r>
              <a:rPr lang="en-US"/>
              <a:t>alle durchgeführten User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05E-FB42-BD93-32296C1B29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05E-FB42-BD93-32296C1B29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Karla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AbhnametestCharts!$A$24:$A$25</c:f>
              <c:strCache>
                <c:ptCount val="2"/>
                <c:pt idx="0">
                  <c:v>Erfüllt</c:v>
                </c:pt>
                <c:pt idx="1">
                  <c:v>Nicht Erfüllt</c:v>
                </c:pt>
              </c:strCache>
            </c:strRef>
          </c:cat>
          <c:val>
            <c:numRef>
              <c:f>AbhnametestCharts!$B$24:$B$25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F-9240-B3F8-27BD4EDC7C5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rla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arla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221343</xdr:colOff>
      <xdr:row>1</xdr:row>
      <xdr:rowOff>58511</xdr:rowOff>
    </xdr:from>
    <xdr:to>
      <xdr:col>8</xdr:col>
      <xdr:colOff>665842</xdr:colOff>
      <xdr:row>14</xdr:row>
      <xdr:rowOff>160111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7EF60-BF3D-91CB-92F2-0C1B4F4DB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202974</xdr:colOff>
      <xdr:row>15</xdr:row>
      <xdr:rowOff>159203</xdr:rowOff>
    </xdr:from>
    <xdr:to>
      <xdr:col>8</xdr:col>
      <xdr:colOff>636135</xdr:colOff>
      <xdr:row>29</xdr:row>
      <xdr:rowOff>44903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1D92F-7076-0484-0A9E-FDFD64025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826635</xdr:colOff>
      <xdr:row>15</xdr:row>
      <xdr:rowOff>181882</xdr:rowOff>
    </xdr:from>
    <xdr:to>
      <xdr:col>14</xdr:col>
      <xdr:colOff>432028</xdr:colOff>
      <xdr:row>29</xdr:row>
      <xdr:rowOff>67582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83CBB-BB73-D681-6A0B-D09086026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214313</xdr:colOff>
      <xdr:row>0</xdr:row>
      <xdr:rowOff>181882</xdr:rowOff>
    </xdr:from>
    <xdr:to>
      <xdr:col>14</xdr:col>
      <xdr:colOff>647474</xdr:colOff>
      <xdr:row>14</xdr:row>
      <xdr:rowOff>67582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FBD106-224C-167A-C18B-9FCFE0848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152400</xdr:rowOff>
    </xdr:from>
    <xdr:to>
      <xdr:col>3</xdr:col>
      <xdr:colOff>292100</xdr:colOff>
      <xdr:row>2</xdr:row>
      <xdr:rowOff>228600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EE5C2A96-6BC2-934E-B4CE-23CBBC123834}"/>
            </a:ext>
          </a:extLst>
        </xdr:cNvPr>
        <xdr:cNvSpPr>
          <a:spLocks noChangeArrowheads="1"/>
        </xdr:cNvSpPr>
      </xdr:nvSpPr>
      <xdr:spPr bwMode="auto">
        <a:xfrm>
          <a:off x="6007100" y="1231900"/>
          <a:ext cx="889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165100</xdr:colOff>
      <xdr:row>2</xdr:row>
      <xdr:rowOff>114300</xdr:rowOff>
    </xdr:from>
    <xdr:to>
      <xdr:col>4</xdr:col>
      <xdr:colOff>330200</xdr:colOff>
      <xdr:row>2</xdr:row>
      <xdr:rowOff>254000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B8F2559F-1D2C-A64E-A16C-BFE77D44147B}"/>
            </a:ext>
          </a:extLst>
        </xdr:cNvPr>
        <xdr:cNvSpPr>
          <a:spLocks noChangeArrowheads="1"/>
        </xdr:cNvSpPr>
      </xdr:nvSpPr>
      <xdr:spPr bwMode="auto">
        <a:xfrm>
          <a:off x="6477000" y="1193800"/>
          <a:ext cx="165100" cy="139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88900</xdr:colOff>
      <xdr:row>2</xdr:row>
      <xdr:rowOff>50800</xdr:rowOff>
    </xdr:from>
    <xdr:to>
      <xdr:col>5</xdr:col>
      <xdr:colOff>406400</xdr:colOff>
      <xdr:row>2</xdr:row>
      <xdr:rowOff>342900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59290749-1AEE-BF44-BAE1-005AE26503CB}"/>
            </a:ext>
          </a:extLst>
        </xdr:cNvPr>
        <xdr:cNvSpPr>
          <a:spLocks noChangeArrowheads="1"/>
        </xdr:cNvSpPr>
      </xdr:nvSpPr>
      <xdr:spPr bwMode="auto">
        <a:xfrm>
          <a:off x="6908800" y="1130300"/>
          <a:ext cx="317500" cy="292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190500</xdr:colOff>
      <xdr:row>2</xdr:row>
      <xdr:rowOff>152400</xdr:rowOff>
    </xdr:from>
    <xdr:to>
      <xdr:col>7</xdr:col>
      <xdr:colOff>279400</xdr:colOff>
      <xdr:row>2</xdr:row>
      <xdr:rowOff>228600</xdr:rowOff>
    </xdr:to>
    <xdr:sp macro="" textlink="">
      <xdr:nvSpPr>
        <xdr:cNvPr id="5" name="Oval 5">
          <a:extLst>
            <a:ext uri="{FF2B5EF4-FFF2-40B4-BE49-F238E27FC236}">
              <a16:creationId xmlns:a16="http://schemas.microsoft.com/office/drawing/2014/main" id="{57BD9867-0F24-864E-8DA9-A4C48C65AF9E}"/>
            </a:ext>
          </a:extLst>
        </xdr:cNvPr>
        <xdr:cNvSpPr>
          <a:spLocks noChangeArrowheads="1"/>
        </xdr:cNvSpPr>
      </xdr:nvSpPr>
      <xdr:spPr bwMode="auto">
        <a:xfrm>
          <a:off x="9639300" y="1231900"/>
          <a:ext cx="889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165100</xdr:colOff>
      <xdr:row>2</xdr:row>
      <xdr:rowOff>127000</xdr:rowOff>
    </xdr:from>
    <xdr:to>
      <xdr:col>8</xdr:col>
      <xdr:colOff>330200</xdr:colOff>
      <xdr:row>2</xdr:row>
      <xdr:rowOff>266700</xdr:rowOff>
    </xdr:to>
    <xdr:sp macro="" textlink="">
      <xdr:nvSpPr>
        <xdr:cNvPr id="6" name="Oval 6">
          <a:extLst>
            <a:ext uri="{FF2B5EF4-FFF2-40B4-BE49-F238E27FC236}">
              <a16:creationId xmlns:a16="http://schemas.microsoft.com/office/drawing/2014/main" id="{8CF62A62-B553-6B4D-944E-A5125FC08F79}"/>
            </a:ext>
          </a:extLst>
        </xdr:cNvPr>
        <xdr:cNvSpPr>
          <a:spLocks noChangeArrowheads="1"/>
        </xdr:cNvSpPr>
      </xdr:nvSpPr>
      <xdr:spPr bwMode="auto">
        <a:xfrm>
          <a:off x="10121900" y="1206500"/>
          <a:ext cx="165100" cy="139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88900</xdr:colOff>
      <xdr:row>2</xdr:row>
      <xdr:rowOff>50800</xdr:rowOff>
    </xdr:from>
    <xdr:to>
      <xdr:col>9</xdr:col>
      <xdr:colOff>406400</xdr:colOff>
      <xdr:row>2</xdr:row>
      <xdr:rowOff>342900</xdr:rowOff>
    </xdr:to>
    <xdr:sp macro="" textlink="">
      <xdr:nvSpPr>
        <xdr:cNvPr id="7" name="Oval 7">
          <a:extLst>
            <a:ext uri="{FF2B5EF4-FFF2-40B4-BE49-F238E27FC236}">
              <a16:creationId xmlns:a16="http://schemas.microsoft.com/office/drawing/2014/main" id="{116C6D10-A78D-944D-A9C5-6A793E80D1F3}"/>
            </a:ext>
          </a:extLst>
        </xdr:cNvPr>
        <xdr:cNvSpPr>
          <a:spLocks noChangeArrowheads="1"/>
        </xdr:cNvSpPr>
      </xdr:nvSpPr>
      <xdr:spPr bwMode="auto">
        <a:xfrm>
          <a:off x="10553700" y="1130300"/>
          <a:ext cx="317500" cy="292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68819</xdr:colOff>
      <xdr:row>2</xdr:row>
      <xdr:rowOff>100100</xdr:rowOff>
    </xdr:from>
    <xdr:to>
      <xdr:col>2</xdr:col>
      <xdr:colOff>425418</xdr:colOff>
      <xdr:row>2</xdr:row>
      <xdr:rowOff>425419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43B595A-C439-E854-E1DD-A005F049E825}"/>
            </a:ext>
          </a:extLst>
        </xdr:cNvPr>
        <xdr:cNvSpPr/>
      </xdr:nvSpPr>
      <xdr:spPr>
        <a:xfrm>
          <a:off x="1720445" y="1651627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233733</xdr:colOff>
      <xdr:row>1</xdr:row>
      <xdr:rowOff>246244</xdr:rowOff>
    </xdr:from>
    <xdr:to>
      <xdr:col>3</xdr:col>
      <xdr:colOff>590332</xdr:colOff>
      <xdr:row>1</xdr:row>
      <xdr:rowOff>571563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DCA2FB0-E913-E841-9431-20104C365131}"/>
            </a:ext>
          </a:extLst>
        </xdr:cNvPr>
        <xdr:cNvSpPr/>
      </xdr:nvSpPr>
      <xdr:spPr>
        <a:xfrm>
          <a:off x="2711171" y="1022008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98349</xdr:colOff>
      <xdr:row>1</xdr:row>
      <xdr:rowOff>104604</xdr:rowOff>
    </xdr:from>
    <xdr:to>
      <xdr:col>2</xdr:col>
      <xdr:colOff>454948</xdr:colOff>
      <xdr:row>1</xdr:row>
      <xdr:rowOff>429923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44589F6-AB9D-E04F-9725-79EF8BE0BE62}"/>
            </a:ext>
          </a:extLst>
        </xdr:cNvPr>
        <xdr:cNvSpPr/>
      </xdr:nvSpPr>
      <xdr:spPr>
        <a:xfrm>
          <a:off x="1749975" y="880368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210960</xdr:colOff>
      <xdr:row>3</xdr:row>
      <xdr:rowOff>229728</xdr:rowOff>
    </xdr:from>
    <xdr:to>
      <xdr:col>1</xdr:col>
      <xdr:colOff>567559</xdr:colOff>
      <xdr:row>3</xdr:row>
      <xdr:rowOff>555047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F6F27A2-AA29-A344-B36B-14EC5F79B6F2}"/>
            </a:ext>
          </a:extLst>
        </xdr:cNvPr>
        <xdr:cNvSpPr/>
      </xdr:nvSpPr>
      <xdr:spPr>
        <a:xfrm>
          <a:off x="1036773" y="2557019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</xdr:col>
      <xdr:colOff>382128</xdr:colOff>
      <xdr:row>1</xdr:row>
      <xdr:rowOff>375871</xdr:rowOff>
    </xdr:from>
    <xdr:to>
      <xdr:col>2</xdr:col>
      <xdr:colOff>738727</xdr:colOff>
      <xdr:row>1</xdr:row>
      <xdr:rowOff>701190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6CE287F-AC48-854A-88EE-CFED071577CB}"/>
            </a:ext>
          </a:extLst>
        </xdr:cNvPr>
        <xdr:cNvSpPr/>
      </xdr:nvSpPr>
      <xdr:spPr>
        <a:xfrm>
          <a:off x="2033754" y="1151635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</xdr:col>
      <xdr:colOff>396893</xdr:colOff>
      <xdr:row>2</xdr:row>
      <xdr:rowOff>384380</xdr:rowOff>
    </xdr:from>
    <xdr:to>
      <xdr:col>2</xdr:col>
      <xdr:colOff>753492</xdr:colOff>
      <xdr:row>2</xdr:row>
      <xdr:rowOff>709699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97D2BDC-7F2B-1F41-9209-C00258EEB428}"/>
            </a:ext>
          </a:extLst>
        </xdr:cNvPr>
        <xdr:cNvSpPr/>
      </xdr:nvSpPr>
      <xdr:spPr>
        <a:xfrm>
          <a:off x="2048519" y="1935907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8717-75D1-B54C-91D0-71ED2FB83FF0}" name="Table1" displayName="Table1" ref="A1:P38" totalsRowCount="1" dataDxfId="32">
  <autoFilter ref="A1:P37" xr:uid="{BCC38717-75D1-B54C-91D0-71ED2FB83FF0}"/>
  <tableColumns count="16">
    <tableColumn id="1" xr3:uid="{D219DCDC-426B-5A42-B105-F85E069CDFB1}" name="AID" dataDxfId="31" totalsRowDxfId="30"/>
    <tableColumn id="2" xr3:uid="{48F15BF0-DE67-A340-8A58-E7B5C4DAEA42}" name="FID" dataDxfId="29" totalsRowDxfId="28"/>
    <tableColumn id="3" xr3:uid="{255DB050-EBC4-E240-B4B6-EDD8402B8DE6}" name="Abnahmekriterium" dataDxfId="27" totalsRowDxfId="26"/>
    <tableColumn id="4" xr3:uid="{5189EC89-E104-0545-8A93-F5690A605DEA}" name="TID" dataDxfId="25" totalsRowDxfId="24"/>
    <tableColumn id="10" xr3:uid="{0F700025-1891-C841-978D-2C72766FAED7}" name="Kann / Muss" dataDxfId="23" totalsRowDxfId="22"/>
    <tableColumn id="5" xr3:uid="{2F670392-BE4D-7749-BDF5-C28F7C8CAECF}" name="Bezeichnung" dataDxfId="21" totalsRowDxfId="20"/>
    <tableColumn id="6" xr3:uid="{B5234F71-D05E-B240-9396-25072CA8EF14}" name="Beschreibung" dataDxfId="19" totalsRowDxfId="18"/>
    <tableColumn id="7" xr3:uid="{77E60AE6-9A51-0243-BE61-29DCD23C89B5}" name="Vorraussetzung" dataDxfId="17" totalsRowDxfId="16"/>
    <tableColumn id="8" xr3:uid="{FB791367-CFC2-664D-A306-AEB60983B1BD}" name="Testschritte" dataDxfId="15" totalsRowDxfId="14"/>
    <tableColumn id="9" xr3:uid="{7354396D-5981-9540-BC62-E70CB38525AB}" name="Erwartetes Ergebnis" dataDxfId="13" totalsRowDxfId="12"/>
    <tableColumn id="11" xr3:uid="{56884BFA-4019-6E4A-8659-7A46E37D4882}" name="Gibt es Test" totalsRowFunction="custom" dataDxfId="11" totalsRowDxfId="10">
      <totalsRowFormula>SUM(Table1[Gibt es Test])</totalsRowFormula>
    </tableColumn>
    <tableColumn id="12" xr3:uid="{10064608-2550-6A40-B391-890BF29F1F58}" name="Anders" dataDxfId="9" totalsRowDxfId="8"/>
    <tableColumn id="13" xr3:uid="{4092CEBB-CF7D-B544-8CA1-2CFDEC3F24A0}" name="Nicht" dataDxfId="7" totalsRowDxfId="6"/>
    <tableColumn id="14" xr3:uid="{ECADE266-5CDB-E64C-AAB4-75D1FEF87FE8}" name="Ist Kann" totalsRowFunction="custom" dataDxfId="5" totalsRowDxfId="4">
      <totalsRowFormula>SUM(Table1[Ist Kann])</totalsRowFormula>
    </tableColumn>
    <tableColumn id="15" xr3:uid="{EBD101BC-CBE1-FB45-8D9E-18AED033D21D}" name="Erfolgreich" dataDxfId="3" totalsRowDxfId="2"/>
    <tableColumn id="16" xr3:uid="{6C15463C-F591-5342-B4F9-3966DCD9282A}" name="Alle" totalsRowFunction="custom" dataDxfId="1" totalsRowDxfId="0">
      <totalsRowFormula>SUM(Table1[Alle])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4681-3F1C-7D42-BE25-7DE70F3FB0FB}">
  <dimension ref="A1:P38"/>
  <sheetViews>
    <sheetView workbookViewId="0">
      <selection activeCell="A13" sqref="A13"/>
    </sheetView>
  </sheetViews>
  <sheetFormatPr baseColWidth="10" defaultRowHeight="16"/>
  <cols>
    <col min="3" max="3" width="83.83203125" customWidth="1"/>
    <col min="4" max="4" width="6.6640625" customWidth="1"/>
    <col min="5" max="5" width="8.1640625" customWidth="1"/>
    <col min="6" max="6" width="12.6640625" customWidth="1"/>
    <col min="7" max="7" width="8.1640625" customWidth="1"/>
    <col min="8" max="8" width="8.5" customWidth="1"/>
    <col min="9" max="9" width="10.1640625" customWidth="1"/>
    <col min="10" max="10" width="9" customWidth="1"/>
  </cols>
  <sheetData>
    <row r="1" spans="1:16">
      <c r="A1" t="s">
        <v>0</v>
      </c>
      <c r="B1" t="s">
        <v>1</v>
      </c>
      <c r="C1" t="s">
        <v>2</v>
      </c>
      <c r="D1" t="s">
        <v>92</v>
      </c>
      <c r="E1" t="s">
        <v>141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150</v>
      </c>
      <c r="L1" t="s">
        <v>136</v>
      </c>
      <c r="M1" t="s">
        <v>151</v>
      </c>
      <c r="N1" t="s">
        <v>152</v>
      </c>
      <c r="O1" t="s">
        <v>281</v>
      </c>
      <c r="P1" t="s">
        <v>288</v>
      </c>
    </row>
    <row r="2" spans="1:16">
      <c r="A2" s="1" t="s">
        <v>3</v>
      </c>
      <c r="B2" s="1" t="s">
        <v>4</v>
      </c>
      <c r="C2" s="1" t="s">
        <v>5</v>
      </c>
      <c r="D2" s="1">
        <v>1</v>
      </c>
      <c r="E2" s="1" t="s">
        <v>142</v>
      </c>
      <c r="F2" s="1" t="s">
        <v>103</v>
      </c>
      <c r="G2" s="1" t="s">
        <v>102</v>
      </c>
      <c r="H2" s="1" t="s">
        <v>98</v>
      </c>
      <c r="I2" s="1" t="s">
        <v>99</v>
      </c>
      <c r="J2" s="1" t="s">
        <v>100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1</v>
      </c>
    </row>
    <row r="3" spans="1:16">
      <c r="A3" s="1" t="s">
        <v>6</v>
      </c>
      <c r="B3" s="1" t="s">
        <v>4</v>
      </c>
      <c r="C3" s="1" t="s">
        <v>7</v>
      </c>
      <c r="D3" s="1">
        <v>2</v>
      </c>
      <c r="E3" s="1" t="s">
        <v>142</v>
      </c>
      <c r="F3" s="1" t="s">
        <v>136</v>
      </c>
      <c r="G3" s="1"/>
      <c r="H3" s="1"/>
      <c r="I3" s="1"/>
      <c r="J3" s="1"/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</row>
    <row r="4" spans="1:16">
      <c r="A4" s="1" t="s">
        <v>8</v>
      </c>
      <c r="B4" s="1" t="s">
        <v>4</v>
      </c>
      <c r="C4" s="1" t="s">
        <v>9</v>
      </c>
      <c r="D4" s="1">
        <v>3</v>
      </c>
      <c r="E4" s="1" t="s">
        <v>142</v>
      </c>
      <c r="F4" s="1" t="s">
        <v>136</v>
      </c>
      <c r="G4" s="1"/>
      <c r="H4" s="1"/>
      <c r="I4" s="1"/>
      <c r="J4" s="1"/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</row>
    <row r="5" spans="1:16">
      <c r="A5" s="1" t="s">
        <v>10</v>
      </c>
      <c r="B5" s="1" t="s">
        <v>4</v>
      </c>
      <c r="C5" s="1" t="s">
        <v>101</v>
      </c>
      <c r="D5" s="1">
        <v>4</v>
      </c>
      <c r="E5" s="1" t="s">
        <v>142</v>
      </c>
      <c r="F5" s="1" t="s">
        <v>136</v>
      </c>
      <c r="G5" s="1"/>
      <c r="H5" s="1"/>
      <c r="I5" s="1"/>
      <c r="J5" s="1"/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</row>
    <row r="6" spans="1:16">
      <c r="A6" s="1" t="s">
        <v>11</v>
      </c>
      <c r="B6" s="1" t="s">
        <v>12</v>
      </c>
      <c r="C6" s="1" t="s">
        <v>13</v>
      </c>
      <c r="D6" s="1">
        <v>5</v>
      </c>
      <c r="E6" s="1" t="s">
        <v>142</v>
      </c>
      <c r="F6" s="1" t="s">
        <v>107</v>
      </c>
      <c r="G6" s="1" t="s">
        <v>104</v>
      </c>
      <c r="H6" s="1" t="s">
        <v>112</v>
      </c>
      <c r="I6" s="1" t="s">
        <v>106</v>
      </c>
      <c r="J6" s="1" t="s">
        <v>105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</row>
    <row r="7" spans="1:16">
      <c r="A7" s="1" t="s">
        <v>14</v>
      </c>
      <c r="B7" s="1" t="s">
        <v>12</v>
      </c>
      <c r="C7" s="1" t="s">
        <v>15</v>
      </c>
      <c r="D7" s="1">
        <v>6</v>
      </c>
      <c r="E7" s="1" t="s">
        <v>142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1</v>
      </c>
    </row>
    <row r="8" spans="1:16">
      <c r="A8" s="1" t="s">
        <v>16</v>
      </c>
      <c r="B8" s="1" t="s">
        <v>12</v>
      </c>
      <c r="C8" s="1" t="s">
        <v>17</v>
      </c>
      <c r="D8" s="1">
        <v>7</v>
      </c>
      <c r="E8" s="1" t="s">
        <v>142</v>
      </c>
      <c r="F8" s="1" t="s">
        <v>107</v>
      </c>
      <c r="G8" s="1" t="s">
        <v>113</v>
      </c>
      <c r="H8" s="1" t="s">
        <v>112</v>
      </c>
      <c r="I8" s="1" t="s">
        <v>114</v>
      </c>
      <c r="J8" s="1" t="s">
        <v>115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1</v>
      </c>
    </row>
    <row r="9" spans="1:16">
      <c r="A9" s="1" t="s">
        <v>18</v>
      </c>
      <c r="B9" s="1" t="s">
        <v>19</v>
      </c>
      <c r="C9" s="1" t="s">
        <v>20</v>
      </c>
      <c r="D9" s="1">
        <v>8</v>
      </c>
      <c r="E9" s="1" t="s">
        <v>142</v>
      </c>
      <c r="F9" s="1" t="s">
        <v>107</v>
      </c>
      <c r="G9" s="1" t="s">
        <v>116</v>
      </c>
      <c r="H9" s="1" t="s">
        <v>117</v>
      </c>
      <c r="I9" s="1" t="s">
        <v>118</v>
      </c>
      <c r="J9" s="1" t="s">
        <v>119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</row>
    <row r="10" spans="1:16">
      <c r="A10" s="1" t="s">
        <v>21</v>
      </c>
      <c r="B10" s="1" t="s">
        <v>19</v>
      </c>
      <c r="C10" s="1" t="s">
        <v>22</v>
      </c>
      <c r="D10" s="1">
        <v>9</v>
      </c>
      <c r="E10" s="1" t="s">
        <v>142</v>
      </c>
      <c r="F10" s="1" t="s">
        <v>107</v>
      </c>
      <c r="G10" s="1" t="s">
        <v>116</v>
      </c>
      <c r="H10" s="1" t="s">
        <v>120</v>
      </c>
      <c r="I10" s="1" t="s">
        <v>121</v>
      </c>
      <c r="J10" s="1" t="s">
        <v>122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</row>
    <row r="11" spans="1:16">
      <c r="A11" s="1" t="s">
        <v>23</v>
      </c>
      <c r="B11" s="1" t="s">
        <v>24</v>
      </c>
      <c r="C11" s="1" t="s">
        <v>25</v>
      </c>
      <c r="D11" s="1">
        <v>10</v>
      </c>
      <c r="E11" s="1" t="s">
        <v>142</v>
      </c>
      <c r="F11" s="1" t="s">
        <v>123</v>
      </c>
      <c r="G11" s="1" t="s">
        <v>124</v>
      </c>
      <c r="H11" s="1" t="s">
        <v>98</v>
      </c>
      <c r="I11" s="1" t="s">
        <v>125</v>
      </c>
      <c r="J11" s="1" t="s">
        <v>126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</row>
    <row r="12" spans="1:16">
      <c r="A12" s="1" t="s">
        <v>26</v>
      </c>
      <c r="B12" s="1" t="s">
        <v>24</v>
      </c>
      <c r="C12" s="1" t="s">
        <v>27</v>
      </c>
      <c r="D12" s="1">
        <v>11</v>
      </c>
      <c r="E12" s="1" t="s">
        <v>142</v>
      </c>
      <c r="F12" s="1" t="s">
        <v>123</v>
      </c>
      <c r="G12" s="1" t="s">
        <v>127</v>
      </c>
      <c r="H12" s="1" t="s">
        <v>128</v>
      </c>
      <c r="I12" s="1" t="s">
        <v>129</v>
      </c>
      <c r="J12" s="1" t="s">
        <v>130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</row>
    <row r="13" spans="1:16">
      <c r="A13" s="1" t="s">
        <v>28</v>
      </c>
      <c r="B13" s="1" t="s">
        <v>24</v>
      </c>
      <c r="C13" s="1" t="s">
        <v>29</v>
      </c>
      <c r="D13" s="1">
        <v>12</v>
      </c>
      <c r="E13" s="1" t="s">
        <v>142</v>
      </c>
      <c r="F13" s="1" t="s">
        <v>123</v>
      </c>
      <c r="G13" s="1" t="s">
        <v>134</v>
      </c>
      <c r="H13" s="1" t="s">
        <v>131</v>
      </c>
      <c r="I13" s="1" t="s">
        <v>132</v>
      </c>
      <c r="J13" s="1" t="s">
        <v>133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</row>
    <row r="14" spans="1:16">
      <c r="A14" s="1" t="s">
        <v>30</v>
      </c>
      <c r="B14" s="1" t="s">
        <v>31</v>
      </c>
      <c r="C14" s="1" t="s">
        <v>32</v>
      </c>
      <c r="D14" s="1">
        <v>13</v>
      </c>
      <c r="E14" s="1" t="s">
        <v>143</v>
      </c>
      <c r="F14" s="1" t="s">
        <v>135</v>
      </c>
      <c r="G14" s="1"/>
      <c r="H14" s="1"/>
      <c r="I14" s="1"/>
      <c r="J14" s="1"/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</row>
    <row r="15" spans="1:16">
      <c r="A15" s="1" t="s">
        <v>33</v>
      </c>
      <c r="B15" s="1" t="s">
        <v>31</v>
      </c>
      <c r="C15" s="1" t="s">
        <v>34</v>
      </c>
      <c r="D15" s="1">
        <v>14</v>
      </c>
      <c r="E15" s="1" t="s">
        <v>143</v>
      </c>
      <c r="F15" s="1" t="s">
        <v>135</v>
      </c>
      <c r="G15" s="1"/>
      <c r="H15" s="1"/>
      <c r="I15" s="1"/>
      <c r="J15" s="1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</row>
    <row r="16" spans="1:16">
      <c r="A16" s="1" t="s">
        <v>35</v>
      </c>
      <c r="B16" s="1" t="s">
        <v>36</v>
      </c>
      <c r="C16" s="1" t="s">
        <v>37</v>
      </c>
      <c r="D16" s="1">
        <v>15</v>
      </c>
      <c r="E16" s="1" t="s">
        <v>143</v>
      </c>
      <c r="F16" s="1" t="s">
        <v>135</v>
      </c>
      <c r="G16" s="1"/>
      <c r="H16" s="1"/>
      <c r="I16" s="1"/>
      <c r="J16" s="1"/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</row>
    <row r="17" spans="1:16">
      <c r="A17" s="1" t="s">
        <v>38</v>
      </c>
      <c r="B17" s="1" t="s">
        <v>36</v>
      </c>
      <c r="C17" s="1" t="s">
        <v>39</v>
      </c>
      <c r="D17" s="1">
        <v>16</v>
      </c>
      <c r="E17" s="1" t="s">
        <v>143</v>
      </c>
      <c r="F17" s="1" t="s">
        <v>135</v>
      </c>
      <c r="G17" s="1"/>
      <c r="H17" s="1"/>
      <c r="I17" s="1"/>
      <c r="J17" s="1"/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</row>
    <row r="18" spans="1:16">
      <c r="A18" s="1" t="s">
        <v>40</v>
      </c>
      <c r="B18" s="1" t="s">
        <v>41</v>
      </c>
      <c r="C18" s="1" t="s">
        <v>42</v>
      </c>
      <c r="D18" s="1">
        <v>17</v>
      </c>
      <c r="E18" s="1" t="s">
        <v>142</v>
      </c>
      <c r="F18" s="1" t="s">
        <v>135</v>
      </c>
      <c r="G18" s="1"/>
      <c r="H18" s="1"/>
      <c r="I18" s="1"/>
      <c r="J18" s="1"/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</row>
    <row r="19" spans="1:16">
      <c r="A19" s="1" t="s">
        <v>43</v>
      </c>
      <c r="B19" s="1" t="s">
        <v>41</v>
      </c>
      <c r="C19" s="1" t="s">
        <v>44</v>
      </c>
      <c r="D19" s="1">
        <v>18</v>
      </c>
      <c r="E19" s="1" t="s">
        <v>142</v>
      </c>
      <c r="F19" s="1" t="s">
        <v>135</v>
      </c>
      <c r="G19" s="1"/>
      <c r="H19" s="1"/>
      <c r="I19" s="1"/>
      <c r="J19" s="1"/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</row>
    <row r="20" spans="1:16">
      <c r="A20" s="1" t="s">
        <v>45</v>
      </c>
      <c r="B20" s="1" t="s">
        <v>46</v>
      </c>
      <c r="C20" s="1" t="s">
        <v>47</v>
      </c>
      <c r="D20" s="1">
        <v>19</v>
      </c>
      <c r="E20" s="1" t="s">
        <v>143</v>
      </c>
      <c r="F20" s="1" t="s">
        <v>140</v>
      </c>
      <c r="G20" s="1" t="s">
        <v>144</v>
      </c>
      <c r="H20" s="1" t="s">
        <v>146</v>
      </c>
      <c r="I20" s="1" t="s">
        <v>148</v>
      </c>
      <c r="J20" s="1" t="s">
        <v>147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</row>
    <row r="21" spans="1:16">
      <c r="A21" s="1" t="s">
        <v>48</v>
      </c>
      <c r="B21" s="1" t="s">
        <v>46</v>
      </c>
      <c r="C21" s="1" t="s">
        <v>49</v>
      </c>
      <c r="D21" s="1">
        <v>20</v>
      </c>
      <c r="E21" s="1" t="s">
        <v>143</v>
      </c>
      <c r="F21" s="1" t="s">
        <v>140</v>
      </c>
      <c r="G21" s="1" t="s">
        <v>145</v>
      </c>
      <c r="H21" s="1" t="s">
        <v>146</v>
      </c>
      <c r="I21" s="1" t="s">
        <v>149</v>
      </c>
      <c r="J21" s="1" t="s">
        <v>147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</row>
    <row r="22" spans="1:16">
      <c r="A22" s="1" t="s">
        <v>50</v>
      </c>
      <c r="B22" s="1" t="s">
        <v>51</v>
      </c>
      <c r="C22" s="1" t="s">
        <v>52</v>
      </c>
      <c r="D22" s="1">
        <v>21</v>
      </c>
      <c r="E22" s="1" t="s">
        <v>143</v>
      </c>
      <c r="F22" s="1" t="s">
        <v>135</v>
      </c>
      <c r="G22" s="1"/>
      <c r="H22" s="1"/>
      <c r="I22" s="1"/>
      <c r="J22" s="1"/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</row>
    <row r="23" spans="1:16">
      <c r="A23" s="1" t="s">
        <v>53</v>
      </c>
      <c r="B23" s="1" t="s">
        <v>54</v>
      </c>
      <c r="C23" s="1" t="s">
        <v>55</v>
      </c>
      <c r="D23" s="1">
        <v>22</v>
      </c>
      <c r="E23" s="1" t="s">
        <v>143</v>
      </c>
      <c r="F23" s="1" t="s">
        <v>135</v>
      </c>
      <c r="G23" s="1"/>
      <c r="H23" s="1"/>
      <c r="I23" s="1"/>
      <c r="J23" s="1"/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</row>
    <row r="24" spans="1:16">
      <c r="A24" s="1" t="s">
        <v>56</v>
      </c>
      <c r="B24" s="1" t="s">
        <v>57</v>
      </c>
      <c r="C24" s="1" t="s">
        <v>58</v>
      </c>
      <c r="D24" s="1">
        <v>23</v>
      </c>
      <c r="E24" s="1" t="s">
        <v>143</v>
      </c>
      <c r="F24" s="1" t="s">
        <v>135</v>
      </c>
      <c r="G24" s="1"/>
      <c r="H24" s="1"/>
      <c r="I24" s="1"/>
      <c r="J24" s="1"/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</row>
    <row r="25" spans="1:16">
      <c r="A25" s="1" t="s">
        <v>59</v>
      </c>
      <c r="B25" s="1" t="s">
        <v>57</v>
      </c>
      <c r="C25" s="1" t="s">
        <v>60</v>
      </c>
      <c r="D25" s="1">
        <v>24</v>
      </c>
      <c r="E25" s="1" t="s">
        <v>143</v>
      </c>
      <c r="F25" s="1" t="s">
        <v>135</v>
      </c>
      <c r="G25" s="1"/>
      <c r="H25" s="1"/>
      <c r="I25" s="1"/>
      <c r="J25" s="1"/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1</v>
      </c>
    </row>
    <row r="26" spans="1:16">
      <c r="A26" s="1" t="s">
        <v>61</v>
      </c>
      <c r="B26" s="1" t="s">
        <v>62</v>
      </c>
      <c r="C26" s="1" t="s">
        <v>63</v>
      </c>
      <c r="D26" s="1">
        <v>25</v>
      </c>
      <c r="E26" s="1" t="s">
        <v>142</v>
      </c>
      <c r="F26" s="1" t="s">
        <v>135</v>
      </c>
      <c r="G26" s="1"/>
      <c r="H26" s="1"/>
      <c r="I26" s="1"/>
      <c r="J26" s="1"/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1</v>
      </c>
    </row>
    <row r="27" spans="1:16">
      <c r="A27" s="1" t="s">
        <v>64</v>
      </c>
      <c r="B27" s="1" t="s">
        <v>62</v>
      </c>
      <c r="C27" s="1" t="s">
        <v>65</v>
      </c>
      <c r="D27" s="1">
        <v>26</v>
      </c>
      <c r="E27" s="1" t="s">
        <v>142</v>
      </c>
      <c r="F27" s="1" t="s">
        <v>135</v>
      </c>
      <c r="G27" s="1"/>
      <c r="H27" s="1"/>
      <c r="I27" s="1"/>
      <c r="J27" s="1"/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1</v>
      </c>
    </row>
    <row r="28" spans="1:16">
      <c r="A28" s="1" t="s">
        <v>66</v>
      </c>
      <c r="B28" s="1" t="s">
        <v>67</v>
      </c>
      <c r="C28" s="1" t="s">
        <v>68</v>
      </c>
      <c r="D28" s="1">
        <v>27</v>
      </c>
      <c r="E28" s="1" t="s">
        <v>143</v>
      </c>
      <c r="F28" s="1" t="s">
        <v>139</v>
      </c>
      <c r="G28" s="1"/>
      <c r="H28" s="1"/>
      <c r="I28" s="1"/>
      <c r="J28" s="1"/>
      <c r="K28" s="1">
        <v>1</v>
      </c>
      <c r="L28" s="1">
        <v>0</v>
      </c>
      <c r="M28" s="1">
        <v>0</v>
      </c>
      <c r="N28" s="1">
        <v>1</v>
      </c>
      <c r="O28" s="1">
        <v>1</v>
      </c>
      <c r="P28" s="1">
        <v>1</v>
      </c>
    </row>
    <row r="29" spans="1:16">
      <c r="A29" s="1" t="s">
        <v>69</v>
      </c>
      <c r="B29" s="1" t="s">
        <v>70</v>
      </c>
      <c r="C29" s="1" t="s">
        <v>71</v>
      </c>
      <c r="D29" s="1">
        <v>28</v>
      </c>
      <c r="E29" s="1" t="s">
        <v>143</v>
      </c>
      <c r="F29" s="1" t="s">
        <v>139</v>
      </c>
      <c r="G29" s="1"/>
      <c r="H29" s="1"/>
      <c r="I29" s="1"/>
      <c r="J29" s="1"/>
      <c r="K29" s="1">
        <v>1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</row>
    <row r="30" spans="1:16">
      <c r="A30" s="1" t="s">
        <v>72</v>
      </c>
      <c r="B30" s="1" t="s">
        <v>73</v>
      </c>
      <c r="C30" s="1" t="s">
        <v>74</v>
      </c>
      <c r="D30" s="1">
        <v>29</v>
      </c>
      <c r="E30" s="1" t="s">
        <v>143</v>
      </c>
      <c r="F30" s="1" t="s">
        <v>138</v>
      </c>
      <c r="G30" s="1"/>
      <c r="H30" s="1"/>
      <c r="I30" s="1"/>
      <c r="J30" s="1"/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</row>
    <row r="31" spans="1:16">
      <c r="A31" s="1" t="s">
        <v>75</v>
      </c>
      <c r="B31" s="1" t="s">
        <v>73</v>
      </c>
      <c r="C31" s="1" t="s">
        <v>76</v>
      </c>
      <c r="D31" s="1">
        <v>30</v>
      </c>
      <c r="E31" s="1" t="s">
        <v>143</v>
      </c>
      <c r="F31" s="1" t="s">
        <v>138</v>
      </c>
      <c r="G31" s="1"/>
      <c r="H31" s="1"/>
      <c r="I31" s="1"/>
      <c r="J31" s="1"/>
      <c r="K31" s="1">
        <v>0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</row>
    <row r="32" spans="1:16">
      <c r="A32" s="1" t="s">
        <v>77</v>
      </c>
      <c r="B32" s="1" t="s">
        <v>78</v>
      </c>
      <c r="C32" s="1" t="s">
        <v>79</v>
      </c>
      <c r="D32" s="1">
        <v>31</v>
      </c>
      <c r="E32" s="1" t="s">
        <v>143</v>
      </c>
      <c r="F32" s="1" t="s">
        <v>137</v>
      </c>
      <c r="G32" s="1"/>
      <c r="H32" s="1"/>
      <c r="I32" s="1"/>
      <c r="J32" s="1"/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</row>
    <row r="33" spans="1:16">
      <c r="A33" s="1" t="s">
        <v>80</v>
      </c>
      <c r="B33" s="1" t="s">
        <v>78</v>
      </c>
      <c r="C33" s="1" t="s">
        <v>81</v>
      </c>
      <c r="D33" s="1">
        <v>32</v>
      </c>
      <c r="E33" s="1" t="s">
        <v>143</v>
      </c>
      <c r="F33" s="1" t="s">
        <v>137</v>
      </c>
      <c r="G33" s="1"/>
      <c r="H33" s="1"/>
      <c r="I33" s="1"/>
      <c r="J33" s="1"/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</row>
    <row r="34" spans="1:16">
      <c r="A34" s="1" t="s">
        <v>293</v>
      </c>
      <c r="B34" s="1" t="s">
        <v>83</v>
      </c>
      <c r="C34" s="1" t="s">
        <v>84</v>
      </c>
      <c r="D34" s="1">
        <v>33</v>
      </c>
      <c r="E34" s="1" t="s">
        <v>143</v>
      </c>
      <c r="F34" s="1" t="s">
        <v>136</v>
      </c>
      <c r="G34" s="1"/>
      <c r="H34" s="1"/>
      <c r="I34" s="1"/>
      <c r="J34" s="1"/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1</v>
      </c>
    </row>
    <row r="35" spans="1:16">
      <c r="A35" s="1" t="s">
        <v>294</v>
      </c>
      <c r="B35" s="1" t="s">
        <v>86</v>
      </c>
      <c r="C35" s="1" t="s">
        <v>87</v>
      </c>
      <c r="D35" s="1">
        <v>34</v>
      </c>
      <c r="E35" s="1" t="s">
        <v>143</v>
      </c>
      <c r="F35" s="1" t="s">
        <v>136</v>
      </c>
      <c r="G35" s="1"/>
      <c r="H35" s="1"/>
      <c r="I35" s="1"/>
      <c r="J35" s="1"/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</row>
    <row r="36" spans="1:16">
      <c r="A36" s="1" t="s">
        <v>82</v>
      </c>
      <c r="B36" s="1" t="s">
        <v>88</v>
      </c>
      <c r="C36" s="1" t="s">
        <v>89</v>
      </c>
      <c r="D36" s="1">
        <v>35</v>
      </c>
      <c r="E36" s="1" t="s">
        <v>143</v>
      </c>
      <c r="F36" s="1" t="s">
        <v>136</v>
      </c>
      <c r="G36" s="1"/>
      <c r="H36" s="1"/>
      <c r="I36" s="1"/>
      <c r="J36" s="1"/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</row>
    <row r="37" spans="1:16">
      <c r="A37" s="1" t="s">
        <v>85</v>
      </c>
      <c r="B37" s="1" t="s">
        <v>90</v>
      </c>
      <c r="C37" s="1" t="s">
        <v>91</v>
      </c>
      <c r="D37" s="1">
        <v>36</v>
      </c>
      <c r="E37" s="1" t="s">
        <v>143</v>
      </c>
      <c r="F37" s="1" t="s">
        <v>135</v>
      </c>
      <c r="G37" s="1"/>
      <c r="H37" s="1"/>
      <c r="I37" s="1"/>
      <c r="J37" s="1"/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1</v>
      </c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>
        <f>SUM(Table1[Gibt es Test])</f>
        <v>18</v>
      </c>
      <c r="L38" s="1"/>
      <c r="M38" s="1"/>
      <c r="N38" s="1">
        <f>SUM(Table1[Ist Kann])</f>
        <v>20</v>
      </c>
      <c r="O38" s="1"/>
      <c r="P38" s="1">
        <f>SUM(Table1[Alle])</f>
        <v>36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A922-778C-174C-8346-890068C52DA2}">
  <dimension ref="A1:B25"/>
  <sheetViews>
    <sheetView zoomScale="112" workbookViewId="0">
      <selection activeCell="C9" sqref="C9"/>
    </sheetView>
  </sheetViews>
  <sheetFormatPr baseColWidth="10" defaultRowHeight="16"/>
  <cols>
    <col min="1" max="1" width="13.6640625" customWidth="1"/>
  </cols>
  <sheetData>
    <row r="1" spans="1:2">
      <c r="A1" t="s">
        <v>289</v>
      </c>
    </row>
    <row r="2" spans="1:2">
      <c r="A2" t="s">
        <v>143</v>
      </c>
      <c r="B2">
        <f>Table1[[#Totals],[Ist Kann]]</f>
        <v>20</v>
      </c>
    </row>
    <row r="3" spans="1:2">
      <c r="A3" t="s">
        <v>142</v>
      </c>
      <c r="B3">
        <f>B4-B2</f>
        <v>16</v>
      </c>
    </row>
    <row r="4" spans="1:2">
      <c r="A4" t="s">
        <v>286</v>
      </c>
      <c r="B4">
        <f>Table1[[#Totals],[Alle]]</f>
        <v>36</v>
      </c>
    </row>
    <row r="7" spans="1:2">
      <c r="A7" t="s">
        <v>290</v>
      </c>
    </row>
    <row r="8" spans="1:2">
      <c r="A8" t="s">
        <v>281</v>
      </c>
      <c r="B8">
        <v>10</v>
      </c>
    </row>
    <row r="9" spans="1:2">
      <c r="A9" t="s">
        <v>291</v>
      </c>
      <c r="B9">
        <v>2</v>
      </c>
    </row>
    <row r="12" spans="1:2">
      <c r="A12" t="s">
        <v>292</v>
      </c>
    </row>
    <row r="13" spans="1:2">
      <c r="A13" t="s">
        <v>281</v>
      </c>
      <c r="B13">
        <v>20</v>
      </c>
    </row>
    <row r="14" spans="1:2">
      <c r="A14" t="s">
        <v>295</v>
      </c>
      <c r="B14">
        <v>2</v>
      </c>
    </row>
    <row r="17" spans="1:2">
      <c r="A17" t="s">
        <v>297</v>
      </c>
      <c r="B17">
        <v>6</v>
      </c>
    </row>
    <row r="18" spans="1:2">
      <c r="A18" t="s">
        <v>296</v>
      </c>
      <c r="B18">
        <v>30</v>
      </c>
    </row>
    <row r="20" spans="1:2">
      <c r="A20" t="s">
        <v>298</v>
      </c>
      <c r="B20">
        <v>13</v>
      </c>
    </row>
    <row r="21" spans="1:2">
      <c r="A21" t="s">
        <v>299</v>
      </c>
      <c r="B21">
        <v>1</v>
      </c>
    </row>
    <row r="24" spans="1:2">
      <c r="A24" t="s">
        <v>298</v>
      </c>
      <c r="B24">
        <v>9</v>
      </c>
    </row>
    <row r="25" spans="1:2">
      <c r="A25" t="s">
        <v>299</v>
      </c>
      <c r="B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3B10-1640-5A41-B777-D8C2B764E3AB}">
  <dimension ref="A1:C45"/>
  <sheetViews>
    <sheetView workbookViewId="0">
      <selection activeCell="C2" sqref="C2"/>
    </sheetView>
  </sheetViews>
  <sheetFormatPr baseColWidth="10" defaultRowHeight="16"/>
  <cols>
    <col min="3" max="3" width="25.33203125" customWidth="1"/>
  </cols>
  <sheetData>
    <row r="1" spans="1:3">
      <c r="A1" t="s">
        <v>344</v>
      </c>
      <c r="B1" t="s">
        <v>345</v>
      </c>
      <c r="C1" t="s">
        <v>348</v>
      </c>
    </row>
    <row r="2" spans="1:3">
      <c r="A2" t="s">
        <v>300</v>
      </c>
      <c r="B2" t="s">
        <v>346</v>
      </c>
      <c r="C2" t="s">
        <v>347</v>
      </c>
    </row>
    <row r="3" spans="1:3">
      <c r="A3" t="s">
        <v>301</v>
      </c>
    </row>
    <row r="4" spans="1:3">
      <c r="A4" t="s">
        <v>302</v>
      </c>
    </row>
    <row r="5" spans="1:3">
      <c r="A5" t="s">
        <v>303</v>
      </c>
    </row>
    <row r="6" spans="1:3">
      <c r="A6" t="s">
        <v>304</v>
      </c>
    </row>
    <row r="7" spans="1:3">
      <c r="A7" t="s">
        <v>305</v>
      </c>
    </row>
    <row r="8" spans="1:3">
      <c r="A8" t="s">
        <v>306</v>
      </c>
    </row>
    <row r="9" spans="1:3">
      <c r="A9" t="s">
        <v>307</v>
      </c>
    </row>
    <row r="10" spans="1:3">
      <c r="A10" t="s">
        <v>308</v>
      </c>
    </row>
    <row r="11" spans="1:3">
      <c r="A11" t="s">
        <v>309</v>
      </c>
    </row>
    <row r="12" spans="1:3">
      <c r="A12" t="s">
        <v>310</v>
      </c>
    </row>
    <row r="13" spans="1:3">
      <c r="A13" t="s">
        <v>311</v>
      </c>
    </row>
    <row r="14" spans="1:3">
      <c r="A14" t="s">
        <v>312</v>
      </c>
    </row>
    <row r="15" spans="1:3">
      <c r="A15" t="s">
        <v>313</v>
      </c>
    </row>
    <row r="16" spans="1:3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  <row r="22" spans="1:1">
      <c r="A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1">
      <c r="A31" t="s">
        <v>329</v>
      </c>
    </row>
    <row r="32" spans="1:1">
      <c r="A32" t="s">
        <v>330</v>
      </c>
    </row>
    <row r="33" spans="1:1">
      <c r="A33" t="s">
        <v>331</v>
      </c>
    </row>
    <row r="34" spans="1:1">
      <c r="A34" t="s">
        <v>332</v>
      </c>
    </row>
    <row r="35" spans="1:1">
      <c r="A35" t="s">
        <v>333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16D-B18F-5F4C-8DAD-C90ABFB1193F}">
  <dimension ref="A1:B88"/>
  <sheetViews>
    <sheetView topLeftCell="A53" workbookViewId="0">
      <selection activeCell="B105" sqref="B105"/>
    </sheetView>
  </sheetViews>
  <sheetFormatPr baseColWidth="10" defaultRowHeight="16"/>
  <cols>
    <col min="1" max="1" width="25" customWidth="1"/>
    <col min="2" max="2" width="152.33203125" customWidth="1"/>
  </cols>
  <sheetData>
    <row r="1" spans="1:2">
      <c r="A1" s="27" t="s">
        <v>202</v>
      </c>
      <c r="B1" s="27" t="s">
        <v>203</v>
      </c>
    </row>
    <row r="2" spans="1:2">
      <c r="A2" s="1" t="s">
        <v>204</v>
      </c>
      <c r="B2" s="1" t="s">
        <v>205</v>
      </c>
    </row>
    <row r="3" spans="1:2">
      <c r="A3" s="1" t="s">
        <v>206</v>
      </c>
      <c r="B3" s="1" t="s">
        <v>207</v>
      </c>
    </row>
    <row r="4" spans="1:2">
      <c r="A4" s="1" t="s">
        <v>208</v>
      </c>
      <c r="B4" s="1" t="s">
        <v>209</v>
      </c>
    </row>
    <row r="5" spans="1:2">
      <c r="A5" s="1" t="s">
        <v>210</v>
      </c>
      <c r="B5" s="1" t="s">
        <v>211</v>
      </c>
    </row>
    <row r="6" spans="1:2">
      <c r="A6" s="1" t="s">
        <v>212</v>
      </c>
      <c r="B6" s="1" t="s">
        <v>213</v>
      </c>
    </row>
    <row r="7" spans="1:2">
      <c r="A7" s="1" t="s">
        <v>214</v>
      </c>
      <c r="B7" s="1" t="s">
        <v>215</v>
      </c>
    </row>
    <row r="8" spans="1:2">
      <c r="A8" s="1" t="s">
        <v>216</v>
      </c>
      <c r="B8" s="1" t="s">
        <v>217</v>
      </c>
    </row>
    <row r="9" spans="1:2">
      <c r="A9" s="1" t="s">
        <v>218</v>
      </c>
      <c r="B9" s="1" t="s">
        <v>219</v>
      </c>
    </row>
    <row r="10" spans="1:2">
      <c r="A10" s="1" t="s">
        <v>220</v>
      </c>
      <c r="B10" s="1" t="s">
        <v>221</v>
      </c>
    </row>
    <row r="11" spans="1:2">
      <c r="A11" s="1" t="s">
        <v>222</v>
      </c>
      <c r="B11" s="1" t="s">
        <v>223</v>
      </c>
    </row>
    <row r="12" spans="1:2">
      <c r="A12" s="1" t="s">
        <v>224</v>
      </c>
      <c r="B12" s="1" t="s">
        <v>225</v>
      </c>
    </row>
    <row r="13" spans="1:2">
      <c r="A13" s="1" t="s">
        <v>226</v>
      </c>
      <c r="B13" s="1" t="s">
        <v>227</v>
      </c>
    </row>
    <row r="14" spans="1:2">
      <c r="A14" s="1" t="s">
        <v>228</v>
      </c>
      <c r="B14" s="1" t="s">
        <v>229</v>
      </c>
    </row>
    <row r="15" spans="1:2">
      <c r="A15" s="1" t="s">
        <v>230</v>
      </c>
      <c r="B15" s="1" t="s">
        <v>231</v>
      </c>
    </row>
    <row r="16" spans="1:2">
      <c r="A16" s="1" t="s">
        <v>232</v>
      </c>
      <c r="B16" s="1" t="s">
        <v>233</v>
      </c>
    </row>
    <row r="17" spans="1:2">
      <c r="A17" s="1" t="s">
        <v>234</v>
      </c>
      <c r="B17" s="1" t="s">
        <v>235</v>
      </c>
    </row>
    <row r="18" spans="1:2">
      <c r="A18" s="1" t="s">
        <v>236</v>
      </c>
      <c r="B18" s="1" t="s">
        <v>237</v>
      </c>
    </row>
    <row r="19" spans="1:2">
      <c r="A19" s="1" t="s">
        <v>238</v>
      </c>
      <c r="B19" s="1" t="s">
        <v>239</v>
      </c>
    </row>
    <row r="20" spans="1:2">
      <c r="A20" s="1" t="s">
        <v>240</v>
      </c>
      <c r="B20" s="1" t="s">
        <v>241</v>
      </c>
    </row>
    <row r="21" spans="1:2">
      <c r="A21" s="1" t="s">
        <v>242</v>
      </c>
      <c r="B21" s="1" t="s">
        <v>243</v>
      </c>
    </row>
    <row r="22" spans="1:2">
      <c r="A22" s="1" t="s">
        <v>244</v>
      </c>
      <c r="B22" s="1" t="s">
        <v>245</v>
      </c>
    </row>
    <row r="23" spans="1:2">
      <c r="A23" s="1" t="s">
        <v>246</v>
      </c>
      <c r="B23" s="1" t="s">
        <v>247</v>
      </c>
    </row>
    <row r="24" spans="1:2">
      <c r="A24" s="1" t="s">
        <v>248</v>
      </c>
      <c r="B24" s="1" t="s">
        <v>249</v>
      </c>
    </row>
    <row r="25" spans="1:2">
      <c r="A25" s="1" t="s">
        <v>250</v>
      </c>
      <c r="B25" s="1" t="s">
        <v>251</v>
      </c>
    </row>
    <row r="26" spans="1:2">
      <c r="A26" s="1" t="s">
        <v>252</v>
      </c>
      <c r="B26" s="1" t="s">
        <v>253</v>
      </c>
    </row>
    <row r="27" spans="1:2">
      <c r="A27" s="28" t="s">
        <v>254</v>
      </c>
      <c r="B27" s="28" t="s">
        <v>255</v>
      </c>
    </row>
    <row r="28" spans="1:2">
      <c r="A28" s="28" t="s">
        <v>256</v>
      </c>
      <c r="B28" s="28" t="s">
        <v>257</v>
      </c>
    </row>
    <row r="29" spans="1:2">
      <c r="A29" s="28" t="s">
        <v>258</v>
      </c>
      <c r="B29" s="28" t="s">
        <v>259</v>
      </c>
    </row>
    <row r="30" spans="1:2">
      <c r="A30" s="28" t="s">
        <v>260</v>
      </c>
      <c r="B30" s="28" t="s">
        <v>261</v>
      </c>
    </row>
    <row r="31" spans="1:2">
      <c r="A31" s="28" t="s">
        <v>240</v>
      </c>
      <c r="B31" s="28" t="s">
        <v>262</v>
      </c>
    </row>
    <row r="32" spans="1:2">
      <c r="A32" s="28" t="s">
        <v>263</v>
      </c>
      <c r="B32" s="28" t="s">
        <v>264</v>
      </c>
    </row>
    <row r="33" spans="1:2">
      <c r="A33" s="28" t="s">
        <v>265</v>
      </c>
      <c r="B33" s="28" t="s">
        <v>266</v>
      </c>
    </row>
    <row r="34" spans="1:2">
      <c r="A34" s="28" t="s">
        <v>267</v>
      </c>
      <c r="B34" s="28" t="s">
        <v>268</v>
      </c>
    </row>
    <row r="35" spans="1:2">
      <c r="A35" s="28" t="s">
        <v>269</v>
      </c>
      <c r="B35" s="28" t="s">
        <v>270</v>
      </c>
    </row>
    <row r="36" spans="1:2">
      <c r="A36" s="28" t="s">
        <v>271</v>
      </c>
      <c r="B36" s="28" t="s">
        <v>272</v>
      </c>
    </row>
    <row r="37" spans="1:2">
      <c r="A37" s="28" t="s">
        <v>273</v>
      </c>
      <c r="B37" s="28" t="s">
        <v>274</v>
      </c>
    </row>
    <row r="38" spans="1:2">
      <c r="A38" s="28" t="s">
        <v>275</v>
      </c>
      <c r="B38" s="28" t="s">
        <v>276</v>
      </c>
    </row>
    <row r="39" spans="1:2">
      <c r="A39" s="28" t="s">
        <v>277</v>
      </c>
      <c r="B39" s="28" t="s">
        <v>278</v>
      </c>
    </row>
    <row r="40" spans="1:2">
      <c r="A40" s="28" t="s">
        <v>279</v>
      </c>
      <c r="B40" s="28" t="s">
        <v>280</v>
      </c>
    </row>
    <row r="41" spans="1:2">
      <c r="A41" t="s">
        <v>349</v>
      </c>
      <c r="B41" t="s">
        <v>350</v>
      </c>
    </row>
    <row r="42" spans="1:2">
      <c r="A42" t="s">
        <v>351</v>
      </c>
      <c r="B42" t="s">
        <v>352</v>
      </c>
    </row>
    <row r="43" spans="1:2">
      <c r="A43" t="s">
        <v>353</v>
      </c>
      <c r="B43" t="s">
        <v>354</v>
      </c>
    </row>
    <row r="44" spans="1:2">
      <c r="A44" t="s">
        <v>355</v>
      </c>
      <c r="B44" t="s">
        <v>356</v>
      </c>
    </row>
    <row r="45" spans="1:2">
      <c r="A45" t="s">
        <v>357</v>
      </c>
      <c r="B45" t="s">
        <v>358</v>
      </c>
    </row>
    <row r="46" spans="1:2">
      <c r="A46" t="s">
        <v>359</v>
      </c>
      <c r="B46" t="s">
        <v>360</v>
      </c>
    </row>
    <row r="47" spans="1:2">
      <c r="A47" t="s">
        <v>361</v>
      </c>
      <c r="B47" t="s">
        <v>362</v>
      </c>
    </row>
    <row r="48" spans="1:2">
      <c r="A48" t="s">
        <v>363</v>
      </c>
      <c r="B48" t="s">
        <v>364</v>
      </c>
    </row>
    <row r="49" spans="1:2">
      <c r="A49" t="s">
        <v>365</v>
      </c>
      <c r="B49" t="s">
        <v>366</v>
      </c>
    </row>
    <row r="50" spans="1:2">
      <c r="A50" t="s">
        <v>367</v>
      </c>
      <c r="B50" t="s">
        <v>368</v>
      </c>
    </row>
    <row r="51" spans="1:2">
      <c r="A51" t="s">
        <v>369</v>
      </c>
      <c r="B51" t="s">
        <v>370</v>
      </c>
    </row>
    <row r="52" spans="1:2">
      <c r="A52" t="s">
        <v>371</v>
      </c>
      <c r="B52" t="s">
        <v>372</v>
      </c>
    </row>
    <row r="53" spans="1:2">
      <c r="A53" t="s">
        <v>373</v>
      </c>
      <c r="B53" t="s">
        <v>374</v>
      </c>
    </row>
    <row r="54" spans="1:2">
      <c r="A54" t="s">
        <v>375</v>
      </c>
      <c r="B54" t="s">
        <v>376</v>
      </c>
    </row>
    <row r="55" spans="1:2">
      <c r="A55" t="s">
        <v>377</v>
      </c>
      <c r="B55" t="s">
        <v>378</v>
      </c>
    </row>
    <row r="56" spans="1:2">
      <c r="A56" t="s">
        <v>379</v>
      </c>
      <c r="B56" t="s">
        <v>380</v>
      </c>
    </row>
    <row r="57" spans="1:2">
      <c r="A57" t="s">
        <v>381</v>
      </c>
      <c r="B57" t="s">
        <v>382</v>
      </c>
    </row>
    <row r="58" spans="1:2">
      <c r="A58" t="s">
        <v>383</v>
      </c>
      <c r="B58" t="s">
        <v>384</v>
      </c>
    </row>
    <row r="59" spans="1:2">
      <c r="A59" t="s">
        <v>385</v>
      </c>
      <c r="B59" t="s">
        <v>386</v>
      </c>
    </row>
    <row r="60" spans="1:2">
      <c r="A60" t="s">
        <v>387</v>
      </c>
      <c r="B60" t="s">
        <v>388</v>
      </c>
    </row>
    <row r="61" spans="1:2">
      <c r="A61" t="s">
        <v>389</v>
      </c>
      <c r="B61" t="s">
        <v>390</v>
      </c>
    </row>
    <row r="62" spans="1:2">
      <c r="A62" t="s">
        <v>391</v>
      </c>
      <c r="B62" t="s">
        <v>392</v>
      </c>
    </row>
    <row r="63" spans="1:2">
      <c r="A63" t="s">
        <v>393</v>
      </c>
      <c r="B63" t="s">
        <v>394</v>
      </c>
    </row>
    <row r="64" spans="1:2">
      <c r="A64" t="s">
        <v>395</v>
      </c>
      <c r="B64" t="s">
        <v>396</v>
      </c>
    </row>
    <row r="65" spans="1:2">
      <c r="A65" t="s">
        <v>397</v>
      </c>
      <c r="B65" t="s">
        <v>398</v>
      </c>
    </row>
    <row r="66" spans="1:2">
      <c r="A66" t="s">
        <v>399</v>
      </c>
      <c r="B66" t="s">
        <v>400</v>
      </c>
    </row>
    <row r="67" spans="1:2">
      <c r="A67" t="s">
        <v>401</v>
      </c>
      <c r="B67" t="s">
        <v>402</v>
      </c>
    </row>
    <row r="68" spans="1:2">
      <c r="A68" t="s">
        <v>403</v>
      </c>
      <c r="B68" t="s">
        <v>404</v>
      </c>
    </row>
    <row r="69" spans="1:2">
      <c r="A69" t="s">
        <v>405</v>
      </c>
      <c r="B69" t="s">
        <v>406</v>
      </c>
    </row>
    <row r="70" spans="1:2">
      <c r="A70" t="s">
        <v>407</v>
      </c>
      <c r="B70" t="s">
        <v>408</v>
      </c>
    </row>
    <row r="71" spans="1:2">
      <c r="A71" t="s">
        <v>409</v>
      </c>
      <c r="B71" t="s">
        <v>410</v>
      </c>
    </row>
    <row r="72" spans="1:2">
      <c r="A72" t="s">
        <v>271</v>
      </c>
      <c r="B72" t="s">
        <v>411</v>
      </c>
    </row>
    <row r="73" spans="1:2">
      <c r="A73" t="s">
        <v>412</v>
      </c>
      <c r="B73" t="s">
        <v>413</v>
      </c>
    </row>
    <row r="74" spans="1:2">
      <c r="A74" t="s">
        <v>414</v>
      </c>
      <c r="B74" t="s">
        <v>415</v>
      </c>
    </row>
    <row r="75" spans="1:2">
      <c r="A75" t="s">
        <v>416</v>
      </c>
      <c r="B75" t="s">
        <v>417</v>
      </c>
    </row>
    <row r="76" spans="1:2">
      <c r="A76" t="s">
        <v>418</v>
      </c>
      <c r="B76" t="s">
        <v>419</v>
      </c>
    </row>
    <row r="77" spans="1:2">
      <c r="A77" t="s">
        <v>420</v>
      </c>
      <c r="B77" t="s">
        <v>421</v>
      </c>
    </row>
    <row r="78" spans="1:2">
      <c r="A78" t="s">
        <v>422</v>
      </c>
      <c r="B78" t="s">
        <v>423</v>
      </c>
    </row>
    <row r="79" spans="1:2">
      <c r="A79" t="s">
        <v>424</v>
      </c>
      <c r="B79" t="s">
        <v>425</v>
      </c>
    </row>
    <row r="80" spans="1:2">
      <c r="A80" t="s">
        <v>426</v>
      </c>
      <c r="B80" t="s">
        <v>427</v>
      </c>
    </row>
    <row r="81" spans="1:2">
      <c r="A81" t="s">
        <v>428</v>
      </c>
      <c r="B81" t="s">
        <v>429</v>
      </c>
    </row>
    <row r="82" spans="1:2">
      <c r="A82" t="s">
        <v>430</v>
      </c>
      <c r="B82" t="s">
        <v>431</v>
      </c>
    </row>
    <row r="83" spans="1:2">
      <c r="A83" t="s">
        <v>432</v>
      </c>
      <c r="B83" t="s">
        <v>433</v>
      </c>
    </row>
    <row r="84" spans="1:2">
      <c r="A84" t="s">
        <v>434</v>
      </c>
      <c r="B84" t="s">
        <v>435</v>
      </c>
    </row>
    <row r="85" spans="1:2">
      <c r="A85" t="s">
        <v>436</v>
      </c>
      <c r="B85" t="s">
        <v>437</v>
      </c>
    </row>
    <row r="86" spans="1:2">
      <c r="A86" t="s">
        <v>438</v>
      </c>
      <c r="B86" t="s">
        <v>439</v>
      </c>
    </row>
    <row r="87" spans="1:2">
      <c r="A87" t="s">
        <v>440</v>
      </c>
      <c r="B87" t="s">
        <v>441</v>
      </c>
    </row>
    <row r="88" spans="1:2">
      <c r="A88" t="s">
        <v>442</v>
      </c>
      <c r="B88" t="s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83E3-120C-7D4B-8ABB-EE2EB5EDC8AE}">
  <dimension ref="A1:T21"/>
  <sheetViews>
    <sheetView workbookViewId="0">
      <selection activeCell="J13" sqref="J13"/>
    </sheetView>
  </sheetViews>
  <sheetFormatPr baseColWidth="10" defaultRowHeight="16"/>
  <cols>
    <col min="1" max="1" width="3.83203125" customWidth="1"/>
    <col min="2" max="3" width="34.33203125" customWidth="1"/>
    <col min="4" max="6" width="6.33203125" customWidth="1"/>
    <col min="7" max="7" width="34.33203125" customWidth="1"/>
    <col min="8" max="10" width="6.33203125" customWidth="1"/>
    <col min="12" max="12" width="34.33203125" customWidth="1"/>
    <col min="13" max="13" width="25.5" customWidth="1"/>
  </cols>
  <sheetData>
    <row r="1" spans="1:20" ht="32" thickBot="1">
      <c r="A1" s="45" t="s">
        <v>153</v>
      </c>
      <c r="B1" s="46"/>
      <c r="C1" s="46"/>
      <c r="D1" s="46"/>
      <c r="E1" s="46"/>
      <c r="F1" s="46"/>
      <c r="G1" s="46"/>
      <c r="H1" s="25"/>
      <c r="I1" s="26"/>
      <c r="J1" s="26"/>
      <c r="K1" s="26"/>
      <c r="L1" s="19"/>
      <c r="M1" s="16"/>
      <c r="N1" s="16"/>
      <c r="O1" s="16"/>
      <c r="P1" s="16"/>
      <c r="Q1" s="16"/>
      <c r="R1" s="16"/>
      <c r="S1" s="16"/>
    </row>
    <row r="2" spans="1:20" ht="17" customHeight="1">
      <c r="A2" s="47" t="s">
        <v>154</v>
      </c>
      <c r="B2" s="40" t="s">
        <v>155</v>
      </c>
      <c r="C2" s="40" t="s">
        <v>156</v>
      </c>
      <c r="D2" s="39" t="s">
        <v>157</v>
      </c>
      <c r="E2" s="39"/>
      <c r="F2" s="39"/>
      <c r="G2" s="40" t="s">
        <v>158</v>
      </c>
      <c r="H2" s="39" t="s">
        <v>159</v>
      </c>
      <c r="I2" s="39"/>
      <c r="J2" s="39"/>
      <c r="K2" s="40" t="s">
        <v>160</v>
      </c>
      <c r="L2" s="40" t="s">
        <v>161</v>
      </c>
      <c r="M2" s="42" t="s">
        <v>200</v>
      </c>
      <c r="N2" s="16"/>
      <c r="O2" s="16"/>
      <c r="P2" s="16"/>
      <c r="Q2" s="16"/>
      <c r="R2" s="16"/>
      <c r="S2" s="16"/>
    </row>
    <row r="3" spans="1:20" ht="33" customHeight="1" thickBot="1">
      <c r="A3" s="48"/>
      <c r="B3" s="41"/>
      <c r="C3" s="41"/>
      <c r="D3" s="22"/>
      <c r="E3" s="22"/>
      <c r="F3" s="22"/>
      <c r="G3" s="41"/>
      <c r="H3" s="22"/>
      <c r="I3" s="22"/>
      <c r="J3" s="22"/>
      <c r="K3" s="41"/>
      <c r="L3" s="41"/>
      <c r="M3" s="43"/>
      <c r="N3" s="16"/>
      <c r="O3" s="16"/>
      <c r="P3" s="16"/>
      <c r="Q3" s="16"/>
      <c r="R3" s="16"/>
      <c r="S3" s="16"/>
    </row>
    <row r="4" spans="1:20" ht="64">
      <c r="A4" s="6">
        <v>1</v>
      </c>
      <c r="B4" s="3" t="s">
        <v>162</v>
      </c>
      <c r="C4" s="3" t="s">
        <v>163</v>
      </c>
      <c r="D4" s="7"/>
      <c r="E4" s="7" t="s">
        <v>164</v>
      </c>
      <c r="F4" s="7"/>
      <c r="G4" s="3" t="s">
        <v>165</v>
      </c>
      <c r="H4" s="7"/>
      <c r="I4" s="7" t="s">
        <v>164</v>
      </c>
      <c r="J4" s="7"/>
      <c r="K4" s="9">
        <v>4</v>
      </c>
      <c r="L4" s="3" t="s">
        <v>166</v>
      </c>
      <c r="M4" s="23" t="s">
        <v>192</v>
      </c>
      <c r="N4" s="16"/>
      <c r="O4" s="16"/>
      <c r="P4" s="16"/>
      <c r="Q4" s="16"/>
      <c r="R4" s="16"/>
      <c r="S4" s="16"/>
    </row>
    <row r="5" spans="1:20" ht="64">
      <c r="A5" s="4">
        <v>2</v>
      </c>
      <c r="B5" s="2" t="s">
        <v>167</v>
      </c>
      <c r="C5" s="2" t="s">
        <v>168</v>
      </c>
      <c r="D5" s="5"/>
      <c r="E5" s="5"/>
      <c r="F5" s="5" t="s">
        <v>164</v>
      </c>
      <c r="G5" s="2" t="s">
        <v>169</v>
      </c>
      <c r="H5" s="5"/>
      <c r="I5" s="5"/>
      <c r="J5" s="5" t="s">
        <v>164</v>
      </c>
      <c r="K5" s="8">
        <v>9</v>
      </c>
      <c r="L5" s="2" t="s">
        <v>170</v>
      </c>
      <c r="M5" s="24" t="s">
        <v>193</v>
      </c>
      <c r="N5" s="16"/>
      <c r="O5" s="16"/>
      <c r="P5" s="16"/>
      <c r="Q5" s="16"/>
      <c r="R5" s="16"/>
      <c r="S5" s="16"/>
    </row>
    <row r="6" spans="1:20" ht="48">
      <c r="A6" s="4">
        <v>3</v>
      </c>
      <c r="B6" s="2" t="s">
        <v>171</v>
      </c>
      <c r="C6" s="2" t="s">
        <v>172</v>
      </c>
      <c r="D6" s="5"/>
      <c r="E6" s="5" t="s">
        <v>164</v>
      </c>
      <c r="F6" s="5"/>
      <c r="G6" s="2" t="s">
        <v>173</v>
      </c>
      <c r="H6" s="5"/>
      <c r="I6" s="5"/>
      <c r="J6" s="5" t="s">
        <v>164</v>
      </c>
      <c r="K6" s="8">
        <v>6</v>
      </c>
      <c r="L6" s="2" t="s">
        <v>166</v>
      </c>
      <c r="M6" s="24" t="s">
        <v>192</v>
      </c>
      <c r="N6" s="16"/>
      <c r="O6" s="16"/>
      <c r="P6" s="16"/>
      <c r="Q6" s="16"/>
      <c r="R6" s="16"/>
      <c r="S6" s="16"/>
    </row>
    <row r="7" spans="1:20" ht="64">
      <c r="A7" s="4">
        <v>4</v>
      </c>
      <c r="B7" s="2" t="s">
        <v>174</v>
      </c>
      <c r="C7" s="2" t="s">
        <v>175</v>
      </c>
      <c r="D7" s="5" t="s">
        <v>164</v>
      </c>
      <c r="E7" s="5"/>
      <c r="F7" s="5"/>
      <c r="G7" s="2" t="s">
        <v>165</v>
      </c>
      <c r="H7" s="5"/>
      <c r="I7" s="5" t="s">
        <v>164</v>
      </c>
      <c r="J7" s="5"/>
      <c r="K7" s="8">
        <v>3</v>
      </c>
      <c r="L7" s="2" t="s">
        <v>195</v>
      </c>
      <c r="M7" s="24" t="s">
        <v>194</v>
      </c>
      <c r="N7" s="16"/>
      <c r="O7" s="16"/>
      <c r="P7" s="16"/>
      <c r="Q7" s="16"/>
      <c r="R7" s="16"/>
      <c r="S7" s="16"/>
    </row>
    <row r="8" spans="1:20" ht="64">
      <c r="A8" s="6">
        <v>5</v>
      </c>
      <c r="B8" s="3" t="s">
        <v>176</v>
      </c>
      <c r="C8" s="3" t="s">
        <v>177</v>
      </c>
      <c r="D8" s="7"/>
      <c r="E8" s="7" t="s">
        <v>164</v>
      </c>
      <c r="F8" s="7"/>
      <c r="G8" s="3" t="s">
        <v>178</v>
      </c>
      <c r="H8" s="7"/>
      <c r="I8" s="7"/>
      <c r="J8" s="7" t="s">
        <v>164</v>
      </c>
      <c r="K8" s="9">
        <v>6</v>
      </c>
      <c r="L8" s="2" t="s">
        <v>179</v>
      </c>
      <c r="M8" s="24" t="s">
        <v>196</v>
      </c>
      <c r="N8" s="16"/>
      <c r="O8" s="16"/>
      <c r="P8" s="16"/>
      <c r="Q8" s="16"/>
      <c r="R8" s="16"/>
      <c r="S8" s="16"/>
    </row>
    <row r="9" spans="1:20" ht="80">
      <c r="A9" s="4">
        <v>6</v>
      </c>
      <c r="B9" s="2" t="s">
        <v>180</v>
      </c>
      <c r="C9" s="2" t="s">
        <v>181</v>
      </c>
      <c r="D9" s="5"/>
      <c r="E9" s="5" t="s">
        <v>164</v>
      </c>
      <c r="F9" s="5"/>
      <c r="G9" s="2" t="s">
        <v>182</v>
      </c>
      <c r="H9" s="5"/>
      <c r="I9" s="5" t="s">
        <v>164</v>
      </c>
      <c r="J9" s="5"/>
      <c r="K9" s="8">
        <v>4</v>
      </c>
      <c r="L9" s="2" t="s">
        <v>183</v>
      </c>
      <c r="M9" s="24" t="s">
        <v>196</v>
      </c>
      <c r="N9" s="16"/>
      <c r="O9" s="16"/>
      <c r="P9" s="16"/>
      <c r="Q9" s="16"/>
      <c r="R9" s="16"/>
      <c r="S9" s="16"/>
    </row>
    <row r="10" spans="1:20" ht="48">
      <c r="A10" s="4">
        <v>7</v>
      </c>
      <c r="B10" s="2" t="s">
        <v>184</v>
      </c>
      <c r="C10" s="2" t="s">
        <v>185</v>
      </c>
      <c r="D10" s="5" t="s">
        <v>164</v>
      </c>
      <c r="E10" s="5"/>
      <c r="F10" s="5"/>
      <c r="G10" s="2" t="s">
        <v>197</v>
      </c>
      <c r="H10" s="5"/>
      <c r="I10" s="5"/>
      <c r="J10" s="5" t="s">
        <v>164</v>
      </c>
      <c r="K10" s="8">
        <v>3</v>
      </c>
      <c r="L10" s="2" t="s">
        <v>198</v>
      </c>
      <c r="M10" s="24" t="s">
        <v>196</v>
      </c>
      <c r="N10" s="16"/>
      <c r="O10" s="16"/>
      <c r="P10" s="16"/>
      <c r="Q10" s="16"/>
      <c r="R10" s="16"/>
      <c r="S10" s="16"/>
    </row>
    <row r="11" spans="1:20" ht="96">
      <c r="A11" s="4">
        <v>8</v>
      </c>
      <c r="B11" s="2" t="s">
        <v>186</v>
      </c>
      <c r="C11" s="2" t="s">
        <v>187</v>
      </c>
      <c r="D11" s="5" t="s">
        <v>164</v>
      </c>
      <c r="E11" s="5"/>
      <c r="F11" s="5"/>
      <c r="G11" s="2" t="s">
        <v>199</v>
      </c>
      <c r="H11" s="5"/>
      <c r="I11" s="5"/>
      <c r="J11" s="5" t="s">
        <v>164</v>
      </c>
      <c r="K11" s="8">
        <v>3</v>
      </c>
      <c r="L11" s="2" t="s">
        <v>198</v>
      </c>
      <c r="M11" s="24" t="s">
        <v>196</v>
      </c>
      <c r="N11" s="16"/>
      <c r="O11" s="16"/>
      <c r="P11" s="16"/>
      <c r="Q11" s="16"/>
      <c r="R11" s="16"/>
      <c r="S11" s="16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20">
      <c r="A13" s="44" t="s">
        <v>201</v>
      </c>
      <c r="B13" s="44"/>
      <c r="C13" s="4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>
      <c r="N21" s="16"/>
      <c r="O21" s="16"/>
      <c r="P21" s="16"/>
      <c r="Q21" s="16"/>
      <c r="R21" s="16"/>
      <c r="S21" s="16"/>
      <c r="T21" s="16"/>
    </row>
  </sheetData>
  <mergeCells count="11">
    <mergeCell ref="A1:G1"/>
    <mergeCell ref="A2:A3"/>
    <mergeCell ref="B2:B3"/>
    <mergeCell ref="C2:C3"/>
    <mergeCell ref="D2:F2"/>
    <mergeCell ref="G2:G3"/>
    <mergeCell ref="H2:J2"/>
    <mergeCell ref="K2:K3"/>
    <mergeCell ref="L2:L3"/>
    <mergeCell ref="M2:M3"/>
    <mergeCell ref="A13:C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99DB-4FE5-0B46-A309-E274EBBBBF54}">
  <dimension ref="A1:G9"/>
  <sheetViews>
    <sheetView zoomScale="203" zoomScaleNormal="203" workbookViewId="0">
      <selection activeCell="L3" sqref="L3"/>
    </sheetView>
  </sheetViews>
  <sheetFormatPr baseColWidth="10" defaultRowHeight="16"/>
  <cols>
    <col min="5" max="5" width="3.6640625" style="10" customWidth="1"/>
    <col min="6" max="6" width="4.6640625" customWidth="1"/>
  </cols>
  <sheetData>
    <row r="1" spans="1:7" ht="61" customHeight="1">
      <c r="A1" s="16"/>
      <c r="B1" s="16"/>
      <c r="C1" s="16"/>
      <c r="D1" s="16"/>
      <c r="E1" s="20"/>
      <c r="F1" s="16"/>
      <c r="G1" s="16"/>
    </row>
    <row r="2" spans="1:7" ht="61" customHeight="1">
      <c r="A2" s="16"/>
      <c r="B2" s="11"/>
      <c r="C2" s="12"/>
      <c r="D2" s="13"/>
      <c r="E2" s="21" t="s">
        <v>190</v>
      </c>
      <c r="F2" s="49" t="s">
        <v>158</v>
      </c>
      <c r="G2" s="16"/>
    </row>
    <row r="3" spans="1:7" ht="61" customHeight="1">
      <c r="A3" s="16"/>
      <c r="B3" s="14"/>
      <c r="C3" s="11"/>
      <c r="D3" s="12"/>
      <c r="E3" s="21" t="s">
        <v>189</v>
      </c>
      <c r="F3" s="49"/>
      <c r="G3" s="16"/>
    </row>
    <row r="4" spans="1:7" ht="61" customHeight="1">
      <c r="A4" s="16"/>
      <c r="B4" s="15"/>
      <c r="C4" s="14"/>
      <c r="D4" s="11"/>
      <c r="E4" s="21" t="s">
        <v>188</v>
      </c>
      <c r="F4" s="49"/>
      <c r="G4" s="16"/>
    </row>
    <row r="5" spans="1:7" ht="22" customHeight="1">
      <c r="A5" s="16"/>
      <c r="B5" s="17" t="s">
        <v>188</v>
      </c>
      <c r="C5" s="17" t="s">
        <v>189</v>
      </c>
      <c r="D5" s="17" t="s">
        <v>190</v>
      </c>
      <c r="E5" s="18"/>
      <c r="F5" s="19"/>
      <c r="G5" s="16"/>
    </row>
    <row r="6" spans="1:7" ht="25" customHeight="1">
      <c r="A6" s="16"/>
      <c r="B6" s="50" t="s">
        <v>191</v>
      </c>
      <c r="C6" s="50"/>
      <c r="D6" s="50"/>
      <c r="E6" s="20"/>
      <c r="F6" s="16"/>
      <c r="G6" s="16"/>
    </row>
    <row r="7" spans="1:7">
      <c r="A7" s="16"/>
      <c r="B7" s="16"/>
      <c r="C7" s="16"/>
      <c r="D7" s="16"/>
      <c r="E7" s="20"/>
      <c r="F7" s="16"/>
      <c r="G7" s="16"/>
    </row>
    <row r="8" spans="1:7">
      <c r="A8" s="16"/>
      <c r="B8" s="16"/>
      <c r="C8" s="16"/>
      <c r="D8" s="16"/>
      <c r="E8" s="20"/>
      <c r="F8" s="16"/>
      <c r="G8" s="16"/>
    </row>
    <row r="9" spans="1:7">
      <c r="A9" s="16"/>
      <c r="B9" s="16"/>
      <c r="C9" s="16"/>
      <c r="D9" s="16"/>
      <c r="E9" s="20"/>
      <c r="F9" s="16"/>
      <c r="G9" s="16"/>
    </row>
  </sheetData>
  <mergeCells count="2">
    <mergeCell ref="F2:F4"/>
    <mergeCell ref="B6:D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4AF8-CB04-AB49-835A-A5DA1A2E6DD1}">
  <dimension ref="A1:E9"/>
  <sheetViews>
    <sheetView workbookViewId="0">
      <selection activeCell="E10" sqref="E10"/>
    </sheetView>
  </sheetViews>
  <sheetFormatPr baseColWidth="10" defaultRowHeight="16"/>
  <cols>
    <col min="1" max="1" width="18.33203125" customWidth="1"/>
    <col min="3" max="3" width="13" bestFit="1" customWidth="1"/>
  </cols>
  <sheetData>
    <row r="1" spans="1:5" ht="17" thickBot="1">
      <c r="A1" s="29" t="s">
        <v>282</v>
      </c>
      <c r="B1" s="30">
        <f>309*120</f>
        <v>37080</v>
      </c>
      <c r="C1" s="35">
        <f>100/$B$7*B1</f>
        <v>33.841379939764536</v>
      </c>
    </row>
    <row r="2" spans="1:5" ht="17" thickBot="1">
      <c r="A2" s="31" t="s">
        <v>283</v>
      </c>
      <c r="B2" s="32">
        <f>52*8*120</f>
        <v>49920</v>
      </c>
      <c r="C2" s="35">
        <f t="shared" ref="C2:C6" si="0">100/$B$7*B2</f>
        <v>45.559916035411149</v>
      </c>
    </row>
    <row r="3" spans="1:5" ht="16" customHeight="1" thickBot="1">
      <c r="A3" s="31" t="s">
        <v>284</v>
      </c>
      <c r="B3" s="32">
        <v>11000</v>
      </c>
      <c r="C3" s="35">
        <f t="shared" si="0"/>
        <v>10.039244318700375</v>
      </c>
    </row>
    <row r="4" spans="1:5" ht="16" customHeight="1" thickBot="1">
      <c r="A4" s="31" t="s">
        <v>451</v>
      </c>
      <c r="B4" s="32">
        <v>43</v>
      </c>
      <c r="C4" s="35">
        <f t="shared" si="0"/>
        <v>3.9244318700374189E-2</v>
      </c>
    </row>
    <row r="5" spans="1:5" ht="15" customHeight="1" thickBot="1">
      <c r="A5" s="31" t="s">
        <v>285</v>
      </c>
      <c r="B5" s="32">
        <v>1570</v>
      </c>
      <c r="C5" s="35">
        <f t="shared" si="0"/>
        <v>1.4328739618508715</v>
      </c>
    </row>
    <row r="6" spans="1:5" ht="17" thickBot="1">
      <c r="A6" s="31" t="s">
        <v>287</v>
      </c>
      <c r="B6" s="32">
        <v>10000</v>
      </c>
      <c r="C6" s="36">
        <f t="shared" si="0"/>
        <v>9.1265857442730667</v>
      </c>
    </row>
    <row r="7" spans="1:5" ht="17" thickBot="1">
      <c r="A7" s="33" t="s">
        <v>286</v>
      </c>
      <c r="B7" s="34">
        <f>B5+B3+B2+B1+B6</f>
        <v>109570</v>
      </c>
      <c r="C7" s="34">
        <v>100</v>
      </c>
    </row>
    <row r="9" spans="1:5">
      <c r="E9">
        <f>SUM(B2:B6)</f>
        <v>72533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2BB1-2D91-7248-8DC2-150124FB537F}">
  <dimension ref="A1:AA15"/>
  <sheetViews>
    <sheetView topLeftCell="D1" workbookViewId="0">
      <selection activeCell="Y6" sqref="Y6:Y15"/>
    </sheetView>
  </sheetViews>
  <sheetFormatPr baseColWidth="10" defaultRowHeight="16"/>
  <sheetData>
    <row r="1" spans="1:27"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450</v>
      </c>
    </row>
    <row r="2" spans="1:27">
      <c r="A2" t="s">
        <v>452</v>
      </c>
      <c r="B2">
        <v>4000</v>
      </c>
      <c r="C2">
        <f>B2*365</f>
        <v>1460000</v>
      </c>
      <c r="D2">
        <v>1.5</v>
      </c>
      <c r="E2">
        <v>2</v>
      </c>
      <c r="F2">
        <f>C2/100*D2/100*E2</f>
        <v>438</v>
      </c>
      <c r="G2">
        <v>6</v>
      </c>
      <c r="H2">
        <f>G2*F2*12</f>
        <v>31536</v>
      </c>
    </row>
    <row r="3" spans="1:27">
      <c r="A3" t="s">
        <v>453</v>
      </c>
      <c r="B3">
        <v>11000</v>
      </c>
      <c r="C3">
        <f>B3*365</f>
        <v>4015000</v>
      </c>
      <c r="D3">
        <v>2</v>
      </c>
      <c r="E3">
        <v>4</v>
      </c>
      <c r="F3">
        <f>C3/100*D3/100*E3</f>
        <v>3212</v>
      </c>
      <c r="G3">
        <v>7</v>
      </c>
      <c r="H3">
        <f>G3*F3*12</f>
        <v>269808</v>
      </c>
    </row>
    <row r="5" spans="1:27">
      <c r="J5" t="s">
        <v>445</v>
      </c>
      <c r="K5" t="s">
        <v>461</v>
      </c>
      <c r="L5" t="s">
        <v>460</v>
      </c>
      <c r="M5" t="s">
        <v>459</v>
      </c>
      <c r="O5" t="s">
        <v>445</v>
      </c>
      <c r="P5" t="s">
        <v>461</v>
      </c>
      <c r="Q5" t="s">
        <v>460</v>
      </c>
      <c r="R5" t="s">
        <v>462</v>
      </c>
      <c r="S5" t="s">
        <v>459</v>
      </c>
      <c r="T5" t="s">
        <v>463</v>
      </c>
      <c r="V5" t="s">
        <v>445</v>
      </c>
      <c r="W5" t="s">
        <v>461</v>
      </c>
      <c r="X5" t="s">
        <v>460</v>
      </c>
      <c r="Y5" t="s">
        <v>462</v>
      </c>
      <c r="Z5" t="s">
        <v>459</v>
      </c>
      <c r="AA5" t="s">
        <v>463</v>
      </c>
    </row>
    <row r="6" spans="1:27" ht="17" thickBot="1">
      <c r="J6">
        <v>1</v>
      </c>
      <c r="K6">
        <f>$F$3</f>
        <v>3212</v>
      </c>
      <c r="L6">
        <f>K6*$G$3*12</f>
        <v>269808</v>
      </c>
      <c r="M6" s="34">
        <f>Nachkalkulation!B7</f>
        <v>109570</v>
      </c>
      <c r="N6">
        <f>Nachkalkulation!E9</f>
        <v>72533</v>
      </c>
      <c r="O6">
        <v>1</v>
      </c>
      <c r="P6">
        <f>$F$2</f>
        <v>438</v>
      </c>
      <c r="Q6" s="38">
        <f>P6*$G$2*12</f>
        <v>31536</v>
      </c>
      <c r="R6">
        <f>Q6</f>
        <v>31536</v>
      </c>
      <c r="S6" s="34">
        <f>$M$6</f>
        <v>109570</v>
      </c>
      <c r="T6">
        <f>R6-S6</f>
        <v>-78034</v>
      </c>
      <c r="V6">
        <v>1</v>
      </c>
      <c r="W6">
        <f>$F$2</f>
        <v>438</v>
      </c>
      <c r="X6" s="38">
        <f>W6*$G$2*12/1000</f>
        <v>31.536000000000001</v>
      </c>
      <c r="Y6">
        <f>X6</f>
        <v>31.536000000000001</v>
      </c>
      <c r="Z6" s="34">
        <f>S6/1000</f>
        <v>109.57</v>
      </c>
      <c r="AA6">
        <f>Y6-Z6</f>
        <v>-78.033999999999992</v>
      </c>
    </row>
    <row r="7" spans="1:27" ht="17" thickBot="1">
      <c r="J7">
        <v>2</v>
      </c>
      <c r="K7">
        <f>$K$6+K6</f>
        <v>6424</v>
      </c>
      <c r="L7">
        <f t="shared" ref="L7:L15" si="0">K7*$G$3*12</f>
        <v>539616</v>
      </c>
      <c r="O7">
        <v>2</v>
      </c>
      <c r="P7">
        <f>$P$6+P6</f>
        <v>876</v>
      </c>
      <c r="Q7" s="38">
        <f t="shared" ref="Q7:Q15" si="1">P7*$G$2*12</f>
        <v>63072</v>
      </c>
      <c r="R7">
        <f>R6+Q7</f>
        <v>94608</v>
      </c>
      <c r="S7" s="34">
        <f>N6+S6</f>
        <v>182103</v>
      </c>
      <c r="T7">
        <f t="shared" ref="T7:T15" si="2">R7-S7</f>
        <v>-87495</v>
      </c>
      <c r="V7">
        <v>2</v>
      </c>
      <c r="W7">
        <f>$P$6+W6</f>
        <v>876</v>
      </c>
      <c r="X7" s="38">
        <f t="shared" ref="X7:X15" si="3">W7*$G$2*12/1000</f>
        <v>63.072000000000003</v>
      </c>
      <c r="Y7">
        <f>Y6+X7</f>
        <v>94.608000000000004</v>
      </c>
      <c r="Z7" s="34">
        <f t="shared" ref="Z7:Z15" si="4">S7/1000</f>
        <v>182.10300000000001</v>
      </c>
      <c r="AA7">
        <f t="shared" ref="AA7:AA15" si="5">Y7-Z7</f>
        <v>-87.495000000000005</v>
      </c>
    </row>
    <row r="8" spans="1:27" ht="17" thickBot="1">
      <c r="J8">
        <v>3</v>
      </c>
      <c r="K8">
        <f t="shared" ref="K8:K15" si="6">$K$6+K7</f>
        <v>9636</v>
      </c>
      <c r="L8">
        <f t="shared" si="0"/>
        <v>809424</v>
      </c>
      <c r="O8">
        <v>3</v>
      </c>
      <c r="P8">
        <f t="shared" ref="P8:P15" si="7">$P$6+P7</f>
        <v>1314</v>
      </c>
      <c r="Q8" s="38">
        <f t="shared" si="1"/>
        <v>94608</v>
      </c>
      <c r="R8">
        <f t="shared" ref="R8:R15" si="8">R7+Q8</f>
        <v>189216</v>
      </c>
      <c r="S8" s="34">
        <f>$N$6+S7</f>
        <v>254636</v>
      </c>
      <c r="T8">
        <f t="shared" si="2"/>
        <v>-65420</v>
      </c>
      <c r="V8">
        <v>3</v>
      </c>
      <c r="W8">
        <f t="shared" ref="W8:W15" si="9">$P$6+W7</f>
        <v>1314</v>
      </c>
      <c r="X8" s="38">
        <f t="shared" si="3"/>
        <v>94.608000000000004</v>
      </c>
      <c r="Y8">
        <f t="shared" ref="Y8:Y15" si="10">Y7+X8</f>
        <v>189.21600000000001</v>
      </c>
      <c r="Z8" s="34">
        <f t="shared" si="4"/>
        <v>254.636</v>
      </c>
      <c r="AA8">
        <f t="shared" si="5"/>
        <v>-65.419999999999987</v>
      </c>
    </row>
    <row r="9" spans="1:27" ht="17" thickBot="1">
      <c r="J9">
        <v>4</v>
      </c>
      <c r="K9">
        <f t="shared" si="6"/>
        <v>12848</v>
      </c>
      <c r="L9">
        <f t="shared" si="0"/>
        <v>1079232</v>
      </c>
      <c r="O9">
        <v>4</v>
      </c>
      <c r="P9">
        <f t="shared" si="7"/>
        <v>1752</v>
      </c>
      <c r="Q9" s="38">
        <f t="shared" si="1"/>
        <v>126144</v>
      </c>
      <c r="R9">
        <f t="shared" si="8"/>
        <v>315360</v>
      </c>
      <c r="S9" s="34">
        <f t="shared" ref="S9:S15" si="11">$N$6+S8</f>
        <v>327169</v>
      </c>
      <c r="T9">
        <f t="shared" si="2"/>
        <v>-11809</v>
      </c>
      <c r="V9">
        <v>4</v>
      </c>
      <c r="W9">
        <f t="shared" si="9"/>
        <v>1752</v>
      </c>
      <c r="X9" s="38">
        <f t="shared" si="3"/>
        <v>126.14400000000001</v>
      </c>
      <c r="Y9">
        <f t="shared" si="10"/>
        <v>315.36</v>
      </c>
      <c r="Z9" s="34">
        <f t="shared" si="4"/>
        <v>327.16899999999998</v>
      </c>
      <c r="AA9">
        <f t="shared" si="5"/>
        <v>-11.808999999999969</v>
      </c>
    </row>
    <row r="10" spans="1:27" ht="17" thickBot="1">
      <c r="J10">
        <v>5</v>
      </c>
      <c r="K10">
        <f t="shared" si="6"/>
        <v>16060</v>
      </c>
      <c r="L10">
        <f t="shared" si="0"/>
        <v>1349040</v>
      </c>
      <c r="O10">
        <v>5</v>
      </c>
      <c r="P10">
        <f t="shared" si="7"/>
        <v>2190</v>
      </c>
      <c r="Q10" s="38">
        <f t="shared" si="1"/>
        <v>157680</v>
      </c>
      <c r="R10">
        <f t="shared" si="8"/>
        <v>473040</v>
      </c>
      <c r="S10" s="34">
        <f t="shared" si="11"/>
        <v>399702</v>
      </c>
      <c r="T10">
        <f t="shared" si="2"/>
        <v>73338</v>
      </c>
      <c r="V10">
        <v>5</v>
      </c>
      <c r="W10">
        <f t="shared" si="9"/>
        <v>2190</v>
      </c>
      <c r="X10" s="38">
        <f t="shared" si="3"/>
        <v>157.68</v>
      </c>
      <c r="Y10">
        <f t="shared" si="10"/>
        <v>473.04</v>
      </c>
      <c r="Z10" s="34">
        <f t="shared" si="4"/>
        <v>399.702</v>
      </c>
      <c r="AA10">
        <f t="shared" si="5"/>
        <v>73.338000000000022</v>
      </c>
    </row>
    <row r="11" spans="1:27" ht="17" thickBot="1">
      <c r="J11">
        <v>6</v>
      </c>
      <c r="K11">
        <f t="shared" si="6"/>
        <v>19272</v>
      </c>
      <c r="L11">
        <f t="shared" si="0"/>
        <v>1618848</v>
      </c>
      <c r="O11">
        <v>6</v>
      </c>
      <c r="P11">
        <f t="shared" si="7"/>
        <v>2628</v>
      </c>
      <c r="Q11" s="38">
        <f t="shared" si="1"/>
        <v>189216</v>
      </c>
      <c r="R11">
        <f t="shared" si="8"/>
        <v>662256</v>
      </c>
      <c r="S11" s="34">
        <f t="shared" si="11"/>
        <v>472235</v>
      </c>
      <c r="T11">
        <f t="shared" si="2"/>
        <v>190021</v>
      </c>
      <c r="V11">
        <v>6</v>
      </c>
      <c r="W11">
        <f t="shared" si="9"/>
        <v>2628</v>
      </c>
      <c r="X11" s="38">
        <f t="shared" si="3"/>
        <v>189.21600000000001</v>
      </c>
      <c r="Y11">
        <f t="shared" si="10"/>
        <v>662.25600000000009</v>
      </c>
      <c r="Z11" s="34">
        <f t="shared" si="4"/>
        <v>472.23500000000001</v>
      </c>
      <c r="AA11">
        <f t="shared" si="5"/>
        <v>190.02100000000007</v>
      </c>
    </row>
    <row r="12" spans="1:27" ht="17" thickBot="1">
      <c r="J12">
        <v>7</v>
      </c>
      <c r="K12">
        <f t="shared" si="6"/>
        <v>22484</v>
      </c>
      <c r="L12">
        <f t="shared" si="0"/>
        <v>1888656</v>
      </c>
      <c r="O12">
        <v>7</v>
      </c>
      <c r="P12">
        <f t="shared" si="7"/>
        <v>3066</v>
      </c>
      <c r="Q12" s="38">
        <f t="shared" si="1"/>
        <v>220752</v>
      </c>
      <c r="R12">
        <f t="shared" si="8"/>
        <v>883008</v>
      </c>
      <c r="S12" s="34">
        <f t="shared" si="11"/>
        <v>544768</v>
      </c>
      <c r="T12">
        <f t="shared" si="2"/>
        <v>338240</v>
      </c>
      <c r="V12">
        <v>7</v>
      </c>
      <c r="W12">
        <f t="shared" si="9"/>
        <v>3066</v>
      </c>
      <c r="X12" s="38">
        <f t="shared" si="3"/>
        <v>220.75200000000001</v>
      </c>
      <c r="Y12">
        <f t="shared" si="10"/>
        <v>883.00800000000004</v>
      </c>
      <c r="Z12" s="34">
        <f t="shared" si="4"/>
        <v>544.76800000000003</v>
      </c>
      <c r="AA12">
        <f t="shared" si="5"/>
        <v>338.24</v>
      </c>
    </row>
    <row r="13" spans="1:27" ht="17" thickBot="1">
      <c r="J13">
        <v>8</v>
      </c>
      <c r="K13">
        <f t="shared" si="6"/>
        <v>25696</v>
      </c>
      <c r="L13">
        <f t="shared" si="0"/>
        <v>2158464</v>
      </c>
      <c r="O13">
        <v>8</v>
      </c>
      <c r="P13">
        <f t="shared" si="7"/>
        <v>3504</v>
      </c>
      <c r="Q13" s="38">
        <f t="shared" si="1"/>
        <v>252288</v>
      </c>
      <c r="R13">
        <f t="shared" si="8"/>
        <v>1135296</v>
      </c>
      <c r="S13" s="34">
        <f t="shared" si="11"/>
        <v>617301</v>
      </c>
      <c r="T13">
        <f t="shared" si="2"/>
        <v>517995</v>
      </c>
      <c r="V13">
        <v>8</v>
      </c>
      <c r="W13">
        <f t="shared" si="9"/>
        <v>3504</v>
      </c>
      <c r="X13" s="38">
        <f t="shared" si="3"/>
        <v>252.28800000000001</v>
      </c>
      <c r="Y13">
        <f t="shared" si="10"/>
        <v>1135.296</v>
      </c>
      <c r="Z13" s="34">
        <f t="shared" si="4"/>
        <v>617.30100000000004</v>
      </c>
      <c r="AA13">
        <f t="shared" si="5"/>
        <v>517.995</v>
      </c>
    </row>
    <row r="14" spans="1:27" ht="17" thickBot="1">
      <c r="J14">
        <v>9</v>
      </c>
      <c r="K14">
        <f t="shared" si="6"/>
        <v>28908</v>
      </c>
      <c r="L14">
        <f t="shared" si="0"/>
        <v>2428272</v>
      </c>
      <c r="O14">
        <v>9</v>
      </c>
      <c r="P14">
        <f t="shared" si="7"/>
        <v>3942</v>
      </c>
      <c r="Q14" s="38">
        <f t="shared" si="1"/>
        <v>283824</v>
      </c>
      <c r="R14">
        <f t="shared" si="8"/>
        <v>1419120</v>
      </c>
      <c r="S14" s="34">
        <f t="shared" si="11"/>
        <v>689834</v>
      </c>
      <c r="T14">
        <f t="shared" si="2"/>
        <v>729286</v>
      </c>
      <c r="V14">
        <v>9</v>
      </c>
      <c r="W14">
        <f t="shared" si="9"/>
        <v>3942</v>
      </c>
      <c r="X14" s="38">
        <f t="shared" si="3"/>
        <v>283.82400000000001</v>
      </c>
      <c r="Y14">
        <f t="shared" si="10"/>
        <v>1419.1200000000001</v>
      </c>
      <c r="Z14" s="34">
        <f t="shared" si="4"/>
        <v>689.83399999999995</v>
      </c>
      <c r="AA14">
        <f t="shared" si="5"/>
        <v>729.28600000000017</v>
      </c>
    </row>
    <row r="15" spans="1:27" ht="17" thickBot="1">
      <c r="J15">
        <v>10</v>
      </c>
      <c r="K15">
        <f t="shared" si="6"/>
        <v>32120</v>
      </c>
      <c r="L15">
        <f t="shared" si="0"/>
        <v>2698080</v>
      </c>
      <c r="O15">
        <v>10</v>
      </c>
      <c r="P15">
        <f t="shared" si="7"/>
        <v>4380</v>
      </c>
      <c r="Q15" s="38">
        <f t="shared" si="1"/>
        <v>315360</v>
      </c>
      <c r="R15">
        <f t="shared" si="8"/>
        <v>1734480</v>
      </c>
      <c r="S15" s="34">
        <f t="shared" si="11"/>
        <v>762367</v>
      </c>
      <c r="T15">
        <f t="shared" si="2"/>
        <v>972113</v>
      </c>
      <c r="V15">
        <v>10</v>
      </c>
      <c r="W15">
        <f t="shared" si="9"/>
        <v>4380</v>
      </c>
      <c r="X15" s="38">
        <f t="shared" si="3"/>
        <v>315.36</v>
      </c>
      <c r="Y15">
        <f t="shared" si="10"/>
        <v>1734.48</v>
      </c>
      <c r="Z15" s="34">
        <f t="shared" si="4"/>
        <v>762.36699999999996</v>
      </c>
      <c r="AA15">
        <f t="shared" si="5"/>
        <v>972.11300000000006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13CD-B861-5C42-85B4-43737E62E5E5}">
  <dimension ref="A1:D14"/>
  <sheetViews>
    <sheetView tabSelected="1" workbookViewId="0">
      <selection sqref="A1:D14"/>
    </sheetView>
  </sheetViews>
  <sheetFormatPr baseColWidth="10" defaultRowHeight="16"/>
  <sheetData>
    <row r="1" spans="1:4">
      <c r="A1" s="51" t="s">
        <v>344</v>
      </c>
      <c r="B1" s="51" t="s">
        <v>464</v>
      </c>
      <c r="C1" s="51" t="s">
        <v>465</v>
      </c>
      <c r="D1" s="51" t="s">
        <v>466</v>
      </c>
    </row>
    <row r="2" spans="1:4">
      <c r="A2" t="s">
        <v>300</v>
      </c>
      <c r="B2" t="s">
        <v>467</v>
      </c>
      <c r="C2" t="s">
        <v>468</v>
      </c>
      <c r="D2" t="s">
        <v>469</v>
      </c>
    </row>
    <row r="3" spans="1:4">
      <c r="A3" t="s">
        <v>301</v>
      </c>
      <c r="B3" t="s">
        <v>470</v>
      </c>
      <c r="C3" t="s">
        <v>468</v>
      </c>
      <c r="D3" t="s">
        <v>469</v>
      </c>
    </row>
    <row r="4" spans="1:4">
      <c r="A4" t="s">
        <v>302</v>
      </c>
      <c r="B4" t="s">
        <v>471</v>
      </c>
      <c r="C4" t="s">
        <v>468</v>
      </c>
      <c r="D4" t="s">
        <v>469</v>
      </c>
    </row>
    <row r="5" spans="1:4">
      <c r="A5" t="s">
        <v>303</v>
      </c>
      <c r="B5" t="s">
        <v>472</v>
      </c>
      <c r="C5" t="s">
        <v>468</v>
      </c>
      <c r="D5" t="s">
        <v>469</v>
      </c>
    </row>
    <row r="6" spans="1:4">
      <c r="A6" t="s">
        <v>304</v>
      </c>
      <c r="B6" t="s">
        <v>473</v>
      </c>
      <c r="C6" t="s">
        <v>468</v>
      </c>
      <c r="D6" t="s">
        <v>469</v>
      </c>
    </row>
    <row r="7" spans="1:4">
      <c r="A7" t="s">
        <v>305</v>
      </c>
      <c r="B7" t="s">
        <v>474</v>
      </c>
      <c r="C7" t="s">
        <v>468</v>
      </c>
      <c r="D7" t="s">
        <v>469</v>
      </c>
    </row>
    <row r="8" spans="1:4">
      <c r="A8" t="s">
        <v>306</v>
      </c>
      <c r="B8" t="s">
        <v>475</v>
      </c>
      <c r="C8" t="s">
        <v>476</v>
      </c>
      <c r="D8" t="s">
        <v>469</v>
      </c>
    </row>
    <row r="9" spans="1:4">
      <c r="A9" t="s">
        <v>307</v>
      </c>
      <c r="B9" t="s">
        <v>477</v>
      </c>
      <c r="C9" t="s">
        <v>468</v>
      </c>
      <c r="D9" t="s">
        <v>469</v>
      </c>
    </row>
    <row r="10" spans="1:4">
      <c r="A10" t="s">
        <v>308</v>
      </c>
      <c r="B10" t="s">
        <v>478</v>
      </c>
      <c r="C10" t="s">
        <v>468</v>
      </c>
      <c r="D10" t="s">
        <v>469</v>
      </c>
    </row>
    <row r="11" spans="1:4">
      <c r="A11" t="s">
        <v>309</v>
      </c>
      <c r="B11" t="s">
        <v>479</v>
      </c>
      <c r="C11" t="s">
        <v>468</v>
      </c>
      <c r="D11" t="s">
        <v>469</v>
      </c>
    </row>
    <row r="12" spans="1:4">
      <c r="A12" t="s">
        <v>310</v>
      </c>
      <c r="B12" t="s">
        <v>480</v>
      </c>
      <c r="C12" t="s">
        <v>468</v>
      </c>
      <c r="D12" t="s">
        <v>469</v>
      </c>
    </row>
    <row r="13" spans="1:4">
      <c r="A13" t="s">
        <v>311</v>
      </c>
      <c r="B13" t="s">
        <v>481</v>
      </c>
      <c r="C13" t="s">
        <v>482</v>
      </c>
      <c r="D13" t="s">
        <v>469</v>
      </c>
    </row>
    <row r="14" spans="1:4">
      <c r="A14" t="s">
        <v>312</v>
      </c>
      <c r="B14" t="s">
        <v>483</v>
      </c>
      <c r="C14" t="s">
        <v>468</v>
      </c>
      <c r="D14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0666-9FBB-264B-B85D-11EC112D7A08}">
  <dimension ref="A1:J12"/>
  <sheetViews>
    <sheetView workbookViewId="0">
      <selection activeCell="J2" sqref="J2:J11"/>
    </sheetView>
  </sheetViews>
  <sheetFormatPr baseColWidth="10" defaultRowHeight="16"/>
  <sheetData>
    <row r="1" spans="1:10">
      <c r="A1" t="s">
        <v>445</v>
      </c>
      <c r="B1" t="s">
        <v>444</v>
      </c>
      <c r="C1" t="s">
        <v>446</v>
      </c>
      <c r="D1" t="s">
        <v>447</v>
      </c>
      <c r="E1" t="s">
        <v>448</v>
      </c>
      <c r="F1" t="s">
        <v>448</v>
      </c>
      <c r="G1" t="s">
        <v>448</v>
      </c>
      <c r="H1" t="s">
        <v>447</v>
      </c>
      <c r="I1" t="s">
        <v>449</v>
      </c>
      <c r="J1" t="s">
        <v>450</v>
      </c>
    </row>
    <row r="2" spans="1:10">
      <c r="A2">
        <v>1</v>
      </c>
      <c r="B2">
        <v>12</v>
      </c>
      <c r="C2">
        <f>B2*4</f>
        <v>48</v>
      </c>
      <c r="D2">
        <f>C2*$D$12</f>
        <v>8.4095999999999993</v>
      </c>
      <c r="E2">
        <f>B2*6</f>
        <v>72</v>
      </c>
      <c r="F2">
        <f>B2*7</f>
        <v>84</v>
      </c>
      <c r="G2">
        <f>E2+F2</f>
        <v>156</v>
      </c>
      <c r="H2">
        <f>G2*$G$12</f>
        <v>37.580399999999997</v>
      </c>
      <c r="I2">
        <f>H2+D2</f>
        <v>45.989999999999995</v>
      </c>
      <c r="J2" s="38">
        <f>I2*$I$12</f>
        <v>43.230599999999995</v>
      </c>
    </row>
    <row r="3" spans="1:10">
      <c r="A3">
        <v>2</v>
      </c>
      <c r="B3">
        <f>B2+A3*$B$2</f>
        <v>36</v>
      </c>
      <c r="C3">
        <f t="shared" ref="C3:C11" si="0">B3*4</f>
        <v>144</v>
      </c>
      <c r="D3">
        <f t="shared" ref="D3:D11" si="1">C3*$D$12</f>
        <v>25.2288</v>
      </c>
      <c r="E3">
        <f t="shared" ref="E3:E11" si="2">B3*6</f>
        <v>216</v>
      </c>
      <c r="F3">
        <f t="shared" ref="F3:F11" si="3">B3*7</f>
        <v>252</v>
      </c>
      <c r="G3">
        <f t="shared" ref="G3:G11" si="4">E3+F3</f>
        <v>468</v>
      </c>
      <c r="H3">
        <f t="shared" ref="H3:H11" si="5">G3*$G$12</f>
        <v>112.74120000000001</v>
      </c>
      <c r="I3">
        <f t="shared" ref="I3:I11" si="6">H3+D3</f>
        <v>137.97</v>
      </c>
      <c r="J3" s="38">
        <f t="shared" ref="J3:J11" si="7">I3*$I$12</f>
        <v>129.6918</v>
      </c>
    </row>
    <row r="4" spans="1:10">
      <c r="A4">
        <v>3</v>
      </c>
      <c r="B4">
        <f t="shared" ref="B4:B11" si="8">B3+A4*$B$2</f>
        <v>72</v>
      </c>
      <c r="C4">
        <f t="shared" si="0"/>
        <v>288</v>
      </c>
      <c r="D4">
        <f t="shared" si="1"/>
        <v>50.457599999999999</v>
      </c>
      <c r="E4">
        <f t="shared" si="2"/>
        <v>432</v>
      </c>
      <c r="F4">
        <f t="shared" si="3"/>
        <v>504</v>
      </c>
      <c r="G4">
        <f t="shared" si="4"/>
        <v>936</v>
      </c>
      <c r="H4">
        <f t="shared" si="5"/>
        <v>225.48240000000001</v>
      </c>
      <c r="I4">
        <f t="shared" si="6"/>
        <v>275.94</v>
      </c>
      <c r="J4" s="38">
        <f t="shared" si="7"/>
        <v>259.3836</v>
      </c>
    </row>
    <row r="5" spans="1:10">
      <c r="A5">
        <v>4</v>
      </c>
      <c r="B5">
        <f t="shared" si="8"/>
        <v>120</v>
      </c>
      <c r="C5">
        <f t="shared" si="0"/>
        <v>480</v>
      </c>
      <c r="D5">
        <f t="shared" si="1"/>
        <v>84.096000000000004</v>
      </c>
      <c r="E5">
        <f t="shared" si="2"/>
        <v>720</v>
      </c>
      <c r="F5">
        <f t="shared" si="3"/>
        <v>840</v>
      </c>
      <c r="G5">
        <f t="shared" si="4"/>
        <v>1560</v>
      </c>
      <c r="H5">
        <f t="shared" si="5"/>
        <v>375.80400000000003</v>
      </c>
      <c r="I5">
        <f t="shared" si="6"/>
        <v>459.90000000000003</v>
      </c>
      <c r="J5" s="38">
        <f t="shared" si="7"/>
        <v>432.30599999999998</v>
      </c>
    </row>
    <row r="6" spans="1:10">
      <c r="A6">
        <v>5</v>
      </c>
      <c r="B6">
        <f t="shared" si="8"/>
        <v>180</v>
      </c>
      <c r="C6">
        <f t="shared" si="0"/>
        <v>720</v>
      </c>
      <c r="D6">
        <f t="shared" si="1"/>
        <v>126.14399999999999</v>
      </c>
      <c r="E6">
        <f t="shared" si="2"/>
        <v>1080</v>
      </c>
      <c r="F6">
        <f t="shared" si="3"/>
        <v>1260</v>
      </c>
      <c r="G6">
        <f t="shared" si="4"/>
        <v>2340</v>
      </c>
      <c r="H6">
        <f t="shared" si="5"/>
        <v>563.70600000000002</v>
      </c>
      <c r="I6">
        <f t="shared" si="6"/>
        <v>689.85</v>
      </c>
      <c r="J6" s="38">
        <f t="shared" si="7"/>
        <v>648.45899999999995</v>
      </c>
    </row>
    <row r="7" spans="1:10">
      <c r="A7">
        <v>6</v>
      </c>
      <c r="B7">
        <f t="shared" si="8"/>
        <v>252</v>
      </c>
      <c r="C7">
        <f t="shared" si="0"/>
        <v>1008</v>
      </c>
      <c r="D7">
        <f t="shared" si="1"/>
        <v>176.60159999999999</v>
      </c>
      <c r="E7">
        <f t="shared" si="2"/>
        <v>1512</v>
      </c>
      <c r="F7">
        <f t="shared" si="3"/>
        <v>1764</v>
      </c>
      <c r="G7">
        <f t="shared" si="4"/>
        <v>3276</v>
      </c>
      <c r="H7">
        <f t="shared" si="5"/>
        <v>789.1884</v>
      </c>
      <c r="I7">
        <f t="shared" si="6"/>
        <v>965.79</v>
      </c>
      <c r="J7" s="38">
        <f t="shared" si="7"/>
        <v>907.84259999999995</v>
      </c>
    </row>
    <row r="8" spans="1:10">
      <c r="A8">
        <v>7</v>
      </c>
      <c r="B8">
        <f t="shared" si="8"/>
        <v>336</v>
      </c>
      <c r="C8">
        <f t="shared" si="0"/>
        <v>1344</v>
      </c>
      <c r="D8">
        <f t="shared" si="1"/>
        <v>235.46879999999999</v>
      </c>
      <c r="E8">
        <f t="shared" si="2"/>
        <v>2016</v>
      </c>
      <c r="F8">
        <f t="shared" si="3"/>
        <v>2352</v>
      </c>
      <c r="G8">
        <f t="shared" si="4"/>
        <v>4368</v>
      </c>
      <c r="H8">
        <f t="shared" si="5"/>
        <v>1052.2511999999999</v>
      </c>
      <c r="I8">
        <f t="shared" si="6"/>
        <v>1287.7199999999998</v>
      </c>
      <c r="J8" s="38">
        <f t="shared" si="7"/>
        <v>1210.4567999999997</v>
      </c>
    </row>
    <row r="9" spans="1:10">
      <c r="A9">
        <v>8</v>
      </c>
      <c r="B9">
        <f t="shared" si="8"/>
        <v>432</v>
      </c>
      <c r="C9">
        <f t="shared" si="0"/>
        <v>1728</v>
      </c>
      <c r="D9">
        <f t="shared" si="1"/>
        <v>302.74559999999997</v>
      </c>
      <c r="E9">
        <f t="shared" si="2"/>
        <v>2592</v>
      </c>
      <c r="F9">
        <f t="shared" si="3"/>
        <v>3024</v>
      </c>
      <c r="G9">
        <f t="shared" si="4"/>
        <v>5616</v>
      </c>
      <c r="H9">
        <f t="shared" si="5"/>
        <v>1352.8943999999999</v>
      </c>
      <c r="I9">
        <f t="shared" si="6"/>
        <v>1655.6399999999999</v>
      </c>
      <c r="J9" s="38">
        <f t="shared" si="7"/>
        <v>1556.3015999999998</v>
      </c>
    </row>
    <row r="10" spans="1:10">
      <c r="A10">
        <v>9</v>
      </c>
      <c r="B10">
        <f t="shared" si="8"/>
        <v>540</v>
      </c>
      <c r="C10">
        <f t="shared" si="0"/>
        <v>2160</v>
      </c>
      <c r="D10">
        <f t="shared" si="1"/>
        <v>378.43200000000002</v>
      </c>
      <c r="E10">
        <f t="shared" si="2"/>
        <v>3240</v>
      </c>
      <c r="F10">
        <f t="shared" si="3"/>
        <v>3780</v>
      </c>
      <c r="G10">
        <f t="shared" si="4"/>
        <v>7020</v>
      </c>
      <c r="H10">
        <f t="shared" si="5"/>
        <v>1691.1179999999999</v>
      </c>
      <c r="I10">
        <f t="shared" si="6"/>
        <v>2069.5500000000002</v>
      </c>
      <c r="J10" s="38">
        <f t="shared" si="7"/>
        <v>1945.377</v>
      </c>
    </row>
    <row r="11" spans="1:10">
      <c r="A11">
        <v>10</v>
      </c>
      <c r="B11">
        <f t="shared" si="8"/>
        <v>660</v>
      </c>
      <c r="C11">
        <f t="shared" si="0"/>
        <v>2640</v>
      </c>
      <c r="D11">
        <f t="shared" si="1"/>
        <v>462.52799999999996</v>
      </c>
      <c r="E11">
        <f t="shared" si="2"/>
        <v>3960</v>
      </c>
      <c r="F11">
        <f t="shared" si="3"/>
        <v>4620</v>
      </c>
      <c r="G11">
        <f t="shared" si="4"/>
        <v>8580</v>
      </c>
      <c r="H11">
        <f t="shared" si="5"/>
        <v>2066.922</v>
      </c>
      <c r="I11">
        <f t="shared" si="6"/>
        <v>2529.4499999999998</v>
      </c>
      <c r="J11" s="38">
        <f t="shared" si="7"/>
        <v>2377.6829999999995</v>
      </c>
    </row>
    <row r="12" spans="1:10">
      <c r="D12" s="37">
        <v>0.17519999999999999</v>
      </c>
      <c r="G12">
        <v>0.2409</v>
      </c>
      <c r="I1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AbnahmeProtokoll</vt:lpstr>
      <vt:lpstr>AbhnametestCharts</vt:lpstr>
      <vt:lpstr>Pentest</vt:lpstr>
      <vt:lpstr>Abkürzungen</vt:lpstr>
      <vt:lpstr>Risiko Analyse</vt:lpstr>
      <vt:lpstr>Risko Matrix</vt:lpstr>
      <vt:lpstr>Nachkalkulation</vt:lpstr>
      <vt:lpstr>Breakeven</vt:lpstr>
      <vt:lpstr>Sheet1</vt:lpstr>
      <vt:lpstr>Speicher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2025-06-09T03:20:46Z</dcterms:modified>
</cp:coreProperties>
</file>