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bbielim/Desktop/DataClass/Class_Folder/Starter_Code/"/>
    </mc:Choice>
  </mc:AlternateContent>
  <xr:revisionPtr revIDLastSave="0" documentId="13_ncr:1_{6A8CC544-BC62-DA4F-97B6-EC31A19B4241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Crowdfunding" sheetId="1" r:id="rId1"/>
    <sheet name="Category" sheetId="2" r:id="rId2"/>
    <sheet name="Subcategories" sheetId="4" r:id="rId3"/>
    <sheet name="Months" sheetId="5" r:id="rId4"/>
    <sheet name="Potential Graphs" sheetId="6" r:id="rId5"/>
    <sheet name="Crowdfunding Goal Analysis" sheetId="7" r:id="rId6"/>
    <sheet name="Satistical Analysis" sheetId="8" r:id="rId7"/>
  </sheets>
  <definedNames>
    <definedName name="_xlnm._FilterDatabase" localSheetId="0" hidden="1">Crowdfunding!$A$1:$T$1001</definedName>
    <definedName name="_xlnm._FilterDatabase" localSheetId="6" hidden="1">'Satistical Analysis'!$A$1:$B$566</definedName>
    <definedName name="_xlchart.v1.0" hidden="1">'Satistical Analysis'!$E$1</definedName>
    <definedName name="_xlchart.v1.1" hidden="1">'Satistical Analysis'!$E$2:$E$566</definedName>
    <definedName name="_xlchart.v1.2" hidden="1">'Satistical Analysis'!$B$1</definedName>
    <definedName name="_xlchart.v1.3" hidden="1">'Satistical Analysis'!$B$2:$B$566</definedName>
    <definedName name="_xlchart.v1.4" hidden="1">'Satistical Analysis'!$B$1</definedName>
    <definedName name="_xlchart.v1.5" hidden="1">'Satistical Analysis'!$B$2:$B$566</definedName>
  </definedNames>
  <calcPr calcId="191029"/>
  <pivotCaches>
    <pivotCache cacheId="23" r:id="rId8"/>
    <pivotCache cacheId="2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8" l="1"/>
  <c r="I23" i="8"/>
  <c r="I26" i="8"/>
  <c r="I25" i="8"/>
  <c r="I21" i="8"/>
  <c r="I22" i="8"/>
  <c r="I18" i="8"/>
  <c r="I17" i="8"/>
  <c r="I16" i="8"/>
  <c r="I15" i="8"/>
  <c r="I14" i="8"/>
  <c r="I7" i="8"/>
  <c r="I6" i="8"/>
  <c r="B3" i="7"/>
  <c r="B2" i="7"/>
  <c r="C5" i="7"/>
  <c r="C4" i="7"/>
  <c r="C3" i="7"/>
  <c r="B12" i="7"/>
  <c r="B11" i="7"/>
  <c r="B10" i="7"/>
  <c r="B9" i="7"/>
  <c r="B8" i="7"/>
  <c r="B7" i="7"/>
  <c r="B13" i="7"/>
  <c r="B5" i="7"/>
  <c r="B6" i="7"/>
  <c r="B4" i="7"/>
  <c r="I13" i="8"/>
  <c r="I12" i="8"/>
  <c r="I11" i="8"/>
  <c r="I10" i="8"/>
  <c r="I5" i="8"/>
  <c r="I4" i="8"/>
  <c r="I3" i="8"/>
  <c r="I2" i="8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1" i="7" l="1"/>
  <c r="E12" i="7"/>
  <c r="H12" i="7" s="1"/>
  <c r="E13" i="7"/>
  <c r="H13" i="7" s="1"/>
  <c r="E2" i="7"/>
  <c r="F2" i="7" s="1"/>
  <c r="E10" i="7"/>
  <c r="G10" i="7" s="1"/>
  <c r="E7" i="7"/>
  <c r="G7" i="7" s="1"/>
  <c r="E8" i="7"/>
  <c r="G8" i="7" s="1"/>
  <c r="E9" i="7"/>
  <c r="G9" i="7" s="1"/>
  <c r="E6" i="7"/>
  <c r="G6" i="7" s="1"/>
  <c r="E3" i="7"/>
  <c r="H3" i="7" s="1"/>
  <c r="E5" i="7"/>
  <c r="H5" i="7" s="1"/>
  <c r="G5" i="7"/>
  <c r="E4" i="7"/>
  <c r="H4" i="7" s="1"/>
  <c r="H7" i="7"/>
  <c r="F11" i="7"/>
  <c r="G12" i="7"/>
  <c r="H11" i="7"/>
  <c r="G11" i="7"/>
  <c r="H10" i="7" l="1"/>
  <c r="F10" i="7"/>
  <c r="H2" i="7"/>
  <c r="G2" i="7"/>
  <c r="F12" i="7"/>
  <c r="G13" i="7"/>
  <c r="F13" i="7"/>
  <c r="H9" i="7"/>
  <c r="H6" i="7"/>
  <c r="H8" i="7"/>
  <c r="F9" i="7"/>
  <c r="G4" i="7"/>
  <c r="F8" i="7"/>
  <c r="F5" i="7"/>
  <c r="F7" i="7"/>
  <c r="G3" i="7"/>
  <c r="F3" i="7"/>
  <c r="F6" i="7"/>
  <c r="F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tc={7001B7EE-A111-EF49-A728-793982757CCF}</author>
  </authors>
  <commentList>
    <comment ref="R1" authorId="0" shapeId="0" xr:uid="{7001B7EE-A111-EF49-A728-79398275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this
Reply:
    Fixed but need to understand the LEN function a bit more.</t>
      </text>
    </comment>
  </commentList>
</comments>
</file>

<file path=xl/sharedStrings.xml><?xml version="1.0" encoding="utf-8"?>
<sst xmlns="http://schemas.openxmlformats.org/spreadsheetml/2006/main" count="7089" uniqueCount="2119">
  <si>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</si>
  <si>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</si>
  <si>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</si>
  <si>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</si>
  <si>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</si>
  <si>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</si>
  <si>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</si>
  <si>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</si>
  <si>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</si>
  <si>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</si>
  <si>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</si>
  <si>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</si>
  <si>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</si>
  <si>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</si>
  <si>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</si>
  <si>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</si>
  <si>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</si>
  <si>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</si>
  <si>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</si>
  <si>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</si>
  <si>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</si>
  <si>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</si>
  <si>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</si>
  <si>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</si>
  <si>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</si>
  <si>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</si>
  <si>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</si>
  <si>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</si>
  <si>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</si>
  <si>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</si>
  <si>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</si>
  <si>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</si>
  <si>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</si>
  <si>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</si>
  <si>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</si>
  <si>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</si>
  <si>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</si>
  <si>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</si>
  <si>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</si>
  <si>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</si>
  <si>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</si>
  <si>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</si>
  <si>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</si>
  <si>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</si>
  <si>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</si>
  <si>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</si>
  <si>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</si>
  <si>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</si>
  <si>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</si>
  <si>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</si>
  <si>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</si>
  <si>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</si>
  <si>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</si>
  <si>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</si>
  <si>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</si>
  <si>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</si>
  <si>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</si>
  <si>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</si>
  <si>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</si>
  <si>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</si>
  <si>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</si>
  <si>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</si>
  <si>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</si>
  <si>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</si>
  <si>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</si>
  <si>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</si>
  <si>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</si>
  <si>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</si>
  <si>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</si>
  <si>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</si>
  <si>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</si>
  <si>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</si>
  <si>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</si>
  <si>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</si>
  <si>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</si>
  <si>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</si>
  <si>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</si>
  <si>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</si>
  <si>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</si>
  <si>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</si>
  <si>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</si>
  <si>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</si>
  <si>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</si>
  <si>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</si>
  <si>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</si>
  <si>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</si>
  <si>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</si>
  <si>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</si>
  <si>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</si>
  <si>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</si>
  <si>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</si>
  <si>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</si>
  <si>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</si>
  <si>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</si>
  <si>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</si>
  <si>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</si>
  <si>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</si>
  <si>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</si>
  <si>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</si>
  <si>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</si>
  <si>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</si>
  <si>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</si>
  <si>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</si>
  <si>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</si>
  <si>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</si>
  <si>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</si>
  <si>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</si>
  <si>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</si>
  <si>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</si>
  <si>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</si>
  <si>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</si>
  <si>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</si>
  <si>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</si>
  <si>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</si>
  <si>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</si>
  <si>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</si>
  <si>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</si>
  <si>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</si>
  <si>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</si>
  <si>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</si>
  <si>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</si>
  <si>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</si>
  <si>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</si>
  <si>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</si>
  <si>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</si>
  <si>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</si>
  <si>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</si>
  <si>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</si>
  <si>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</si>
  <si>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</si>
  <si>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</si>
  <si>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</si>
  <si>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</si>
  <si>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</si>
  <si>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</si>
  <si>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</si>
  <si>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</si>
  <si>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</si>
  <si>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</si>
  <si>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</si>
  <si>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</si>
  <si>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</si>
  <si>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</si>
  <si>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</si>
  <si>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</si>
  <si>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</si>
  <si>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</si>
  <si>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</si>
  <si>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</si>
  <si>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</si>
  <si>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</si>
  <si>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</si>
  <si>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</si>
  <si>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</si>
  <si>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</si>
  <si>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</si>
  <si>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</si>
  <si>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</si>
  <si>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</si>
  <si>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</si>
  <si>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</si>
  <si>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</si>
  <si>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</si>
  <si>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</si>
  <si>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</si>
  <si>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</si>
  <si>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</si>
  <si>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</si>
  <si>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</si>
  <si>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</si>
  <si>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</si>
  <si>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</si>
  <si>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</si>
  <si>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</si>
  <si>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</si>
  <si>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</si>
  <si>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</si>
  <si>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</si>
  <si>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</si>
  <si>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</si>
  <si>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</si>
  <si>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</si>
  <si>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</si>
  <si>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</si>
  <si>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</si>
  <si>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</si>
  <si>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</si>
  <si>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</si>
  <si>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</si>
  <si>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</si>
  <si>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</si>
  <si>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</si>
  <si>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</si>
  <si>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</si>
  <si>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</si>
  <si>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</si>
  <si>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</si>
  <si>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</si>
  <si>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</si>
  <si>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</si>
  <si>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</si>
  <si>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</si>
  <si>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</si>
  <si>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</si>
  <si>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</si>
  <si>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</si>
  <si>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</si>
  <si>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</si>
  <si>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</si>
  <si>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</si>
  <si>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</si>
  <si>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</si>
  <si>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</si>
  <si>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</si>
  <si>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</si>
  <si>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</si>
  <si>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</si>
  <si>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</si>
  <si>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</si>
  <si>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</si>
  <si>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</si>
  <si>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</si>
  <si>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</si>
  <si>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</si>
  <si>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</si>
  <si>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</si>
  <si>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</si>
  <si>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</si>
  <si>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</si>
  <si>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</si>
  <si>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</si>
  <si>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</si>
  <si>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</si>
  <si>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</si>
  <si>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</si>
  <si>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</si>
  <si>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</si>
  <si>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</si>
  <si>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</si>
  <si>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</si>
  <si>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</si>
  <si>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</si>
  <si>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</si>
  <si>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</si>
  <si>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</si>
  <si>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</si>
  <si>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</si>
  <si>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</si>
  <si>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</si>
  <si>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</si>
  <si>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</si>
  <si>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</si>
  <si>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</si>
  <si>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</si>
  <si>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</si>
  <si>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</si>
  <si>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</si>
  <si>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</si>
  <si>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</si>
  <si>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</si>
  <si>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</si>
  <si>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</si>
  <si>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</si>
  <si>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</si>
  <si>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</si>
  <si>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</si>
  <si>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</si>
  <si>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</si>
  <si>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</si>
  <si>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</si>
  <si>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</si>
  <si>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</si>
  <si>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</si>
  <si>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</si>
  <si>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</si>
  <si>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</si>
  <si>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</si>
  <si>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</si>
  <si>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</si>
  <si>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</si>
  <si>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</si>
  <si>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</si>
  <si>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</si>
  <si>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</si>
  <si>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</si>
  <si>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</si>
  <si>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</si>
  <si>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</si>
  <si>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</si>
  <si>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</si>
  <si>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</si>
  <si>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</si>
  <si>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</si>
  <si>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</si>
  <si>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</si>
  <si>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</si>
  <si>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</si>
  <si>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</si>
  <si>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</si>
  <si>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</si>
  <si>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</si>
  <si>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</si>
  <si>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</si>
  <si>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</si>
  <si>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</si>
  <si>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</si>
  <si>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</si>
  <si>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</si>
  <si>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</si>
  <si>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</si>
  <si>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</si>
  <si>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</si>
  <si>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</si>
  <si>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</si>
  <si>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</si>
  <si>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</si>
  <si>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</si>
  <si>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</si>
  <si>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</si>
  <si>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</si>
  <si>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</si>
  <si>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</si>
  <si>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</si>
  <si>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</si>
  <si>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</si>
  <si>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</si>
  <si>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</si>
  <si>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</si>
  <si>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</si>
  <si>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</si>
  <si>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</si>
  <si>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</si>
  <si>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</si>
  <si>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</si>
  <si>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</si>
  <si>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</si>
  <si>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</si>
  <si>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</si>
  <si>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</si>
  <si>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</si>
  <si>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</si>
  <si>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</si>
  <si>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</si>
  <si>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</si>
  <si>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</si>
  <si>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</si>
  <si>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</si>
  <si>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</si>
  <si>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</si>
  <si>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</si>
  <si>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</si>
  <si>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</si>
  <si>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</si>
  <si>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</si>
  <si>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</si>
  <si>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</si>
  <si>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</si>
  <si>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</si>
  <si>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</si>
  <si>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</si>
  <si>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</si>
  <si>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</si>
  <si>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</si>
  <si>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</si>
  <si>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</si>
  <si>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</si>
  <si>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</si>
  <si>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</si>
  <si>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</si>
  <si>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</si>
  <si>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</si>
  <si>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</si>
  <si>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</si>
  <si>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</si>
  <si>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</si>
  <si>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</si>
  <si>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</si>
  <si>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</si>
  <si>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</si>
  <si>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</si>
  <si>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</si>
  <si>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</si>
  <si>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</si>
  <si>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</si>
  <si>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</si>
  <si>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</si>
  <si>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</si>
  <si>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</si>
  <si>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</si>
  <si>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</si>
  <si>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</si>
  <si>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</si>
  <si>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</si>
  <si>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</si>
  <si>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</si>
  <si>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</si>
  <si>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</si>
  <si>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</si>
  <si>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</si>
  <si>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</si>
  <si>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</si>
  <si>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</si>
  <si>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</si>
  <si>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</si>
  <si>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</si>
  <si>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</si>
  <si>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</si>
  <si>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</si>
  <si>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</si>
  <si>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</si>
  <si>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</si>
  <si>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</si>
  <si>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</si>
  <si>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</si>
  <si>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</si>
  <si>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</si>
  <si>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</si>
  <si>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</si>
  <si>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</si>
  <si>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</si>
  <si>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</si>
  <si>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</si>
  <si>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</si>
  <si>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</si>
  <si>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</si>
  <si>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</si>
  <si>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</si>
  <si>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</si>
  <si>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</si>
  <si>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</si>
  <si>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</si>
  <si>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</si>
  <si>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</si>
  <si>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</si>
  <si>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</si>
  <si>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</si>
  <si>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</si>
  <si>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</si>
  <si>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</si>
  <si>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</si>
  <si>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</si>
  <si>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</si>
  <si>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</si>
  <si>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</si>
  <si>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</si>
  <si>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</si>
  <si>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</si>
  <si>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</si>
  <si>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</si>
  <si>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</si>
  <si>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</si>
  <si>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</si>
  <si>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</si>
  <si>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</si>
  <si>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</si>
  <si>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</si>
  <si>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</si>
  <si>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</si>
  <si>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</si>
  <si>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</si>
  <si>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</si>
  <si>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</si>
  <si>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</si>
  <si>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</si>
  <si>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</si>
  <si>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</si>
  <si>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</si>
  <si>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</si>
  <si>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</si>
  <si>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</si>
  <si>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</si>
  <si>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</si>
  <si>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</si>
  <si>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</si>
  <si>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</si>
  <si>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</si>
  <si>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</si>
  <si>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</si>
  <si>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</si>
  <si>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</si>
  <si>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</si>
  <si>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</si>
  <si>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</si>
  <si>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</si>
  <si>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</si>
  <si>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</si>
  <si>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</si>
  <si>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</si>
  <si>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</si>
  <si>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</si>
  <si>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</si>
  <si>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</si>
  <si>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</si>
  <si>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</si>
  <si>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</si>
  <si>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</si>
  <si>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</si>
  <si>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</si>
  <si>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</si>
  <si>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</si>
  <si>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</si>
  <si>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</si>
  <si>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</si>
  <si>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</si>
  <si>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</si>
  <si>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</si>
  <si>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</si>
  <si>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</si>
  <si>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</si>
  <si>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</si>
  <si>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</si>
  <si>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</si>
  <si>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</si>
  <si>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</si>
  <si>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</si>
  <si>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</si>
  <si>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</si>
  <si>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</si>
  <si>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</si>
  <si>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</si>
  <si>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</si>
  <si>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</si>
  <si>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</si>
  <si>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</si>
  <si>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</si>
  <si>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</si>
  <si>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</si>
  <si>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</si>
  <si>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</si>
  <si>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</si>
  <si>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</si>
  <si>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</si>
  <si>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</si>
  <si>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</si>
  <si>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</si>
  <si>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</si>
  <si>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</si>
  <si>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</si>
  <si>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</si>
  <si>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</si>
  <si>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</si>
  <si>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</si>
  <si>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</si>
  <si>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</si>
  <si>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</si>
  <si>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</si>
  <si>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</si>
  <si>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</si>
  <si>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</si>
  <si>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</si>
  <si>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</si>
  <si>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</si>
  <si>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</si>
  <si>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</si>
  <si>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</si>
  <si>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</si>
  <si>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</si>
  <si>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</si>
  <si>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</si>
  <si>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</si>
  <si>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</si>
  <si>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</si>
  <si>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</si>
  <si>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</si>
  <si>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</si>
  <si>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</si>
  <si>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</si>
  <si>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</si>
  <si>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</si>
  <si>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</si>
  <si>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</si>
  <si>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</si>
  <si>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</si>
  <si>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</si>
  <si>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</si>
  <si>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</si>
  <si>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</si>
  <si>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</si>
  <si>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</si>
  <si>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</si>
  <si>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</si>
  <si>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</si>
  <si>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</si>
  <si>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</si>
  <si>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</si>
  <si>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</si>
  <si>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</si>
  <si>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</si>
  <si>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</si>
  <si>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</si>
  <si>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</si>
  <si>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</si>
  <si>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</si>
  <si>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</si>
  <si>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</si>
  <si>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</si>
  <si>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</si>
  <si>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</si>
  <si>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</si>
  <si>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</si>
  <si>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</si>
  <si>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</si>
  <si>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</si>
  <si>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</si>
  <si>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</si>
  <si>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</si>
  <si>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</si>
  <si>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</si>
  <si>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</si>
  <si>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</si>
  <si>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</si>
  <si>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</si>
  <si>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</si>
  <si>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</si>
  <si>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</si>
  <si>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</si>
  <si>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</si>
  <si>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</si>
  <si>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</si>
  <si>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</si>
  <si>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</si>
  <si>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</si>
  <si>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</si>
  <si>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</si>
  <si>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</si>
  <si>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</si>
  <si>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</si>
  <si>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</si>
  <si>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</si>
  <si>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</si>
  <si>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</si>
  <si>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</si>
  <si>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</si>
  <si>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</si>
  <si>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</si>
  <si>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</si>
  <si>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</si>
  <si>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</si>
  <si>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</si>
  <si>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</si>
  <si>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</si>
  <si>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</si>
  <si>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</si>
  <si>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</si>
  <si>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</si>
  <si>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</si>
  <si>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</si>
  <si>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</si>
  <si>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</si>
  <si>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</si>
  <si>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</si>
  <si>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</si>
  <si>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</si>
  <si>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</si>
  <si>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</si>
  <si>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</si>
  <si>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</si>
  <si>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</si>
  <si>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</si>
  <si>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</si>
  <si>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</si>
  <si>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</si>
  <si>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</si>
  <si>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</si>
  <si>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</si>
  <si>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</si>
  <si>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</si>
  <si>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</si>
  <si>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</si>
  <si>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</si>
  <si>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</si>
  <si>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</si>
  <si>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</si>
  <si>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</si>
  <si>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</si>
  <si>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</si>
  <si>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</si>
  <si>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</si>
  <si>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</si>
  <si>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</si>
  <si>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</si>
  <si>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</si>
  <si>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</si>
  <si>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</si>
  <si>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</si>
  <si>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</si>
  <si>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</si>
  <si>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</si>
  <si>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</si>
  <si>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</si>
  <si>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</si>
  <si>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</si>
  <si>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</si>
  <si>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</si>
  <si>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</si>
  <si>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</si>
  <si>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</si>
  <si>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</si>
  <si>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</si>
  <si>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</si>
  <si>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</si>
  <si>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</si>
  <si>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</si>
  <si>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</si>
  <si>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</si>
  <si>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</si>
  <si>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</si>
  <si>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</si>
  <si>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</si>
  <si>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</si>
  <si>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</si>
  <si>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</si>
  <si>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</si>
  <si>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</si>
  <si>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</si>
  <si>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</si>
  <si>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</si>
  <si>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</si>
  <si>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</si>
  <si>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</si>
  <si>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</si>
  <si>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</si>
  <si>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</si>
  <si>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</si>
  <si>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</si>
  <si>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</si>
  <si>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</si>
  <si>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</si>
  <si>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</si>
  <si>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</si>
  <si>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</si>
  <si>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</si>
  <si>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</si>
  <si>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</si>
  <si>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</si>
  <si>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</si>
  <si>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</si>
  <si>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</si>
  <si>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</si>
  <si>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</si>
  <si>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</si>
  <si>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</si>
  <si>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</si>
  <si>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</si>
  <si>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</si>
  <si>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</si>
  <si>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</si>
  <si>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</si>
  <si>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</si>
  <si>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</si>
  <si>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</si>
  <si>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</si>
  <si>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</si>
  <si>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</si>
  <si>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</si>
  <si>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</si>
  <si>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</si>
  <si>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</si>
  <si>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</si>
  <si>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</si>
  <si>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</si>
  <si>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</si>
  <si>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</si>
  <si>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</si>
  <si>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</si>
  <si>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</si>
  <si>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</si>
  <si>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</si>
  <si>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</si>
  <si>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</si>
  <si>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</si>
  <si>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</si>
  <si>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</si>
  <si>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</si>
  <si>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</si>
  <si>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</si>
  <si>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</si>
  <si>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</si>
  <si>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</si>
  <si>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</si>
  <si>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</si>
  <si>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</si>
  <si>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</si>
  <si>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</si>
  <si>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</si>
  <si>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</si>
  <si>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</si>
  <si>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</si>
  <si>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</si>
  <si>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</si>
  <si>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</si>
  <si>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</si>
  <si>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</si>
  <si>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</si>
  <si>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</si>
  <si>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</si>
  <si>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</si>
  <si>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</si>
  <si>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</si>
  <si>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</si>
  <si>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</si>
  <si>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</si>
  <si>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</si>
  <si>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</si>
  <si>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</si>
  <si>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</si>
  <si>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</si>
  <si>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</si>
  <si>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</si>
  <si>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</si>
  <si>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</si>
  <si>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</si>
  <si>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</si>
  <si>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</si>
  <si>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</si>
  <si>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</si>
  <si>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</si>
  <si>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</si>
  <si>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</si>
  <si>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</si>
  <si>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</si>
  <si>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</si>
  <si>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</si>
  <si>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</si>
  <si>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</si>
  <si>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</si>
  <si>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</si>
  <si>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</si>
  <si>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</si>
  <si>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</si>
  <si>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</si>
  <si>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</si>
  <si>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</si>
  <si>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</si>
  <si>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</si>
  <si>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</si>
  <si>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</si>
  <si>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</si>
  <si>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</si>
  <si>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</si>
  <si>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</si>
  <si>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</si>
  <si>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</si>
  <si>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</si>
  <si>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</si>
  <si>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</si>
  <si>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</si>
  <si>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</si>
  <si>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</si>
  <si>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</si>
  <si>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</si>
  <si>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</si>
  <si>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</si>
  <si>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</si>
  <si>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</si>
  <si>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</si>
  <si>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</si>
  <si>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</si>
  <si>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</si>
  <si>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</si>
  <si>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</si>
  <si>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</si>
  <si>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</si>
  <si>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</si>
  <si>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</si>
  <si>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</si>
  <si>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</si>
  <si>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</si>
  <si>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</si>
  <si>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</si>
  <si>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</si>
  <si>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</si>
  <si>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</si>
  <si>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</si>
  <si>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</si>
  <si>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</si>
  <si>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</si>
  <si>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</si>
  <si>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</si>
  <si>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</si>
  <si>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</si>
  <si>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</si>
  <si>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</si>
  <si>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</si>
  <si>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</si>
  <si>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</si>
  <si>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</si>
  <si>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</si>
  <si>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</si>
  <si>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</si>
  <si>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</si>
  <si>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</si>
  <si>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</si>
  <si>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</si>
  <si>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</si>
  <si>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</si>
  <si>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</si>
  <si>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</si>
  <si>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</si>
  <si>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</si>
  <si>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</si>
  <si>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</si>
  <si>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</si>
  <si>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</si>
  <si>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</si>
  <si>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</si>
  <si>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</si>
  <si>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</si>
  <si>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</si>
  <si>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</si>
  <si>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</si>
  <si>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</si>
  <si>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</si>
  <si>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</si>
  <si>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</si>
  <si>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</si>
  <si>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</si>
  <si>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</si>
  <si>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</si>
  <si>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</si>
  <si>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</si>
  <si>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</si>
  <si>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</si>
  <si>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</si>
  <si>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</si>
  <si>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</si>
  <si>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</si>
  <si>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</si>
  <si>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</si>
  <si>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</si>
  <si>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</si>
  <si>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</si>
  <si>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</si>
  <si>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</si>
  <si>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</si>
  <si>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</si>
  <si>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</si>
  <si>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</si>
  <si>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</si>
  <si>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</si>
  <si>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</si>
  <si>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</si>
  <si>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</si>
  <si>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</si>
  <si>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</si>
  <si>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</si>
  <si>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</si>
  <si>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</si>
  <si>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</si>
  <si>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</si>
  <si>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</si>
  <si>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</si>
  <si>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</si>
  <si>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</si>
  <si>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</si>
  <si>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</si>
  <si>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</si>
  <si>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</si>
  <si>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</si>
  <si>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</si>
  <si>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</si>
  <si>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</si>
  <si>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</si>
  <si>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</si>
  <si>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</si>
  <si>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</si>
  <si>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</si>
  <si>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</si>
  <si>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</si>
  <si>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</si>
  <si>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</si>
  <si>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</si>
  <si>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</si>
  <si>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</si>
  <si>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</si>
  <si>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</si>
  <si>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</si>
  <si>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</si>
  <si>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</si>
  <si>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</si>
  <si>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</si>
  <si>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</si>
  <si>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</si>
  <si>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</si>
  <si>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</si>
  <si>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</si>
  <si>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</si>
  <si>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</si>
  <si>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</si>
  <si>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</si>
  <si>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</si>
  <si>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</si>
  <si>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</si>
  <si>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</si>
  <si>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</si>
  <si>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</si>
  <si>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</si>
  <si>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</si>
  <si>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</si>
  <si>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</si>
  <si>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</si>
  <si>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</si>
  <si>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</si>
  <si>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</si>
  <si>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</si>
  <si>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</si>
  <si>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</si>
  <si>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</si>
  <si>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</si>
  <si>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</si>
  <si>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</si>
  <si>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</si>
  <si>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</si>
  <si>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</si>
  <si>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</si>
  <si>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</si>
  <si>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</si>
  <si>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</si>
  <si>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</si>
  <si>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</si>
  <si>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</si>
  <si>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</si>
  <si>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</si>
  <si>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</si>
  <si>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</si>
  <si>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</si>
  <si>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</si>
  <si>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</si>
  <si>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</si>
  <si>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</si>
  <si>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</si>
  <si>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</si>
  <si>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</si>
  <si>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</si>
  <si>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</si>
  <si>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</si>
  <si>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</si>
  <si>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</si>
  <si>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</si>
  <si>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</si>
  <si>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</si>
  <si>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</si>
  <si>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</si>
  <si>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</si>
  <si>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</si>
  <si>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</si>
  <si>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</si>
  <si>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</si>
  <si>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</si>
  <si>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</si>
  <si>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</si>
  <si>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</si>
  <si>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</si>
  <si>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</si>
  <si>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</si>
  <si>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</si>
  <si>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</si>
  <si>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</si>
  <si>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</si>
  <si>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</si>
  <si>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</si>
  <si>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</si>
  <si>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</si>
  <si>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</si>
  <si>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</si>
  <si>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</si>
  <si>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</si>
  <si>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</si>
  <si>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</si>
  <si>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</si>
  <si>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</si>
  <si>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</si>
  <si>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</si>
  <si>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</si>
  <si>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</si>
  <si>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</si>
  <si>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</si>
  <si>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</si>
  <si>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</si>
  <si>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</si>
  <si>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</si>
  <si>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</si>
  <si>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</si>
  <si>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</si>
  <si>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</si>
  <si>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</si>
  <si>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</si>
  <si>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</si>
  <si>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</si>
  <si>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</si>
  <si>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</si>
  <si>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</si>
  <si>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</si>
  <si>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</si>
  <si>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</si>
  <si>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</si>
  <si>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</si>
  <si>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</si>
  <si>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</si>
  <si>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</si>
  <si>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</si>
  <si>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</si>
  <si>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</si>
  <si>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</si>
  <si>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</si>
  <si>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</si>
  <si>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</si>
  <si>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</si>
  <si>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</si>
  <si>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</si>
  <si>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</si>
  <si>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</si>
  <si>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</si>
  <si>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</si>
  <si>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</si>
  <si>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</si>
  <si>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</si>
  <si>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</si>
  <si>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</si>
  <si>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</si>
  <si>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</si>
  <si>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</si>
  <si>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</si>
  <si>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</si>
  <si>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</si>
  <si>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</si>
  <si>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</si>
  <si>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</si>
  <si>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</si>
  <si>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</si>
  <si>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</si>
  <si>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</si>
  <si>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</si>
  <si>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</si>
  <si>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</si>
  <si>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</si>
  <si>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</si>
  <si>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</si>
  <si>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</si>
  <si>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</si>
  <si>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</si>
  <si>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</si>
  <si>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</si>
  <si>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</si>
  <si>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</si>
  <si>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</si>
  <si>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</si>
  <si>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</si>
  <si>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</si>
  <si>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</si>
  <si>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</si>
  <si>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</si>
  <si>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</si>
  <si>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</si>
  <si>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</si>
  <si>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</si>
  <si>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</si>
  <si>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</si>
  <si>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</si>
  <si>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</si>
  <si>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</si>
  <si>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</si>
  <si>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</si>
  <si>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</si>
  <si>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</si>
  <si>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</si>
  <si>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</si>
  <si>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</si>
  <si>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</si>
  <si>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</si>
  <si>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</si>
  <si>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</si>
  <si>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</si>
  <si>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</si>
  <si>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</si>
  <si>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</si>
  <si>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</si>
  <si>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</si>
  <si>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</si>
  <si>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</si>
  <si>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</si>
  <si>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</si>
  <si>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</si>
  <si>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</si>
  <si>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</si>
  <si>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</si>
  <si>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</si>
  <si>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</si>
  <si>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</si>
  <si>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</si>
  <si>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</si>
  <si>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</si>
  <si>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</si>
  <si>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</si>
  <si>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</si>
  <si>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</si>
  <si>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</si>
  <si>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</si>
  <si>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</si>
  <si>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</si>
  <si>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</si>
  <si>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</si>
  <si>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</si>
  <si>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</si>
  <si>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</si>
  <si>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</si>
  <si>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</si>
  <si>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</si>
  <si>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</si>
  <si>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</si>
  <si>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</si>
  <si>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</si>
  <si>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</si>
  <si>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</si>
  <si>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</si>
  <si>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</si>
  <si>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</si>
  <si>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</si>
  <si>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</si>
  <si>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</si>
  <si>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</si>
  <si>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</si>
  <si>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</si>
  <si>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</si>
  <si>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</si>
  <si>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</si>
  <si>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</si>
  <si>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</si>
  <si>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</si>
  <si>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</si>
  <si>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</si>
  <si>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</si>
  <si>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</si>
  <si>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</si>
  <si>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</si>
  <si>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</si>
  <si>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</si>
  <si>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</si>
  <si>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</si>
  <si>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</si>
  <si>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</si>
  <si>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</si>
  <si>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</si>
  <si>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</si>
  <si>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</si>
  <si>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</si>
  <si>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</si>
  <si>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</si>
  <si>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</si>
  <si>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</si>
  <si>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</si>
  <si>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</si>
  <si>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</si>
  <si>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</si>
  <si>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</si>
  <si>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</si>
  <si>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</si>
  <si>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</si>
  <si>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</si>
  <si>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</si>
  <si>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</si>
  <si>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</si>
  <si>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</si>
  <si>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</si>
  <si>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</si>
  <si>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</si>
  <si>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</si>
  <si>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</si>
  <si>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</si>
  <si>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</si>
  <si>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</si>
  <si>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</si>
  <si>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</si>
  <si>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</si>
  <si>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</si>
  <si>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</si>
  <si>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</si>
  <si>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</si>
  <si>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</si>
  <si>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</si>
  <si>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</si>
  <si>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</si>
  <si>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</si>
  <si>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</si>
  <si>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</si>
  <si>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</si>
  <si>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</si>
  <si>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</si>
  <si>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</si>
  <si>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</si>
  <si>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</si>
  <si>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</si>
  <si>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</si>
  <si>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</si>
  <si>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</si>
  <si>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</si>
  <si>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</si>
  <si>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</si>
  <si>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</si>
  <si>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</si>
  <si>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</si>
  <si>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</si>
  <si>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</si>
  <si>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</si>
  <si>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</si>
  <si>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</si>
  <si>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</si>
  <si>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</si>
  <si>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</si>
  <si>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</si>
  <si>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</si>
  <si>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</si>
  <si>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</si>
  <si>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</si>
  <si>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</si>
  <si>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</si>
  <si>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</si>
  <si>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</si>
  <si>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</si>
  <si>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</si>
  <si>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</si>
  <si>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</si>
  <si>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</si>
  <si>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</si>
  <si>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</si>
  <si>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</si>
  <si>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</si>
  <si>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</si>
  <si>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</si>
  <si>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</si>
  <si>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</si>
  <si>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</si>
  <si>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</si>
  <si>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</si>
  <si>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</si>
  <si>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</si>
  <si>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</si>
  <si>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</si>
  <si>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</si>
  <si>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</si>
  <si>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</si>
  <si>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</si>
  <si>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</si>
  <si>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</si>
  <si>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</si>
  <si>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</si>
  <si>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</si>
  <si>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</si>
  <si>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</si>
  <si>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</si>
  <si>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</si>
  <si>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</si>
  <si>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</si>
  <si>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</si>
  <si>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</si>
  <si>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</si>
  <si>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</si>
  <si>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</si>
  <si>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</si>
  <si>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</si>
  <si>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</si>
  <si>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</si>
  <si>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</si>
  <si>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</si>
  <si>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</si>
  <si>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</si>
  <si>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</si>
  <si>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</si>
  <si>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</si>
  <si>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</si>
  <si>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</si>
  <si>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</si>
  <si>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</si>
  <si>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</si>
  <si>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</si>
  <si>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</si>
  <si>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</si>
  <si>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</si>
  <si>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</si>
  <si>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</si>
  <si>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</si>
  <si>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</si>
  <si>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</si>
  <si>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</si>
  <si>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</si>
  <si>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</si>
  <si>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</si>
  <si>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</si>
  <si>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</si>
  <si>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</si>
  <si>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</si>
  <si>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</si>
  <si>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</si>
  <si>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</si>
  <si>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</si>
  <si>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</si>
  <si>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</si>
  <si>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</si>
  <si>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</si>
  <si>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</si>
  <si>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</si>
  <si>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</si>
  <si>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</si>
  <si>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</si>
  <si>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</si>
  <si>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</si>
  <si>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</si>
  <si>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</si>
  <si>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</si>
  <si>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</si>
  <si>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</si>
  <si>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</si>
  <si>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</si>
  <si>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</si>
  <si>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</si>
  <si>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</si>
  <si>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</si>
  <si>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</si>
  <si>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</si>
  <si>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</si>
  <si>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</si>
  <si>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</si>
  <si>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</si>
  <si>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</si>
  <si>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</si>
  <si>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</si>
  <si>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</si>
  <si>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</si>
  <si>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</si>
  <si>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</si>
  <si>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</si>
  <si>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</si>
  <si>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</si>
  <si>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</si>
  <si>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</si>
  <si>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</si>
  <si>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</si>
  <si>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</si>
  <si>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</si>
  <si>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</si>
  <si>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</si>
  <si>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</si>
  <si>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</si>
  <si>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</si>
  <si>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</si>
  <si>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</si>
  <si>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</si>
  <si>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</si>
  <si>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</si>
  <si>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</si>
  <si>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</si>
  <si>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</si>
  <si>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</si>
  <si>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</si>
  <si>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</si>
  <si>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</si>
  <si>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</si>
  <si>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</si>
  <si>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</si>
  <si>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</si>
  <si>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</si>
  <si>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</si>
  <si>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</si>
  <si>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</si>
  <si>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</si>
  <si>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</si>
  <si>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</si>
  <si>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</si>
  <si>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</si>
  <si>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</si>
  <si>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</si>
  <si>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</si>
  <si>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</si>
  <si>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</si>
  <si>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</si>
  <si>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</si>
  <si>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</si>
  <si>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</si>
  <si>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</si>
  <si>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</si>
  <si>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</si>
  <si>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</si>
  <si>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</si>
  <si>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</si>
  <si>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</si>
  <si>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</si>
  <si>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</si>
  <si>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</si>
  <si>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</si>
  <si>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</si>
  <si>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</si>
  <si>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</si>
  <si>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</si>
  <si>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</si>
  <si>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</si>
  <si>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</si>
  <si>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</si>
  <si>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</si>
  <si>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</si>
  <si>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</si>
  <si>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</si>
  <si>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</si>
  <si>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</si>
  <si>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</si>
  <si>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</si>
  <si>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</si>
  <si>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</si>
  <si>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</si>
  <si>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</si>
  <si>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</si>
  <si>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</si>
  <si>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</si>
  <si>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</si>
  <si>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</si>
  <si>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</si>
  <si>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</si>
  <si>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</si>
  <si>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</si>
  <si>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</si>
  <si>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</si>
  <si>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</si>
  <si>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</si>
  <si>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</si>
  <si>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</si>
  <si>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</si>
  <si>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</si>
  <si>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</si>
  <si>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</si>
  <si>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</si>
  <si>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</si>
  <si>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</si>
  <si>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</si>
  <si>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</si>
  <si>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</si>
  <si>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</si>
  <si>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</si>
  <si>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</si>
  <si>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</si>
  <si>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</si>
  <si>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</si>
  <si>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</si>
  <si>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</si>
  <si>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</si>
  <si>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</si>
  <si>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</si>
  <si>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</si>
  <si>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</si>
  <si>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</si>
  <si>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</si>
  <si>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</si>
  <si>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</si>
  <si>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</si>
  <si>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</si>
  <si>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</si>
  <si>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</si>
  <si>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</si>
  <si>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</si>
  <si>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</si>
  <si>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</si>
  <si>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</si>
  <si>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</si>
  <si>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</si>
  <si>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</si>
  <si>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</si>
  <si>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</si>
  <si>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</si>
  <si>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</si>
  <si>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</si>
  <si>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</si>
  <si>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</si>
  <si>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</si>
  <si>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</si>
  <si>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</si>
  <si>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</si>
  <si>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</si>
  <si>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</si>
  <si>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</si>
  <si>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</si>
  <si>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</si>
  <si>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</si>
  <si>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</si>
  <si>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</si>
  <si>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</si>
  <si>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</si>
  <si>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</si>
  <si>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</si>
  <si>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</si>
  <si>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</si>
  <si>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</si>
  <si>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</si>
  <si>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</si>
  <si>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</si>
  <si>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</si>
  <si>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</si>
  <si>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</si>
  <si>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</si>
  <si>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</si>
  <si>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</si>
  <si>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</si>
  <si>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</si>
  <si>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</si>
  <si>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</si>
  <si>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</si>
  <si>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</si>
  <si>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</si>
  <si>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</si>
  <si>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</si>
  <si>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</si>
  <si>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</si>
  <si>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</si>
  <si>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</si>
  <si>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</si>
  <si>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</si>
  <si>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</si>
  <si>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</si>
  <si>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</si>
  <si>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</si>
  <si>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</si>
  <si>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</si>
  <si>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</si>
  <si>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</si>
  <si>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</si>
  <si>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</si>
  <si>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</si>
  <si>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</si>
  <si>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</si>
  <si>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</si>
  <si>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</si>
  <si>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</si>
  <si>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</si>
  <si>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</si>
  <si>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</si>
  <si>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</si>
  <si>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</si>
  <si>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</si>
  <si>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</si>
  <si>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</si>
  <si>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</si>
  <si>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</si>
  <si>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</si>
  <si>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</si>
  <si>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</si>
  <si>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</si>
  <si>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</si>
  <si>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</si>
  <si>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</si>
  <si>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</si>
  <si>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</si>
  <si>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</si>
  <si>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</si>
  <si>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</si>
  <si>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</si>
  <si>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</si>
  <si>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</si>
  <si>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</si>
  <si>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</si>
  <si>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</si>
  <si>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</si>
  <si>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</si>
  <si>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</si>
  <si>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</si>
  <si>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</si>
  <si>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</si>
  <si>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</si>
  <si>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</si>
  <si>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</si>
  <si>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</si>
  <si>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</si>
  <si>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</si>
  <si>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</si>
  <si>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</si>
  <si>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</si>
  <si>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</si>
  <si>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</si>
  <si>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</si>
  <si>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</si>
  <si>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</si>
  <si>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</si>
  <si>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</si>
  <si>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</si>
  <si>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</si>
  <si>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</si>
  <si>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</si>
  <si>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</si>
  <si>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</si>
  <si>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</si>
  <si>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</si>
  <si>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</si>
  <si>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</si>
  <si>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</si>
  <si>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</si>
  <si>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</si>
  <si>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</si>
  <si>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</si>
  <si>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</si>
  <si>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</si>
  <si>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</si>
  <si>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</si>
  <si>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</si>
  <si>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</si>
  <si>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</si>
  <si>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</si>
  <si>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</si>
  <si>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</si>
  <si>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</si>
  <si>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</si>
  <si>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</si>
  <si>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</si>
  <si>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</si>
  <si>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</si>
  <si>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</si>
  <si>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</si>
  <si>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</si>
  <si>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</si>
  <si>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</si>
  <si>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</si>
  <si>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</si>
  <si>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</si>
  <si>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</si>
  <si>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</si>
  <si>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</si>
  <si>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</si>
  <si>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</si>
  <si>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</si>
  <si>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</si>
  <si>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</si>
  <si>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</si>
  <si>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</si>
  <si>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</si>
  <si>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</si>
  <si>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</si>
  <si>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</si>
  <si>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</si>
  <si>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</si>
  <si>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</si>
  <si>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</si>
  <si>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</si>
  <si>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</si>
  <si>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</si>
  <si>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</si>
  <si>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</si>
  <si>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</si>
  <si>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</si>
  <si>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</si>
  <si>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</si>
  <si>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</si>
  <si>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</si>
  <si>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</si>
  <si>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</si>
  <si>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</si>
  <si>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</si>
  <si>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</si>
  <si>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</si>
  <si>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</si>
  <si>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</si>
  <si>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</si>
  <si>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</si>
  <si>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</si>
  <si>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</si>
  <si>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</si>
  <si>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</si>
  <si>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</si>
  <si>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</si>
  <si>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</si>
  <si>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</si>
  <si>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</si>
  <si>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</si>
  <si>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</si>
  <si>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</si>
  <si>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</si>
  <si>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</si>
  <si>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</si>
  <si>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</si>
  <si>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</si>
  <si>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</si>
  <si>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</si>
  <si>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</si>
  <si>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</si>
  <si>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</si>
  <si>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</si>
  <si>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</si>
  <si>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</si>
  <si>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</si>
  <si>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</si>
  <si>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</si>
  <si>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</si>
  <si>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</si>
  <si>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</si>
  <si>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</si>
  <si>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</si>
  <si>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</si>
  <si>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</si>
  <si>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</si>
  <si>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</si>
  <si>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</si>
  <si>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</si>
  <si>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</si>
  <si>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</si>
  <si>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</si>
  <si>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</si>
  <si>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</si>
  <si>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</si>
  <si>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</si>
  <si>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</si>
  <si>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</si>
  <si>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</si>
  <si>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</si>
  <si>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</si>
  <si>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</si>
  <si>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</si>
  <si>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</si>
  <si>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</si>
  <si>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</si>
  <si>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</si>
  <si>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</si>
  <si>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</si>
  <si>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</si>
  <si>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</si>
  <si>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</si>
  <si>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</si>
  <si>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</si>
  <si>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</si>
  <si>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</si>
  <si>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</si>
  <si>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</si>
  <si>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</si>
  <si>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</si>
  <si>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</si>
  <si>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</si>
  <si>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</si>
  <si>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</si>
  <si>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</si>
  <si>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</si>
  <si>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</si>
  <si>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</si>
  <si>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</si>
  <si>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</si>
  <si>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</si>
  <si>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</si>
  <si>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</si>
  <si>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</si>
  <si>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</si>
  <si>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</si>
  <si>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</si>
  <si>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</si>
  <si>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</si>
  <si>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</si>
  <si>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</si>
  <si>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</si>
  <si>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</si>
  <si>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</si>
  <si>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</si>
  <si>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</si>
  <si>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</si>
  <si>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</si>
  <si>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</si>
  <si>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</si>
  <si>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</si>
  <si>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</si>
  <si>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</si>
  <si>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</si>
  <si>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</si>
  <si>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</si>
  <si>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</si>
  <si>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</si>
  <si>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</si>
  <si>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</si>
  <si>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</si>
  <si>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</si>
  <si>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</si>
  <si>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</si>
  <si>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</si>
  <si>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</si>
  <si>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</si>
  <si>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</si>
  <si>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</si>
  <si>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</si>
  <si>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</si>
  <si>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</si>
  <si>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</si>
  <si>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</si>
  <si>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</si>
  <si>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</si>
  <si>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</si>
  <si>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</si>
  <si>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</si>
  <si>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</si>
  <si>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</si>
  <si>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</si>
  <si>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</si>
  <si>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</si>
  <si>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</si>
  <si>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</si>
  <si>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</si>
  <si>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</si>
  <si>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</si>
  <si>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</si>
  <si>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</si>
  <si>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</si>
  <si>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</si>
  <si>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</si>
  <si>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</si>
  <si>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</si>
  <si>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</si>
  <si>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</si>
  <si>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</si>
  <si>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</si>
  <si>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</si>
  <si>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</si>
  <si>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</si>
  <si>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</si>
  <si>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</si>
  <si>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</si>
  <si>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</si>
  <si>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</si>
  <si>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</si>
  <si>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</si>
  <si>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</si>
  <si>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</si>
  <si>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</si>
  <si>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</si>
  <si>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</si>
  <si>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</si>
  <si>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</si>
  <si>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</si>
  <si>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</si>
  <si>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</si>
  <si>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</si>
  <si>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</si>
  <si>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</si>
  <si>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</si>
  <si>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</si>
  <si>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</si>
  <si>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</si>
  <si>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</si>
  <si>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</si>
  <si>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</si>
  <si>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</si>
  <si>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</si>
  <si>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</si>
  <si>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</si>
  <si>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</si>
  <si>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</si>
  <si>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</si>
  <si>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</si>
  <si>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</si>
  <si>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</si>
  <si>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</si>
  <si>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</si>
  <si>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</si>
  <si>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</si>
  <si>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</si>
  <si>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</si>
  <si>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</si>
  <si>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</si>
  <si>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</si>
  <si>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</si>
  <si>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</si>
  <si>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</si>
  <si>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</si>
  <si>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</si>
  <si>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</si>
  <si>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</si>
  <si>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</si>
  <si>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</si>
  <si>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</si>
  <si>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</si>
  <si>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</si>
  <si>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</si>
  <si>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</si>
  <si>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</si>
  <si>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</si>
  <si>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</si>
  <si>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</si>
  <si>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</si>
  <si>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</si>
  <si>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</si>
  <si>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</si>
  <si>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</si>
  <si>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</si>
  <si>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</si>
  <si>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</si>
  <si>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</si>
  <si>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</si>
  <si>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</si>
  <si>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</si>
  <si>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</si>
  <si>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</si>
  <si>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</si>
  <si>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</si>
  <si>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</si>
  <si>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</si>
  <si>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</si>
  <si>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</si>
  <si>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</si>
  <si>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</si>
  <si>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</si>
  <si>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</si>
  <si>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</si>
  <si>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</si>
  <si>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</si>
  <si>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</si>
  <si>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</si>
  <si>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</si>
  <si>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</si>
  <si>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</si>
  <si>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</si>
  <si>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</si>
  <si>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</si>
  <si>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</si>
  <si>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</si>
  <si>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</si>
  <si>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</si>
  <si>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</si>
  <si>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</si>
  <si>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</si>
  <si>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</si>
  <si>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</si>
  <si>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</si>
  <si>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</si>
  <si>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</si>
  <si>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</si>
  <si>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</si>
  <si>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</si>
  <si>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</si>
  <si>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</si>
  <si>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</si>
  <si>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</si>
  <si>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</si>
  <si>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</si>
  <si>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</si>
  <si>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</si>
  <si>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</si>
  <si>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</si>
  <si>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</si>
  <si>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</si>
  <si>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</si>
  <si>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</si>
  <si>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</si>
  <si>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</si>
  <si>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</si>
  <si>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</si>
  <si>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</si>
  <si>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</si>
  <si>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</si>
  <si>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</si>
  <si>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</si>
  <si>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translations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</si>
  <si>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</si>
  <si>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</si>
  <si>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</si>
  <si>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</si>
  <si>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</si>
  <si>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</si>
  <si>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</si>
  <si>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</si>
  <si>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</si>
  <si>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</si>
  <si>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</si>
  <si>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</si>
  <si>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</si>
  <si>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</si>
  <si>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</si>
  <si>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</si>
  <si>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</si>
  <si>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</si>
  <si>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television</t>
  </si>
  <si>
    <t>mobile games</t>
  </si>
  <si>
    <t>world music</t>
  </si>
  <si>
    <t>science fiction</t>
  </si>
  <si>
    <t>audio</t>
  </si>
  <si>
    <t>Date Created Conversion</t>
  </si>
  <si>
    <t>Date Ended Conversion</t>
  </si>
  <si>
    <t>Sum of pledged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</si>
  <si>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</si>
  <si>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</si>
  <si>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</si>
  <si>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</si>
  <si>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</si>
  <si>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</si>
  <si>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</si>
  <si>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</si>
  <si>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</si>
  <si>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</si>
  <si>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</si>
  <si>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</si>
  <si>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</si>
  <si>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</si>
  <si>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</si>
  <si>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</si>
  <si>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</si>
  <si>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</si>
  <si>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Failed</t>
  </si>
  <si>
    <t>Greater than 50000</t>
  </si>
  <si>
    <t xml:space="preserve">successful 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</si>
  <si>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</si>
  <si>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</si>
  <si>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</si>
  <si>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</si>
  <si>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</si>
  <si>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the mean number of backers</t>
  </si>
  <si>
    <t>SUCCESSFUL</t>
  </si>
  <si>
    <t>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</si>
  <si>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</si>
  <si>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</si>
  <si>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</si>
  <si>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</si>
  <si>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</si>
  <si>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</si>
  <si>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</si>
  <si>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</si>
  <si>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</si>
  <si>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</si>
  <si>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</si>
  <si>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</si>
  <si>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Months (Date Created Conversion)</t>
  </si>
  <si>
    <t>max</t>
  </si>
  <si>
    <t>min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</si>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</sst>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6" formatCode="#,##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42" applyFont="1"/>
    <xf numFmtId="0" fontId="16" fillId="0" borderId="0" xfId="0" applyFont="1"/>
    <xf numFmtId="0" fontId="0" fillId="0" borderId="0" xfId="0" applyFill="1"/>
    <xf numFmtId="0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AA41-A5C1-0B2DCB7F372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A-0544-B19F-25823095483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A-0544-B19F-25823095483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A-0544-B19F-25823095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144176"/>
        <c:axId val="360146720"/>
      </c:barChart>
      <c:catAx>
        <c:axId val="3601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46720"/>
        <c:crosses val="autoZero"/>
        <c:auto val="1"/>
        <c:lblAlgn val="ctr"/>
        <c:lblOffset val="100"/>
        <c:noMultiLvlLbl val="0"/>
      </c:catAx>
      <c:valAx>
        <c:axId val="360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Subcategories!$B$6:$B$30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A94B-B8AE-F99F86CDFC2A}"/>
            </c:ext>
          </c:extLst>
        </c:ser>
        <c:ser>
          <c:idx val="1"/>
          <c:order val="1"/>
          <c:tx>
            <c:strRef>
              <c:f>Subcategories!$C$4:$C$5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Subcategories!$C$6:$C$30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A94B-B8AE-F99F86CDFC2A}"/>
            </c:ext>
          </c:extLst>
        </c:ser>
        <c:ser>
          <c:idx val="2"/>
          <c:order val="2"/>
          <c:tx>
            <c:strRef>
              <c:f>Subcategories!$D$4:$D$5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Subcategories!$D$6:$D$30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4-A94B-B8AE-F99F86CDFC2A}"/>
            </c:ext>
          </c:extLst>
        </c:ser>
        <c:ser>
          <c:idx val="3"/>
          <c:order val="3"/>
          <c:tx>
            <c:strRef>
              <c:f>Subcategories!$E$4:$E$5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Subcategories!$E$6:$E$30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4-A94B-B8AE-F99F86CD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3364960"/>
        <c:axId val="2023428400"/>
      </c:barChart>
      <c:catAx>
        <c:axId val="20233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28400"/>
        <c:crosses val="autoZero"/>
        <c:auto val="1"/>
        <c:lblAlgn val="ctr"/>
        <c:lblOffset val="100"/>
        <c:noMultiLvlLbl val="0"/>
      </c:catAx>
      <c:valAx>
        <c:axId val="20234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Month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B-0E47-8A53-7D6DC2C952F9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B-0E47-8A53-7D6DC2C952F9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B-0E47-8A53-7D6DC2C9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934992"/>
        <c:axId val="958936704"/>
      </c:lineChart>
      <c:catAx>
        <c:axId val="9589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36704"/>
        <c:crosses val="autoZero"/>
        <c:auto val="1"/>
        <c:lblAlgn val="ctr"/>
        <c:lblOffset val="100"/>
        <c:noMultiLvlLbl val="0"/>
      </c:catAx>
      <c:valAx>
        <c:axId val="9589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[CrowdfundingBook.xlsx]Potential Graphs!PivotTable2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'Potential Graphs'!$B$3</c:f>
              <c:strCache>
                <c:ptCount val="1"/>
                <c:pt idx="0">
                  <c:v>Sum of pledged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'Potential Graphs'!$A$4:$A$13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'Potential Graphs'!$B$4:$B$13</c:f>
              <c:numCache>
                <c:formatCode>"$"#,##0</c:formatCode>
                <c:ptCount val="9"/>
                <c:pt idx="0">
                  <c:v>5175855</c:v>
                </c:pt>
                <c:pt idx="1">
                  <c:v>1403620</c:v>
                </c:pt>
                <c:pt idx="2">
                  <c:v>1630376</c:v>
                </c:pt>
                <c:pt idx="3">
                  <c:v>36176</c:v>
                </c:pt>
                <c:pt idx="4">
                  <c:v>6057876</c:v>
                </c:pt>
                <c:pt idx="5">
                  <c:v>1176628</c:v>
                </c:pt>
                <c:pt idx="6">
                  <c:v>1820052</c:v>
                </c:pt>
                <c:pt idx="7">
                  <c:v>1849521</c:v>
                </c:pt>
                <c:pt idx="8">
                  <c:v>12259232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164D-BDE4-4A8A0010D910}"/>
            </c:ext>
          </c:extLst>
        </c:ser>
        <c:ser>
          <c:idx val="1"/>
          <c:order val="1"/>
          <c:tx>
            <c:strRef>
              <c:f>'Potential Graphs'!$C$3</c:f>
              <c:strCache>
                <c:ptCount val="1"/>
                <c:pt idx="0">
                  <c:v>Count of Months (Date Created Conversion)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'Potential Graphs'!$A$4:$A$13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'Potential Graphs'!$C$4:$C$13</c:f>
              <c:numCache>
                <c:formatCode>0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0-164D-BDE4-4A8A0010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96576"/>
        <c:axId val="2110198288"/>
      </c:lineChart>
      <c:catAx>
        <c:axId val="21101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98288"/>
        <c:crosses val="autoZero"/>
        <c:auto val="1"/>
        <c:lblAlgn val="ctr"/>
        <c:lblOffset val="100"/>
        <c:noMultiLvlLbl val="0"/>
      </c:catAx>
      <c:valAx>
        <c:axId val="2110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484D-ABA5-E268C5D2A42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484D-ABA5-E268C5D2A42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484D-ABA5-E268C5D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50624"/>
        <c:axId val="2110052336"/>
      </c:lineChart>
      <c:catAx>
        <c:axId val="21100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2336"/>
        <c:crosses val="autoZero"/>
        <c:auto val="1"/>
        <c:lblAlgn val="ctr"/>
        <c:lblOffset val="100"/>
        <c:noMultiLvlLbl val="0"/>
      </c:catAx>
      <c:valAx>
        <c:axId val="2110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EFEAD75C-9B23-824F-B09B-DA09A4447DE1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924C0386-2F9A-4F42-B7F6-AB67521F5289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196850</xdr:rowOff>
    </xdr:from>
    <xdr:to>
      <xdr:col>12</xdr:col>
      <xdr:colOff>457200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C4694-4F4D-DE62-EE58-DEBE1C71C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</xdr:row>
      <xdr:rowOff>114300</xdr:rowOff>
    </xdr:from>
    <xdr:to>
      <xdr:col>17</xdr:col>
      <xdr:colOff>381000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E25EB-7B75-BAEC-BE0C-E99E7DBC5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6350</xdr:rowOff>
    </xdr:from>
    <xdr:to>
      <xdr:col>14</xdr:col>
      <xdr:colOff>139700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7C13F-21C1-9695-2799-1019DCFC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5</xdr:row>
      <xdr:rowOff>165100</xdr:rowOff>
    </xdr:from>
    <xdr:to>
      <xdr:col>12</xdr:col>
      <xdr:colOff>387350</xdr:colOff>
      <xdr:row>19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4A78F-A377-47B3-7541-DF8D9176F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15</xdr:row>
      <xdr:rowOff>6350</xdr:rowOff>
    </xdr:from>
    <xdr:to>
      <xdr:col>7</xdr:col>
      <xdr:colOff>1016000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0FB5D-7EE5-E50C-B333-C65F343DD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16</xdr:row>
      <xdr:rowOff>133350</xdr:rowOff>
    </xdr:from>
    <xdr:to>
      <xdr:col>15</xdr:col>
      <xdr:colOff>476250</xdr:colOff>
      <xdr:row>30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B783E9-8DED-F190-B842-E0227D9B6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338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387350</xdr:colOff>
      <xdr:row>0</xdr:row>
      <xdr:rowOff>82550</xdr:rowOff>
    </xdr:from>
    <xdr:to>
      <xdr:col>15</xdr:col>
      <xdr:colOff>6350</xdr:colOff>
      <xdr:row>13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C0D49D-2C6F-6E08-C3B7-EDAEFBE31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1450" y="8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bbie Lim" id="{DA4DEBCB-E2EE-6A47-A037-66A4F1AE5AF7}" userId="d78541b70178fdd0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bie Lim" refreshedDate="45352.414062152777" createdVersion="8" refreshedVersion="8" minRefreshableVersion="3" recordCount="1000" xr:uid="{D5A7F069-C558-304F-90A4-7C0F26D068C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48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s v="rucks" u="1"/>
        <s v="ic/rock" u="1"/>
        <s v="chnology/web" u="1"/>
        <s v="ter/plays" u="1"/>
        <s v="eo/documentary" u="1"/>
        <s v="c music" u="1"/>
        <s v=" &amp; video/drama" u="1"/>
        <s v="ie rock" u="1"/>
        <s v="gy/wearables" u="1"/>
        <s v="g/nonfiction" u="1"/>
        <s v="ideo/animation" u="1"/>
        <s v="o games" u="1"/>
        <s v="&amp; video/shorts" u="1"/>
        <s v="hing/fiction" u="1"/>
        <s v="ography books" u="1"/>
        <s v="trucks" u="1"/>
        <s v="o &amp; podcasts" u="1"/>
        <s v="c/metal" u="1"/>
        <s v="ic/jazz" u="1"/>
        <s v="deo/television" u="1"/>
        <s v="e games" u="1"/>
        <s v="d music" u="1"/>
        <s v="cience fiction" u="1"/>
        <s v="nalism/audi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bie Lim" refreshedDate="45352.420416898145" createdVersion="8" refreshedVersion="8" minRefreshableVersion="3" recordCount="1000" xr:uid="{505BA806-BE21-ED48-9D1A-543E0ECCA125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x v="1"/>
    <x v="1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x v="2"/>
    <x v="1"/>
    <n v="1425"/>
    <x v="2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x v="3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x v="4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x v="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x v="6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x v="7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x v="8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x v="9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x v="10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x v="11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x v="12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x v="13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x v="14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x v="15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x v="16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x v="17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x v="18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x v="19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x v="20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x v="21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x v="22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x v="23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x v="24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x v="25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x v="26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x v="27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x v="28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x v="29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x v="30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x v="31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x v="32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x v="33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x v="34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x v="35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x v="36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x v="37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x v="38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x v="39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x v="40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x v="41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x v="42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x v="43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x v="44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x v="45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x v="46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x v="47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x v="48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x v="49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x v="50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x v="51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x v="52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x v="53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x v="54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x v="55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x v="56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x v="57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x v="58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x v="59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x v="60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x v="61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x v="6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x v="63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x v="6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x v="6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x v="66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x v="67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x v="6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x v="69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x v="70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x v="71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x v="7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x v="7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x v="74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x v="75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x v="76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x v="77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x v="78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x v="79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x v="80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x v="81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x v="82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x v="83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x v="8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x v="85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x v="86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x v="87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x v="88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x v="89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x v="58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x v="90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x v="91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x v="92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x v="93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x v="94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x v="95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x v="96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x v="97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x v="98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x v="99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x v="100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x v="101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x v="102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x v="10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x v="104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x v="105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x v="106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x v="107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x v="108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x v="109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x v="110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x v="111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x v="112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x v="113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x v="114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x v="115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x v="116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x v="117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x v="11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x v="119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x v="120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x v="121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x v="12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x v="123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x v="124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x v="125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x v="126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x v="127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x v="128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x v="129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x v="130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x v="131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x v="132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x v="133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x v="134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x v="135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x v="136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x v="137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x v="138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x v="139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x v="140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x v="141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x v="14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x v="143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x v="144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x v="145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x v="146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x v="147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x v="148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x v="99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x v="149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x v="150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x v="151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x v="152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x v="153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x v="15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x v="155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x v="156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x v="157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x v="158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x v="159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x v="160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x v="161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x v="162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x v="163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x v="164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x v="165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x v="166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x v="167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x v="16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x v="169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x v="170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x v="171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x v="172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x v="173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x v="174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x v="175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x v="176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x v="177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x v="178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x v="179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x v="18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x v="181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x v="182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x v="183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x v="184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x v="185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x v="186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x v="187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x v="18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x v="189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x v="190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x v="191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x v="192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x v="193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x v="194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x v="195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x v="196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x v="197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x v="50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x v="198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x v="199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x v="200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x v="201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x v="202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x v="203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x v="204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x v="205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x v="206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x v="207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x v="208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x v="209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x v="210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x v="211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x v="212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x v="213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x v="214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x v="215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x v="216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x v="21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x v="218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x v="219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x v="220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x v="221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x v="222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x v="223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x v="224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x v="225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x v="226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x v="227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x v="228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x v="229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x v="23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x v="23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x v="232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x v="23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x v="234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x v="235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x v="236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x v="237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x v="238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x v="23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x v="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x v="241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x v="242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x v="243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x v="244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x v="245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x v="246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x v="247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x v="248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x v="249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x v="250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x v="251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x v="252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x v="253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x v="254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x v="255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x v="256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x v="257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x v="258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x v="259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x v="260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x v="261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x v="262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x v="263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x v="264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x v="265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x v="266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x v="267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x v="268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x v="26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x v="270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x v="271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x v="272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x v="273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x v="274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x v="275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x v="27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x v="277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x v="278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x v="279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x v="280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x v="281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x v="282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x v="283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x v="284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x v="285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x v="286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x v="287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x v="288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x v="289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x v="290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x v="291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x v="292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x v="293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x v="294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x v="295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x v="296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x v="297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x v="298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x v="299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x v="300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x v="301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x v="302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x v="303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x v="304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x v="305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x v="306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x v="307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x v="308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x v="309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x v="310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x v="311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x v="312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x v="313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x v="314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x v="315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x v="316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x v="317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x v="318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x v="319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x v="320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x v="321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x v="322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x v="323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x v="324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x v="325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x v="326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x v="327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x v="328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x v="329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x v="33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x v="331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x v="332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x v="333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x v="33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x v="335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x v="336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x v="337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x v="338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x v="339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x v="340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x v="341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x v="342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x v="343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x v="344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x v="345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x v="346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x v="297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x v="347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x v="348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x v="349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x v="350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x v="35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x v="352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x v="3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x v="354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x v="355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x v="356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x v="357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x v="358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x v="359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x v="360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x v="361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x v="362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x v="363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x v="36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x v="365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x v="366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x v="367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x v="211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x v="368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x v="369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x v="370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x v="371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x v="372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x v="373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x v="374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x v="375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x v="376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x v="377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x v="378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x v="3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x v="380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x v="381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x v="382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x v="383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x v="384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x v="385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x v="386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x v="387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x v="3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x v="389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x v="390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x v="391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x v="392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x v="393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x v="394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x v="50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x v="395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x v="39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x v="397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x v="398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x v="399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x v="400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x v="401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x v="402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x v="403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x v="404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x v="405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x v="40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x v="407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x v="408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x v="409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x v="410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x v="411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x v="412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x v="413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x v="414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x v="4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x v="416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x v="417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x v="418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x v="419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x v="420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x v="421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x v="422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x v="423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x v="424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x v="425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x v="426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x v="427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x v="315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x v="428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x v="429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x v="430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x v="431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x v="432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x v="433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x v="43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x v="435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x v="436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x v="437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x v="438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x v="43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x v="440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x v="441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x v="442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x v="443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x v="444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x v="4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x v="446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x v="447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x v="448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x v="449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x v="450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x v="451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x v="452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x v="453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x v="4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x v="455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x v="456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x v="457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x v="458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x v="459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x v="460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x v="461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x v="462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x v="463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x v="464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x v="465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x v="466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x v="75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x v="467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x v="468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x v="469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x v="470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x v="471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x v="472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x v="473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x v="474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x v="475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x v="476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x v="477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x v="478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x v="479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x v="480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x v="481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x v="482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x v="483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x v="484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x v="485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x v="486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x v="487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x v="488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x v="48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x v="490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x v="491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x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x v="285"/>
    <x v="492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x v="493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x v="494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x v="495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x v="496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x v="497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x v="498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x v="499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x v="50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x v="501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x v="502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x v="503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x v="504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x v="505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x v="506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x v="507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x v="5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x v="509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x v="510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x v="511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x v="512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x v="513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x v="514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x v="515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x v="516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x v="517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x v="518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x v="519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x v="520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x v="521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x v="522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x v="523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x v="524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x v="52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x v="526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x v="52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x v="528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x v="529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x v="53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x v="531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x v="532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x v="533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x v="53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x v="535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x v="536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x v="537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x v="538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x v="539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x v="540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x v="443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x v="541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x v="542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x v="543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x v="544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x v="545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x v="546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x v="547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x v="548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x v="549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x v="550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x v="55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x v="314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x v="552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x v="55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x v="554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x v="555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x v="556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x v="557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x v="558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x v="559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x v="560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x v="561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x v="562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x v="563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x v="564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x v="565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x v="56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x v="567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x v="568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x v="569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x v="570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x v="57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x v="572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x v="573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x v="574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x v="575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x v="576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x v="57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x v="578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x v="579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x v="580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x v="581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x v="582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x v="583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x v="584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x v="58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x v="586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x v="587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x v="588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x v="297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x v="589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x v="590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x v="591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x v="592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x v="593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x v="594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x v="595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x v="416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x v="596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x v="597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x v="598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x v="599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x v="600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x v="601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x v="602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x v="402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x v="203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x v="603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x v="604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x v="60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x v="606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x v="607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x v="608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x v="60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x v="377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x v="610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x v="611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x v="612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x v="613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x v="614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x v="615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x v="616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x v="617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x v="618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x v="619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x v="620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x v="621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x v="622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x v="623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x v="624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x v="625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x v="626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x v="627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x v="628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x v="629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x v="630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x v="631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x v="632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x v="63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x v="50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x v="634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x v="635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x v="636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x v="637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x v="638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x v="63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x v="640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x v="641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x v="642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x v="643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x v="644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x v="645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x v="646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x v="647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x v="648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x v="649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x v="650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x v="651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x v="652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x v="653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x v="654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x v="655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x v="656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x v="657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x v="658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x v="659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x v="660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x v="661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x v="662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x v="663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x v="664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x v="665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x v="666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x v="667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x v="668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x v="669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x v="67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x v="671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x v="672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x v="673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x v="674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x v="675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x v="67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x v="677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x v="678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x v="679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x v="68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x v="681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x v="682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x v="247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x v="683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x v="684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x v="685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x v="686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x v="687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x v="688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x v="68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x v="69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x v="691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x v="692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x v="693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x v="694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x v="695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x v="69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x v="697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x v="698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x v="699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x v="700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x v="701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x v="702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x v="703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x v="704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x v="705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x v="706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x v="707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x v="708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x v="709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x v="710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x v="711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x v="712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x v="713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x v="714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x v="715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x v="716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x v="717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x v="718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x v="719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x v="720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x v="721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x v="72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x v="723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x v="724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x v="725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x v="726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x v="727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x v="728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x v="729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x v="730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x v="731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x v="99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x v="732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x v="733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x v="734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x v="735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x v="562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x v="736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x v="737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x v="738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x v="739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x v="740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x v="741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x v="742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x v="207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x v="743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x v="744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x v="49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x v="745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x v="746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x v="747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x v="748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x v="74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x v="750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x v="751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x v="752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x v="197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x v="75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x v="754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x v="755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x v="756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x v="757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x v="758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x v="759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x v="760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x v="761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x v="762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x v="763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x v="76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x v="765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x v="766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x v="767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x v="768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x v="769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x v="770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x v="771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x v="77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x v="773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x v="774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x v="775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x v="776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x v="99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x v="77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x v="778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x v="106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x v="779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x v="780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x v="781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x v="782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x v="7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x v="784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x v="785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x v="786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x v="787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x v="788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x v="789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x v="790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x v="723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x v="791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x v="792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x v="793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x v="794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x v="795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x v="796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x v="797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x v="798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x v="799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x v="800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x v="801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x v="802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x v="803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x v="80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x v="805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x v="80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x v="807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x v="80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x v="809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x v="810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x v="811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x v="812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x v="813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x v="814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x v="815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x v="816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x v="817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x v="818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x v="819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x v="820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x v="695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x v="82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x v="822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x v="99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x v="823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x v="824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x v="825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x v="826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x v="827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x v="82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x v="829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x v="830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x v="831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x v="832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x v="833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x v="834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x v="83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x v="836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x v="837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x v="838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x v="839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x v="762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x v="840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x v="841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x v="84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x v="843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x v="844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x v="845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x v="846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x v="847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x v="84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x v="849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x v="675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x v="850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x v="851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x v="852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x v="853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x v="85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x v="855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x v="856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x v="857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x v="858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x v="859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x v="860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x v="861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x v="862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x v="863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x v="9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x v="611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x v="864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x v="865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x v="866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x v="867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x v="50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x v="868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x v="869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x v="870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x v="871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x v="872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x v="873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x v="874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x v="875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x v="876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x v="877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x v="878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x v="879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x v="880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x v="881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x v="882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x v="88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x v="884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x v="885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x v="886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x v="887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x v="888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x v="889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x v="890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x v="891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x v="89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x v="893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x v="894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x v="895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x v="896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x v="897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x v="898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x v="899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x v="900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x v="901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x v="90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x v="903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x v="904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x v="905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x v="906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x v="907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x v="908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x v="909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x v="910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x v="911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x v="912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x v="913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x v="914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x v="915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x v="916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x v="297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x v="917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x v="918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x v="919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x v="920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x v="921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x v="922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x v="923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x v="924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x v="925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x v="926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x v="927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x v="928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x v="929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x v="930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x v="93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x v="932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x v="933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x v="934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x v="935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x v="936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x v="937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x v="938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x v="939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x v="940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x v="941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x v="942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x v="943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x v="944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x v="945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x v="946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x v="947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x v="948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x v="949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x v="95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x v="951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x v="952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x v="953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x v="802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x v="954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x v="955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x v="55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x v="956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x v="957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x v="958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x v="959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x v="960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x v="961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x v="962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x v="963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C9A12-CAF2-1049-8D42-DA9ADFC393D8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17F24-CE3C-4E4D-B5BD-D95175A765CC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49">
        <item m="1" x="30"/>
        <item m="1" x="36"/>
        <item x="10"/>
        <item x="23"/>
        <item m="1" x="29"/>
        <item m="1" x="41"/>
        <item m="1" x="26"/>
        <item m="1" x="46"/>
        <item m="1" x="45"/>
        <item m="1" x="43"/>
        <item x="4"/>
        <item x="6"/>
        <item m="1" x="44"/>
        <item x="5"/>
        <item m="1" x="28"/>
        <item x="13"/>
        <item x="0"/>
        <item m="1" x="33"/>
        <item m="1" x="32"/>
        <item m="1" x="37"/>
        <item m="1" x="42"/>
        <item m="1" x="25"/>
        <item m="1" x="34"/>
        <item m="1" x="31"/>
        <item x="7"/>
        <item x="17"/>
        <item x="16"/>
        <item x="20"/>
        <item m="1" x="47"/>
        <item x="9"/>
        <item m="1" x="40"/>
        <item m="1" x="35"/>
        <item m="1" x="38"/>
        <item x="14"/>
        <item x="3"/>
        <item x="15"/>
        <item x="1"/>
        <item m="1" x="24"/>
        <item x="22"/>
        <item x="12"/>
        <item x="19"/>
        <item m="1" x="27"/>
        <item x="18"/>
        <item m="1" x="39"/>
        <item x="11"/>
        <item x="8"/>
        <item x="2"/>
        <item x="21"/>
        <item t="default"/>
      </items>
    </pivotField>
  </pivotFields>
  <rowFields count="1">
    <field x="17"/>
  </rowFields>
  <rowItems count="25">
    <i>
      <x v="2"/>
    </i>
    <i>
      <x v="3"/>
    </i>
    <i>
      <x v="10"/>
    </i>
    <i>
      <x v="11"/>
    </i>
    <i>
      <x v="13"/>
    </i>
    <i>
      <x v="15"/>
    </i>
    <i>
      <x v="16"/>
    </i>
    <i>
      <x v="24"/>
    </i>
    <i>
      <x v="25"/>
    </i>
    <i>
      <x v="26"/>
    </i>
    <i>
      <x v="27"/>
    </i>
    <i>
      <x v="29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1AB0D-5EC1-0D40-B5DC-A7F74831C3C6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45EB7-2AAC-EA4E-9B2C-1157258EB7BA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3" firstHeaderRow="0" firstDataRow="1" firstDataCol="1" rowPageCount="1" colPageCount="1"/>
  <pivotFields count="21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dataField="1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pledged" fld="4" baseField="0" baseItem="0"/>
    <dataField name="Count of Months (Date Created Conversion)" fld="20" subtotal="count" baseField="0" baseItem="0" numFmtId="1"/>
  </dataFields>
  <formats count="5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7" count="0"/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4-02-29T00:26:31.75" personId="{DA4DEBCB-E2EE-6A47-A037-66A4F1AE5AF7}" id="{7001B7EE-A111-EF49-A728-793982757CCF}">
    <text xml:space="preserve">Fix this
</text>
  </threadedComment>
  <threadedComment ref="R1" dT="2024-02-29T03:59:19.91" personId="{DA4DEBCB-E2EE-6A47-A037-66A4F1AE5AF7}" id="{D6EEE90E-B43D-CC4D-8646-4B76D04867FA}" parentId="{7001B7EE-A111-EF49-A728-793982757CCF}">
    <text>Fixed but need to understand the LEN function a bit more.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9" sqref="J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0.83203125" style="9"/>
    <col min="16" max="16" width="10.83203125" style="5"/>
    <col min="19" max="19" width="21.83203125" style="11" bestFit="1" customWidth="1"/>
    <col min="20" max="20" width="20.33203125" style="11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4" t="s">
        <v>2030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9">
        <f>E2/D2</f>
        <v>0</v>
      </c>
      <c r="P2" s="5">
        <f>IFERROR(E2/G2, 0)</f>
        <v>0</v>
      </c>
      <c r="Q2" t="str">
        <f>LEFT($N2,FIND("/",$N2)-1)</f>
        <v>food</v>
      </c>
      <c r="R2" t="str">
        <f>MID($N2, FIND("/", $N2) + 1, LEN($N2))</f>
        <v>food trucks</v>
      </c>
      <c r="S2" s="11">
        <f>((($J2/60)/60)/24)+DATE(1970,1,1)</f>
        <v>42336.25</v>
      </c>
      <c r="T2" s="11">
        <f>((($K2/60)/60)/24)+DATE(1970,1,1)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9">
        <f t="shared" ref="O3:O66" si="0">E3/D3</f>
        <v>10.4</v>
      </c>
      <c r="P3" s="5">
        <f t="shared" ref="P3:P66" si="1">IFERROR(E3/G3, 0)</f>
        <v>92.151898734177209</v>
      </c>
      <c r="Q3" t="str">
        <f t="shared" ref="Q3:Q66" si="2">LEFT($N3,FIND("/",$N3)-1)</f>
        <v>music</v>
      </c>
      <c r="R3" t="str">
        <f t="shared" ref="R3:R66" si="3">MID($N3, FIND("/", $N3) + 1, LEN($N3))</f>
        <v>rock</v>
      </c>
      <c r="S3" s="11">
        <f t="shared" ref="S3:S66" si="4">((($J3/60)/60)/24)+DATE(1970,1,1)</f>
        <v>41870.208333333336</v>
      </c>
      <c r="T3" s="11">
        <f t="shared" ref="T3:T66" si="5">((($K3/60)/60)/24)+DATE(1970,1,1)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9">
        <f t="shared" si="0"/>
        <v>1.3147878228782288</v>
      </c>
      <c r="P4" s="5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9">
        <f t="shared" si="0"/>
        <v>0.58976190476190471</v>
      </c>
      <c r="P5" s="5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9">
        <f t="shared" si="0"/>
        <v>0.69276315789473686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9">
        <f t="shared" si="0"/>
        <v>1.7361842105263159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9">
        <f t="shared" si="0"/>
        <v>0.20961538461538462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9">
        <f t="shared" si="0"/>
        <v>3.2757777777777779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9">
        <f t="shared" si="0"/>
        <v>0.19932788374205268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9">
        <f t="shared" si="0"/>
        <v>0.51741935483870971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9">
        <f t="shared" si="0"/>
        <v>2.6611538461538462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9">
        <f t="shared" si="0"/>
        <v>0.48095238095238096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9">
        <f t="shared" si="0"/>
        <v>0.89349206349206345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9">
        <f t="shared" si="0"/>
        <v>2.4511904761904764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9">
        <f t="shared" si="0"/>
        <v>0.66769503546099296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9">
        <f t="shared" si="0"/>
        <v>0.47307881773399013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9">
        <f t="shared" si="0"/>
        <v>6.4947058823529416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9">
        <f t="shared" si="0"/>
        <v>1.5939125295508274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9">
        <f t="shared" si="0"/>
        <v>0.66912087912087914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9">
        <f t="shared" si="0"/>
        <v>0.48529600000000001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9">
        <f t="shared" si="0"/>
        <v>1.1224279210925645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9">
        <f t="shared" si="0"/>
        <v>0.40992553191489361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9">
        <f t="shared" si="0"/>
        <v>1.2807106598984772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9">
        <f t="shared" si="0"/>
        <v>3.3204444444444445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9">
        <f t="shared" si="0"/>
        <v>1.1283225108225108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9">
        <f t="shared" si="0"/>
        <v>2.1643636363636363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9">
        <f t="shared" si="0"/>
        <v>0.4819906976744186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9">
        <f t="shared" si="0"/>
        <v>0.79949999999999999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9">
        <f t="shared" si="0"/>
        <v>1.0522553516819573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9">
        <f t="shared" si="0"/>
        <v>3.2889978213507627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9">
        <f t="shared" si="0"/>
        <v>1.606111111111111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9">
        <f t="shared" si="0"/>
        <v>3.1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9">
        <f t="shared" si="0"/>
        <v>0.86807920792079207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9">
        <f t="shared" si="0"/>
        <v>3.7782071713147412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9">
        <f t="shared" si="0"/>
        <v>1.5080645161290323</v>
      </c>
      <c r="P36" s="5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9">
        <f t="shared" si="0"/>
        <v>1.5030119521912351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9">
        <f t="shared" si="0"/>
        <v>1.572857142857143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9">
        <f t="shared" si="0"/>
        <v>1.3998765432098765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9">
        <f t="shared" si="0"/>
        <v>3.2532258064516131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9">
        <f t="shared" si="0"/>
        <v>0.50777777777777777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9">
        <f t="shared" si="0"/>
        <v>1.6906818181818182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9">
        <f t="shared" si="0"/>
        <v>2.1292857142857144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9">
        <f t="shared" si="0"/>
        <v>4.4394444444444447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9">
        <f t="shared" si="0"/>
        <v>1.859390243902439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9">
        <f t="shared" si="0"/>
        <v>6.5881249999999998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9">
        <f t="shared" si="0"/>
        <v>0.4768421052631579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9">
        <f t="shared" si="0"/>
        <v>1.1478378378378378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9">
        <f t="shared" si="0"/>
        <v>4.7526666666666664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9">
        <f t="shared" si="0"/>
        <v>3.86972972972973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9">
        <f t="shared" si="0"/>
        <v>1.89625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9">
        <f t="shared" si="0"/>
        <v>0.02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9">
        <f t="shared" si="0"/>
        <v>0.91867805186590767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9">
        <f t="shared" si="0"/>
        <v>0.34152777777777776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9">
        <f t="shared" si="0"/>
        <v>1.4040909090909091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9">
        <f t="shared" si="0"/>
        <v>0.89866666666666661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9">
        <f t="shared" si="0"/>
        <v>1.7796969696969698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9">
        <f t="shared" si="0"/>
        <v>1.436625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9">
        <f t="shared" si="0"/>
        <v>2.1527586206896552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9">
        <f t="shared" si="0"/>
        <v>2.2711111111111113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9">
        <f t="shared" si="0"/>
        <v>2.7507142857142859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9">
        <f t="shared" si="0"/>
        <v>1.4437048832271762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9">
        <f t="shared" si="0"/>
        <v>0.92745983935742971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9">
        <f t="shared" si="0"/>
        <v>7.226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9">
        <f t="shared" si="0"/>
        <v>0.11851063829787234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9">
        <f t="shared" si="0"/>
        <v>0.97642857142857142</v>
      </c>
      <c r="P66" s="5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9">
        <f t="shared" ref="O67:O130" si="6">E67/D67</f>
        <v>2.3614754098360655</v>
      </c>
      <c r="P67" s="5">
        <f t="shared" ref="P67:P130" si="7">IFERROR(E67/G67, 0)</f>
        <v>61.038135593220339</v>
      </c>
      <c r="Q67" t="str">
        <f t="shared" ref="Q67:Q130" si="8">LEFT($N67,FIND("/",$N67)-1)</f>
        <v>theater</v>
      </c>
      <c r="R67" t="str">
        <f t="shared" ref="R67:R130" si="9">MID($N67, FIND("/", $N67) + 1, LEN($N67))</f>
        <v>plays</v>
      </c>
      <c r="S67" s="11">
        <f t="shared" ref="S67:S130" si="10">((($J67/60)/60)/24)+DATE(1970,1,1)</f>
        <v>40570.25</v>
      </c>
      <c r="T67" s="11">
        <f t="shared" ref="T67:T130" si="11">((($K67/60)/60)/24)+DATE(1970,1,1)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9">
        <f t="shared" si="6"/>
        <v>0.45068965517241377</v>
      </c>
      <c r="P68" s="5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9">
        <f t="shared" si="6"/>
        <v>1.6238567493112948</v>
      </c>
      <c r="P69" s="5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9">
        <f t="shared" si="6"/>
        <v>2.5452631578947367</v>
      </c>
      <c r="P70" s="5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9">
        <f t="shared" si="6"/>
        <v>0.24063291139240506</v>
      </c>
      <c r="P71" s="5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9">
        <f t="shared" si="6"/>
        <v>1.2374140625000001</v>
      </c>
      <c r="P72" s="5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9">
        <f t="shared" si="6"/>
        <v>1.0806666666666667</v>
      </c>
      <c r="P73" s="5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9">
        <f t="shared" si="6"/>
        <v>6.7033333333333331</v>
      </c>
      <c r="P74" s="5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9">
        <f t="shared" si="6"/>
        <v>6.609285714285714</v>
      </c>
      <c r="P75" s="5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9">
        <f t="shared" si="6"/>
        <v>1.2246153846153847</v>
      </c>
      <c r="P76" s="5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9">
        <f t="shared" si="6"/>
        <v>1.5057731958762886</v>
      </c>
      <c r="P77" s="5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9">
        <f t="shared" si="6"/>
        <v>0.78106590724165992</v>
      </c>
      <c r="P78" s="5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9">
        <f t="shared" si="6"/>
        <v>0.46947368421052632</v>
      </c>
      <c r="P79" s="5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9">
        <f t="shared" si="6"/>
        <v>3.008</v>
      </c>
      <c r="P80" s="5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9">
        <f t="shared" si="6"/>
        <v>0.6959861591695502</v>
      </c>
      <c r="P81" s="5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9">
        <f t="shared" si="6"/>
        <v>6.374545454545455</v>
      </c>
      <c r="P82" s="5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9">
        <f t="shared" si="6"/>
        <v>2.253392857142857</v>
      </c>
      <c r="P83" s="5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9">
        <f t="shared" si="6"/>
        <v>14.973000000000001</v>
      </c>
      <c r="P84" s="5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9">
        <f t="shared" si="6"/>
        <v>0.37590225563909774</v>
      </c>
      <c r="P85" s="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9">
        <f t="shared" si="6"/>
        <v>1.3236942675159236</v>
      </c>
      <c r="P86" s="5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9">
        <f t="shared" si="6"/>
        <v>1.3122448979591836</v>
      </c>
      <c r="P87" s="5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9">
        <f t="shared" si="6"/>
        <v>1.6763513513513513</v>
      </c>
      <c r="P88" s="5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9">
        <f t="shared" si="6"/>
        <v>0.6198488664987406</v>
      </c>
      <c r="P89" s="5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9">
        <f t="shared" si="6"/>
        <v>2.6074999999999999</v>
      </c>
      <c r="P90" s="5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9">
        <f t="shared" si="6"/>
        <v>2.5258823529411765</v>
      </c>
      <c r="P91" s="5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9">
        <f t="shared" si="6"/>
        <v>0.7861538461538462</v>
      </c>
      <c r="P92" s="5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9">
        <f t="shared" si="6"/>
        <v>0.48404406999351912</v>
      </c>
      <c r="P93" s="5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9">
        <f t="shared" si="6"/>
        <v>2.5887500000000001</v>
      </c>
      <c r="P94" s="5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9">
        <f t="shared" si="6"/>
        <v>0.60548713235294116</v>
      </c>
      <c r="P95" s="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9">
        <f t="shared" si="6"/>
        <v>3.036896551724138</v>
      </c>
      <c r="P96" s="5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9">
        <f t="shared" si="6"/>
        <v>1.1299999999999999</v>
      </c>
      <c r="P97" s="5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9">
        <f t="shared" si="6"/>
        <v>2.1737876614060259</v>
      </c>
      <c r="P98" s="5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9">
        <f t="shared" si="6"/>
        <v>9.2669230769230762</v>
      </c>
      <c r="P99" s="5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9">
        <f t="shared" si="6"/>
        <v>0.33692229038854804</v>
      </c>
      <c r="P100" s="5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9">
        <f t="shared" si="6"/>
        <v>1.9672368421052631</v>
      </c>
      <c r="P101" s="5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9">
        <f t="shared" si="6"/>
        <v>0.01</v>
      </c>
      <c r="P102" s="5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9">
        <f t="shared" si="6"/>
        <v>10.214444444444444</v>
      </c>
      <c r="P103" s="5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9">
        <f t="shared" si="6"/>
        <v>2.8167567567567566</v>
      </c>
      <c r="P104" s="5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9">
        <f t="shared" si="6"/>
        <v>0.24610000000000001</v>
      </c>
      <c r="P105" s="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9">
        <f t="shared" si="6"/>
        <v>1.4314010067114094</v>
      </c>
      <c r="P106" s="5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9">
        <f t="shared" si="6"/>
        <v>1.4454411764705883</v>
      </c>
      <c r="P107" s="5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9">
        <f t="shared" si="6"/>
        <v>3.5912820512820511</v>
      </c>
      <c r="P108" s="5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9">
        <f t="shared" si="6"/>
        <v>1.8648571428571428</v>
      </c>
      <c r="P109" s="5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9">
        <f t="shared" si="6"/>
        <v>5.9526666666666666</v>
      </c>
      <c r="P110" s="5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9">
        <f t="shared" si="6"/>
        <v>0.5921153846153846</v>
      </c>
      <c r="P111" s="5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9">
        <f t="shared" si="6"/>
        <v>0.14962780898876404</v>
      </c>
      <c r="P112" s="5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9">
        <f t="shared" si="6"/>
        <v>1.1995602605863191</v>
      </c>
      <c r="P113" s="5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9">
        <f t="shared" si="6"/>
        <v>2.6882978723404256</v>
      </c>
      <c r="P114" s="5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9">
        <f t="shared" si="6"/>
        <v>3.7687878787878786</v>
      </c>
      <c r="P115" s="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9">
        <f t="shared" si="6"/>
        <v>7.2715789473684209</v>
      </c>
      <c r="P116" s="5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9">
        <f t="shared" si="6"/>
        <v>0.87211757648470301</v>
      </c>
      <c r="P117" s="5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9">
        <f t="shared" si="6"/>
        <v>0.88</v>
      </c>
      <c r="P118" s="5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9">
        <f t="shared" si="6"/>
        <v>1.7393877551020409</v>
      </c>
      <c r="P119" s="5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9">
        <f t="shared" si="6"/>
        <v>1.1761111111111111</v>
      </c>
      <c r="P120" s="5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9">
        <f t="shared" si="6"/>
        <v>2.1496</v>
      </c>
      <c r="P121" s="5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9">
        <f t="shared" si="6"/>
        <v>1.4949667110519307</v>
      </c>
      <c r="P122" s="5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9">
        <f t="shared" si="6"/>
        <v>2.1933995584988963</v>
      </c>
      <c r="P123" s="5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9">
        <f t="shared" si="6"/>
        <v>0.64367690058479532</v>
      </c>
      <c r="P124" s="5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9">
        <f t="shared" si="6"/>
        <v>0.18622397298818233</v>
      </c>
      <c r="P125" s="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9">
        <f t="shared" si="6"/>
        <v>3.6776923076923076</v>
      </c>
      <c r="P126" s="5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9">
        <f t="shared" si="6"/>
        <v>1.5990566037735849</v>
      </c>
      <c r="P127" s="5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9">
        <f t="shared" si="6"/>
        <v>0.38633185349611543</v>
      </c>
      <c r="P128" s="5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9">
        <f t="shared" si="6"/>
        <v>0.51421511627906979</v>
      </c>
      <c r="P129" s="5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9">
        <f t="shared" si="6"/>
        <v>0.60334277620396604</v>
      </c>
      <c r="P130" s="5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9">
        <f t="shared" ref="O131:O194" si="12">E131/D131</f>
        <v>3.2026936026936029E-2</v>
      </c>
      <c r="P131" s="5">
        <f t="shared" ref="P131:P194" si="13">IFERROR(E131/G131, 0)</f>
        <v>86.472727272727269</v>
      </c>
      <c r="Q131" t="str">
        <f t="shared" ref="Q131:Q194" si="14">LEFT($N131,FIND("/",$N131)-1)</f>
        <v>food</v>
      </c>
      <c r="R131" t="str">
        <f t="shared" ref="R131:R194" si="15">MID($N131, FIND("/", $N131) + 1, LEN($N131))</f>
        <v>food trucks</v>
      </c>
      <c r="S131" s="11">
        <f t="shared" ref="S131:S194" si="16">((($J131/60)/60)/24)+DATE(1970,1,1)</f>
        <v>42038.25</v>
      </c>
      <c r="T131" s="11">
        <f t="shared" ref="T131:T194" si="17">((($K131/60)/60)/24)+DATE(1970,1,1)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9">
        <f t="shared" si="12"/>
        <v>1.5546875</v>
      </c>
      <c r="P132" s="5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9">
        <f t="shared" si="12"/>
        <v>1.0085974499089254</v>
      </c>
      <c r="P133" s="5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9">
        <f t="shared" si="12"/>
        <v>1.1618181818181819</v>
      </c>
      <c r="P134" s="5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9">
        <f t="shared" si="12"/>
        <v>3.1077777777777778</v>
      </c>
      <c r="P135" s="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9">
        <f t="shared" si="12"/>
        <v>0.89736683417085428</v>
      </c>
      <c r="P136" s="5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9">
        <f t="shared" si="12"/>
        <v>0.71272727272727276</v>
      </c>
      <c r="P137" s="5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9">
        <f t="shared" si="12"/>
        <v>3.2862318840579711E-2</v>
      </c>
      <c r="P138" s="5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9">
        <f t="shared" si="12"/>
        <v>2.617777777777778</v>
      </c>
      <c r="P139" s="5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9">
        <f t="shared" si="12"/>
        <v>0.96</v>
      </c>
      <c r="P140" s="5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9">
        <f t="shared" si="12"/>
        <v>0.20896851248642778</v>
      </c>
      <c r="P141" s="5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9">
        <f t="shared" si="12"/>
        <v>2.2316363636363636</v>
      </c>
      <c r="P142" s="5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9">
        <f t="shared" si="12"/>
        <v>1.0159097978227061</v>
      </c>
      <c r="P143" s="5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9">
        <f t="shared" si="12"/>
        <v>2.3003999999999998</v>
      </c>
      <c r="P144" s="5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9">
        <f t="shared" si="12"/>
        <v>1.355925925925926</v>
      </c>
      <c r="P145" s="5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9">
        <f t="shared" si="12"/>
        <v>1.2909999999999999</v>
      </c>
      <c r="P146" s="5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9">
        <f t="shared" si="12"/>
        <v>2.3651200000000001</v>
      </c>
      <c r="P147" s="5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9">
        <f t="shared" si="12"/>
        <v>0.17249999999999999</v>
      </c>
      <c r="P148" s="5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9">
        <f t="shared" si="12"/>
        <v>1.1249397590361445</v>
      </c>
      <c r="P149" s="5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9">
        <f t="shared" si="12"/>
        <v>1.2102150537634409</v>
      </c>
      <c r="P150" s="5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9">
        <f t="shared" si="12"/>
        <v>2.1987096774193549</v>
      </c>
      <c r="P151" s="5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9">
        <f t="shared" si="12"/>
        <v>0.01</v>
      </c>
      <c r="P152" s="5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9">
        <f t="shared" si="12"/>
        <v>0.64166909620991253</v>
      </c>
      <c r="P153" s="5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9">
        <f t="shared" si="12"/>
        <v>4.2306746987951804</v>
      </c>
      <c r="P154" s="5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9">
        <f t="shared" si="12"/>
        <v>0.92984160506863778</v>
      </c>
      <c r="P155" s="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9">
        <f t="shared" si="12"/>
        <v>0.58756567425569173</v>
      </c>
      <c r="P156" s="5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9">
        <f t="shared" si="12"/>
        <v>0.65022222222222226</v>
      </c>
      <c r="P157" s="5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9">
        <f t="shared" si="12"/>
        <v>0.73939560439560437</v>
      </c>
      <c r="P158" s="5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9">
        <f t="shared" si="12"/>
        <v>0.52666666666666662</v>
      </c>
      <c r="P159" s="5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9">
        <f t="shared" si="12"/>
        <v>2.2095238095238097</v>
      </c>
      <c r="P160" s="5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9">
        <f t="shared" si="12"/>
        <v>1.0001150627615063</v>
      </c>
      <c r="P161" s="5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9">
        <f t="shared" si="12"/>
        <v>1.6231249999999999</v>
      </c>
      <c r="P162" s="5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9">
        <f t="shared" si="12"/>
        <v>0.78181818181818186</v>
      </c>
      <c r="P163" s="5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9">
        <f t="shared" si="12"/>
        <v>1.4973770491803278</v>
      </c>
      <c r="P164" s="5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9">
        <f t="shared" si="12"/>
        <v>2.5325714285714285</v>
      </c>
      <c r="P165" s="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9">
        <f t="shared" si="12"/>
        <v>1.0016943521594683</v>
      </c>
      <c r="P166" s="5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9">
        <f t="shared" si="12"/>
        <v>1.2199004424778761</v>
      </c>
      <c r="P167" s="5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9">
        <f t="shared" si="12"/>
        <v>1.3713265306122449</v>
      </c>
      <c r="P168" s="5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9">
        <f t="shared" si="12"/>
        <v>4.155384615384615</v>
      </c>
      <c r="P169" s="5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9">
        <f t="shared" si="12"/>
        <v>0.3130913348946136</v>
      </c>
      <c r="P170" s="5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9">
        <f t="shared" si="12"/>
        <v>4.240815450643777</v>
      </c>
      <c r="P171" s="5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9">
        <f t="shared" si="12"/>
        <v>2.9388623072833599E-2</v>
      </c>
      <c r="P172" s="5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9">
        <f t="shared" si="12"/>
        <v>0.1063265306122449</v>
      </c>
      <c r="P173" s="5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9">
        <f t="shared" si="12"/>
        <v>0.82874999999999999</v>
      </c>
      <c r="P174" s="5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9">
        <f t="shared" si="12"/>
        <v>1.6301447776628748</v>
      </c>
      <c r="P175" s="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9">
        <f t="shared" si="12"/>
        <v>8.9466666666666672</v>
      </c>
      <c r="P176" s="5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9">
        <f t="shared" si="12"/>
        <v>0.26191501103752757</v>
      </c>
      <c r="P177" s="5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9">
        <f t="shared" si="12"/>
        <v>0.74834782608695649</v>
      </c>
      <c r="P178" s="5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9">
        <f t="shared" si="12"/>
        <v>4.1647680412371137</v>
      </c>
      <c r="P179" s="5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9">
        <f t="shared" si="12"/>
        <v>0.96208333333333329</v>
      </c>
      <c r="P180" s="5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9">
        <f t="shared" si="12"/>
        <v>3.5771910112359548</v>
      </c>
      <c r="P181" s="5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9">
        <f t="shared" si="12"/>
        <v>3.0845714285714285</v>
      </c>
      <c r="P182" s="5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9">
        <f t="shared" si="12"/>
        <v>0.61802325581395345</v>
      </c>
      <c r="P183" s="5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9">
        <f t="shared" si="12"/>
        <v>7.2232472324723247</v>
      </c>
      <c r="P184" s="5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9">
        <f t="shared" si="12"/>
        <v>0.69117647058823528</v>
      </c>
      <c r="P185" s="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9">
        <f t="shared" si="12"/>
        <v>2.9305555555555554</v>
      </c>
      <c r="P186" s="5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9">
        <f t="shared" si="12"/>
        <v>0.71799999999999997</v>
      </c>
      <c r="P187" s="5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9">
        <f t="shared" si="12"/>
        <v>0.31934684684684683</v>
      </c>
      <c r="P188" s="5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9">
        <f t="shared" si="12"/>
        <v>2.2987375415282392</v>
      </c>
      <c r="P189" s="5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9">
        <f t="shared" si="12"/>
        <v>0.3201219512195122</v>
      </c>
      <c r="P190" s="5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9">
        <f t="shared" si="12"/>
        <v>0.23525352848928385</v>
      </c>
      <c r="P191" s="5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9">
        <f t="shared" si="12"/>
        <v>0.68594594594594593</v>
      </c>
      <c r="P192" s="5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9">
        <f t="shared" si="12"/>
        <v>0.37952380952380954</v>
      </c>
      <c r="P193" s="5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9">
        <f t="shared" si="12"/>
        <v>0.19992957746478873</v>
      </c>
      <c r="P194" s="5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9">
        <f t="shared" ref="O195:O258" si="18">E195/D195</f>
        <v>0.45636363636363636</v>
      </c>
      <c r="P195" s="5">
        <f t="shared" ref="P195:P258" si="19">IFERROR(E195/G195, 0)</f>
        <v>46.338461538461537</v>
      </c>
      <c r="Q195" t="str">
        <f t="shared" ref="Q195:Q258" si="20">LEFT($N195,FIND("/",$N195)-1)</f>
        <v>music</v>
      </c>
      <c r="R195" t="str">
        <f t="shared" ref="R195:R258" si="21">MID($N195, FIND("/", $N195) + 1, LEN($N195))</f>
        <v>indie rock</v>
      </c>
      <c r="S195" s="11">
        <f t="shared" ref="S195:S258" si="22">((($J195/60)/60)/24)+DATE(1970,1,1)</f>
        <v>43198.208333333328</v>
      </c>
      <c r="T195" s="11">
        <f t="shared" ref="T195:T258" si="23">((($K195/60)/60)/24)+DATE(1970,1,1)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9">
        <f t="shared" si="18"/>
        <v>1.227605633802817</v>
      </c>
      <c r="P196" s="5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9">
        <f t="shared" si="18"/>
        <v>3.61753164556962</v>
      </c>
      <c r="P197" s="5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9">
        <f t="shared" si="18"/>
        <v>0.63146341463414635</v>
      </c>
      <c r="P198" s="5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9">
        <f t="shared" si="18"/>
        <v>2.9820475319926874</v>
      </c>
      <c r="P199" s="5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9">
        <f t="shared" si="18"/>
        <v>9.5585443037974685E-2</v>
      </c>
      <c r="P200" s="5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9">
        <f t="shared" si="18"/>
        <v>0.5377777777777778</v>
      </c>
      <c r="P201" s="5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9">
        <f t="shared" si="18"/>
        <v>0.02</v>
      </c>
      <c r="P202" s="5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9">
        <f t="shared" si="18"/>
        <v>6.8119047619047617</v>
      </c>
      <c r="P203" s="5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9">
        <f t="shared" si="18"/>
        <v>0.78831325301204824</v>
      </c>
      <c r="P204" s="5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9">
        <f t="shared" si="18"/>
        <v>1.3440792216817234</v>
      </c>
      <c r="P205" s="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9">
        <f t="shared" si="18"/>
        <v>3.372E-2</v>
      </c>
      <c r="P206" s="5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9">
        <f t="shared" si="18"/>
        <v>4.3184615384615386</v>
      </c>
      <c r="P207" s="5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9">
        <f t="shared" si="18"/>
        <v>0.38844444444444443</v>
      </c>
      <c r="P208" s="5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9">
        <f t="shared" si="18"/>
        <v>4.2569999999999997</v>
      </c>
      <c r="P209" s="5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9">
        <f t="shared" si="18"/>
        <v>1.0112239715591671</v>
      </c>
      <c r="P210" s="5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9">
        <f t="shared" si="18"/>
        <v>0.21188688946015424</v>
      </c>
      <c r="P211" s="5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9">
        <f t="shared" si="18"/>
        <v>0.67425531914893622</v>
      </c>
      <c r="P212" s="5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9">
        <f t="shared" si="18"/>
        <v>0.9492337164750958</v>
      </c>
      <c r="P213" s="5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9">
        <f t="shared" si="18"/>
        <v>1.5185185185185186</v>
      </c>
      <c r="P214" s="5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9">
        <f t="shared" si="18"/>
        <v>1.9516382252559727</v>
      </c>
      <c r="P215" s="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9">
        <f t="shared" si="18"/>
        <v>10.231428571428571</v>
      </c>
      <c r="P216" s="5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9">
        <f t="shared" si="18"/>
        <v>3.8418367346938778E-2</v>
      </c>
      <c r="P217" s="5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9">
        <f t="shared" si="18"/>
        <v>1.5507066557107643</v>
      </c>
      <c r="P218" s="5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9">
        <f t="shared" si="18"/>
        <v>0.44753477588871715</v>
      </c>
      <c r="P219" s="5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9">
        <f t="shared" si="18"/>
        <v>2.1594736842105262</v>
      </c>
      <c r="P220" s="5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9">
        <f t="shared" si="18"/>
        <v>3.3212709832134291</v>
      </c>
      <c r="P221" s="5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9">
        <f t="shared" si="18"/>
        <v>8.4430379746835441E-2</v>
      </c>
      <c r="P222" s="5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9">
        <f t="shared" si="18"/>
        <v>0.9862551440329218</v>
      </c>
      <c r="P223" s="5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9">
        <f t="shared" si="18"/>
        <v>1.3797916666666667</v>
      </c>
      <c r="P224" s="5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9">
        <f t="shared" si="18"/>
        <v>0.93810996563573879</v>
      </c>
      <c r="P225" s="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9">
        <f t="shared" si="18"/>
        <v>4.0363930885529156</v>
      </c>
      <c r="P226" s="5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9">
        <f t="shared" si="18"/>
        <v>2.6017404129793511</v>
      </c>
      <c r="P227" s="5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9">
        <f t="shared" si="18"/>
        <v>3.6663333333333332</v>
      </c>
      <c r="P228" s="5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9">
        <f t="shared" si="18"/>
        <v>1.687208538587849</v>
      </c>
      <c r="P229" s="5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9">
        <f t="shared" si="18"/>
        <v>1.1990717911530093</v>
      </c>
      <c r="P230" s="5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9">
        <f t="shared" si="18"/>
        <v>1.936892523364486</v>
      </c>
      <c r="P231" s="5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9">
        <f t="shared" si="18"/>
        <v>4.2016666666666671</v>
      </c>
      <c r="P232" s="5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9">
        <f t="shared" si="18"/>
        <v>0.76708333333333334</v>
      </c>
      <c r="P233" s="5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9">
        <f t="shared" si="18"/>
        <v>1.7126470588235294</v>
      </c>
      <c r="P234" s="5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9">
        <f t="shared" si="18"/>
        <v>1.5789473684210527</v>
      </c>
      <c r="P235" s="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9">
        <f t="shared" si="18"/>
        <v>1.0908</v>
      </c>
      <c r="P236" s="5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9">
        <f t="shared" si="18"/>
        <v>0.41732558139534881</v>
      </c>
      <c r="P237" s="5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9">
        <f t="shared" si="18"/>
        <v>0.10944303797468355</v>
      </c>
      <c r="P238" s="5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9">
        <f t="shared" si="18"/>
        <v>1.593763440860215</v>
      </c>
      <c r="P239" s="5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9">
        <f t="shared" si="18"/>
        <v>4.2241666666666671</v>
      </c>
      <c r="P240" s="5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9">
        <f t="shared" si="18"/>
        <v>0.97718749999999999</v>
      </c>
      <c r="P241" s="5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9">
        <f t="shared" si="18"/>
        <v>4.1878911564625847</v>
      </c>
      <c r="P242" s="5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9">
        <f t="shared" si="18"/>
        <v>1.0191632047477746</v>
      </c>
      <c r="P243" s="5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9">
        <f t="shared" si="18"/>
        <v>1.2772619047619047</v>
      </c>
      <c r="P244" s="5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9">
        <f t="shared" si="18"/>
        <v>4.4521739130434783</v>
      </c>
      <c r="P245" s="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9">
        <f t="shared" si="18"/>
        <v>5.6971428571428575</v>
      </c>
      <c r="P246" s="5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9">
        <f t="shared" si="18"/>
        <v>5.0934482758620687</v>
      </c>
      <c r="P247" s="5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9">
        <f t="shared" si="18"/>
        <v>3.2553333333333332</v>
      </c>
      <c r="P248" s="5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9">
        <f t="shared" si="18"/>
        <v>9.3261616161616168</v>
      </c>
      <c r="P249" s="5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9">
        <f t="shared" si="18"/>
        <v>2.1133870967741935</v>
      </c>
      <c r="P250" s="5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9">
        <f t="shared" si="18"/>
        <v>2.7332520325203253</v>
      </c>
      <c r="P251" s="5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9">
        <f t="shared" si="18"/>
        <v>0.03</v>
      </c>
      <c r="P252" s="5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9">
        <f t="shared" si="18"/>
        <v>0.54084507042253516</v>
      </c>
      <c r="P253" s="5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9">
        <f t="shared" si="18"/>
        <v>6.2629999999999999</v>
      </c>
      <c r="P254" s="5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9">
        <f t="shared" si="18"/>
        <v>0.8902139917695473</v>
      </c>
      <c r="P255" s="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9">
        <f t="shared" si="18"/>
        <v>1.8489130434782608</v>
      </c>
      <c r="P256" s="5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9">
        <f t="shared" si="18"/>
        <v>1.2016770186335404</v>
      </c>
      <c r="P257" s="5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9">
        <f t="shared" si="18"/>
        <v>0.23390243902439026</v>
      </c>
      <c r="P258" s="5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9">
        <f t="shared" ref="O259:O322" si="24">E259/D259</f>
        <v>1.46</v>
      </c>
      <c r="P259" s="5">
        <f t="shared" ref="P259:P322" si="25">IFERROR(E259/G259, 0)</f>
        <v>90.456521739130437</v>
      </c>
      <c r="Q259" t="str">
        <f t="shared" ref="Q259:Q322" si="26">LEFT($N259,FIND("/",$N259)-1)</f>
        <v>theater</v>
      </c>
      <c r="R259" t="str">
        <f t="shared" ref="R259:R322" si="27">MID($N259, FIND("/", $N259) + 1, LEN($N259))</f>
        <v>plays</v>
      </c>
      <c r="S259" s="11">
        <f t="shared" ref="S259:S322" si="28">((($J259/60)/60)/24)+DATE(1970,1,1)</f>
        <v>41338.25</v>
      </c>
      <c r="T259" s="11">
        <f t="shared" ref="T259:T322" si="29">((($K259/60)/60)/24)+DATE(1970,1,1)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9">
        <f t="shared" si="24"/>
        <v>2.6848000000000001</v>
      </c>
      <c r="P260" s="5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9">
        <f t="shared" si="24"/>
        <v>5.9749999999999996</v>
      </c>
      <c r="P261" s="5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9">
        <f t="shared" si="24"/>
        <v>1.5769841269841269</v>
      </c>
      <c r="P262" s="5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9">
        <f t="shared" si="24"/>
        <v>0.31201660735468567</v>
      </c>
      <c r="P263" s="5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9">
        <f t="shared" si="24"/>
        <v>3.1341176470588237</v>
      </c>
      <c r="P264" s="5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9">
        <f t="shared" si="24"/>
        <v>3.7089655172413791</v>
      </c>
      <c r="P265" s="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9">
        <f t="shared" si="24"/>
        <v>3.6266447368421053</v>
      </c>
      <c r="P266" s="5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9">
        <f t="shared" si="24"/>
        <v>1.2308163265306122</v>
      </c>
      <c r="P267" s="5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9">
        <f t="shared" si="24"/>
        <v>0.76766756032171579</v>
      </c>
      <c r="P268" s="5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9">
        <f t="shared" si="24"/>
        <v>2.3362012987012988</v>
      </c>
      <c r="P269" s="5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9">
        <f t="shared" si="24"/>
        <v>1.8053333333333332</v>
      </c>
      <c r="P270" s="5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9">
        <f t="shared" si="24"/>
        <v>2.5262857142857142</v>
      </c>
      <c r="P271" s="5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9">
        <f t="shared" si="24"/>
        <v>0.27176538240368026</v>
      </c>
      <c r="P272" s="5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9">
        <f t="shared" si="24"/>
        <v>1.2706571242680547E-2</v>
      </c>
      <c r="P273" s="5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9">
        <f t="shared" si="24"/>
        <v>3.0400978473581213</v>
      </c>
      <c r="P274" s="5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9">
        <f t="shared" si="24"/>
        <v>1.3723076923076922</v>
      </c>
      <c r="P275" s="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9">
        <f t="shared" si="24"/>
        <v>0.32208333333333333</v>
      </c>
      <c r="P276" s="5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9">
        <f t="shared" si="24"/>
        <v>2.4151282051282053</v>
      </c>
      <c r="P277" s="5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9">
        <f t="shared" si="24"/>
        <v>0.96799999999999997</v>
      </c>
      <c r="P278" s="5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9">
        <f t="shared" si="24"/>
        <v>10.664285714285715</v>
      </c>
      <c r="P279" s="5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9">
        <f t="shared" si="24"/>
        <v>3.2588888888888889</v>
      </c>
      <c r="P280" s="5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9">
        <f t="shared" si="24"/>
        <v>1.7070000000000001</v>
      </c>
      <c r="P281" s="5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9">
        <f t="shared" si="24"/>
        <v>5.8144</v>
      </c>
      <c r="P282" s="5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9">
        <f t="shared" si="24"/>
        <v>0.91520972644376897</v>
      </c>
      <c r="P283" s="5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9">
        <f t="shared" si="24"/>
        <v>1.0804761904761904</v>
      </c>
      <c r="P284" s="5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9">
        <f t="shared" si="24"/>
        <v>0.18728395061728395</v>
      </c>
      <c r="P285" s="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9">
        <f t="shared" si="24"/>
        <v>0.83193877551020412</v>
      </c>
      <c r="P286" s="5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9">
        <f t="shared" si="24"/>
        <v>7.0633333333333335</v>
      </c>
      <c r="P287" s="5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9">
        <f t="shared" si="24"/>
        <v>0.17446030330062445</v>
      </c>
      <c r="P288" s="5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9">
        <f t="shared" si="24"/>
        <v>2.0973015873015872</v>
      </c>
      <c r="P289" s="5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9">
        <f t="shared" si="24"/>
        <v>0.97785714285714287</v>
      </c>
      <c r="P290" s="5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9">
        <f t="shared" si="24"/>
        <v>16.842500000000001</v>
      </c>
      <c r="P291" s="5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9">
        <f t="shared" si="24"/>
        <v>0.54402135231316728</v>
      </c>
      <c r="P292" s="5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9">
        <f t="shared" si="24"/>
        <v>4.5661111111111108</v>
      </c>
      <c r="P293" s="5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9">
        <f t="shared" si="24"/>
        <v>9.8219178082191785E-2</v>
      </c>
      <c r="P294" s="5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9">
        <f t="shared" si="24"/>
        <v>0.16384615384615384</v>
      </c>
      <c r="P295" s="5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9">
        <f t="shared" si="24"/>
        <v>13.396666666666667</v>
      </c>
      <c r="P296" s="5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9">
        <f t="shared" si="24"/>
        <v>0.35650077760497667</v>
      </c>
      <c r="P297" s="5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9">
        <f t="shared" si="24"/>
        <v>0.54950819672131146</v>
      </c>
      <c r="P298" s="5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9">
        <f t="shared" si="24"/>
        <v>0.94236111111111109</v>
      </c>
      <c r="P299" s="5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9">
        <f t="shared" si="24"/>
        <v>1.4391428571428571</v>
      </c>
      <c r="P300" s="5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9">
        <f t="shared" si="24"/>
        <v>0.51421052631578945</v>
      </c>
      <c r="P301" s="5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9">
        <f t="shared" si="24"/>
        <v>0.05</v>
      </c>
      <c r="P302" s="5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9">
        <f t="shared" si="24"/>
        <v>13.446666666666667</v>
      </c>
      <c r="P303" s="5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9">
        <f t="shared" si="24"/>
        <v>0.31844940867279897</v>
      </c>
      <c r="P304" s="5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9">
        <f t="shared" si="24"/>
        <v>0.82617647058823529</v>
      </c>
      <c r="P305" s="5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9">
        <f t="shared" si="24"/>
        <v>5.4614285714285717</v>
      </c>
      <c r="P306" s="5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9">
        <f t="shared" si="24"/>
        <v>2.8621428571428571</v>
      </c>
      <c r="P307" s="5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9">
        <f t="shared" si="24"/>
        <v>7.9076923076923072E-2</v>
      </c>
      <c r="P308" s="5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9">
        <f t="shared" si="24"/>
        <v>1.3213677811550153</v>
      </c>
      <c r="P309" s="5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9">
        <f t="shared" si="24"/>
        <v>0.74077834179357027</v>
      </c>
      <c r="P310" s="5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9">
        <f t="shared" si="24"/>
        <v>0.75292682926829269</v>
      </c>
      <c r="P311" s="5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9">
        <f t="shared" si="24"/>
        <v>0.20333333333333334</v>
      </c>
      <c r="P312" s="5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9">
        <f t="shared" si="24"/>
        <v>2.0336507936507937</v>
      </c>
      <c r="P313" s="5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9">
        <f t="shared" si="24"/>
        <v>3.1022842639593908</v>
      </c>
      <c r="P314" s="5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9">
        <f t="shared" si="24"/>
        <v>3.9531818181818181</v>
      </c>
      <c r="P315" s="5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9">
        <f t="shared" si="24"/>
        <v>2.9471428571428571</v>
      </c>
      <c r="P316" s="5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9">
        <f t="shared" si="24"/>
        <v>0.33894736842105261</v>
      </c>
      <c r="P317" s="5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9">
        <f t="shared" si="24"/>
        <v>0.66677083333333331</v>
      </c>
      <c r="P318" s="5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9">
        <f t="shared" si="24"/>
        <v>0.19227272727272726</v>
      </c>
      <c r="P319" s="5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9">
        <f t="shared" si="24"/>
        <v>0.15842105263157893</v>
      </c>
      <c r="P320" s="5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9">
        <f t="shared" si="24"/>
        <v>0.38702380952380955</v>
      </c>
      <c r="P321" s="5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9">
        <f t="shared" si="24"/>
        <v>9.5876777251184833E-2</v>
      </c>
      <c r="P322" s="5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9">
        <f t="shared" ref="O323:O386" si="30">E323/D323</f>
        <v>0.94144366197183094</v>
      </c>
      <c r="P323" s="5">
        <f t="shared" ref="P323:P386" si="31">IFERROR(E323/G323, 0)</f>
        <v>65.000810372771468</v>
      </c>
      <c r="Q323" t="str">
        <f t="shared" ref="Q323:Q386" si="32">LEFT($N323,FIND("/",$N323)-1)</f>
        <v>film &amp; video</v>
      </c>
      <c r="R323" t="str">
        <f t="shared" ref="R323:R386" si="33">MID($N323, FIND("/", $N323) + 1, LEN($N323))</f>
        <v>shorts</v>
      </c>
      <c r="S323" s="11">
        <f t="shared" ref="S323:S386" si="34">((($J323/60)/60)/24)+DATE(1970,1,1)</f>
        <v>40634.208333333336</v>
      </c>
      <c r="T323" s="11">
        <f t="shared" ref="T323:T386" si="35">((($K323/60)/60)/24)+DATE(1970,1,1)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9">
        <f t="shared" si="30"/>
        <v>1.6656234096692113</v>
      </c>
      <c r="P324" s="5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9">
        <f t="shared" si="30"/>
        <v>0.24134831460674158</v>
      </c>
      <c r="P325" s="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9">
        <f t="shared" si="30"/>
        <v>1.6405633802816901</v>
      </c>
      <c r="P326" s="5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9">
        <f t="shared" si="30"/>
        <v>0.90723076923076929</v>
      </c>
      <c r="P327" s="5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9">
        <f t="shared" si="30"/>
        <v>0.46194444444444444</v>
      </c>
      <c r="P328" s="5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9">
        <f t="shared" si="30"/>
        <v>0.38538461538461538</v>
      </c>
      <c r="P329" s="5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9">
        <f t="shared" si="30"/>
        <v>1.3356231003039514</v>
      </c>
      <c r="P330" s="5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9">
        <f t="shared" si="30"/>
        <v>0.22896588486140726</v>
      </c>
      <c r="P331" s="5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9">
        <f t="shared" si="30"/>
        <v>1.8495548961424333</v>
      </c>
      <c r="P332" s="5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9">
        <f t="shared" si="30"/>
        <v>4.4372727272727275</v>
      </c>
      <c r="P333" s="5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9">
        <f t="shared" si="30"/>
        <v>1.999806763285024</v>
      </c>
      <c r="P334" s="5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9">
        <f t="shared" si="30"/>
        <v>1.2395833333333333</v>
      </c>
      <c r="P335" s="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9">
        <f t="shared" si="30"/>
        <v>1.8661329305135952</v>
      </c>
      <c r="P336" s="5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9">
        <f t="shared" si="30"/>
        <v>1.1428538550057536</v>
      </c>
      <c r="P337" s="5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9">
        <f t="shared" si="30"/>
        <v>0.97032531824611035</v>
      </c>
      <c r="P338" s="5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9">
        <f t="shared" si="30"/>
        <v>1.2281904761904763</v>
      </c>
      <c r="P339" s="5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9">
        <f t="shared" si="30"/>
        <v>1.7914326647564469</v>
      </c>
      <c r="P340" s="5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9">
        <f t="shared" si="30"/>
        <v>0.79951577402787966</v>
      </c>
      <c r="P341" s="5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9">
        <f t="shared" si="30"/>
        <v>0.94242587601078165</v>
      </c>
      <c r="P342" s="5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9">
        <f t="shared" si="30"/>
        <v>0.84669291338582675</v>
      </c>
      <c r="P343" s="5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9">
        <f t="shared" si="30"/>
        <v>0.66521920668058454</v>
      </c>
      <c r="P344" s="5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9">
        <f t="shared" si="30"/>
        <v>0.53922222222222227</v>
      </c>
      <c r="P345" s="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9">
        <f t="shared" si="30"/>
        <v>0.41983299595141699</v>
      </c>
      <c r="P346" s="5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9">
        <f t="shared" si="30"/>
        <v>0.14694796954314721</v>
      </c>
      <c r="P347" s="5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9">
        <f t="shared" si="30"/>
        <v>0.34475</v>
      </c>
      <c r="P348" s="5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9">
        <f t="shared" si="30"/>
        <v>14.007777777777777</v>
      </c>
      <c r="P349" s="5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9">
        <f t="shared" si="30"/>
        <v>0.71770351758793971</v>
      </c>
      <c r="P350" s="5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9">
        <f t="shared" si="30"/>
        <v>0.53074115044247783</v>
      </c>
      <c r="P351" s="5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9">
        <f t="shared" si="30"/>
        <v>0.05</v>
      </c>
      <c r="P352" s="5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9">
        <f t="shared" si="30"/>
        <v>1.2770715249662619</v>
      </c>
      <c r="P353" s="5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9">
        <f t="shared" si="30"/>
        <v>0.34892857142857142</v>
      </c>
      <c r="P354" s="5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9">
        <f t="shared" si="30"/>
        <v>4.105982142857143</v>
      </c>
      <c r="P355" s="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9">
        <f t="shared" si="30"/>
        <v>1.2373770491803278</v>
      </c>
      <c r="P356" s="5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9">
        <f t="shared" si="30"/>
        <v>0.58973684210526311</v>
      </c>
      <c r="P357" s="5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9">
        <f t="shared" si="30"/>
        <v>0.36892473118279567</v>
      </c>
      <c r="P358" s="5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9">
        <f t="shared" si="30"/>
        <v>1.8491304347826087</v>
      </c>
      <c r="P359" s="5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9">
        <f t="shared" si="30"/>
        <v>0.11814432989690722</v>
      </c>
      <c r="P360" s="5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9">
        <f t="shared" si="30"/>
        <v>2.9870000000000001</v>
      </c>
      <c r="P361" s="5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9">
        <f t="shared" si="30"/>
        <v>2.2635175879396985</v>
      </c>
      <c r="P362" s="5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9">
        <f t="shared" si="30"/>
        <v>1.7356363636363636</v>
      </c>
      <c r="P363" s="5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9">
        <f t="shared" si="30"/>
        <v>3.7175675675675675</v>
      </c>
      <c r="P364" s="5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9">
        <f t="shared" si="30"/>
        <v>1.601923076923077</v>
      </c>
      <c r="P365" s="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9">
        <f t="shared" si="30"/>
        <v>16.163333333333334</v>
      </c>
      <c r="P366" s="5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9">
        <f t="shared" si="30"/>
        <v>7.3343749999999996</v>
      </c>
      <c r="P367" s="5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9">
        <f t="shared" si="30"/>
        <v>5.9211111111111112</v>
      </c>
      <c r="P368" s="5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9">
        <f t="shared" si="30"/>
        <v>0.18888888888888888</v>
      </c>
      <c r="P369" s="5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9">
        <f t="shared" si="30"/>
        <v>2.7680769230769231</v>
      </c>
      <c r="P370" s="5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9">
        <f t="shared" si="30"/>
        <v>2.730185185185185</v>
      </c>
      <c r="P371" s="5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9">
        <f t="shared" si="30"/>
        <v>1.593633125556545</v>
      </c>
      <c r="P372" s="5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9">
        <f t="shared" si="30"/>
        <v>0.67869978858350954</v>
      </c>
      <c r="P373" s="5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9">
        <f t="shared" si="30"/>
        <v>15.915555555555555</v>
      </c>
      <c r="P374" s="5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9">
        <f t="shared" si="30"/>
        <v>7.3018222222222224</v>
      </c>
      <c r="P375" s="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9">
        <f t="shared" si="30"/>
        <v>0.13185782556750297</v>
      </c>
      <c r="P376" s="5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9">
        <f t="shared" si="30"/>
        <v>0.54777777777777781</v>
      </c>
      <c r="P377" s="5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9">
        <f t="shared" si="30"/>
        <v>3.6102941176470589</v>
      </c>
      <c r="P378" s="5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9">
        <f t="shared" si="30"/>
        <v>0.10257545271629778</v>
      </c>
      <c r="P379" s="5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9">
        <f t="shared" si="30"/>
        <v>0.13962962962962963</v>
      </c>
      <c r="P380" s="5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9">
        <f t="shared" si="30"/>
        <v>0.40444444444444444</v>
      </c>
      <c r="P381" s="5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9">
        <f t="shared" si="30"/>
        <v>1.6032</v>
      </c>
      <c r="P382" s="5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9">
        <f t="shared" si="30"/>
        <v>1.8394339622641509</v>
      </c>
      <c r="P383" s="5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9">
        <f t="shared" si="30"/>
        <v>0.63769230769230767</v>
      </c>
      <c r="P384" s="5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9">
        <f t="shared" si="30"/>
        <v>2.2538095238095237</v>
      </c>
      <c r="P385" s="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9">
        <f t="shared" si="30"/>
        <v>1.7200961538461539</v>
      </c>
      <c r="P386" s="5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9">
        <f t="shared" ref="O387:O450" si="36">E387/D387</f>
        <v>1.4616709511568124</v>
      </c>
      <c r="P387" s="5">
        <f t="shared" ref="P387:P450" si="37">IFERROR(E387/G387, 0)</f>
        <v>50.007915567282325</v>
      </c>
      <c r="Q387" t="str">
        <f t="shared" ref="Q387:Q450" si="38">LEFT($N387,FIND("/",$N387)-1)</f>
        <v>publishing</v>
      </c>
      <c r="R387" t="str">
        <f t="shared" ref="R387:R450" si="39">MID($N387, FIND("/", $N387) + 1, LEN($N387))</f>
        <v>nonfiction</v>
      </c>
      <c r="S387" s="11">
        <f t="shared" ref="S387:S450" si="40">((($J387/60)/60)/24)+DATE(1970,1,1)</f>
        <v>43553.208333333328</v>
      </c>
      <c r="T387" s="11">
        <f t="shared" ref="T387:T450" si="41">((($K387/60)/60)/24)+DATE(1970,1,1)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9">
        <f t="shared" si="36"/>
        <v>0.76423616236162362</v>
      </c>
      <c r="P388" s="5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9">
        <f t="shared" si="36"/>
        <v>0.39261467889908258</v>
      </c>
      <c r="P389" s="5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9">
        <f t="shared" si="36"/>
        <v>0.11270034843205574</v>
      </c>
      <c r="P390" s="5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9">
        <f t="shared" si="36"/>
        <v>1.2211084337349398</v>
      </c>
      <c r="P391" s="5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9">
        <f t="shared" si="36"/>
        <v>1.8654166666666667</v>
      </c>
      <c r="P392" s="5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9">
        <f t="shared" si="36"/>
        <v>7.27317880794702E-2</v>
      </c>
      <c r="P393" s="5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9">
        <f t="shared" si="36"/>
        <v>0.65642371234207963</v>
      </c>
      <c r="P394" s="5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9">
        <f t="shared" si="36"/>
        <v>2.2896178343949045</v>
      </c>
      <c r="P395" s="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9">
        <f t="shared" si="36"/>
        <v>4.6937499999999996</v>
      </c>
      <c r="P396" s="5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9">
        <f t="shared" si="36"/>
        <v>1.3011267605633803</v>
      </c>
      <c r="P397" s="5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9">
        <f t="shared" si="36"/>
        <v>1.6705422993492407</v>
      </c>
      <c r="P398" s="5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9">
        <f t="shared" si="36"/>
        <v>1.738641975308642</v>
      </c>
      <c r="P399" s="5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9">
        <f t="shared" si="36"/>
        <v>7.1776470588235295</v>
      </c>
      <c r="P400" s="5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9">
        <f t="shared" si="36"/>
        <v>0.63850976361767731</v>
      </c>
      <c r="P401" s="5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9">
        <f t="shared" si="36"/>
        <v>0.02</v>
      </c>
      <c r="P402" s="5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9">
        <f t="shared" si="36"/>
        <v>15.302222222222222</v>
      </c>
      <c r="P403" s="5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9">
        <f t="shared" si="36"/>
        <v>0.40356164383561643</v>
      </c>
      <c r="P404" s="5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9">
        <f t="shared" si="36"/>
        <v>0.86220633299284988</v>
      </c>
      <c r="P405" s="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9">
        <f t="shared" si="36"/>
        <v>3.1558486707566464</v>
      </c>
      <c r="P406" s="5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9">
        <f t="shared" si="36"/>
        <v>0.89618243243243245</v>
      </c>
      <c r="P407" s="5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9">
        <f t="shared" si="36"/>
        <v>1.8214503816793892</v>
      </c>
      <c r="P408" s="5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9">
        <f t="shared" si="36"/>
        <v>3.5588235294117645</v>
      </c>
      <c r="P409" s="5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9">
        <f t="shared" si="36"/>
        <v>1.3183695652173912</v>
      </c>
      <c r="P410" s="5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9">
        <f t="shared" si="36"/>
        <v>0.46315634218289087</v>
      </c>
      <c r="P411" s="5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9">
        <f t="shared" si="36"/>
        <v>0.36132726089785294</v>
      </c>
      <c r="P412" s="5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9">
        <f t="shared" si="36"/>
        <v>1.0462820512820512</v>
      </c>
      <c r="P413" s="5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9">
        <f t="shared" si="36"/>
        <v>6.6885714285714286</v>
      </c>
      <c r="P414" s="5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9">
        <f t="shared" si="36"/>
        <v>0.62072823218997364</v>
      </c>
      <c r="P415" s="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9">
        <f t="shared" si="36"/>
        <v>0.84699787460148779</v>
      </c>
      <c r="P416" s="5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9">
        <f t="shared" si="36"/>
        <v>0.11059030837004405</v>
      </c>
      <c r="P417" s="5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9">
        <f t="shared" si="36"/>
        <v>0.43838781575037145</v>
      </c>
      <c r="P418" s="5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9">
        <f t="shared" si="36"/>
        <v>0.55470588235294116</v>
      </c>
      <c r="P419" s="5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9">
        <f t="shared" si="36"/>
        <v>0.57399511301160655</v>
      </c>
      <c r="P420" s="5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9">
        <f t="shared" si="36"/>
        <v>1.2343497363796134</v>
      </c>
      <c r="P421" s="5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9">
        <f t="shared" si="36"/>
        <v>1.2846</v>
      </c>
      <c r="P422" s="5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9">
        <f t="shared" si="36"/>
        <v>0.63989361702127656</v>
      </c>
      <c r="P423" s="5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9">
        <f t="shared" si="36"/>
        <v>1.2729885057471264</v>
      </c>
      <c r="P424" s="5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9">
        <f t="shared" si="36"/>
        <v>0.10638024357239513</v>
      </c>
      <c r="P425" s="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9">
        <f t="shared" si="36"/>
        <v>0.40470588235294119</v>
      </c>
      <c r="P426" s="5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9">
        <f t="shared" si="36"/>
        <v>2.8766666666666665</v>
      </c>
      <c r="P427" s="5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9">
        <f t="shared" si="36"/>
        <v>5.7294444444444448</v>
      </c>
      <c r="P428" s="5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9">
        <f t="shared" si="36"/>
        <v>1.1290429799426933</v>
      </c>
      <c r="P429" s="5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9">
        <f t="shared" si="36"/>
        <v>0.46387573964497042</v>
      </c>
      <c r="P430" s="5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9">
        <f t="shared" si="36"/>
        <v>0.90675916230366493</v>
      </c>
      <c r="P431" s="5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9">
        <f t="shared" si="36"/>
        <v>0.67740740740740746</v>
      </c>
      <c r="P432" s="5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9">
        <f t="shared" si="36"/>
        <v>1.9249019607843136</v>
      </c>
      <c r="P433" s="5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9">
        <f t="shared" si="36"/>
        <v>0.82714285714285718</v>
      </c>
      <c r="P434" s="5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9">
        <f t="shared" si="36"/>
        <v>0.54163920922570019</v>
      </c>
      <c r="P435" s="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9">
        <f t="shared" si="36"/>
        <v>0.16722222222222222</v>
      </c>
      <c r="P436" s="5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9">
        <f t="shared" si="36"/>
        <v>1.168766404199475</v>
      </c>
      <c r="P437" s="5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9">
        <f t="shared" si="36"/>
        <v>10.521538461538462</v>
      </c>
      <c r="P438" s="5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9">
        <f t="shared" si="36"/>
        <v>1.2307407407407407</v>
      </c>
      <c r="P439" s="5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9">
        <f t="shared" si="36"/>
        <v>1.7863855421686747</v>
      </c>
      <c r="P440" s="5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9">
        <f t="shared" si="36"/>
        <v>3.5528169014084505</v>
      </c>
      <c r="P441" s="5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9">
        <f t="shared" si="36"/>
        <v>1.6190634146341463</v>
      </c>
      <c r="P442" s="5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9">
        <f t="shared" si="36"/>
        <v>0.24914285714285714</v>
      </c>
      <c r="P443" s="5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9">
        <f t="shared" si="36"/>
        <v>1.9872222222222222</v>
      </c>
      <c r="P444" s="5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9">
        <f t="shared" si="36"/>
        <v>0.34752688172043011</v>
      </c>
      <c r="P445" s="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9">
        <f t="shared" si="36"/>
        <v>1.7641935483870967</v>
      </c>
      <c r="P446" s="5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9">
        <f t="shared" si="36"/>
        <v>5.1138095238095236</v>
      </c>
      <c r="P447" s="5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9">
        <f t="shared" si="36"/>
        <v>0.82044117647058823</v>
      </c>
      <c r="P448" s="5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9">
        <f t="shared" si="36"/>
        <v>0.24326030927835052</v>
      </c>
      <c r="P449" s="5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9">
        <f t="shared" si="36"/>
        <v>0.50482758620689661</v>
      </c>
      <c r="P450" s="5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9">
        <f t="shared" ref="O451:O514" si="42">E451/D451</f>
        <v>9.67</v>
      </c>
      <c r="P451" s="5">
        <f t="shared" ref="P451:P514" si="43">IFERROR(E451/G451, 0)</f>
        <v>101.19767441860465</v>
      </c>
      <c r="Q451" t="str">
        <f t="shared" ref="Q451:Q514" si="44">LEFT($N451,FIND("/",$N451)-1)</f>
        <v>games</v>
      </c>
      <c r="R451" t="str">
        <f t="shared" ref="R451:R514" si="45">MID($N451, FIND("/", $N451) + 1, LEN($N451))</f>
        <v>video games</v>
      </c>
      <c r="S451" s="11">
        <f t="shared" ref="S451:S514" si="46">((($J451/60)/60)/24)+DATE(1970,1,1)</f>
        <v>43530.25</v>
      </c>
      <c r="T451" s="11">
        <f t="shared" ref="T451:T514" si="47">((($K451/60)/60)/24)+DATE(1970,1,1)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9">
        <f t="shared" si="42"/>
        <v>0.04</v>
      </c>
      <c r="P452" s="5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9">
        <f t="shared" si="42"/>
        <v>1.2284501347708894</v>
      </c>
      <c r="P453" s="5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9">
        <f t="shared" si="42"/>
        <v>0.63437500000000002</v>
      </c>
      <c r="P454" s="5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9">
        <f t="shared" si="42"/>
        <v>0.56331688596491225</v>
      </c>
      <c r="P455" s="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9">
        <f t="shared" si="42"/>
        <v>0.44074999999999998</v>
      </c>
      <c r="P456" s="5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9">
        <f t="shared" si="42"/>
        <v>1.1837253218884121</v>
      </c>
      <c r="P457" s="5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9">
        <f t="shared" si="42"/>
        <v>1.041243169398907</v>
      </c>
      <c r="P458" s="5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9">
        <f t="shared" si="42"/>
        <v>0.26640000000000003</v>
      </c>
      <c r="P459" s="5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9">
        <f t="shared" si="42"/>
        <v>3.5120118343195266</v>
      </c>
      <c r="P460" s="5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9">
        <f t="shared" si="42"/>
        <v>0.90063492063492068</v>
      </c>
      <c r="P461" s="5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9">
        <f t="shared" si="42"/>
        <v>1.7162500000000001</v>
      </c>
      <c r="P462" s="5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9">
        <f t="shared" si="42"/>
        <v>1.4104655870445344</v>
      </c>
      <c r="P463" s="5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9">
        <f t="shared" si="42"/>
        <v>0.30579449152542371</v>
      </c>
      <c r="P464" s="5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9">
        <f t="shared" si="42"/>
        <v>1.0816455696202532</v>
      </c>
      <c r="P465" s="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9">
        <f t="shared" si="42"/>
        <v>1.3345505617977529</v>
      </c>
      <c r="P466" s="5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9">
        <f t="shared" si="42"/>
        <v>1.8785106382978722</v>
      </c>
      <c r="P467" s="5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9">
        <f t="shared" si="42"/>
        <v>3.32</v>
      </c>
      <c r="P468" s="5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9">
        <f t="shared" si="42"/>
        <v>5.7521428571428572</v>
      </c>
      <c r="P469" s="5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9">
        <f t="shared" si="42"/>
        <v>0.40500000000000003</v>
      </c>
      <c r="P470" s="5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9">
        <f t="shared" si="42"/>
        <v>1.8442857142857143</v>
      </c>
      <c r="P471" s="5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9">
        <f t="shared" si="42"/>
        <v>2.8580555555555556</v>
      </c>
      <c r="P472" s="5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9">
        <f t="shared" si="42"/>
        <v>3.19</v>
      </c>
      <c r="P473" s="5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9">
        <f t="shared" si="42"/>
        <v>0.39234070221066319</v>
      </c>
      <c r="P474" s="5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9">
        <f t="shared" si="42"/>
        <v>1.7814000000000001</v>
      </c>
      <c r="P475" s="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9">
        <f t="shared" si="42"/>
        <v>3.6515</v>
      </c>
      <c r="P476" s="5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9">
        <f t="shared" si="42"/>
        <v>1.1394594594594594</v>
      </c>
      <c r="P477" s="5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9">
        <f t="shared" si="42"/>
        <v>0.29828720626631855</v>
      </c>
      <c r="P478" s="5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9">
        <f t="shared" si="42"/>
        <v>0.54270588235294115</v>
      </c>
      <c r="P479" s="5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9">
        <f t="shared" si="42"/>
        <v>2.3634156976744185</v>
      </c>
      <c r="P480" s="5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9">
        <f t="shared" si="42"/>
        <v>5.1291666666666664</v>
      </c>
      <c r="P481" s="5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9">
        <f t="shared" si="42"/>
        <v>1.0065116279069768</v>
      </c>
      <c r="P482" s="5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9">
        <f t="shared" si="42"/>
        <v>0.81348423194303154</v>
      </c>
      <c r="P483" s="5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9">
        <f t="shared" si="42"/>
        <v>0.16404761904761905</v>
      </c>
      <c r="P484" s="5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9">
        <f t="shared" si="42"/>
        <v>0.52774617067833696</v>
      </c>
      <c r="P485" s="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9">
        <f t="shared" si="42"/>
        <v>2.6020608108108108</v>
      </c>
      <c r="P486" s="5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9">
        <f t="shared" si="42"/>
        <v>0.30732891832229581</v>
      </c>
      <c r="P487" s="5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9">
        <f t="shared" si="42"/>
        <v>0.13500000000000001</v>
      </c>
      <c r="P488" s="5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9">
        <f t="shared" si="42"/>
        <v>1.7862556663644606</v>
      </c>
      <c r="P489" s="5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9">
        <f t="shared" si="42"/>
        <v>2.2005660377358489</v>
      </c>
      <c r="P490" s="5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9">
        <f t="shared" si="42"/>
        <v>1.015108695652174</v>
      </c>
      <c r="P491" s="5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9">
        <f t="shared" si="42"/>
        <v>1.915</v>
      </c>
      <c r="P492" s="5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9">
        <f t="shared" si="42"/>
        <v>3.0534683098591549</v>
      </c>
      <c r="P493" s="5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9">
        <f t="shared" si="42"/>
        <v>0.23995287958115183</v>
      </c>
      <c r="P494" s="5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9">
        <f t="shared" si="42"/>
        <v>7.2377777777777776</v>
      </c>
      <c r="P495" s="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9">
        <f t="shared" si="42"/>
        <v>5.4736000000000002</v>
      </c>
      <c r="P496" s="5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9">
        <f t="shared" si="42"/>
        <v>4.1449999999999996</v>
      </c>
      <c r="P497" s="5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9">
        <f t="shared" si="42"/>
        <v>9.0696409140369975E-3</v>
      </c>
      <c r="P498" s="5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9">
        <f t="shared" si="42"/>
        <v>0.34173469387755101</v>
      </c>
      <c r="P499" s="5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9">
        <f t="shared" si="42"/>
        <v>0.239488107549121</v>
      </c>
      <c r="P500" s="5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9">
        <f t="shared" si="42"/>
        <v>0.48072649572649573</v>
      </c>
      <c r="P501" s="5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9">
        <f t="shared" si="42"/>
        <v>0</v>
      </c>
      <c r="P502" s="5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9">
        <f t="shared" si="42"/>
        <v>0.70145182291666663</v>
      </c>
      <c r="P503" s="5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9">
        <f t="shared" si="42"/>
        <v>5.2992307692307694</v>
      </c>
      <c r="P504" s="5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9">
        <f t="shared" si="42"/>
        <v>1.8032549019607844</v>
      </c>
      <c r="P505" s="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9">
        <f t="shared" si="42"/>
        <v>0.92320000000000002</v>
      </c>
      <c r="P506" s="5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9">
        <f t="shared" si="42"/>
        <v>0.13901001112347053</v>
      </c>
      <c r="P507" s="5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9">
        <f t="shared" si="42"/>
        <v>9.2707777777777771</v>
      </c>
      <c r="P508" s="5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9">
        <f t="shared" si="42"/>
        <v>0.39857142857142858</v>
      </c>
      <c r="P509" s="5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9">
        <f t="shared" si="42"/>
        <v>1.1222929936305732</v>
      </c>
      <c r="P510" s="5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9">
        <f t="shared" si="42"/>
        <v>0.70925816023738875</v>
      </c>
      <c r="P511" s="5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9">
        <f t="shared" si="42"/>
        <v>1.1908974358974358</v>
      </c>
      <c r="P512" s="5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9">
        <f t="shared" si="42"/>
        <v>0.24017591339648173</v>
      </c>
      <c r="P513" s="5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9">
        <f t="shared" si="42"/>
        <v>1.3931868131868133</v>
      </c>
      <c r="P514" s="5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9">
        <f t="shared" ref="O515:O578" si="48">E515/D515</f>
        <v>0.39277108433734942</v>
      </c>
      <c r="P515" s="5">
        <f t="shared" ref="P515:P578" si="49">IFERROR(E515/G515, 0)</f>
        <v>93.142857142857139</v>
      </c>
      <c r="Q515" t="str">
        <f t="shared" ref="Q515:Q578" si="50">LEFT($N515,FIND("/",$N515)-1)</f>
        <v>film &amp; video</v>
      </c>
      <c r="R515" t="str">
        <f t="shared" ref="R515:R578" si="51">MID($N515, FIND("/", $N515) + 1, LEN($N515))</f>
        <v>television</v>
      </c>
      <c r="S515" s="11">
        <f t="shared" ref="S515:S578" si="52">((($J515/60)/60)/24)+DATE(1970,1,1)</f>
        <v>40430.208333333336</v>
      </c>
      <c r="T515" s="11">
        <f t="shared" ref="T515:T578" si="53">((($K515/60)/60)/24)+DATE(1970,1,1)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9">
        <f t="shared" si="48"/>
        <v>0.22439077144917088</v>
      </c>
      <c r="P516" s="5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9">
        <f t="shared" si="48"/>
        <v>0.55779069767441858</v>
      </c>
      <c r="P517" s="5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9">
        <f t="shared" si="48"/>
        <v>0.42523125996810207</v>
      </c>
      <c r="P518" s="5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9">
        <f t="shared" si="48"/>
        <v>1.1200000000000001</v>
      </c>
      <c r="P519" s="5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9">
        <f t="shared" si="48"/>
        <v>7.0681818181818179E-2</v>
      </c>
      <c r="P520" s="5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9">
        <f t="shared" si="48"/>
        <v>1.0174563871693867</v>
      </c>
      <c r="P521" s="5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9">
        <f t="shared" si="48"/>
        <v>4.2575000000000003</v>
      </c>
      <c r="P522" s="5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9">
        <f t="shared" si="48"/>
        <v>1.4553947368421052</v>
      </c>
      <c r="P523" s="5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9">
        <f t="shared" si="48"/>
        <v>0.32453465346534655</v>
      </c>
      <c r="P524" s="5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9">
        <f t="shared" si="48"/>
        <v>7.003333333333333</v>
      </c>
      <c r="P525" s="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9">
        <f t="shared" si="48"/>
        <v>0.83904860392967939</v>
      </c>
      <c r="P526" s="5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9">
        <f t="shared" si="48"/>
        <v>0.84190476190476193</v>
      </c>
      <c r="P527" s="5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9">
        <f t="shared" si="48"/>
        <v>1.5595180722891566</v>
      </c>
      <c r="P528" s="5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9">
        <f t="shared" si="48"/>
        <v>0.99619450317124736</v>
      </c>
      <c r="P529" s="5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9">
        <f t="shared" si="48"/>
        <v>0.80300000000000005</v>
      </c>
      <c r="P530" s="5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9">
        <f t="shared" si="48"/>
        <v>0.11254901960784314</v>
      </c>
      <c r="P531" s="5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9">
        <f t="shared" si="48"/>
        <v>0.91740952380952379</v>
      </c>
      <c r="P532" s="5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9">
        <f t="shared" si="48"/>
        <v>0.95521156936261387</v>
      </c>
      <c r="P533" s="5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9">
        <f t="shared" si="48"/>
        <v>5.0287499999999996</v>
      </c>
      <c r="P534" s="5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9">
        <f t="shared" si="48"/>
        <v>1.5924394463667819</v>
      </c>
      <c r="P535" s="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9">
        <f t="shared" si="48"/>
        <v>0.15022446689113356</v>
      </c>
      <c r="P536" s="5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9">
        <f t="shared" si="48"/>
        <v>4.820384615384615</v>
      </c>
      <c r="P537" s="5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9">
        <f t="shared" si="48"/>
        <v>1.4996938775510205</v>
      </c>
      <c r="P538" s="5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9">
        <f t="shared" si="48"/>
        <v>1.1722156398104266</v>
      </c>
      <c r="P539" s="5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9">
        <f t="shared" si="48"/>
        <v>0.37695968274950431</v>
      </c>
      <c r="P540" s="5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9">
        <f t="shared" si="48"/>
        <v>0.72653061224489801</v>
      </c>
      <c r="P541" s="5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9">
        <f t="shared" si="48"/>
        <v>2.6598113207547169</v>
      </c>
      <c r="P542" s="5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9">
        <f t="shared" si="48"/>
        <v>0.24205617977528091</v>
      </c>
      <c r="P543" s="5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9">
        <f t="shared" si="48"/>
        <v>2.5064935064935064E-2</v>
      </c>
      <c r="P544" s="5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9">
        <f t="shared" si="48"/>
        <v>0.1632979976442874</v>
      </c>
      <c r="P545" s="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9">
        <f t="shared" si="48"/>
        <v>2.7650000000000001</v>
      </c>
      <c r="P546" s="5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9">
        <f t="shared" si="48"/>
        <v>0.88803571428571426</v>
      </c>
      <c r="P547" s="5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9">
        <f t="shared" si="48"/>
        <v>1.6357142857142857</v>
      </c>
      <c r="P548" s="5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9">
        <f t="shared" si="48"/>
        <v>9.69</v>
      </c>
      <c r="P549" s="5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9">
        <f t="shared" si="48"/>
        <v>2.7091376701966716</v>
      </c>
      <c r="P550" s="5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9">
        <f t="shared" si="48"/>
        <v>2.8421355932203389</v>
      </c>
      <c r="P551" s="5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9">
        <f t="shared" si="48"/>
        <v>0.04</v>
      </c>
      <c r="P552" s="5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9">
        <f t="shared" si="48"/>
        <v>0.58632981676846196</v>
      </c>
      <c r="P553" s="5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9">
        <f t="shared" si="48"/>
        <v>0.98511111111111116</v>
      </c>
      <c r="P554" s="5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9">
        <f t="shared" si="48"/>
        <v>0.43975381008206332</v>
      </c>
      <c r="P555" s="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9">
        <f t="shared" si="48"/>
        <v>1.5166315789473683</v>
      </c>
      <c r="P556" s="5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9">
        <f t="shared" si="48"/>
        <v>2.2363492063492063</v>
      </c>
      <c r="P557" s="5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9">
        <f t="shared" si="48"/>
        <v>2.3975</v>
      </c>
      <c r="P558" s="5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9">
        <f t="shared" si="48"/>
        <v>1.9933333333333334</v>
      </c>
      <c r="P559" s="5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9">
        <f t="shared" si="48"/>
        <v>1.373448275862069</v>
      </c>
      <c r="P560" s="5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9">
        <f t="shared" si="48"/>
        <v>1.009696106362773</v>
      </c>
      <c r="P561" s="5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9">
        <f t="shared" si="48"/>
        <v>7.9416000000000002</v>
      </c>
      <c r="P562" s="5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9">
        <f t="shared" si="48"/>
        <v>3.6970000000000001</v>
      </c>
      <c r="P563" s="5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9">
        <f t="shared" si="48"/>
        <v>0.12818181818181817</v>
      </c>
      <c r="P564" s="5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9">
        <f t="shared" si="48"/>
        <v>1.3802702702702703</v>
      </c>
      <c r="P565" s="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9">
        <f t="shared" si="48"/>
        <v>0.83813278008298753</v>
      </c>
      <c r="P566" s="5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9">
        <f t="shared" si="48"/>
        <v>2.0460063224446787</v>
      </c>
      <c r="P567" s="5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9">
        <f t="shared" si="48"/>
        <v>0.44344086021505374</v>
      </c>
      <c r="P568" s="5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9">
        <f t="shared" si="48"/>
        <v>2.1860294117647059</v>
      </c>
      <c r="P569" s="5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9">
        <f t="shared" si="48"/>
        <v>1.8603314917127072</v>
      </c>
      <c r="P570" s="5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9">
        <f t="shared" si="48"/>
        <v>2.3733830845771142</v>
      </c>
      <c r="P571" s="5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9">
        <f t="shared" si="48"/>
        <v>3.0565384615384614</v>
      </c>
      <c r="P572" s="5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9">
        <f t="shared" si="48"/>
        <v>0.94142857142857139</v>
      </c>
      <c r="P573" s="5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9">
        <f t="shared" si="48"/>
        <v>0.54400000000000004</v>
      </c>
      <c r="P574" s="5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9">
        <f t="shared" si="48"/>
        <v>1.1188059701492536</v>
      </c>
      <c r="P575" s="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9">
        <f t="shared" si="48"/>
        <v>3.6914814814814814</v>
      </c>
      <c r="P576" s="5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9">
        <f t="shared" si="48"/>
        <v>0.62930372148859548</v>
      </c>
      <c r="P577" s="5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9">
        <f t="shared" si="48"/>
        <v>0.6492783505154639</v>
      </c>
      <c r="P578" s="5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9">
        <f t="shared" ref="O579:O642" si="54">E579/D579</f>
        <v>0.18853658536585366</v>
      </c>
      <c r="P579" s="5">
        <f t="shared" ref="P579:P642" si="55">IFERROR(E579/G579, 0)</f>
        <v>41.783783783783782</v>
      </c>
      <c r="Q579" t="str">
        <f t="shared" ref="Q579:Q642" si="56">LEFT($N579,FIND("/",$N579)-1)</f>
        <v>music</v>
      </c>
      <c r="R579" t="str">
        <f t="shared" ref="R579:R642" si="57">MID($N579, FIND("/", $N579) + 1, LEN($N579))</f>
        <v>jazz</v>
      </c>
      <c r="S579" s="11">
        <f t="shared" ref="S579:S642" si="58">((($J579/60)/60)/24)+DATE(1970,1,1)</f>
        <v>40613.25</v>
      </c>
      <c r="T579" s="11">
        <f t="shared" ref="T579:T642" si="59">((($K579/60)/60)/24)+DATE(1970,1,1)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9">
        <f t="shared" si="54"/>
        <v>0.1675440414507772</v>
      </c>
      <c r="P580" s="5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9">
        <f t="shared" si="54"/>
        <v>1.0111290322580646</v>
      </c>
      <c r="P581" s="5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9">
        <f t="shared" si="54"/>
        <v>3.4150228310502282</v>
      </c>
      <c r="P582" s="5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9">
        <f t="shared" si="54"/>
        <v>0.64016666666666666</v>
      </c>
      <c r="P583" s="5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9">
        <f t="shared" si="54"/>
        <v>0.5208045977011494</v>
      </c>
      <c r="P584" s="5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9">
        <f t="shared" si="54"/>
        <v>3.2240211640211642</v>
      </c>
      <c r="P585" s="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9">
        <f t="shared" si="54"/>
        <v>1.1950810185185186</v>
      </c>
      <c r="P586" s="5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9">
        <f t="shared" si="54"/>
        <v>1.4679775280898877</v>
      </c>
      <c r="P587" s="5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9">
        <f t="shared" si="54"/>
        <v>9.5057142857142853</v>
      </c>
      <c r="P588" s="5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9">
        <f t="shared" si="54"/>
        <v>0.72893617021276591</v>
      </c>
      <c r="P589" s="5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9">
        <f t="shared" si="54"/>
        <v>0.7900824873096447</v>
      </c>
      <c r="P590" s="5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9">
        <f t="shared" si="54"/>
        <v>0.64721518987341775</v>
      </c>
      <c r="P591" s="5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9">
        <f t="shared" si="54"/>
        <v>0.82028169014084507</v>
      </c>
      <c r="P592" s="5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9">
        <f t="shared" si="54"/>
        <v>10.376666666666667</v>
      </c>
      <c r="P593" s="5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9">
        <f t="shared" si="54"/>
        <v>0.12910076530612244</v>
      </c>
      <c r="P594" s="5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9">
        <f t="shared" si="54"/>
        <v>1.5484210526315789</v>
      </c>
      <c r="P595" s="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9">
        <f t="shared" si="54"/>
        <v>7.0991735537190084E-2</v>
      </c>
      <c r="P596" s="5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9">
        <f t="shared" si="54"/>
        <v>2.0852773826458035</v>
      </c>
      <c r="P597" s="5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9">
        <f t="shared" si="54"/>
        <v>0.99683544303797467</v>
      </c>
      <c r="P598" s="5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9">
        <f t="shared" si="54"/>
        <v>2.0159756097560977</v>
      </c>
      <c r="P599" s="5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9">
        <f t="shared" si="54"/>
        <v>1.6209032258064515</v>
      </c>
      <c r="P600" s="5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9">
        <f t="shared" si="54"/>
        <v>3.6436208125445471E-2</v>
      </c>
      <c r="P601" s="5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9">
        <f t="shared" si="54"/>
        <v>0.05</v>
      </c>
      <c r="P602" s="5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9">
        <f t="shared" si="54"/>
        <v>2.0663492063492064</v>
      </c>
      <c r="P603" s="5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9">
        <f t="shared" si="54"/>
        <v>1.2823628691983122</v>
      </c>
      <c r="P604" s="5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9">
        <f t="shared" si="54"/>
        <v>1.1966037735849056</v>
      </c>
      <c r="P605" s="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9">
        <f t="shared" si="54"/>
        <v>1.7073055242390078</v>
      </c>
      <c r="P606" s="5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9">
        <f t="shared" si="54"/>
        <v>1.8721212121212121</v>
      </c>
      <c r="P607" s="5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9">
        <f t="shared" si="54"/>
        <v>1.8838235294117647</v>
      </c>
      <c r="P608" s="5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9">
        <f t="shared" si="54"/>
        <v>1.3129869186046512</v>
      </c>
      <c r="P609" s="5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9">
        <f t="shared" si="54"/>
        <v>2.8397435897435899</v>
      </c>
      <c r="P610" s="5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9">
        <f t="shared" si="54"/>
        <v>1.2041999999999999</v>
      </c>
      <c r="P611" s="5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9">
        <f t="shared" si="54"/>
        <v>4.1905607476635511</v>
      </c>
      <c r="P612" s="5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9">
        <f t="shared" si="54"/>
        <v>0.13853658536585367</v>
      </c>
      <c r="P613" s="5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9">
        <f t="shared" si="54"/>
        <v>1.3943548387096774</v>
      </c>
      <c r="P614" s="5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9">
        <f t="shared" si="54"/>
        <v>1.74</v>
      </c>
      <c r="P615" s="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9">
        <f t="shared" si="54"/>
        <v>1.5549056603773586</v>
      </c>
      <c r="P616" s="5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9">
        <f t="shared" si="54"/>
        <v>1.7044705882352942</v>
      </c>
      <c r="P617" s="5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9">
        <f t="shared" si="54"/>
        <v>1.8951562500000001</v>
      </c>
      <c r="P618" s="5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9">
        <f t="shared" si="54"/>
        <v>2.4971428571428573</v>
      </c>
      <c r="P619" s="5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9">
        <f t="shared" si="54"/>
        <v>0.48860523665659616</v>
      </c>
      <c r="P620" s="5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9">
        <f t="shared" si="54"/>
        <v>0.28461970393057684</v>
      </c>
      <c r="P621" s="5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9">
        <f t="shared" si="54"/>
        <v>2.6802325581395348</v>
      </c>
      <c r="P622" s="5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9">
        <f t="shared" si="54"/>
        <v>6.1980078125000002</v>
      </c>
      <c r="P623" s="5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9">
        <f t="shared" si="54"/>
        <v>3.1301587301587303E-2</v>
      </c>
      <c r="P624" s="5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9">
        <f t="shared" si="54"/>
        <v>1.5992152704135738</v>
      </c>
      <c r="P625" s="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9">
        <f t="shared" si="54"/>
        <v>2.793921568627451</v>
      </c>
      <c r="P626" s="5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9">
        <f t="shared" si="54"/>
        <v>0.77373333333333338</v>
      </c>
      <c r="P627" s="5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9">
        <f t="shared" si="54"/>
        <v>2.0632812500000002</v>
      </c>
      <c r="P628" s="5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9">
        <f t="shared" si="54"/>
        <v>6.9424999999999999</v>
      </c>
      <c r="P629" s="5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9">
        <f t="shared" si="54"/>
        <v>1.5178947368421052</v>
      </c>
      <c r="P630" s="5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9">
        <f t="shared" si="54"/>
        <v>0.64582072176949945</v>
      </c>
      <c r="P631" s="5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9">
        <f t="shared" si="54"/>
        <v>0.62873684210526315</v>
      </c>
      <c r="P632" s="5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9">
        <f t="shared" si="54"/>
        <v>3.1039864864864866</v>
      </c>
      <c r="P633" s="5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9">
        <f t="shared" si="54"/>
        <v>0.42859916782246882</v>
      </c>
      <c r="P634" s="5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9">
        <f t="shared" si="54"/>
        <v>0.83119402985074631</v>
      </c>
      <c r="P635" s="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9">
        <f t="shared" si="54"/>
        <v>0.78531302876480547</v>
      </c>
      <c r="P636" s="5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9">
        <f t="shared" si="54"/>
        <v>1.1409352517985611</v>
      </c>
      <c r="P637" s="5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9">
        <f t="shared" si="54"/>
        <v>0.64537683358624176</v>
      </c>
      <c r="P638" s="5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9">
        <f t="shared" si="54"/>
        <v>0.79411764705882348</v>
      </c>
      <c r="P639" s="5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9">
        <f t="shared" si="54"/>
        <v>0.11419117647058824</v>
      </c>
      <c r="P640" s="5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9">
        <f t="shared" si="54"/>
        <v>0.56186046511627907</v>
      </c>
      <c r="P641" s="5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9">
        <f t="shared" si="54"/>
        <v>0.16501669449081802</v>
      </c>
      <c r="P642" s="5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9">
        <f t="shared" ref="O643:O706" si="60">E643/D643</f>
        <v>1.1996808510638297</v>
      </c>
      <c r="P643" s="5">
        <f t="shared" ref="P643:P706" si="61">IFERROR(E643/G643, 0)</f>
        <v>58.128865979381445</v>
      </c>
      <c r="Q643" t="str">
        <f t="shared" ref="Q643:Q706" si="62">LEFT($N643,FIND("/",$N643)-1)</f>
        <v>theater</v>
      </c>
      <c r="R643" t="str">
        <f t="shared" ref="R643:R706" si="63">MID($N643, FIND("/", $N643) + 1, LEN($N643))</f>
        <v>plays</v>
      </c>
      <c r="S643" s="11">
        <f t="shared" ref="S643:S706" si="64">((($J643/60)/60)/24)+DATE(1970,1,1)</f>
        <v>42786.25</v>
      </c>
      <c r="T643" s="11">
        <f t="shared" ref="T643:T706" si="65">((($K643/60)/60)/24)+DATE(1970,1,1)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9">
        <f t="shared" si="60"/>
        <v>1.4545652173913044</v>
      </c>
      <c r="P644" s="5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9">
        <f t="shared" si="60"/>
        <v>2.2138255033557046</v>
      </c>
      <c r="P645" s="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9">
        <f t="shared" si="60"/>
        <v>0.48396694214876035</v>
      </c>
      <c r="P646" s="5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9">
        <f t="shared" si="60"/>
        <v>0.92911504424778757</v>
      </c>
      <c r="P647" s="5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9">
        <f t="shared" si="60"/>
        <v>0.88599797365754818</v>
      </c>
      <c r="P648" s="5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9">
        <f t="shared" si="60"/>
        <v>0.41399999999999998</v>
      </c>
      <c r="P649" s="5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9">
        <f t="shared" si="60"/>
        <v>0.63056795131845844</v>
      </c>
      <c r="P650" s="5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9">
        <f t="shared" si="60"/>
        <v>0.48482333607230893</v>
      </c>
      <c r="P651" s="5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9">
        <f t="shared" si="60"/>
        <v>0.02</v>
      </c>
      <c r="P652" s="5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9">
        <f t="shared" si="60"/>
        <v>0.88479410269445857</v>
      </c>
      <c r="P653" s="5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9">
        <f t="shared" si="60"/>
        <v>1.2684</v>
      </c>
      <c r="P654" s="5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9">
        <f t="shared" si="60"/>
        <v>23.388333333333332</v>
      </c>
      <c r="P655" s="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9">
        <f t="shared" si="60"/>
        <v>5.0838857142857146</v>
      </c>
      <c r="P656" s="5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9">
        <f t="shared" si="60"/>
        <v>1.9147826086956521</v>
      </c>
      <c r="P657" s="5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9">
        <f t="shared" si="60"/>
        <v>0.42127533783783783</v>
      </c>
      <c r="P658" s="5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9">
        <f t="shared" si="60"/>
        <v>8.2400000000000001E-2</v>
      </c>
      <c r="P659" s="5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9">
        <f t="shared" si="60"/>
        <v>0.60064638783269964</v>
      </c>
      <c r="P660" s="5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9">
        <f t="shared" si="60"/>
        <v>0.47232808616404309</v>
      </c>
      <c r="P661" s="5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9">
        <f t="shared" si="60"/>
        <v>0.81736263736263737</v>
      </c>
      <c r="P662" s="5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9">
        <f t="shared" si="60"/>
        <v>0.54187265917603</v>
      </c>
      <c r="P663" s="5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9">
        <f t="shared" si="60"/>
        <v>0.97868131868131869</v>
      </c>
      <c r="P664" s="5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9">
        <f t="shared" si="60"/>
        <v>0.77239999999999998</v>
      </c>
      <c r="P665" s="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9">
        <f t="shared" si="60"/>
        <v>0.33464735516372796</v>
      </c>
      <c r="P666" s="5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9">
        <f t="shared" si="60"/>
        <v>2.3958823529411766</v>
      </c>
      <c r="P667" s="5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9">
        <f t="shared" si="60"/>
        <v>0.64032258064516134</v>
      </c>
      <c r="P668" s="5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9">
        <f t="shared" si="60"/>
        <v>1.7615942028985507</v>
      </c>
      <c r="P669" s="5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9">
        <f t="shared" si="60"/>
        <v>0.20338181818181819</v>
      </c>
      <c r="P670" s="5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9">
        <f t="shared" si="60"/>
        <v>3.5864754098360656</v>
      </c>
      <c r="P671" s="5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9">
        <f t="shared" si="60"/>
        <v>4.6885802469135802</v>
      </c>
      <c r="P672" s="5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9">
        <f t="shared" si="60"/>
        <v>1.220563524590164</v>
      </c>
      <c r="P673" s="5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9">
        <f t="shared" si="60"/>
        <v>0.55931783729156137</v>
      </c>
      <c r="P674" s="5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9">
        <f t="shared" si="60"/>
        <v>0.43660714285714286</v>
      </c>
      <c r="P675" s="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9">
        <f t="shared" si="60"/>
        <v>0.33538371411833628</v>
      </c>
      <c r="P676" s="5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9">
        <f t="shared" si="60"/>
        <v>1.2297938144329896</v>
      </c>
      <c r="P677" s="5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9">
        <f t="shared" si="60"/>
        <v>1.8974959871589085</v>
      </c>
      <c r="P678" s="5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9">
        <f t="shared" si="60"/>
        <v>0.83622641509433959</v>
      </c>
      <c r="P679" s="5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9">
        <f t="shared" si="60"/>
        <v>0.17968844221105529</v>
      </c>
      <c r="P680" s="5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9">
        <f t="shared" si="60"/>
        <v>10.365</v>
      </c>
      <c r="P681" s="5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9">
        <f t="shared" si="60"/>
        <v>0.97405219780219776</v>
      </c>
      <c r="P682" s="5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9">
        <f t="shared" si="60"/>
        <v>0.86386203150461705</v>
      </c>
      <c r="P683" s="5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9">
        <f t="shared" si="60"/>
        <v>1.5016666666666667</v>
      </c>
      <c r="P684" s="5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9">
        <f t="shared" si="60"/>
        <v>3.5843478260869563</v>
      </c>
      <c r="P685" s="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9">
        <f t="shared" si="60"/>
        <v>5.4285714285714288</v>
      </c>
      <c r="P686" s="5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9">
        <f t="shared" si="60"/>
        <v>0.67500714285714281</v>
      </c>
      <c r="P687" s="5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9">
        <f t="shared" si="60"/>
        <v>1.9174666666666667</v>
      </c>
      <c r="P688" s="5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9">
        <f t="shared" si="60"/>
        <v>9.32</v>
      </c>
      <c r="P689" s="5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9">
        <f t="shared" si="60"/>
        <v>4.2927586206896553</v>
      </c>
      <c r="P690" s="5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9">
        <f t="shared" si="60"/>
        <v>1.0065753424657535</v>
      </c>
      <c r="P691" s="5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9">
        <f t="shared" si="60"/>
        <v>2.266111111111111</v>
      </c>
      <c r="P692" s="5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9">
        <f t="shared" si="60"/>
        <v>1.4238</v>
      </c>
      <c r="P693" s="5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9">
        <f t="shared" si="60"/>
        <v>0.90633333333333332</v>
      </c>
      <c r="P694" s="5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9">
        <f t="shared" si="60"/>
        <v>0.63966740576496672</v>
      </c>
      <c r="P695" s="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9">
        <f t="shared" si="60"/>
        <v>0.84131868131868137</v>
      </c>
      <c r="P696" s="5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9">
        <f t="shared" si="60"/>
        <v>1.3393478260869565</v>
      </c>
      <c r="P697" s="5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9">
        <f t="shared" si="60"/>
        <v>0.59042047531992692</v>
      </c>
      <c r="P698" s="5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9">
        <f t="shared" si="60"/>
        <v>1.5280062063615205</v>
      </c>
      <c r="P699" s="5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9">
        <f t="shared" si="60"/>
        <v>4.466912114014252</v>
      </c>
      <c r="P700" s="5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9">
        <f t="shared" si="60"/>
        <v>0.8439189189189189</v>
      </c>
      <c r="P701" s="5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9">
        <f t="shared" si="60"/>
        <v>0.03</v>
      </c>
      <c r="P702" s="5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9">
        <f t="shared" si="60"/>
        <v>1.7502692307692307</v>
      </c>
      <c r="P703" s="5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9">
        <f t="shared" si="60"/>
        <v>0.54137931034482756</v>
      </c>
      <c r="P704" s="5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9">
        <f t="shared" si="60"/>
        <v>3.1187381703470032</v>
      </c>
      <c r="P705" s="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9">
        <f t="shared" si="60"/>
        <v>1.2278160919540231</v>
      </c>
      <c r="P706" s="5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9">
        <f t="shared" ref="O707:O770" si="66">E707/D707</f>
        <v>0.99026517383618151</v>
      </c>
      <c r="P707" s="5">
        <f t="shared" ref="P707:P770" si="67">IFERROR(E707/G707, 0)</f>
        <v>82.986666666666665</v>
      </c>
      <c r="Q707" t="str">
        <f t="shared" ref="Q707:Q770" si="68">LEFT($N707,FIND("/",$N707)-1)</f>
        <v>publishing</v>
      </c>
      <c r="R707" t="str">
        <f t="shared" ref="R707:R770" si="69">MID($N707, FIND("/", $N707) + 1, LEN($N707))</f>
        <v>nonfiction</v>
      </c>
      <c r="S707" s="11">
        <f t="shared" ref="S707:S770" si="70">((($J707/60)/60)/24)+DATE(1970,1,1)</f>
        <v>41619.25</v>
      </c>
      <c r="T707" s="11">
        <f t="shared" ref="T707:T770" si="71">((($K707/60)/60)/24)+DATE(1970,1,1)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9">
        <f t="shared" si="66"/>
        <v>1.278468634686347</v>
      </c>
      <c r="P708" s="5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9">
        <f t="shared" si="66"/>
        <v>1.5861643835616439</v>
      </c>
      <c r="P709" s="5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9">
        <f t="shared" si="66"/>
        <v>7.0705882352941174</v>
      </c>
      <c r="P710" s="5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9">
        <f t="shared" si="66"/>
        <v>1.4238775510204082</v>
      </c>
      <c r="P711" s="5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9">
        <f t="shared" si="66"/>
        <v>1.4786046511627906</v>
      </c>
      <c r="P712" s="5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9">
        <f t="shared" si="66"/>
        <v>0.20322580645161289</v>
      </c>
      <c r="P713" s="5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9">
        <f t="shared" si="66"/>
        <v>18.40625</v>
      </c>
      <c r="P714" s="5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9">
        <f t="shared" si="66"/>
        <v>1.6194202898550725</v>
      </c>
      <c r="P715" s="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9">
        <f t="shared" si="66"/>
        <v>4.7282077922077921</v>
      </c>
      <c r="P716" s="5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9">
        <f t="shared" si="66"/>
        <v>0.24466101694915254</v>
      </c>
      <c r="P717" s="5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9">
        <f t="shared" si="66"/>
        <v>5.1764999999999999</v>
      </c>
      <c r="P718" s="5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9">
        <f t="shared" si="66"/>
        <v>2.4764285714285714</v>
      </c>
      <c r="P719" s="5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9">
        <f t="shared" si="66"/>
        <v>1.0020481927710843</v>
      </c>
      <c r="P720" s="5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9">
        <f t="shared" si="66"/>
        <v>1.53</v>
      </c>
      <c r="P721" s="5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9">
        <f t="shared" si="66"/>
        <v>0.37091954022988505</v>
      </c>
      <c r="P722" s="5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9">
        <f t="shared" si="66"/>
        <v>4.3923948220064728E-2</v>
      </c>
      <c r="P723" s="5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9">
        <f t="shared" si="66"/>
        <v>1.5650721649484536</v>
      </c>
      <c r="P724" s="5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9">
        <f t="shared" si="66"/>
        <v>2.704081632653061</v>
      </c>
      <c r="P725" s="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9">
        <f t="shared" si="66"/>
        <v>1.3405952380952382</v>
      </c>
      <c r="P726" s="5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9">
        <f t="shared" si="66"/>
        <v>0.50398033126293995</v>
      </c>
      <c r="P727" s="5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9">
        <f t="shared" si="66"/>
        <v>0.88815837937384901</v>
      </c>
      <c r="P728" s="5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9">
        <f t="shared" si="66"/>
        <v>1.65</v>
      </c>
      <c r="P729" s="5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9">
        <f t="shared" si="66"/>
        <v>0.17499999999999999</v>
      </c>
      <c r="P730" s="5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9">
        <f t="shared" si="66"/>
        <v>1.8566071428571429</v>
      </c>
      <c r="P731" s="5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9">
        <f t="shared" si="66"/>
        <v>4.1266319444444441</v>
      </c>
      <c r="P732" s="5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9">
        <f t="shared" si="66"/>
        <v>0.90249999999999997</v>
      </c>
      <c r="P733" s="5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9">
        <f t="shared" si="66"/>
        <v>0.91984615384615387</v>
      </c>
      <c r="P734" s="5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9">
        <f t="shared" si="66"/>
        <v>5.2700632911392402</v>
      </c>
      <c r="P735" s="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9">
        <f t="shared" si="66"/>
        <v>3.1914285714285713</v>
      </c>
      <c r="P736" s="5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9">
        <f t="shared" si="66"/>
        <v>3.5418867924528303</v>
      </c>
      <c r="P737" s="5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9">
        <f t="shared" si="66"/>
        <v>0.32896103896103895</v>
      </c>
      <c r="P738" s="5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9">
        <f t="shared" si="66"/>
        <v>1.358918918918919</v>
      </c>
      <c r="P739" s="5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9">
        <f t="shared" si="66"/>
        <v>2.0843373493975904E-2</v>
      </c>
      <c r="P740" s="5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9">
        <f t="shared" si="66"/>
        <v>0.61</v>
      </c>
      <c r="P741" s="5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9">
        <f t="shared" si="66"/>
        <v>0.30037735849056602</v>
      </c>
      <c r="P742" s="5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9">
        <f t="shared" si="66"/>
        <v>11.791666666666666</v>
      </c>
      <c r="P743" s="5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9">
        <f t="shared" si="66"/>
        <v>11.260833333333334</v>
      </c>
      <c r="P744" s="5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9">
        <f t="shared" si="66"/>
        <v>0.12923076923076923</v>
      </c>
      <c r="P745" s="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9">
        <f t="shared" si="66"/>
        <v>7.12</v>
      </c>
      <c r="P746" s="5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9">
        <f t="shared" si="66"/>
        <v>0.30304347826086958</v>
      </c>
      <c r="P747" s="5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9">
        <f t="shared" si="66"/>
        <v>2.1250896057347672</v>
      </c>
      <c r="P748" s="5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9">
        <f t="shared" si="66"/>
        <v>2.2885714285714287</v>
      </c>
      <c r="P749" s="5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9">
        <f t="shared" si="66"/>
        <v>0.34959979476654696</v>
      </c>
      <c r="P750" s="5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9">
        <f t="shared" si="66"/>
        <v>1.5729069767441861</v>
      </c>
      <c r="P751" s="5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9">
        <f t="shared" si="66"/>
        <v>0.01</v>
      </c>
      <c r="P752" s="5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9">
        <f t="shared" si="66"/>
        <v>2.3230555555555554</v>
      </c>
      <c r="P753" s="5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9">
        <f t="shared" si="66"/>
        <v>0.92448275862068963</v>
      </c>
      <c r="P754" s="5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9">
        <f t="shared" si="66"/>
        <v>2.5670212765957445</v>
      </c>
      <c r="P755" s="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9">
        <f t="shared" si="66"/>
        <v>1.6847017045454546</v>
      </c>
      <c r="P756" s="5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9">
        <f t="shared" si="66"/>
        <v>1.6657777777777778</v>
      </c>
      <c r="P757" s="5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9">
        <f t="shared" si="66"/>
        <v>7.7207692307692311</v>
      </c>
      <c r="P758" s="5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9">
        <f t="shared" si="66"/>
        <v>4.0685714285714285</v>
      </c>
      <c r="P759" s="5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9">
        <f t="shared" si="66"/>
        <v>5.6420608108108112</v>
      </c>
      <c r="P760" s="5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9">
        <f t="shared" si="66"/>
        <v>0.6842686567164179</v>
      </c>
      <c r="P761" s="5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9">
        <f t="shared" si="66"/>
        <v>0.34351966873706002</v>
      </c>
      <c r="P762" s="5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9">
        <f t="shared" si="66"/>
        <v>6.5545454545454547</v>
      </c>
      <c r="P763" s="5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9">
        <f t="shared" si="66"/>
        <v>1.7725714285714285</v>
      </c>
      <c r="P764" s="5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9">
        <f t="shared" si="66"/>
        <v>1.1317857142857144</v>
      </c>
      <c r="P765" s="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9">
        <f t="shared" si="66"/>
        <v>7.2818181818181822</v>
      </c>
      <c r="P766" s="5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9">
        <f t="shared" si="66"/>
        <v>2.0833333333333335</v>
      </c>
      <c r="P767" s="5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9">
        <f t="shared" si="66"/>
        <v>0.31171232876712329</v>
      </c>
      <c r="P768" s="5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9">
        <f t="shared" si="66"/>
        <v>0.56967078189300413</v>
      </c>
      <c r="P769" s="5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9">
        <f t="shared" si="66"/>
        <v>2.31</v>
      </c>
      <c r="P770" s="5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9">
        <f t="shared" ref="O771:O834" si="72">E771/D771</f>
        <v>0.86867834394904464</v>
      </c>
      <c r="P771" s="5">
        <f t="shared" ref="P771:P834" si="73">IFERROR(E771/G771, 0)</f>
        <v>31.995894428152493</v>
      </c>
      <c r="Q771" t="str">
        <f t="shared" ref="Q771:Q834" si="74">LEFT($N771,FIND("/",$N771)-1)</f>
        <v>games</v>
      </c>
      <c r="R771" t="str">
        <f t="shared" ref="R771:R834" si="75">MID($N771, FIND("/", $N771) + 1, LEN($N771))</f>
        <v>video games</v>
      </c>
      <c r="S771" s="11">
        <f t="shared" ref="S771:S834" si="76">((($J771/60)/60)/24)+DATE(1970,1,1)</f>
        <v>41501.208333333336</v>
      </c>
      <c r="T771" s="11">
        <f t="shared" ref="T771:T834" si="77">((($K771/60)/60)/24)+DATE(1970,1,1)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9">
        <f t="shared" si="72"/>
        <v>2.7074418604651163</v>
      </c>
      <c r="P772" s="5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9">
        <f t="shared" si="72"/>
        <v>0.49446428571428569</v>
      </c>
      <c r="P773" s="5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9">
        <f t="shared" si="72"/>
        <v>1.1335962566844919</v>
      </c>
      <c r="P774" s="5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9">
        <f t="shared" si="72"/>
        <v>1.9055555555555554</v>
      </c>
      <c r="P775" s="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9">
        <f t="shared" si="72"/>
        <v>1.355</v>
      </c>
      <c r="P776" s="5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9">
        <f t="shared" si="72"/>
        <v>0.10297872340425532</v>
      </c>
      <c r="P777" s="5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9">
        <f t="shared" si="72"/>
        <v>0.65544223826714798</v>
      </c>
      <c r="P778" s="5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9">
        <f t="shared" si="72"/>
        <v>0.49026652452025588</v>
      </c>
      <c r="P779" s="5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9">
        <f t="shared" si="72"/>
        <v>7.8792307692307695</v>
      </c>
      <c r="P780" s="5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9">
        <f t="shared" si="72"/>
        <v>0.80306347746090156</v>
      </c>
      <c r="P781" s="5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9">
        <f t="shared" si="72"/>
        <v>1.0629411764705883</v>
      </c>
      <c r="P782" s="5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9">
        <f t="shared" si="72"/>
        <v>0.50735632183908042</v>
      </c>
      <c r="P783" s="5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9">
        <f t="shared" si="72"/>
        <v>2.153137254901961</v>
      </c>
      <c r="P784" s="5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9">
        <f t="shared" si="72"/>
        <v>1.4122972972972974</v>
      </c>
      <c r="P785" s="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9">
        <f t="shared" si="72"/>
        <v>1.1533745781777278</v>
      </c>
      <c r="P786" s="5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9">
        <f t="shared" si="72"/>
        <v>1.9311940298507462</v>
      </c>
      <c r="P787" s="5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9">
        <f t="shared" si="72"/>
        <v>7.2973333333333334</v>
      </c>
      <c r="P788" s="5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9">
        <f t="shared" si="72"/>
        <v>0.99663398692810456</v>
      </c>
      <c r="P789" s="5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9">
        <f t="shared" si="72"/>
        <v>0.88166666666666671</v>
      </c>
      <c r="P790" s="5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9">
        <f t="shared" si="72"/>
        <v>0.37233333333333335</v>
      </c>
      <c r="P791" s="5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9">
        <f t="shared" si="72"/>
        <v>0.30540075309306081</v>
      </c>
      <c r="P792" s="5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9">
        <f t="shared" si="72"/>
        <v>0.25714285714285712</v>
      </c>
      <c r="P793" s="5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9">
        <f t="shared" si="72"/>
        <v>0.34</v>
      </c>
      <c r="P794" s="5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9">
        <f t="shared" si="72"/>
        <v>11.859090909090909</v>
      </c>
      <c r="P795" s="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9">
        <f t="shared" si="72"/>
        <v>1.2539393939393939</v>
      </c>
      <c r="P796" s="5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9">
        <f t="shared" si="72"/>
        <v>0.14394366197183098</v>
      </c>
      <c r="P797" s="5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9">
        <f t="shared" si="72"/>
        <v>0.54807692307692313</v>
      </c>
      <c r="P798" s="5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9">
        <f t="shared" si="72"/>
        <v>1.0963157894736841</v>
      </c>
      <c r="P799" s="5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9">
        <f t="shared" si="72"/>
        <v>1.8847058823529412</v>
      </c>
      <c r="P800" s="5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9">
        <f t="shared" si="72"/>
        <v>0.87008284023668636</v>
      </c>
      <c r="P801" s="5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9">
        <f t="shared" si="72"/>
        <v>0.01</v>
      </c>
      <c r="P802" s="5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9">
        <f t="shared" si="72"/>
        <v>2.0291304347826089</v>
      </c>
      <c r="P803" s="5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9">
        <f t="shared" si="72"/>
        <v>1.9703225806451612</v>
      </c>
      <c r="P804" s="5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9">
        <f t="shared" si="72"/>
        <v>1.07</v>
      </c>
      <c r="P805" s="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9">
        <f t="shared" si="72"/>
        <v>2.6873076923076922</v>
      </c>
      <c r="P806" s="5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9">
        <f t="shared" si="72"/>
        <v>0.50845360824742269</v>
      </c>
      <c r="P807" s="5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9">
        <f t="shared" si="72"/>
        <v>11.802857142857142</v>
      </c>
      <c r="P808" s="5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9">
        <f t="shared" si="72"/>
        <v>2.64</v>
      </c>
      <c r="P809" s="5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9">
        <f t="shared" si="72"/>
        <v>0.30442307692307691</v>
      </c>
      <c r="P810" s="5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9">
        <f t="shared" si="72"/>
        <v>0.62880681818181816</v>
      </c>
      <c r="P811" s="5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9">
        <f t="shared" si="72"/>
        <v>1.9312499999999999</v>
      </c>
      <c r="P812" s="5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9">
        <f t="shared" si="72"/>
        <v>0.77102702702702708</v>
      </c>
      <c r="P813" s="5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9">
        <f t="shared" si="72"/>
        <v>2.2552763819095478</v>
      </c>
      <c r="P814" s="5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9">
        <f t="shared" si="72"/>
        <v>2.3940625</v>
      </c>
      <c r="P815" s="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9">
        <f t="shared" si="72"/>
        <v>0.921875</v>
      </c>
      <c r="P816" s="5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9">
        <f t="shared" si="72"/>
        <v>1.3023333333333333</v>
      </c>
      <c r="P817" s="5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9">
        <f t="shared" si="72"/>
        <v>6.1521739130434785</v>
      </c>
      <c r="P818" s="5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9">
        <f t="shared" si="72"/>
        <v>3.687953216374269</v>
      </c>
      <c r="P819" s="5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9">
        <f t="shared" si="72"/>
        <v>10.948571428571428</v>
      </c>
      <c r="P820" s="5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9">
        <f t="shared" si="72"/>
        <v>0.50662921348314605</v>
      </c>
      <c r="P821" s="5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9">
        <f t="shared" si="72"/>
        <v>8.0060000000000002</v>
      </c>
      <c r="P822" s="5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9">
        <f t="shared" si="72"/>
        <v>2.9128571428571428</v>
      </c>
      <c r="P823" s="5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9">
        <f t="shared" si="72"/>
        <v>3.4996666666666667</v>
      </c>
      <c r="P824" s="5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9">
        <f t="shared" si="72"/>
        <v>3.5707317073170732</v>
      </c>
      <c r="P825" s="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9">
        <f t="shared" si="72"/>
        <v>1.2648941176470587</v>
      </c>
      <c r="P826" s="5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9">
        <f t="shared" si="72"/>
        <v>3.875</v>
      </c>
      <c r="P827" s="5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9">
        <f t="shared" si="72"/>
        <v>4.5703571428571426</v>
      </c>
      <c r="P828" s="5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9">
        <f t="shared" si="72"/>
        <v>2.6669565217391304</v>
      </c>
      <c r="P829" s="5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9">
        <f t="shared" si="72"/>
        <v>0.69</v>
      </c>
      <c r="P830" s="5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9">
        <f t="shared" si="72"/>
        <v>0.51343749999999999</v>
      </c>
      <c r="P831" s="5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9">
        <f t="shared" si="72"/>
        <v>1.1710526315789473E-2</v>
      </c>
      <c r="P832" s="5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9">
        <f t="shared" si="72"/>
        <v>1.089773429454171</v>
      </c>
      <c r="P833" s="5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9">
        <f t="shared" si="72"/>
        <v>3.1517592592592591</v>
      </c>
      <c r="P834" s="5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9">
        <f t="shared" ref="O835:O898" si="78">E835/D835</f>
        <v>1.5769117647058823</v>
      </c>
      <c r="P835" s="5">
        <f t="shared" ref="P835:P898" si="79">IFERROR(E835/G835, 0)</f>
        <v>64.987878787878785</v>
      </c>
      <c r="Q835" t="str">
        <f t="shared" ref="Q835:Q898" si="80">LEFT($N835,FIND("/",$N835)-1)</f>
        <v>publishing</v>
      </c>
      <c r="R835" t="str">
        <f t="shared" ref="R835:R898" si="81">MID($N835, FIND("/", $N835) + 1, LEN($N835))</f>
        <v>translations</v>
      </c>
      <c r="S835" s="11">
        <f t="shared" ref="S835:S898" si="82">((($J835/60)/60)/24)+DATE(1970,1,1)</f>
        <v>40588.25</v>
      </c>
      <c r="T835" s="11">
        <f t="shared" ref="T835:T898" si="83">((($K835/60)/60)/24)+DATE(1970,1,1)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9">
        <f t="shared" si="78"/>
        <v>1.5380821917808218</v>
      </c>
      <c r="P836" s="5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9">
        <f t="shared" si="78"/>
        <v>0.89738979118329465</v>
      </c>
      <c r="P837" s="5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9">
        <f t="shared" si="78"/>
        <v>0.75135802469135804</v>
      </c>
      <c r="P838" s="5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9">
        <f t="shared" si="78"/>
        <v>8.5288135593220336</v>
      </c>
      <c r="P839" s="5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9">
        <f t="shared" si="78"/>
        <v>1.3890625000000001</v>
      </c>
      <c r="P840" s="5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9">
        <f t="shared" si="78"/>
        <v>1.9018181818181819</v>
      </c>
      <c r="P841" s="5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9">
        <f t="shared" si="78"/>
        <v>1.0024333619948409</v>
      </c>
      <c r="P842" s="5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9">
        <f t="shared" si="78"/>
        <v>1.4275824175824177</v>
      </c>
      <c r="P843" s="5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9">
        <f t="shared" si="78"/>
        <v>5.6313333333333331</v>
      </c>
      <c r="P844" s="5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9">
        <f t="shared" si="78"/>
        <v>0.30715909090909088</v>
      </c>
      <c r="P845" s="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9">
        <f t="shared" si="78"/>
        <v>0.99397727272727276</v>
      </c>
      <c r="P846" s="5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9">
        <f t="shared" si="78"/>
        <v>1.9754935622317598</v>
      </c>
      <c r="P847" s="5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9">
        <f t="shared" si="78"/>
        <v>5.085</v>
      </c>
      <c r="P848" s="5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9">
        <f t="shared" si="78"/>
        <v>2.3774468085106384</v>
      </c>
      <c r="P849" s="5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9">
        <f t="shared" si="78"/>
        <v>3.3846875000000001</v>
      </c>
      <c r="P850" s="5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9">
        <f t="shared" si="78"/>
        <v>1.3308955223880596</v>
      </c>
      <c r="P851" s="5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9">
        <f t="shared" si="78"/>
        <v>0.01</v>
      </c>
      <c r="P852" s="5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9">
        <f t="shared" si="78"/>
        <v>2.0779999999999998</v>
      </c>
      <c r="P853" s="5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9">
        <f t="shared" si="78"/>
        <v>0.51122448979591839</v>
      </c>
      <c r="P854" s="5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9">
        <f t="shared" si="78"/>
        <v>6.5205847953216374</v>
      </c>
      <c r="P855" s="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9">
        <f t="shared" si="78"/>
        <v>1.1363099415204678</v>
      </c>
      <c r="P856" s="5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9">
        <f t="shared" si="78"/>
        <v>1.0237606837606839</v>
      </c>
      <c r="P857" s="5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9">
        <f t="shared" si="78"/>
        <v>3.5658333333333334</v>
      </c>
      <c r="P858" s="5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9">
        <f t="shared" si="78"/>
        <v>1.3986792452830188</v>
      </c>
      <c r="P859" s="5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9">
        <f t="shared" si="78"/>
        <v>0.69450000000000001</v>
      </c>
      <c r="P860" s="5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9">
        <f t="shared" si="78"/>
        <v>0.35534246575342465</v>
      </c>
      <c r="P861" s="5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9">
        <f t="shared" si="78"/>
        <v>2.5165000000000002</v>
      </c>
      <c r="P862" s="5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9">
        <f t="shared" si="78"/>
        <v>1.0587500000000001</v>
      </c>
      <c r="P863" s="5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9">
        <f t="shared" si="78"/>
        <v>1.8742857142857143</v>
      </c>
      <c r="P864" s="5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9">
        <f t="shared" si="78"/>
        <v>3.8678571428571429</v>
      </c>
      <c r="P865" s="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9">
        <f t="shared" si="78"/>
        <v>3.4707142857142856</v>
      </c>
      <c r="P866" s="5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9">
        <f t="shared" si="78"/>
        <v>1.8582098765432098</v>
      </c>
      <c r="P867" s="5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9">
        <f t="shared" si="78"/>
        <v>0.43241247264770238</v>
      </c>
      <c r="P868" s="5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9">
        <f t="shared" si="78"/>
        <v>1.6243749999999999</v>
      </c>
      <c r="P869" s="5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9">
        <f t="shared" si="78"/>
        <v>1.8484285714285715</v>
      </c>
      <c r="P870" s="5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9">
        <f t="shared" si="78"/>
        <v>0.23703520691785052</v>
      </c>
      <c r="P871" s="5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9">
        <f t="shared" si="78"/>
        <v>0.89870129870129867</v>
      </c>
      <c r="P872" s="5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9">
        <f t="shared" si="78"/>
        <v>2.7260419580419581</v>
      </c>
      <c r="P873" s="5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9">
        <f t="shared" si="78"/>
        <v>1.7004255319148935</v>
      </c>
      <c r="P874" s="5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9">
        <f t="shared" si="78"/>
        <v>1.8828503562945369</v>
      </c>
      <c r="P875" s="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9">
        <f t="shared" si="78"/>
        <v>3.4693532338308457</v>
      </c>
      <c r="P876" s="5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9">
        <f t="shared" si="78"/>
        <v>0.6917721518987342</v>
      </c>
      <c r="P877" s="5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9">
        <f t="shared" si="78"/>
        <v>0.25433734939759034</v>
      </c>
      <c r="P878" s="5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9">
        <f t="shared" si="78"/>
        <v>0.77400977995110021</v>
      </c>
      <c r="P879" s="5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9">
        <f t="shared" si="78"/>
        <v>0.37481481481481482</v>
      </c>
      <c r="P880" s="5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9">
        <f t="shared" si="78"/>
        <v>5.4379999999999997</v>
      </c>
      <c r="P881" s="5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9">
        <f t="shared" si="78"/>
        <v>2.2852189349112426</v>
      </c>
      <c r="P882" s="5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9">
        <f t="shared" si="78"/>
        <v>0.38948339483394834</v>
      </c>
      <c r="P883" s="5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9">
        <f t="shared" si="78"/>
        <v>3.7</v>
      </c>
      <c r="P884" s="5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9">
        <f t="shared" si="78"/>
        <v>2.3791176470588233</v>
      </c>
      <c r="P885" s="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9">
        <f t="shared" si="78"/>
        <v>0.64036299765807958</v>
      </c>
      <c r="P886" s="5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9">
        <f t="shared" si="78"/>
        <v>1.1827777777777777</v>
      </c>
      <c r="P887" s="5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9">
        <f t="shared" si="78"/>
        <v>0.84824037184594958</v>
      </c>
      <c r="P888" s="5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9">
        <f t="shared" si="78"/>
        <v>0.29346153846153844</v>
      </c>
      <c r="P889" s="5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9">
        <f t="shared" si="78"/>
        <v>2.0989655172413793</v>
      </c>
      <c r="P890" s="5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9">
        <f t="shared" si="78"/>
        <v>1.697857142857143</v>
      </c>
      <c r="P891" s="5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9">
        <f t="shared" si="78"/>
        <v>1.1595907738095239</v>
      </c>
      <c r="P892" s="5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9">
        <f t="shared" si="78"/>
        <v>2.5859999999999999</v>
      </c>
      <c r="P893" s="5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9">
        <f t="shared" si="78"/>
        <v>2.3058333333333332</v>
      </c>
      <c r="P894" s="5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9">
        <f t="shared" si="78"/>
        <v>1.2821428571428573</v>
      </c>
      <c r="P895" s="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9">
        <f t="shared" si="78"/>
        <v>1.8870588235294117</v>
      </c>
      <c r="P896" s="5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9">
        <f t="shared" si="78"/>
        <v>6.9511889862327911E-2</v>
      </c>
      <c r="P897" s="5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9">
        <f t="shared" si="78"/>
        <v>7.7443434343434348</v>
      </c>
      <c r="P898" s="5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9">
        <f t="shared" ref="O899:O962" si="84">E899/D899</f>
        <v>0.27693181818181817</v>
      </c>
      <c r="P899" s="5">
        <f t="shared" ref="P899:P962" si="85">IFERROR(E899/G899, 0)</f>
        <v>90.259259259259252</v>
      </c>
      <c r="Q899" t="str">
        <f t="shared" ref="Q899:Q962" si="86">LEFT($N899,FIND("/",$N899)-1)</f>
        <v>theater</v>
      </c>
      <c r="R899" t="str">
        <f t="shared" ref="R899:R962" si="87">MID($N899, FIND("/", $N899) + 1, LEN($N899))</f>
        <v>plays</v>
      </c>
      <c r="S899" s="11">
        <f t="shared" ref="S899:S962" si="88">((($J899/60)/60)/24)+DATE(1970,1,1)</f>
        <v>43583.208333333328</v>
      </c>
      <c r="T899" s="11">
        <f t="shared" ref="T899:T962" si="89">((($K899/60)/60)/24)+DATE(1970,1,1)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9">
        <f t="shared" si="84"/>
        <v>0.52479620323841425</v>
      </c>
      <c r="P900" s="5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9">
        <f t="shared" si="84"/>
        <v>4.0709677419354842</v>
      </c>
      <c r="P901" s="5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9">
        <f t="shared" si="84"/>
        <v>0.02</v>
      </c>
      <c r="P902" s="5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9">
        <f t="shared" si="84"/>
        <v>1.5617857142857143</v>
      </c>
      <c r="P903" s="5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9">
        <f t="shared" si="84"/>
        <v>2.5242857142857145</v>
      </c>
      <c r="P904" s="5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9">
        <f t="shared" si="84"/>
        <v>1.729268292682927E-2</v>
      </c>
      <c r="P905" s="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9">
        <f t="shared" si="84"/>
        <v>0.12230769230769231</v>
      </c>
      <c r="P906" s="5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9">
        <f t="shared" si="84"/>
        <v>1.6398734177215191</v>
      </c>
      <c r="P907" s="5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9">
        <f t="shared" si="84"/>
        <v>1.6298181818181818</v>
      </c>
      <c r="P908" s="5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9">
        <f t="shared" si="84"/>
        <v>0.20252747252747252</v>
      </c>
      <c r="P909" s="5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9">
        <f t="shared" si="84"/>
        <v>3.1924083769633507</v>
      </c>
      <c r="P910" s="5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9">
        <f t="shared" si="84"/>
        <v>4.7894444444444444</v>
      </c>
      <c r="P911" s="5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9">
        <f t="shared" si="84"/>
        <v>0.19556634304207121</v>
      </c>
      <c r="P912" s="5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9">
        <f t="shared" si="84"/>
        <v>1.9894827586206896</v>
      </c>
      <c r="P913" s="5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9">
        <f t="shared" si="84"/>
        <v>7.95</v>
      </c>
      <c r="P914" s="5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9">
        <f t="shared" si="84"/>
        <v>0.50621082621082625</v>
      </c>
      <c r="P915" s="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9">
        <f t="shared" si="84"/>
        <v>0.57437499999999997</v>
      </c>
      <c r="P916" s="5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9">
        <f t="shared" si="84"/>
        <v>1.5562827640984909</v>
      </c>
      <c r="P917" s="5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9">
        <f t="shared" si="84"/>
        <v>0.36297297297297298</v>
      </c>
      <c r="P918" s="5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9">
        <f t="shared" si="84"/>
        <v>0.58250000000000002</v>
      </c>
      <c r="P919" s="5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9">
        <f t="shared" si="84"/>
        <v>2.3739473684210526</v>
      </c>
      <c r="P920" s="5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9">
        <f t="shared" si="84"/>
        <v>0.58750000000000002</v>
      </c>
      <c r="P921" s="5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9">
        <f t="shared" si="84"/>
        <v>1.8256603773584905</v>
      </c>
      <c r="P922" s="5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9">
        <f t="shared" si="84"/>
        <v>7.5436408977556111E-3</v>
      </c>
      <c r="P923" s="5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9">
        <f t="shared" si="84"/>
        <v>1.7595330739299611</v>
      </c>
      <c r="P924" s="5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9">
        <f t="shared" si="84"/>
        <v>2.3788235294117648</v>
      </c>
      <c r="P925" s="5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9">
        <f t="shared" si="84"/>
        <v>4.8805076142131982</v>
      </c>
      <c r="P926" s="5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9">
        <f t="shared" si="84"/>
        <v>2.2406666666666668</v>
      </c>
      <c r="P927" s="5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9">
        <f t="shared" si="84"/>
        <v>0.18126436781609195</v>
      </c>
      <c r="P928" s="5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9">
        <f t="shared" si="84"/>
        <v>0.45847222222222223</v>
      </c>
      <c r="P929" s="5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9">
        <f t="shared" si="84"/>
        <v>1.1731541218637993</v>
      </c>
      <c r="P930" s="5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9">
        <f t="shared" si="84"/>
        <v>2.173090909090909</v>
      </c>
      <c r="P931" s="5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9">
        <f t="shared" si="84"/>
        <v>1.1228571428571428</v>
      </c>
      <c r="P932" s="5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9">
        <f t="shared" si="84"/>
        <v>0.72518987341772156</v>
      </c>
      <c r="P933" s="5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9">
        <f t="shared" si="84"/>
        <v>2.1230434782608696</v>
      </c>
      <c r="P934" s="5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9">
        <f t="shared" si="84"/>
        <v>2.3974657534246577</v>
      </c>
      <c r="P935" s="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9">
        <f t="shared" si="84"/>
        <v>1.8193548387096774</v>
      </c>
      <c r="P936" s="5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9">
        <f t="shared" si="84"/>
        <v>1.6413114754098361</v>
      </c>
      <c r="P937" s="5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9">
        <f t="shared" si="84"/>
        <v>1.6375968992248063E-2</v>
      </c>
      <c r="P938" s="5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9">
        <f t="shared" si="84"/>
        <v>0.49643859649122807</v>
      </c>
      <c r="P939" s="5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9">
        <f t="shared" si="84"/>
        <v>1.0970652173913042</v>
      </c>
      <c r="P940" s="5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9">
        <f t="shared" si="84"/>
        <v>0.49217948717948717</v>
      </c>
      <c r="P941" s="5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9">
        <f t="shared" si="84"/>
        <v>0.62232323232323228</v>
      </c>
      <c r="P942" s="5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9">
        <f t="shared" si="84"/>
        <v>0.1305813953488372</v>
      </c>
      <c r="P943" s="5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9">
        <f t="shared" si="84"/>
        <v>0.64635416666666667</v>
      </c>
      <c r="P944" s="5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9">
        <f t="shared" si="84"/>
        <v>1.5958666666666668</v>
      </c>
      <c r="P945" s="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9">
        <f t="shared" si="84"/>
        <v>0.81420000000000003</v>
      </c>
      <c r="P946" s="5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9">
        <f t="shared" si="84"/>
        <v>0.32444767441860467</v>
      </c>
      <c r="P947" s="5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9">
        <f t="shared" si="84"/>
        <v>9.9141184124918666E-2</v>
      </c>
      <c r="P948" s="5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9">
        <f t="shared" si="84"/>
        <v>0.26694444444444443</v>
      </c>
      <c r="P949" s="5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9">
        <f t="shared" si="84"/>
        <v>0.62957446808510642</v>
      </c>
      <c r="P950" s="5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9">
        <f t="shared" si="84"/>
        <v>1.6135593220338984</v>
      </c>
      <c r="P951" s="5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9">
        <f t="shared" si="84"/>
        <v>0.05</v>
      </c>
      <c r="P952" s="5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9">
        <f t="shared" si="84"/>
        <v>10.969379310344827</v>
      </c>
      <c r="P953" s="5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9">
        <f t="shared" si="84"/>
        <v>0.70094158075601376</v>
      </c>
      <c r="P954" s="5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9">
        <f t="shared" si="84"/>
        <v>0.6</v>
      </c>
      <c r="P955" s="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9">
        <f t="shared" si="84"/>
        <v>3.6709859154929578</v>
      </c>
      <c r="P956" s="5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9">
        <f t="shared" si="84"/>
        <v>11.09</v>
      </c>
      <c r="P957" s="5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9">
        <f t="shared" si="84"/>
        <v>0.19028784648187633</v>
      </c>
      <c r="P958" s="5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9">
        <f t="shared" si="84"/>
        <v>1.2687755102040816</v>
      </c>
      <c r="P959" s="5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9">
        <f t="shared" si="84"/>
        <v>7.3463636363636367</v>
      </c>
      <c r="P960" s="5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9">
        <f t="shared" si="84"/>
        <v>4.5731034482758622E-2</v>
      </c>
      <c r="P961" s="5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9">
        <f t="shared" si="84"/>
        <v>0.85054545454545449</v>
      </c>
      <c r="P962" s="5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9">
        <f t="shared" ref="O963:O1001" si="90">E963/D963</f>
        <v>1.1929824561403508</v>
      </c>
      <c r="P963" s="5">
        <f t="shared" ref="P963:P1001" si="91">IFERROR(E963/G963, 0)</f>
        <v>43.87096774193548</v>
      </c>
      <c r="Q963" t="str">
        <f t="shared" ref="Q963:Q1001" si="92">LEFT($N963,FIND("/",$N963)-1)</f>
        <v>publishing</v>
      </c>
      <c r="R963" t="str">
        <f t="shared" ref="R963:R1001" si="93">MID($N963, FIND("/", $N963) + 1, LEN($N963))</f>
        <v>translations</v>
      </c>
      <c r="S963" s="11">
        <f t="shared" ref="S963:S1001" si="94">((($J963/60)/60)/24)+DATE(1970,1,1)</f>
        <v>40591.25</v>
      </c>
      <c r="T963" s="11">
        <f t="shared" ref="T963:T1001" si="95">((($K963/60)/60)/24)+DATE(1970,1,1)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9">
        <f t="shared" si="90"/>
        <v>2.9602777777777778</v>
      </c>
      <c r="P964" s="5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9">
        <f t="shared" si="90"/>
        <v>0.84694915254237291</v>
      </c>
      <c r="P965" s="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9">
        <f t="shared" si="90"/>
        <v>3.5578378378378379</v>
      </c>
      <c r="P966" s="5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9">
        <f t="shared" si="90"/>
        <v>3.8640909090909092</v>
      </c>
      <c r="P967" s="5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9">
        <f t="shared" si="90"/>
        <v>7.9223529411764702</v>
      </c>
      <c r="P968" s="5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9">
        <f t="shared" si="90"/>
        <v>1.3703393665158372</v>
      </c>
      <c r="P969" s="5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9">
        <f t="shared" si="90"/>
        <v>3.3820833333333336</v>
      </c>
      <c r="P970" s="5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9">
        <f t="shared" si="90"/>
        <v>1.0822784810126582</v>
      </c>
      <c r="P971" s="5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9">
        <f t="shared" si="90"/>
        <v>0.60757639620653314</v>
      </c>
      <c r="P972" s="5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9">
        <f t="shared" si="90"/>
        <v>0.27725490196078434</v>
      </c>
      <c r="P973" s="5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9">
        <f t="shared" si="90"/>
        <v>2.283934426229508</v>
      </c>
      <c r="P974" s="5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9">
        <f t="shared" si="90"/>
        <v>0.21615194054500414</v>
      </c>
      <c r="P975" s="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9">
        <f t="shared" si="90"/>
        <v>3.73875</v>
      </c>
      <c r="P976" s="5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9">
        <f t="shared" si="90"/>
        <v>1.5492592592592593</v>
      </c>
      <c r="P977" s="5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9">
        <f t="shared" si="90"/>
        <v>3.2214999999999998</v>
      </c>
      <c r="P978" s="5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9">
        <f t="shared" si="90"/>
        <v>0.73957142857142855</v>
      </c>
      <c r="P979" s="5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9">
        <f t="shared" si="90"/>
        <v>8.641</v>
      </c>
      <c r="P980" s="5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9">
        <f t="shared" si="90"/>
        <v>1.432624584717608</v>
      </c>
      <c r="P981" s="5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9">
        <f t="shared" si="90"/>
        <v>0.40281762295081969</v>
      </c>
      <c r="P982" s="5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9">
        <f t="shared" si="90"/>
        <v>1.7822388059701493</v>
      </c>
      <c r="P983" s="5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9">
        <f t="shared" si="90"/>
        <v>0.84930555555555554</v>
      </c>
      <c r="P984" s="5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9">
        <f t="shared" si="90"/>
        <v>1.4593648334624323</v>
      </c>
      <c r="P985" s="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9">
        <f t="shared" si="90"/>
        <v>1.5246153846153847</v>
      </c>
      <c r="P986" s="5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9">
        <f t="shared" si="90"/>
        <v>0.67129542790152408</v>
      </c>
      <c r="P987" s="5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9">
        <f t="shared" si="90"/>
        <v>0.40307692307692305</v>
      </c>
      <c r="P988" s="5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9">
        <f t="shared" si="90"/>
        <v>2.1679032258064517</v>
      </c>
      <c r="P989" s="5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9">
        <f t="shared" si="90"/>
        <v>0.52117021276595743</v>
      </c>
      <c r="P990" s="5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9">
        <f t="shared" si="90"/>
        <v>4.9958333333333336</v>
      </c>
      <c r="P991" s="5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9">
        <f t="shared" si="90"/>
        <v>0.87679487179487181</v>
      </c>
      <c r="P992" s="5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9">
        <f t="shared" si="90"/>
        <v>1.131734693877551</v>
      </c>
      <c r="P993" s="5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9">
        <f t="shared" si="90"/>
        <v>4.2654838709677421</v>
      </c>
      <c r="P994" s="5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9">
        <f t="shared" si="90"/>
        <v>0.77632653061224488</v>
      </c>
      <c r="P995" s="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9">
        <f t="shared" si="90"/>
        <v>0.52496810772501767</v>
      </c>
      <c r="P996" s="5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9">
        <f t="shared" si="90"/>
        <v>1.5746762589928058</v>
      </c>
      <c r="P997" s="5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9">
        <f t="shared" si="90"/>
        <v>0.72939393939393937</v>
      </c>
      <c r="P998" s="5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9">
        <f t="shared" si="90"/>
        <v>0.60565789473684206</v>
      </c>
      <c r="P999" s="5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9">
        <f t="shared" si="90"/>
        <v>0.5679129129129129</v>
      </c>
      <c r="P1000" s="5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9">
        <f t="shared" si="90"/>
        <v>0.56542754275427543</v>
      </c>
      <c r="P1001" s="5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00000000-0001-0000-0000-000000000000}"/>
  <conditionalFormatting sqref="F1:F1048576">
    <cfRule type="containsText" dxfId="11" priority="3" operator="containsText" text="cancel">
      <formula>NOT(ISERROR(SEARCH("cancel",F1)))</formula>
    </cfRule>
    <cfRule type="containsText" dxfId="10" priority="4" operator="containsText" text="live">
      <formula>NOT(ISERROR(SEARCH("live",F1)))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6739-ABAD-3B4F-9D3C-25E8478779F3}">
  <dimension ref="A1:F14"/>
  <sheetViews>
    <sheetView zoomScale="127" workbookViewId="0">
      <selection activeCell="N5" sqref="N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21</v>
      </c>
    </row>
    <row r="3" spans="1:6" x14ac:dyDescent="0.2">
      <c r="A3" s="6" t="s">
        <v>2034</v>
      </c>
      <c r="B3" s="6" t="s">
        <v>2035</v>
      </c>
    </row>
    <row r="4" spans="1:6" x14ac:dyDescent="0.2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7" t="s">
        <v>2038</v>
      </c>
      <c r="B5" s="16">
        <v>10</v>
      </c>
      <c r="C5" s="16">
        <v>41</v>
      </c>
      <c r="D5" s="16">
        <v>3</v>
      </c>
      <c r="E5" s="16">
        <v>76</v>
      </c>
      <c r="F5" s="16">
        <v>130</v>
      </c>
    </row>
    <row r="6" spans="1:6" x14ac:dyDescent="0.2">
      <c r="A6" s="7" t="s">
        <v>2039</v>
      </c>
      <c r="B6" s="16">
        <v>3</v>
      </c>
      <c r="C6" s="16">
        <v>15</v>
      </c>
      <c r="D6" s="16"/>
      <c r="E6" s="16">
        <v>17</v>
      </c>
      <c r="F6" s="16">
        <v>35</v>
      </c>
    </row>
    <row r="7" spans="1:6" x14ac:dyDescent="0.2">
      <c r="A7" s="7" t="s">
        <v>2040</v>
      </c>
      <c r="B7" s="16">
        <v>1</v>
      </c>
      <c r="C7" s="16">
        <v>20</v>
      </c>
      <c r="D7" s="16">
        <v>2</v>
      </c>
      <c r="E7" s="16">
        <v>14</v>
      </c>
      <c r="F7" s="16">
        <v>37</v>
      </c>
    </row>
    <row r="8" spans="1:6" x14ac:dyDescent="0.2">
      <c r="A8" s="7" t="s">
        <v>2041</v>
      </c>
      <c r="B8" s="16"/>
      <c r="C8" s="16"/>
      <c r="D8" s="16"/>
      <c r="E8" s="16">
        <v>4</v>
      </c>
      <c r="F8" s="16">
        <v>4</v>
      </c>
    </row>
    <row r="9" spans="1:6" x14ac:dyDescent="0.2">
      <c r="A9" s="7" t="s">
        <v>2042</v>
      </c>
      <c r="B9" s="16">
        <v>6</v>
      </c>
      <c r="C9" s="16">
        <v>44</v>
      </c>
      <c r="D9" s="16"/>
      <c r="E9" s="16">
        <v>79</v>
      </c>
      <c r="F9" s="16">
        <v>129</v>
      </c>
    </row>
    <row r="10" spans="1:6" x14ac:dyDescent="0.2">
      <c r="A10" s="7" t="s">
        <v>2043</v>
      </c>
      <c r="B10" s="16">
        <v>3</v>
      </c>
      <c r="C10" s="16">
        <v>6</v>
      </c>
      <c r="D10" s="16">
        <v>1</v>
      </c>
      <c r="E10" s="16">
        <v>24</v>
      </c>
      <c r="F10" s="16">
        <v>34</v>
      </c>
    </row>
    <row r="11" spans="1:6" x14ac:dyDescent="0.2">
      <c r="A11" s="7" t="s">
        <v>2044</v>
      </c>
      <c r="B11" s="16">
        <v>2</v>
      </c>
      <c r="C11" s="16">
        <v>18</v>
      </c>
      <c r="D11" s="16">
        <v>1</v>
      </c>
      <c r="E11" s="16">
        <v>28</v>
      </c>
      <c r="F11" s="16">
        <v>49</v>
      </c>
    </row>
    <row r="12" spans="1:6" x14ac:dyDescent="0.2">
      <c r="A12" s="7" t="s">
        <v>2045</v>
      </c>
      <c r="B12" s="16">
        <v>2</v>
      </c>
      <c r="C12" s="16">
        <v>24</v>
      </c>
      <c r="D12" s="16">
        <v>1</v>
      </c>
      <c r="E12" s="16">
        <v>45</v>
      </c>
      <c r="F12" s="16">
        <v>72</v>
      </c>
    </row>
    <row r="13" spans="1:6" x14ac:dyDescent="0.2">
      <c r="A13" s="7" t="s">
        <v>2046</v>
      </c>
      <c r="B13" s="16">
        <v>17</v>
      </c>
      <c r="C13" s="16">
        <v>106</v>
      </c>
      <c r="D13" s="16">
        <v>1</v>
      </c>
      <c r="E13" s="16">
        <v>149</v>
      </c>
      <c r="F13" s="16">
        <v>273</v>
      </c>
    </row>
    <row r="14" spans="1:6" x14ac:dyDescent="0.2">
      <c r="A14" s="7" t="s">
        <v>2036</v>
      </c>
      <c r="B14" s="16">
        <v>44</v>
      </c>
      <c r="C14" s="16">
        <v>274</v>
      </c>
      <c r="D14" s="16">
        <v>9</v>
      </c>
      <c r="E14" s="16">
        <v>436</v>
      </c>
      <c r="F14" s="16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489C-E6FA-DC4B-BDC1-6D674496A349}">
  <dimension ref="A1:F30"/>
  <sheetViews>
    <sheetView topLeftCell="J3" zoomScale="160" zoomScaleNormal="160" workbookViewId="0">
      <selection activeCell="G32" sqref="G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2034</v>
      </c>
      <c r="B4" s="6" t="s">
        <v>2035</v>
      </c>
    </row>
    <row r="5" spans="1:6" x14ac:dyDescent="0.2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7" t="s">
        <v>2058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2070</v>
      </c>
      <c r="E7">
        <v>4</v>
      </c>
      <c r="F7">
        <v>4</v>
      </c>
    </row>
    <row r="8" spans="1:6" x14ac:dyDescent="0.2">
      <c r="A8" s="7" t="s">
        <v>2052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2053</v>
      </c>
      <c r="C10">
        <v>8</v>
      </c>
      <c r="E10">
        <v>10</v>
      </c>
      <c r="F10">
        <v>18</v>
      </c>
    </row>
    <row r="11" spans="1:6" x14ac:dyDescent="0.2">
      <c r="A11" s="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2048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2065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2064</v>
      </c>
      <c r="C15">
        <v>3</v>
      </c>
      <c r="E15">
        <v>4</v>
      </c>
      <c r="F15">
        <v>7</v>
      </c>
    </row>
    <row r="16" spans="1:6" x14ac:dyDescent="0.2">
      <c r="A16" s="7" t="s">
        <v>2067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2051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2063</v>
      </c>
      <c r="C20">
        <v>4</v>
      </c>
      <c r="E20">
        <v>4</v>
      </c>
      <c r="F20">
        <v>8</v>
      </c>
    </row>
    <row r="21" spans="1:6" x14ac:dyDescent="0.2">
      <c r="A21" s="7" t="s">
        <v>2049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2069</v>
      </c>
      <c r="C22">
        <v>9</v>
      </c>
      <c r="E22">
        <v>5</v>
      </c>
      <c r="F22">
        <v>14</v>
      </c>
    </row>
    <row r="23" spans="1:6" x14ac:dyDescent="0.2">
      <c r="A23" s="7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2047</v>
      </c>
      <c r="C25">
        <v>7</v>
      </c>
      <c r="E25">
        <v>14</v>
      </c>
      <c r="F25">
        <v>21</v>
      </c>
    </row>
    <row r="26" spans="1:6" x14ac:dyDescent="0.2">
      <c r="A26" s="7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2056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2050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2068</v>
      </c>
      <c r="E29">
        <v>3</v>
      </c>
      <c r="F29">
        <v>3</v>
      </c>
    </row>
    <row r="30" spans="1:6" x14ac:dyDescent="0.2">
      <c r="A30" s="7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01E-DBBB-974A-9C1C-9D0E777AF52A}">
  <dimension ref="A2:E18"/>
  <sheetViews>
    <sheetView topLeftCell="A4" workbookViewId="0">
      <selection activeCell="B33" sqref="B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2031</v>
      </c>
      <c r="B2" t="s">
        <v>2033</v>
      </c>
    </row>
    <row r="4" spans="1:5" x14ac:dyDescent="0.2">
      <c r="A4" s="6" t="s">
        <v>2034</v>
      </c>
      <c r="B4" s="6" t="s">
        <v>2035</v>
      </c>
    </row>
    <row r="5" spans="1:5" x14ac:dyDescent="0.2">
      <c r="A5" s="6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7" t="s">
        <v>2103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7" t="s">
        <v>2104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7" t="s">
        <v>2105</v>
      </c>
      <c r="B8" s="16">
        <v>4</v>
      </c>
      <c r="C8" s="16">
        <v>33</v>
      </c>
      <c r="D8" s="16">
        <v>49</v>
      </c>
      <c r="E8" s="16">
        <v>86</v>
      </c>
    </row>
    <row r="9" spans="1:5" ht="15" customHeight="1" x14ac:dyDescent="0.2">
      <c r="A9" s="7" t="s">
        <v>2106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7" t="s">
        <v>2107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7" t="s">
        <v>2108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7" t="s">
        <v>2109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7" t="s">
        <v>2110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7" t="s">
        <v>2111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7" t="s">
        <v>2112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7" t="s">
        <v>2113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7" t="s">
        <v>2114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7" t="s">
        <v>2036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2C16-D2CC-0449-9913-FDDC78970A44}">
  <dimension ref="A1:C13"/>
  <sheetViews>
    <sheetView workbookViewId="0">
      <selection activeCell="B49" sqref="B49"/>
    </sheetView>
  </sheetViews>
  <sheetFormatPr baseColWidth="10" defaultRowHeight="16" x14ac:dyDescent="0.2"/>
  <cols>
    <col min="1" max="1" width="13" bestFit="1" customWidth="1"/>
    <col min="2" max="2" width="14" style="12" bestFit="1" customWidth="1"/>
    <col min="3" max="3" width="14.33203125" style="17" customWidth="1"/>
  </cols>
  <sheetData>
    <row r="1" spans="1:3" x14ac:dyDescent="0.2">
      <c r="A1" s="6" t="s">
        <v>6</v>
      </c>
      <c r="B1" s="12" t="s">
        <v>21</v>
      </c>
    </row>
    <row r="3" spans="1:3" x14ac:dyDescent="0.2">
      <c r="A3" s="6" t="s">
        <v>2037</v>
      </c>
      <c r="B3" s="12" t="s">
        <v>2073</v>
      </c>
      <c r="C3" s="17" t="s">
        <v>2115</v>
      </c>
    </row>
    <row r="4" spans="1:3" x14ac:dyDescent="0.2">
      <c r="A4" s="7" t="s">
        <v>2038</v>
      </c>
      <c r="B4" s="12">
        <v>5175855</v>
      </c>
      <c r="C4" s="17">
        <v>130</v>
      </c>
    </row>
    <row r="5" spans="1:3" x14ac:dyDescent="0.2">
      <c r="A5" s="7" t="s">
        <v>2039</v>
      </c>
      <c r="B5" s="12">
        <v>1403620</v>
      </c>
      <c r="C5" s="17">
        <v>35</v>
      </c>
    </row>
    <row r="6" spans="1:3" x14ac:dyDescent="0.2">
      <c r="A6" s="7" t="s">
        <v>2040</v>
      </c>
      <c r="B6" s="12">
        <v>1630376</v>
      </c>
      <c r="C6" s="17">
        <v>37</v>
      </c>
    </row>
    <row r="7" spans="1:3" x14ac:dyDescent="0.2">
      <c r="A7" s="7" t="s">
        <v>2041</v>
      </c>
      <c r="B7" s="12">
        <v>36176</v>
      </c>
      <c r="C7" s="17">
        <v>4</v>
      </c>
    </row>
    <row r="8" spans="1:3" x14ac:dyDescent="0.2">
      <c r="A8" s="7" t="s">
        <v>2042</v>
      </c>
      <c r="B8" s="12">
        <v>6057876</v>
      </c>
      <c r="C8" s="17">
        <v>129</v>
      </c>
    </row>
    <row r="9" spans="1:3" x14ac:dyDescent="0.2">
      <c r="A9" s="7" t="s">
        <v>2043</v>
      </c>
      <c r="B9" s="12">
        <v>1176628</v>
      </c>
      <c r="C9" s="17">
        <v>34</v>
      </c>
    </row>
    <row r="10" spans="1:3" x14ac:dyDescent="0.2">
      <c r="A10" s="7" t="s">
        <v>2044</v>
      </c>
      <c r="B10" s="12">
        <v>1820052</v>
      </c>
      <c r="C10" s="17">
        <v>49</v>
      </c>
    </row>
    <row r="11" spans="1:3" x14ac:dyDescent="0.2">
      <c r="A11" s="7" t="s">
        <v>2045</v>
      </c>
      <c r="B11" s="12">
        <v>1849521</v>
      </c>
      <c r="C11" s="17">
        <v>72</v>
      </c>
    </row>
    <row r="12" spans="1:3" x14ac:dyDescent="0.2">
      <c r="A12" s="7" t="s">
        <v>2046</v>
      </c>
      <c r="B12" s="12">
        <v>12259232</v>
      </c>
      <c r="C12" s="17">
        <v>273</v>
      </c>
    </row>
    <row r="13" spans="1:3" x14ac:dyDescent="0.2">
      <c r="A13" s="7" t="s">
        <v>2036</v>
      </c>
      <c r="B13" s="12">
        <v>31409336</v>
      </c>
      <c r="C13" s="17">
        <v>763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FD2B-CB81-8041-8553-477DB8D4DA3F}">
  <dimension ref="A1:H13"/>
  <sheetViews>
    <sheetView workbookViewId="0">
      <selection activeCell="B29" sqref="B29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2.5" bestFit="1" customWidth="1"/>
    <col min="4" max="4" width="15.6640625" bestFit="1" customWidth="1"/>
    <col min="5" max="5" width="12.33203125" bestFit="1" customWidth="1"/>
    <col min="6" max="6" width="19.5" style="13" bestFit="1" customWidth="1"/>
    <col min="7" max="7" width="15.83203125" style="13" bestFit="1" customWidth="1"/>
    <col min="8" max="8" width="18.33203125" style="13" bestFit="1" customWidth="1"/>
  </cols>
  <sheetData>
    <row r="1" spans="1:8" x14ac:dyDescent="0.2">
      <c r="A1" t="s">
        <v>2074</v>
      </c>
      <c r="B1" t="s">
        <v>2075</v>
      </c>
      <c r="C1" t="s">
        <v>2092</v>
      </c>
      <c r="D1" t="s">
        <v>2076</v>
      </c>
      <c r="E1" t="s">
        <v>2077</v>
      </c>
      <c r="F1" s="13" t="s">
        <v>2078</v>
      </c>
      <c r="G1" s="13" t="s">
        <v>2079</v>
      </c>
      <c r="H1" s="13" t="s">
        <v>2080</v>
      </c>
    </row>
    <row r="2" spans="1:8" x14ac:dyDescent="0.2">
      <c r="A2" t="s">
        <v>2081</v>
      </c>
      <c r="B2">
        <f>COUNTIFS(Crowdfunding!$F:$F, "successful", Crowdfunding!$D:$D,"&lt;1000")</f>
        <v>30</v>
      </c>
      <c r="C2">
        <f>COUNTIFS(Crowdfunding!$F:$F, "failed", Crowdfunding!$D:$D,"&lt;1000")</f>
        <v>20</v>
      </c>
      <c r="D2">
        <f>COUNTIFS(Crowdfunding!$F:$F, "canceled", Crowdfunding!$D:$D,"&lt;1000")</f>
        <v>1</v>
      </c>
      <c r="E2">
        <f>B2+C2+D2</f>
        <v>51</v>
      </c>
      <c r="F2" s="13">
        <f>$B2/$E2</f>
        <v>0.58823529411764708</v>
      </c>
      <c r="G2" s="13">
        <f>$C2/$E2</f>
        <v>0.39215686274509803</v>
      </c>
      <c r="H2" s="13">
        <f>$D2/$E2</f>
        <v>1.9607843137254902E-2</v>
      </c>
    </row>
    <row r="3" spans="1:8" x14ac:dyDescent="0.2">
      <c r="A3" t="s">
        <v>2082</v>
      </c>
      <c r="B3" s="15">
        <f>COUNTIFS(Crowdfunding!$F:$F, "successful", Crowdfunding!$D:$D,"&gt;=1000", 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 "canceled", Crowdfunding!$D:$D,"&gt;1000", Crowdfunding!$D:$D,"&lt;4999")</f>
        <v>2</v>
      </c>
      <c r="E3">
        <f t="shared" ref="E3:E13" si="0">B3+C3+D3</f>
        <v>231</v>
      </c>
      <c r="F3" s="13">
        <f t="shared" ref="F3:F13" si="1">$B3/$E3</f>
        <v>0.82683982683982682</v>
      </c>
      <c r="G3" s="13">
        <f t="shared" ref="G3:G13" si="2">$C3/$E3</f>
        <v>0.16450216450216451</v>
      </c>
      <c r="H3" s="13">
        <f t="shared" ref="H3:H13" si="3">$D3/$E3</f>
        <v>8.658008658008658E-3</v>
      </c>
    </row>
    <row r="4" spans="1:8" x14ac:dyDescent="0.2">
      <c r="A4" t="s">
        <v>2083</v>
      </c>
      <c r="B4">
        <f>COUNTIFS(Crowdfunding!$F:$F, "successful", Crowdfunding!$D:$D,"&gt;=5000", Crowdfunding!$D:$D,"&lt;=9999")</f>
        <v>164</v>
      </c>
      <c r="C4">
        <f>COUNTIFS(Crowdfunding!$F:$F, "failed", Crowdfunding!$D:$D,"&gt;=5000", Crowdfunding!$D:$D,"&lt;=9999")</f>
        <v>126</v>
      </c>
      <c r="D4">
        <f>COUNTIFS(Crowdfunding!$F:$F, "canceled", Crowdfunding!$D:$D,"&gt;5000", Crowdfunding!$D:$D,"&lt;9999")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2084</v>
      </c>
      <c r="B5">
        <f>COUNTIFS(Crowdfunding!$F:$F, "successful", Crowdfunding!$D:$D,"&gt;=10000", Crowdfunding!$D:$D,"&lt;=14999")</f>
        <v>4</v>
      </c>
      <c r="C5">
        <f>COUNTIFS(Crowdfunding!$F:$F, "failed", Crowdfunding!$D:$D,"&gt;=10000", Crowdfunding!$D:$D,"&lt;=14999")</f>
        <v>5</v>
      </c>
      <c r="D5">
        <f>COUNTIFS(Crowdfunding!$F:$F, "canceled", Crowdfunding!$D:$D,"&gt;10000", Crowdfunding!$D:$D,"&lt;14999")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2085</v>
      </c>
      <c r="B6">
        <f>COUNTIFS(Crowdfunding!$F:$F, "successful", Crowdfunding!$D:$D,"&gt;=15000", Crowdfunding!$D:$D,"&lt;=19999")</f>
        <v>10</v>
      </c>
      <c r="C6">
        <f>COUNTIFS(Crowdfunding!$F:$F, "failed", Crowdfunding!$D:$D,"&gt;15000", Crowdfunding!$D:$D,"&lt;19999")</f>
        <v>0</v>
      </c>
      <c r="D6">
        <f>COUNTIFS(Crowdfunding!$F:$F, "canceled", Crowdfunding!$D:$D,"&gt;15000", Crowdfunding!$D:$D,"&lt;19999")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2086</v>
      </c>
      <c r="B7">
        <f>COUNTIFS(Crowdfunding!$F:$F, "successful", Crowdfunding!$D:$D,"&gt;=20000", Crowdfunding!$D:$D,"&lt;=24999")</f>
        <v>7</v>
      </c>
      <c r="C7">
        <f>COUNTIFS(Crowdfunding!$F:$F, "failed", Crowdfunding!$D:$D,"&gt;20000", Crowdfunding!$D:$D,"&lt;24999")</f>
        <v>0</v>
      </c>
      <c r="D7">
        <f>COUNTIFS(Crowdfunding!$F:$F, "canceled", Crowdfunding!$D:$D,"&gt;20000", Crowdfunding!$D:$D,"&lt;24999")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2087</v>
      </c>
      <c r="B8">
        <f>COUNTIFS(Crowdfunding!$F:$F, "successful", Crowdfunding!$D:$D,"&gt;=25000", Crowdfunding!$D:$D,"&lt;=29999")</f>
        <v>11</v>
      </c>
      <c r="C8">
        <f>COUNTIFS(Crowdfunding!$F:$F, "failed", Crowdfunding!$D:$D,"&gt;25000", Crowdfunding!$D:$D,"&lt;29999")</f>
        <v>3</v>
      </c>
      <c r="D8">
        <f>COUNTIFS(Crowdfunding!$F:$F, "canceled", Crowdfunding!$D:$D,"&gt;25000", Crowdfunding!$D:$D,"&lt;29999")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2088</v>
      </c>
      <c r="B9">
        <f>COUNTIFS(Crowdfunding!$F:$F, "successful", Crowdfunding!$D:$D,"&gt;=30000", Crowdfunding!$D:$D,"&lt;=34999")</f>
        <v>7</v>
      </c>
      <c r="C9">
        <f>COUNTIFS(Crowdfunding!$F:$F, "failed", Crowdfunding!$D:$D,"&gt;30000", Crowdfunding!$D:$D,"&lt;34999")</f>
        <v>0</v>
      </c>
      <c r="D9">
        <f>COUNTIFS(Crowdfunding!$F:$F, "canceled", Crowdfunding!$D:$D,"&gt;30000", Crowdfunding!$D:$D,"&lt;34999")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2089</v>
      </c>
      <c r="B10">
        <f>COUNTIFS(Crowdfunding!$F:$F, "successful", Crowdfunding!$D:$D,"&gt;=35000", Crowdfunding!$D:$D,"&lt;=39999")</f>
        <v>8</v>
      </c>
      <c r="C10">
        <f>COUNTIFS(Crowdfunding!$F:$F, "failed", Crowdfunding!$D:$D,"&gt;35000", Crowdfunding!$D:$D,"&lt;39999")</f>
        <v>3</v>
      </c>
      <c r="D10">
        <f>COUNTIFS(Crowdfunding!$F:$F, "canceled", Crowdfunding!$D:$D,"&gt;35000", Crowdfunding!$D:$D,"&lt;39999")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2090</v>
      </c>
      <c r="B11">
        <f>COUNTIFS(Crowdfunding!$F:$F, "successful", Crowdfunding!$D:$D,"&gt;=40000", Crowdfunding!$D:$D,"&lt;=44999")</f>
        <v>11</v>
      </c>
      <c r="C11">
        <f>COUNTIFS(Crowdfunding!$F:$F, "failed", Crowdfunding!$D:$D,"&gt;40000", Crowdfunding!$D:$D,"&lt;44999")</f>
        <v>3</v>
      </c>
      <c r="D11">
        <f>COUNTIFS(Crowdfunding!$F:$F, "canceled", Crowdfunding!$D:$D,"&gt;40000", Crowdfunding!$D:$D,"&lt;44999")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2091</v>
      </c>
      <c r="B12">
        <f>COUNTIFS(Crowdfunding!$F:$F, "successful", Crowdfunding!$D:$D,"&gt;=45000", Crowdfunding!$D:$D,"&lt;=49999")</f>
        <v>8</v>
      </c>
      <c r="C12">
        <f>COUNTIFS(Crowdfunding!$F:$F, "failed", Crowdfunding!$D:$D,"&gt;45000", Crowdfunding!$D:$D,"&lt;49999")</f>
        <v>3</v>
      </c>
      <c r="D12">
        <f>COUNTIFS(Crowdfunding!$F:$F, "canceled", Crowdfunding!$D:$D,"&gt;45000", Crowdfunding!$D:$D,"&lt;49999")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2093</v>
      </c>
      <c r="B13">
        <f>COUNTIFS(Crowdfunding!$F:$F, "successful", Crowdfunding!$D:$D,"&gt;=50000")</f>
        <v>114</v>
      </c>
      <c r="C13">
        <f>COUNTIFS(Crowdfunding!$F:$F, "failed", Crowdfunding!$D:$D,"&gt;50000")</f>
        <v>163</v>
      </c>
      <c r="D13">
        <f>COUNTIFS(Crowdfunding!$F:$F, "canceled", Crowdfunding!$D:$D,"&gt;50000")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4403-1101-9A48-8F6A-C4E5D08C32DC}">
  <dimension ref="A1:I566"/>
  <sheetViews>
    <sheetView topLeftCell="B1" workbookViewId="0">
      <selection activeCell="H28" sqref="H28"/>
    </sheetView>
  </sheetViews>
  <sheetFormatPr baseColWidth="10" defaultRowHeight="16" x14ac:dyDescent="0.2"/>
  <cols>
    <col min="2" max="2" width="13" bestFit="1" customWidth="1"/>
    <col min="8" max="8" width="41.6640625" bestFit="1" customWidth="1"/>
    <col min="9" max="9" width="10.83203125" style="18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H1" s="14" t="s">
        <v>2101</v>
      </c>
    </row>
    <row r="2" spans="1:9" x14ac:dyDescent="0.2">
      <c r="A2" t="s">
        <v>20</v>
      </c>
      <c r="B2">
        <v>16</v>
      </c>
      <c r="D2" t="s">
        <v>14</v>
      </c>
      <c r="E2">
        <v>0</v>
      </c>
      <c r="H2" t="s">
        <v>2100</v>
      </c>
      <c r="I2" s="18">
        <f>AVERAGE(B:B)</f>
        <v>851.14690265486729</v>
      </c>
    </row>
    <row r="3" spans="1:9" x14ac:dyDescent="0.2">
      <c r="A3" t="s">
        <v>20</v>
      </c>
      <c r="B3">
        <v>26</v>
      </c>
      <c r="D3" t="s">
        <v>14</v>
      </c>
      <c r="E3">
        <v>0</v>
      </c>
      <c r="H3" t="s">
        <v>2095</v>
      </c>
      <c r="I3" s="18">
        <f>MEDIAN(B:B)</f>
        <v>201</v>
      </c>
    </row>
    <row r="4" spans="1:9" x14ac:dyDescent="0.2">
      <c r="A4" t="s">
        <v>20</v>
      </c>
      <c r="B4">
        <v>27</v>
      </c>
      <c r="D4" t="s">
        <v>14</v>
      </c>
      <c r="E4">
        <v>1</v>
      </c>
      <c r="H4" t="s">
        <v>2096</v>
      </c>
      <c r="I4" s="18">
        <f>MIN(B:B)</f>
        <v>16</v>
      </c>
    </row>
    <row r="5" spans="1:9" x14ac:dyDescent="0.2">
      <c r="A5" t="s">
        <v>20</v>
      </c>
      <c r="B5">
        <v>32</v>
      </c>
      <c r="D5" t="s">
        <v>14</v>
      </c>
      <c r="E5">
        <v>1</v>
      </c>
      <c r="H5" t="s">
        <v>2097</v>
      </c>
      <c r="I5" s="18">
        <f>MAX(B:B)</f>
        <v>7295</v>
      </c>
    </row>
    <row r="6" spans="1:9" x14ac:dyDescent="0.2">
      <c r="A6" t="s">
        <v>20</v>
      </c>
      <c r="B6">
        <v>32</v>
      </c>
      <c r="D6" t="s">
        <v>14</v>
      </c>
      <c r="E6">
        <v>1</v>
      </c>
      <c r="H6" t="s">
        <v>2098</v>
      </c>
      <c r="I6" s="18">
        <f>_xlfn.VAR.P(B:B)</f>
        <v>1603373.7324019109</v>
      </c>
    </row>
    <row r="7" spans="1:9" x14ac:dyDescent="0.2">
      <c r="A7" t="s">
        <v>20</v>
      </c>
      <c r="B7">
        <v>34</v>
      </c>
      <c r="D7" t="s">
        <v>14</v>
      </c>
      <c r="E7">
        <v>1</v>
      </c>
      <c r="H7" t="s">
        <v>2099</v>
      </c>
      <c r="I7" s="18">
        <f>STDEV(B:B)</f>
        <v>1267.366006183523</v>
      </c>
    </row>
    <row r="8" spans="1:9" x14ac:dyDescent="0.2">
      <c r="A8" t="s">
        <v>20</v>
      </c>
      <c r="B8">
        <v>40</v>
      </c>
      <c r="D8" t="s">
        <v>14</v>
      </c>
      <c r="E8">
        <v>1</v>
      </c>
    </row>
    <row r="9" spans="1:9" x14ac:dyDescent="0.2">
      <c r="A9" t="s">
        <v>20</v>
      </c>
      <c r="B9">
        <v>41</v>
      </c>
      <c r="D9" t="s">
        <v>14</v>
      </c>
      <c r="E9">
        <v>1</v>
      </c>
      <c r="H9" s="14" t="s">
        <v>2102</v>
      </c>
    </row>
    <row r="10" spans="1:9" x14ac:dyDescent="0.2">
      <c r="A10" t="s">
        <v>20</v>
      </c>
      <c r="B10">
        <v>41</v>
      </c>
      <c r="D10" t="s">
        <v>14</v>
      </c>
      <c r="E10">
        <v>1</v>
      </c>
      <c r="H10" t="s">
        <v>2100</v>
      </c>
      <c r="I10" s="18">
        <f>AVERAGE(E:E)</f>
        <v>585.61538461538464</v>
      </c>
    </row>
    <row r="11" spans="1:9" x14ac:dyDescent="0.2">
      <c r="A11" t="s">
        <v>20</v>
      </c>
      <c r="B11">
        <v>42</v>
      </c>
      <c r="D11" t="s">
        <v>14</v>
      </c>
      <c r="E11">
        <v>1</v>
      </c>
      <c r="H11" t="s">
        <v>2095</v>
      </c>
      <c r="I11" s="18">
        <f>MEDIAN(E:E)</f>
        <v>114.5</v>
      </c>
    </row>
    <row r="12" spans="1:9" x14ac:dyDescent="0.2">
      <c r="A12" t="s">
        <v>20</v>
      </c>
      <c r="B12">
        <v>43</v>
      </c>
      <c r="D12" t="s">
        <v>14</v>
      </c>
      <c r="E12">
        <v>1</v>
      </c>
      <c r="H12" t="s">
        <v>2096</v>
      </c>
      <c r="I12" s="18">
        <f>MIN(E:E)</f>
        <v>0</v>
      </c>
    </row>
    <row r="13" spans="1:9" x14ac:dyDescent="0.2">
      <c r="A13" t="s">
        <v>20</v>
      </c>
      <c r="B13">
        <v>43</v>
      </c>
      <c r="D13" t="s">
        <v>14</v>
      </c>
      <c r="E13">
        <v>1</v>
      </c>
      <c r="H13" t="s">
        <v>2097</v>
      </c>
      <c r="I13" s="18">
        <f>MAX(E:E)</f>
        <v>6080</v>
      </c>
    </row>
    <row r="14" spans="1:9" x14ac:dyDescent="0.2">
      <c r="A14" t="s">
        <v>20</v>
      </c>
      <c r="B14">
        <v>48</v>
      </c>
      <c r="D14" t="s">
        <v>14</v>
      </c>
      <c r="E14">
        <v>1</v>
      </c>
      <c r="H14" t="s">
        <v>2098</v>
      </c>
      <c r="I14" s="18">
        <f>_xlfn.VAR.P(E:E)</f>
        <v>921574.68174133555</v>
      </c>
    </row>
    <row r="15" spans="1:9" x14ac:dyDescent="0.2">
      <c r="A15" t="s">
        <v>20</v>
      </c>
      <c r="B15">
        <v>48</v>
      </c>
      <c r="D15" t="s">
        <v>14</v>
      </c>
      <c r="E15">
        <v>1</v>
      </c>
      <c r="H15" t="s">
        <v>2099</v>
      </c>
      <c r="I15" s="18">
        <f>STDEV(E:E)</f>
        <v>961.30819978260524</v>
      </c>
    </row>
    <row r="16" spans="1:9" x14ac:dyDescent="0.2">
      <c r="A16" t="s">
        <v>20</v>
      </c>
      <c r="B16">
        <v>48</v>
      </c>
      <c r="D16" t="s">
        <v>14</v>
      </c>
      <c r="E16">
        <v>1</v>
      </c>
      <c r="I16" s="18">
        <f>_xlfn.QUARTILE.EXC(E:E,1)</f>
        <v>38</v>
      </c>
    </row>
    <row r="17" spans="1:9" x14ac:dyDescent="0.2">
      <c r="A17" t="s">
        <v>20</v>
      </c>
      <c r="B17">
        <v>50</v>
      </c>
      <c r="D17" t="s">
        <v>14</v>
      </c>
      <c r="E17">
        <v>1</v>
      </c>
      <c r="I17" s="18">
        <f>_xlfn.QUARTILE.EXC(E:E,2)</f>
        <v>114.5</v>
      </c>
    </row>
    <row r="18" spans="1:9" x14ac:dyDescent="0.2">
      <c r="A18" t="s">
        <v>20</v>
      </c>
      <c r="B18">
        <v>50</v>
      </c>
      <c r="D18" t="s">
        <v>14</v>
      </c>
      <c r="E18">
        <v>1</v>
      </c>
      <c r="I18" s="18">
        <f>_xlfn.QUARTILE.EXC(E:E,3)</f>
        <v>789.5</v>
      </c>
    </row>
    <row r="19" spans="1:9" x14ac:dyDescent="0.2">
      <c r="A19" t="s">
        <v>20</v>
      </c>
      <c r="B19">
        <v>50</v>
      </c>
      <c r="D19" t="s">
        <v>14</v>
      </c>
      <c r="E19">
        <v>1</v>
      </c>
    </row>
    <row r="20" spans="1:9" x14ac:dyDescent="0.2">
      <c r="A20" t="s">
        <v>20</v>
      </c>
      <c r="B20">
        <v>52</v>
      </c>
      <c r="D20" t="s">
        <v>14</v>
      </c>
      <c r="E20">
        <v>1</v>
      </c>
      <c r="H20" s="14" t="s">
        <v>20</v>
      </c>
    </row>
    <row r="21" spans="1:9" x14ac:dyDescent="0.2">
      <c r="A21" t="s">
        <v>20</v>
      </c>
      <c r="B21">
        <v>53</v>
      </c>
      <c r="D21" t="s">
        <v>14</v>
      </c>
      <c r="E21">
        <v>5</v>
      </c>
      <c r="H21" t="s">
        <v>2117</v>
      </c>
      <c r="I21" s="18">
        <f>MIN(B:B)</f>
        <v>16</v>
      </c>
    </row>
    <row r="22" spans="1:9" x14ac:dyDescent="0.2">
      <c r="A22" t="s">
        <v>20</v>
      </c>
      <c r="B22">
        <v>53</v>
      </c>
      <c r="D22" t="s">
        <v>14</v>
      </c>
      <c r="E22">
        <v>5</v>
      </c>
      <c r="H22" t="s">
        <v>2116</v>
      </c>
      <c r="I22" s="18">
        <f>MAX(B:B)</f>
        <v>7295</v>
      </c>
    </row>
    <row r="23" spans="1:9" x14ac:dyDescent="0.2">
      <c r="A23" t="s">
        <v>20</v>
      </c>
      <c r="B23">
        <v>54</v>
      </c>
      <c r="D23" t="s">
        <v>14</v>
      </c>
      <c r="E23">
        <v>6</v>
      </c>
      <c r="H23" t="s">
        <v>2118</v>
      </c>
      <c r="I23" s="18">
        <f>I22-I21</f>
        <v>7279</v>
      </c>
    </row>
    <row r="24" spans="1:9" x14ac:dyDescent="0.2">
      <c r="A24" t="s">
        <v>20</v>
      </c>
      <c r="B24">
        <v>55</v>
      </c>
      <c r="D24" t="s">
        <v>14</v>
      </c>
      <c r="E24">
        <v>7</v>
      </c>
      <c r="H24" s="14" t="s">
        <v>14</v>
      </c>
    </row>
    <row r="25" spans="1:9" x14ac:dyDescent="0.2">
      <c r="A25" t="s">
        <v>20</v>
      </c>
      <c r="B25">
        <v>56</v>
      </c>
      <c r="D25" t="s">
        <v>14</v>
      </c>
      <c r="E25">
        <v>7</v>
      </c>
      <c r="H25" t="s">
        <v>2117</v>
      </c>
      <c r="I25" s="18">
        <f>MIN(E:E)</f>
        <v>0</v>
      </c>
    </row>
    <row r="26" spans="1:9" x14ac:dyDescent="0.2">
      <c r="A26" t="s">
        <v>20</v>
      </c>
      <c r="B26">
        <v>59</v>
      </c>
      <c r="D26" t="s">
        <v>14</v>
      </c>
      <c r="E26">
        <v>9</v>
      </c>
      <c r="H26" t="s">
        <v>2116</v>
      </c>
      <c r="I26" s="18">
        <f>MAX(E:E)</f>
        <v>6080</v>
      </c>
    </row>
    <row r="27" spans="1:9" x14ac:dyDescent="0.2">
      <c r="A27" t="s">
        <v>20</v>
      </c>
      <c r="B27">
        <v>62</v>
      </c>
      <c r="D27" t="s">
        <v>14</v>
      </c>
      <c r="E27">
        <v>9</v>
      </c>
      <c r="H27" t="s">
        <v>2118</v>
      </c>
      <c r="I27" s="18">
        <f>I26-I25</f>
        <v>6080</v>
      </c>
    </row>
    <row r="28" spans="1:9" x14ac:dyDescent="0.2">
      <c r="A28" t="s">
        <v>20</v>
      </c>
      <c r="B28">
        <v>64</v>
      </c>
      <c r="D28" t="s">
        <v>14</v>
      </c>
      <c r="E28">
        <v>10</v>
      </c>
    </row>
    <row r="29" spans="1:9" x14ac:dyDescent="0.2">
      <c r="A29" t="s">
        <v>20</v>
      </c>
      <c r="B29">
        <v>65</v>
      </c>
      <c r="D29" t="s">
        <v>14</v>
      </c>
      <c r="E29">
        <v>10</v>
      </c>
    </row>
    <row r="30" spans="1:9" x14ac:dyDescent="0.2">
      <c r="A30" t="s">
        <v>20</v>
      </c>
      <c r="B30">
        <v>65</v>
      </c>
      <c r="D30" t="s">
        <v>14</v>
      </c>
      <c r="E30">
        <v>10</v>
      </c>
    </row>
    <row r="31" spans="1:9" x14ac:dyDescent="0.2">
      <c r="A31" t="s">
        <v>20</v>
      </c>
      <c r="B31">
        <v>67</v>
      </c>
      <c r="D31" t="s">
        <v>14</v>
      </c>
      <c r="E31">
        <v>10</v>
      </c>
    </row>
    <row r="32" spans="1:9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2094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A2:B566">
    <sortCondition ref="B2:B566"/>
  </sortState>
  <conditionalFormatting sqref="A1:A566">
    <cfRule type="containsText" dxfId="7" priority="1" operator="containsText" text="cancel">
      <formula>NOT(ISERROR(SEARCH("cancel",A1)))</formula>
    </cfRule>
    <cfRule type="containsText" dxfId="6" priority="2" operator="containsText" text="live">
      <formula>NOT(ISERROR(SEARCH("live",A1)))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conditionalFormatting sqref="D1:D365 A931:A1048576">
    <cfRule type="containsText" dxfId="3" priority="5" operator="containsText" text="cancel">
      <formula>NOT(ISERROR(SEARCH("cancel",A1)))</formula>
    </cfRule>
    <cfRule type="containsText" dxfId="2" priority="6" operator="containsText" text="live">
      <formula>NOT(ISERROR(SEARCH("live",A1)))</formula>
    </cfRule>
    <cfRule type="containsText" dxfId="1" priority="7" operator="containsText" text="successful">
      <formula>NOT(ISERROR(SEARCH("successful",A1)))</formula>
    </cfRule>
    <cfRule type="containsText" dxfId="0" priority="8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Subcategories</vt:lpstr>
      <vt:lpstr>Months</vt:lpstr>
      <vt:lpstr>Potential Graphs</vt:lpstr>
      <vt:lpstr>Crowdfunding Goal Analysis</vt:lpstr>
      <vt:lpstr>Satistical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Debbie Lim</cp:lastModifiedBy>
  <dcterms:created xsi:type="dcterms:W3CDTF">2021-09-29T18:52:28Z</dcterms:created>
  <dcterms:modified xsi:type="dcterms:W3CDTF">2024-03-02T22:27:25Z</dcterms:modified>
</cp:coreProperties>
</file>