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cion cliente" sheetId="1" r:id="rId4"/>
    <sheet state="visible" name="campañas" sheetId="2" r:id="rId5"/>
  </sheets>
  <definedNames/>
  <calcPr/>
</workbook>
</file>

<file path=xl/sharedStrings.xml><?xml version="1.0" encoding="utf-8"?>
<sst xmlns="http://schemas.openxmlformats.org/spreadsheetml/2006/main" count="87" uniqueCount="39">
  <si>
    <t>Cliente</t>
  </si>
  <si>
    <t>Fecha inicio</t>
  </si>
  <si>
    <t xml:space="preserve">Fecha fin </t>
  </si>
  <si>
    <t>Duracion total (dias)</t>
  </si>
  <si>
    <t>Ganancias ($)</t>
  </si>
  <si>
    <t>Cantidad de campañas</t>
  </si>
  <si>
    <t>Natura</t>
  </si>
  <si>
    <t>Fernet Branca</t>
  </si>
  <si>
    <t>Medicus</t>
  </si>
  <si>
    <t>Puma</t>
  </si>
  <si>
    <t>IMA</t>
  </si>
  <si>
    <t>Camara del colchon</t>
  </si>
  <si>
    <t>Campaña</t>
  </si>
  <si>
    <t xml:space="preserve">Duracion total </t>
  </si>
  <si>
    <t>Region</t>
  </si>
  <si>
    <t>Ingresos</t>
  </si>
  <si>
    <t>Costos</t>
  </si>
  <si>
    <t xml:space="preserve">Ganancia </t>
  </si>
  <si>
    <t>Participantes/ puntos de contacto</t>
  </si>
  <si>
    <t>Tipo de campaña</t>
  </si>
  <si>
    <t>Maraton de la familia</t>
  </si>
  <si>
    <t>Pinamar</t>
  </si>
  <si>
    <t>BTL</t>
  </si>
  <si>
    <t xml:space="preserve">Ping pong colegios </t>
  </si>
  <si>
    <t>Buenos Aires</t>
  </si>
  <si>
    <t>Temaiken teatro</t>
  </si>
  <si>
    <t>Escobar</t>
  </si>
  <si>
    <t xml:space="preserve">Cardioproteccion </t>
  </si>
  <si>
    <t>Argentina</t>
  </si>
  <si>
    <t>3t</t>
  </si>
  <si>
    <t>Running team</t>
  </si>
  <si>
    <t>Zumba</t>
  </si>
  <si>
    <t>RCP</t>
  </si>
  <si>
    <t>Puma Run colegios</t>
  </si>
  <si>
    <t>Zona Norte</t>
  </si>
  <si>
    <t>Semana del Mueble</t>
  </si>
  <si>
    <t>ATL</t>
  </si>
  <si>
    <t>Semana del colchon</t>
  </si>
  <si>
    <t>Camara del Colchon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</si>
</sst>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3" fontId="2" numFmtId="0" xfId="0" applyAlignment="1" applyBorder="1" applyFill="1" applyFont="1">
      <alignment readingOrder="0"/>
    </xf>
    <xf borderId="3" fillId="3" fontId="2" numFmtId="164" xfId="0" applyAlignment="1" applyBorder="1" applyFont="1" applyNumberFormat="1">
      <alignment readingOrder="0"/>
    </xf>
    <xf borderId="3" fillId="3" fontId="2" numFmtId="0" xfId="0" applyAlignment="1" applyBorder="1" applyFont="1">
      <alignment readingOrder="0"/>
    </xf>
    <xf borderId="6" fillId="3" fontId="2" numFmtId="0" xfId="0" applyBorder="1" applyFont="1"/>
    <xf borderId="7" fillId="2" fontId="3" numFmtId="0" xfId="0" applyAlignment="1" applyBorder="1" applyFont="1">
      <alignment horizontal="left" readingOrder="0"/>
    </xf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3" fontId="2" numFmtId="0" xfId="0" applyAlignment="1" applyFont="1">
      <alignment readingOrder="0"/>
    </xf>
    <xf borderId="8" fillId="2" fontId="2" numFmtId="0" xfId="0" applyBorder="1" applyFont="1"/>
    <xf borderId="0" fillId="0" fontId="1" numFmtId="0" xfId="0" applyAlignment="1" applyFont="1">
      <alignment horizontal="center" readingOrder="0"/>
    </xf>
    <xf borderId="7" fillId="3" fontId="3" numFmtId="0" xfId="0" applyAlignment="1" applyBorder="1" applyFont="1">
      <alignment horizontal="left" readingOrder="0"/>
    </xf>
    <xf borderId="0" fillId="3" fontId="2" numFmtId="164" xfId="0" applyAlignment="1" applyFont="1" applyNumberFormat="1">
      <alignment readingOrder="0"/>
    </xf>
    <xf borderId="0" fillId="3" fontId="2" numFmtId="14" xfId="0" applyFont="1" applyNumberFormat="1"/>
    <xf borderId="0" fillId="3" fontId="2" numFmtId="0" xfId="0" applyFont="1"/>
    <xf borderId="8" fillId="3" fontId="2" numFmtId="0" xfId="0" applyBorder="1" applyFont="1"/>
    <xf borderId="7" fillId="2" fontId="2" numFmtId="0" xfId="0" applyAlignment="1" applyBorder="1" applyFont="1">
      <alignment readingOrder="0"/>
    </xf>
    <xf borderId="9" fillId="2" fontId="3" numFmtId="0" xfId="0" applyAlignment="1" applyBorder="1" applyFont="1">
      <alignment horizontal="left" readingOrder="0"/>
    </xf>
    <xf borderId="10" fillId="2" fontId="2" numFmtId="164" xfId="0" applyAlignment="1" applyBorder="1" applyFont="1" applyNumberFormat="1">
      <alignment readingOrder="0"/>
    </xf>
    <xf borderId="10" fillId="2" fontId="2" numFmtId="14" xfId="0" applyBorder="1" applyFont="1" applyNumberFormat="1"/>
    <xf borderId="10" fillId="2" fontId="2" numFmtId="0" xfId="0" applyBorder="1" applyFont="1"/>
    <xf borderId="10" fillId="3" fontId="2" numFmtId="0" xfId="0" applyAlignment="1" applyBorder="1" applyFont="1">
      <alignment readingOrder="0"/>
    </xf>
    <xf borderId="11" fillId="2" fontId="2" numFmtId="0" xfId="0" applyBorder="1" applyFont="1"/>
    <xf borderId="0" fillId="0" fontId="3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left" readingOrder="0"/>
    </xf>
    <xf borderId="8" fillId="3" fontId="2" numFmtId="0" xfId="0" applyAlignment="1" applyBorder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right" readingOrder="0"/>
    </xf>
    <xf borderId="8" fillId="2" fontId="3" numFmtId="0" xfId="0" applyAlignment="1" applyBorder="1" applyFont="1">
      <alignment horizontal="left" readingOrder="0"/>
    </xf>
    <xf borderId="0" fillId="3" fontId="2" numFmtId="164" xfId="0" applyAlignment="1" applyFont="1" applyNumberFormat="1">
      <alignment horizontal="right" readingOrder="0"/>
    </xf>
    <xf borderId="0" fillId="3" fontId="2" numFmtId="0" xfId="0" applyAlignment="1" applyFont="1">
      <alignment horizontal="right"/>
    </xf>
    <xf borderId="0" fillId="3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right"/>
    </xf>
    <xf borderId="8" fillId="2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4" max="4" width="16.38"/>
    <col customWidth="1" min="5" max="5" width="17.13"/>
    <col customWidth="1" min="6" max="6" width="18.75"/>
    <col customWidth="1" min="7" max="7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 t="s">
        <v>6</v>
      </c>
      <c r="B2" s="6">
        <v>42795.0</v>
      </c>
      <c r="C2" s="6">
        <v>44896.0</v>
      </c>
      <c r="D2" s="7">
        <f t="shared" ref="D2:D7" si="1">C2-B2</f>
        <v>2101</v>
      </c>
      <c r="E2" s="7">
        <f>SUMIF('campañas'!$B$2:$B$17,A2,'campañas'!$I$2:$I$17)</f>
        <v>85000000</v>
      </c>
      <c r="F2" s="8">
        <f>COUNTIF('campañas'!B2:B17,"Natura")</f>
        <v>5</v>
      </c>
    </row>
    <row r="3">
      <c r="A3" s="9" t="s">
        <v>7</v>
      </c>
      <c r="B3" s="10">
        <v>42064.0</v>
      </c>
      <c r="C3" s="10">
        <v>43891.0</v>
      </c>
      <c r="D3" s="11">
        <f t="shared" si="1"/>
        <v>1827</v>
      </c>
      <c r="E3" s="12">
        <f>SUMIF('campañas'!$B$2:$B$17,A3,'campañas'!$I$2:$I$17)</f>
        <v>590000000</v>
      </c>
      <c r="F3" s="13">
        <f>COUNTIF('campañas'!B2:B17,A3)</f>
        <v>2</v>
      </c>
      <c r="G3" s="14"/>
      <c r="H3" s="14"/>
      <c r="I3" s="14"/>
    </row>
    <row r="4">
      <c r="A4" s="15" t="s">
        <v>8</v>
      </c>
      <c r="B4" s="16">
        <v>43101.0</v>
      </c>
      <c r="C4" s="17">
        <f>TODAY()</f>
        <v>45601</v>
      </c>
      <c r="D4" s="18">
        <f t="shared" si="1"/>
        <v>2500</v>
      </c>
      <c r="E4" s="12">
        <f>SUMIF('campañas'!$B$2:$B$17,A4,'campañas'!$I$2:$I$17)</f>
        <v>85000000</v>
      </c>
      <c r="F4" s="19">
        <f>COUNTIF('campañas'!B2:B17,A4)</f>
        <v>5</v>
      </c>
    </row>
    <row r="5">
      <c r="A5" s="20" t="s">
        <v>9</v>
      </c>
      <c r="B5" s="10">
        <v>44958.0</v>
      </c>
      <c r="C5" s="10">
        <v>45199.0</v>
      </c>
      <c r="D5" s="11">
        <f t="shared" si="1"/>
        <v>241</v>
      </c>
      <c r="E5" s="12">
        <f>SUMIF('campañas'!$B$2:$B$17,A5,'campañas'!$I$2:$I$17)</f>
        <v>8000000</v>
      </c>
      <c r="F5" s="13">
        <f>COUNTIF('campañas'!B2:B17,A5)</f>
        <v>1</v>
      </c>
    </row>
    <row r="6">
      <c r="A6" s="15" t="s">
        <v>10</v>
      </c>
      <c r="B6" s="16">
        <v>44621.0</v>
      </c>
      <c r="C6" s="16">
        <v>45177.0</v>
      </c>
      <c r="D6" s="18">
        <f t="shared" si="1"/>
        <v>556</v>
      </c>
      <c r="E6" s="12">
        <f>SUMIF('campañas'!$B$2:$B$17,A6,'campañas'!$I$2:$I$17)</f>
        <v>4000000</v>
      </c>
      <c r="F6" s="19">
        <f>COUNTIF('campañas'!B2:B17,A6)</f>
        <v>2</v>
      </c>
    </row>
    <row r="7">
      <c r="A7" s="21" t="s">
        <v>11</v>
      </c>
      <c r="B7" s="22">
        <v>45323.0</v>
      </c>
      <c r="C7" s="23">
        <f>TODAY()</f>
        <v>45601</v>
      </c>
      <c r="D7" s="24">
        <f t="shared" si="1"/>
        <v>278</v>
      </c>
      <c r="E7" s="25">
        <f>SUMIF('campañas'!$B$2:$B$17,A7,'campañas'!$I$2:$I$17)</f>
        <v>10000000</v>
      </c>
      <c r="F7" s="26">
        <f>COUNTIF('campañas'!B2:B17,A7)</f>
        <v>1</v>
      </c>
    </row>
    <row r="8">
      <c r="B8" s="27"/>
      <c r="C8" s="28"/>
      <c r="D8" s="28"/>
    </row>
    <row r="9">
      <c r="B9" s="27"/>
      <c r="C9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6.63"/>
    <col customWidth="1" min="10" max="10" width="20.75"/>
  </cols>
  <sheetData>
    <row r="1">
      <c r="A1" s="29" t="s">
        <v>12</v>
      </c>
      <c r="B1" s="30" t="s">
        <v>0</v>
      </c>
      <c r="C1" s="30" t="s">
        <v>1</v>
      </c>
      <c r="D1" s="30" t="s">
        <v>2</v>
      </c>
      <c r="E1" s="30" t="s">
        <v>13</v>
      </c>
      <c r="F1" s="30" t="s">
        <v>14</v>
      </c>
      <c r="G1" s="30" t="s">
        <v>15</v>
      </c>
      <c r="H1" s="30" t="s">
        <v>16</v>
      </c>
      <c r="I1" s="30" t="s">
        <v>17</v>
      </c>
      <c r="J1" s="31" t="s">
        <v>18</v>
      </c>
      <c r="K1" s="32" t="s">
        <v>19</v>
      </c>
    </row>
    <row r="2">
      <c r="A2" s="33" t="s">
        <v>20</v>
      </c>
      <c r="B2" s="34" t="s">
        <v>6</v>
      </c>
      <c r="C2" s="16">
        <v>43101.0</v>
      </c>
      <c r="D2" s="16">
        <v>43132.0</v>
      </c>
      <c r="E2" s="18">
        <f t="shared" ref="E2:E17" si="1">D2-C2</f>
        <v>31</v>
      </c>
      <c r="F2" s="34" t="s">
        <v>21</v>
      </c>
      <c r="G2" s="12">
        <v>5.0E7</v>
      </c>
      <c r="H2" s="12">
        <v>3.0E7</v>
      </c>
      <c r="I2" s="18">
        <f t="shared" ref="I2:I17" si="2">G2-H2</f>
        <v>20000000</v>
      </c>
      <c r="J2" s="12">
        <v>2000.0</v>
      </c>
      <c r="K2" s="35" t="s">
        <v>22</v>
      </c>
    </row>
    <row r="3">
      <c r="A3" s="9" t="s">
        <v>20</v>
      </c>
      <c r="B3" s="36" t="s">
        <v>6</v>
      </c>
      <c r="C3" s="10">
        <v>43466.0</v>
      </c>
      <c r="D3" s="10">
        <v>43497.0</v>
      </c>
      <c r="E3" s="37">
        <f t="shared" si="1"/>
        <v>31</v>
      </c>
      <c r="F3" s="36" t="s">
        <v>21</v>
      </c>
      <c r="G3" s="37">
        <v>5.0E7</v>
      </c>
      <c r="H3" s="37">
        <v>3.0E7</v>
      </c>
      <c r="I3" s="37">
        <f t="shared" si="2"/>
        <v>20000000</v>
      </c>
      <c r="J3" s="37">
        <v>2000.0</v>
      </c>
      <c r="K3" s="38" t="s">
        <v>22</v>
      </c>
    </row>
    <row r="4">
      <c r="A4" s="33" t="s">
        <v>20</v>
      </c>
      <c r="B4" s="34" t="s">
        <v>6</v>
      </c>
      <c r="C4" s="39">
        <v>43466.0</v>
      </c>
      <c r="D4" s="16">
        <v>43497.0</v>
      </c>
      <c r="E4" s="40">
        <f t="shared" si="1"/>
        <v>31</v>
      </c>
      <c r="F4" s="34" t="s">
        <v>21</v>
      </c>
      <c r="G4" s="41">
        <v>5.0E7</v>
      </c>
      <c r="H4" s="41">
        <v>3.0E7</v>
      </c>
      <c r="I4" s="40">
        <f t="shared" si="2"/>
        <v>20000000</v>
      </c>
      <c r="J4" s="41">
        <v>2000.0</v>
      </c>
      <c r="K4" s="35" t="s">
        <v>22</v>
      </c>
    </row>
    <row r="5">
      <c r="A5" s="9" t="s">
        <v>23</v>
      </c>
      <c r="B5" s="36" t="s">
        <v>6</v>
      </c>
      <c r="C5" s="10">
        <v>43525.0</v>
      </c>
      <c r="D5" s="10">
        <v>43799.0</v>
      </c>
      <c r="E5" s="37">
        <f t="shared" si="1"/>
        <v>274</v>
      </c>
      <c r="F5" s="36" t="s">
        <v>24</v>
      </c>
      <c r="G5" s="37">
        <v>6.0E7</v>
      </c>
      <c r="H5" s="37">
        <v>4.5E7</v>
      </c>
      <c r="I5" s="37">
        <f t="shared" si="2"/>
        <v>15000000</v>
      </c>
      <c r="J5" s="37">
        <v>4000.0</v>
      </c>
      <c r="K5" s="38" t="s">
        <v>22</v>
      </c>
    </row>
    <row r="6">
      <c r="A6" s="33" t="s">
        <v>25</v>
      </c>
      <c r="B6" s="34" t="s">
        <v>6</v>
      </c>
      <c r="C6" s="39">
        <v>43282.0</v>
      </c>
      <c r="D6" s="16">
        <v>43312.0</v>
      </c>
      <c r="E6" s="40">
        <f t="shared" si="1"/>
        <v>30</v>
      </c>
      <c r="F6" s="34" t="s">
        <v>26</v>
      </c>
      <c r="G6" s="41">
        <v>2.5E7</v>
      </c>
      <c r="H6" s="41">
        <v>1.5E7</v>
      </c>
      <c r="I6" s="40">
        <f t="shared" si="2"/>
        <v>10000000</v>
      </c>
      <c r="J6" s="41">
        <v>5000.0</v>
      </c>
      <c r="K6" s="35" t="s">
        <v>22</v>
      </c>
    </row>
    <row r="7">
      <c r="A7" s="9" t="s">
        <v>27</v>
      </c>
      <c r="B7" s="36" t="s">
        <v>7</v>
      </c>
      <c r="C7" s="10">
        <v>42064.0</v>
      </c>
      <c r="D7" s="10">
        <v>43891.0</v>
      </c>
      <c r="E7" s="37">
        <f t="shared" si="1"/>
        <v>1827</v>
      </c>
      <c r="F7" s="36" t="s">
        <v>28</v>
      </c>
      <c r="G7" s="37">
        <f>190*4000000</f>
        <v>760000000</v>
      </c>
      <c r="H7" s="37">
        <f>190*3000000</f>
        <v>570000000</v>
      </c>
      <c r="I7" s="37">
        <f t="shared" si="2"/>
        <v>190000000</v>
      </c>
      <c r="J7" s="37">
        <f>500*190</f>
        <v>95000</v>
      </c>
      <c r="K7" s="38" t="s">
        <v>22</v>
      </c>
    </row>
    <row r="8">
      <c r="A8" s="33" t="s">
        <v>29</v>
      </c>
      <c r="B8" s="34" t="s">
        <v>7</v>
      </c>
      <c r="C8" s="16">
        <v>42430.0</v>
      </c>
      <c r="D8" s="16">
        <v>43800.0</v>
      </c>
      <c r="E8" s="40">
        <f t="shared" si="1"/>
        <v>1370</v>
      </c>
      <c r="F8" s="34" t="s">
        <v>28</v>
      </c>
      <c r="G8" s="41">
        <f>100*4*3000000</f>
        <v>1200000000</v>
      </c>
      <c r="H8" s="41">
        <f>100*4*2000000</f>
        <v>800000000</v>
      </c>
      <c r="I8" s="40">
        <f t="shared" si="2"/>
        <v>400000000</v>
      </c>
      <c r="J8" s="41">
        <f>300*100*4</f>
        <v>120000</v>
      </c>
      <c r="K8" s="35" t="s">
        <v>22</v>
      </c>
    </row>
    <row r="9">
      <c r="A9" s="9" t="s">
        <v>30</v>
      </c>
      <c r="B9" s="36" t="s">
        <v>8</v>
      </c>
      <c r="C9" s="10">
        <v>43101.0</v>
      </c>
      <c r="D9" s="10">
        <v>43131.0</v>
      </c>
      <c r="E9" s="37">
        <f t="shared" si="1"/>
        <v>30</v>
      </c>
      <c r="F9" s="36" t="s">
        <v>21</v>
      </c>
      <c r="G9" s="37">
        <v>4.0E7</v>
      </c>
      <c r="H9" s="37">
        <v>2.5E7</v>
      </c>
      <c r="I9" s="37">
        <f t="shared" si="2"/>
        <v>15000000</v>
      </c>
      <c r="J9" s="37">
        <v>2000.0</v>
      </c>
      <c r="K9" s="38" t="s">
        <v>22</v>
      </c>
    </row>
    <row r="10">
      <c r="A10" s="33" t="s">
        <v>30</v>
      </c>
      <c r="B10" s="34" t="s">
        <v>8</v>
      </c>
      <c r="C10" s="16">
        <v>43466.0</v>
      </c>
      <c r="D10" s="16">
        <v>43496.0</v>
      </c>
      <c r="E10" s="40">
        <f t="shared" si="1"/>
        <v>30</v>
      </c>
      <c r="F10" s="34" t="s">
        <v>21</v>
      </c>
      <c r="G10" s="41">
        <v>4.0E7</v>
      </c>
      <c r="H10" s="41">
        <v>2.5E7</v>
      </c>
      <c r="I10" s="40">
        <f t="shared" si="2"/>
        <v>15000000</v>
      </c>
      <c r="J10" s="41">
        <v>2000.0</v>
      </c>
      <c r="K10" s="35" t="s">
        <v>22</v>
      </c>
    </row>
    <row r="11">
      <c r="A11" s="9" t="s">
        <v>30</v>
      </c>
      <c r="B11" s="36" t="s">
        <v>8</v>
      </c>
      <c r="C11" s="10">
        <v>43831.0</v>
      </c>
      <c r="D11" s="10">
        <v>43861.0</v>
      </c>
      <c r="E11" s="37">
        <f t="shared" si="1"/>
        <v>30</v>
      </c>
      <c r="F11" s="36" t="s">
        <v>21</v>
      </c>
      <c r="G11" s="37">
        <v>4.0E7</v>
      </c>
      <c r="H11" s="37">
        <v>2.5E7</v>
      </c>
      <c r="I11" s="37">
        <f t="shared" si="2"/>
        <v>15000000</v>
      </c>
      <c r="J11" s="37">
        <v>2000.0</v>
      </c>
      <c r="K11" s="38" t="s">
        <v>22</v>
      </c>
    </row>
    <row r="12">
      <c r="A12" s="33" t="s">
        <v>31</v>
      </c>
      <c r="B12" s="34" t="s">
        <v>8</v>
      </c>
      <c r="C12" s="16">
        <v>44562.0</v>
      </c>
      <c r="D12" s="16">
        <v>44592.0</v>
      </c>
      <c r="E12" s="40">
        <f t="shared" si="1"/>
        <v>30</v>
      </c>
      <c r="F12" s="34" t="s">
        <v>21</v>
      </c>
      <c r="G12" s="41">
        <v>2.5E7</v>
      </c>
      <c r="H12" s="41">
        <v>1.5E7</v>
      </c>
      <c r="I12" s="40">
        <f t="shared" si="2"/>
        <v>10000000</v>
      </c>
      <c r="J12" s="41">
        <f>150*15</f>
        <v>2250</v>
      </c>
      <c r="K12" s="35" t="s">
        <v>22</v>
      </c>
    </row>
    <row r="13">
      <c r="A13" s="9" t="s">
        <v>32</v>
      </c>
      <c r="B13" s="36" t="s">
        <v>8</v>
      </c>
      <c r="C13" s="10">
        <v>44713.0</v>
      </c>
      <c r="D13" s="10">
        <f>TODAY()</f>
        <v>45601</v>
      </c>
      <c r="E13" s="40">
        <f t="shared" si="1"/>
        <v>888</v>
      </c>
      <c r="F13" s="36" t="s">
        <v>28</v>
      </c>
      <c r="G13" s="37">
        <v>1.5E8</v>
      </c>
      <c r="H13" s="37">
        <v>1.2E8</v>
      </c>
      <c r="I13" s="37">
        <f t="shared" si="2"/>
        <v>30000000</v>
      </c>
      <c r="J13" s="37">
        <f>1000*40</f>
        <v>40000</v>
      </c>
      <c r="K13" s="38" t="s">
        <v>22</v>
      </c>
    </row>
    <row r="14">
      <c r="A14" s="34" t="s">
        <v>33</v>
      </c>
      <c r="B14" s="34" t="s">
        <v>9</v>
      </c>
      <c r="C14" s="16">
        <v>45017.0</v>
      </c>
      <c r="D14" s="39">
        <v>45199.0</v>
      </c>
      <c r="E14" s="40">
        <f t="shared" si="1"/>
        <v>182</v>
      </c>
      <c r="F14" s="34" t="s">
        <v>34</v>
      </c>
      <c r="G14" s="41">
        <v>3.0E7</v>
      </c>
      <c r="H14" s="41">
        <v>2.2E7</v>
      </c>
      <c r="I14" s="40">
        <f t="shared" si="2"/>
        <v>8000000</v>
      </c>
      <c r="J14" s="41">
        <v>4500.0</v>
      </c>
      <c r="K14" s="35" t="s">
        <v>22</v>
      </c>
    </row>
    <row r="15">
      <c r="A15" s="42" t="s">
        <v>35</v>
      </c>
      <c r="B15" s="42" t="s">
        <v>10</v>
      </c>
      <c r="C15" s="10">
        <v>44805.0</v>
      </c>
      <c r="D15" s="10">
        <v>44812.0</v>
      </c>
      <c r="E15" s="43">
        <f t="shared" si="1"/>
        <v>7</v>
      </c>
      <c r="F15" s="36" t="s">
        <v>28</v>
      </c>
      <c r="G15" s="42">
        <v>3.5E7</v>
      </c>
      <c r="H15" s="42">
        <v>3.3E7</v>
      </c>
      <c r="I15" s="37">
        <f t="shared" si="2"/>
        <v>2000000</v>
      </c>
      <c r="J15" s="42">
        <v>5000000.0</v>
      </c>
      <c r="K15" s="44" t="s">
        <v>36</v>
      </c>
    </row>
    <row r="16">
      <c r="A16" s="12" t="s">
        <v>35</v>
      </c>
      <c r="B16" s="12" t="s">
        <v>10</v>
      </c>
      <c r="C16" s="16">
        <v>45170.0</v>
      </c>
      <c r="D16" s="16">
        <v>45177.0</v>
      </c>
      <c r="E16" s="40">
        <f t="shared" si="1"/>
        <v>7</v>
      </c>
      <c r="F16" s="12" t="s">
        <v>28</v>
      </c>
      <c r="G16" s="12">
        <v>3.5E7</v>
      </c>
      <c r="H16" s="12">
        <v>3.3E7</v>
      </c>
      <c r="I16" s="40">
        <f t="shared" si="2"/>
        <v>2000000</v>
      </c>
      <c r="J16" s="12">
        <v>5000000.0</v>
      </c>
      <c r="K16" s="45" t="s">
        <v>36</v>
      </c>
    </row>
    <row r="17">
      <c r="A17" s="42" t="s">
        <v>37</v>
      </c>
      <c r="B17" s="42" t="s">
        <v>38</v>
      </c>
      <c r="C17" s="10">
        <v>45527.0</v>
      </c>
      <c r="D17" s="10">
        <v>45534.0</v>
      </c>
      <c r="E17" s="40">
        <f t="shared" si="1"/>
        <v>7</v>
      </c>
      <c r="F17" s="42" t="s">
        <v>28</v>
      </c>
      <c r="G17" s="42">
        <v>4.5E7</v>
      </c>
      <c r="H17" s="42">
        <v>3.5E7</v>
      </c>
      <c r="I17" s="11">
        <f t="shared" si="2"/>
        <v>10000000</v>
      </c>
      <c r="J17" s="42">
        <v>7000000.0</v>
      </c>
      <c r="K17" s="44" t="s">
        <v>36</v>
      </c>
    </row>
    <row r="18">
      <c r="A18" s="46"/>
      <c r="B18" s="46"/>
      <c r="C18" s="28"/>
      <c r="D18" s="28"/>
      <c r="E18" s="47"/>
      <c r="F18" s="46"/>
      <c r="G18" s="46"/>
      <c r="H18" s="46"/>
      <c r="I18" s="47"/>
      <c r="J18" s="46"/>
      <c r="K18" s="46"/>
    </row>
    <row r="19">
      <c r="A19" s="46"/>
      <c r="B19" s="46"/>
      <c r="C19" s="28"/>
      <c r="D19" s="28"/>
      <c r="E19" s="47"/>
      <c r="F19" s="46"/>
      <c r="G19" s="46"/>
      <c r="H19" s="46"/>
      <c r="J19" s="46"/>
      <c r="K19" s="46"/>
    </row>
  </sheetData>
  <drawing r:id="rId1"/>
</worksheet>
</file>