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-portfolio\excel-analysis\analysis-cafe\"/>
    </mc:Choice>
  </mc:AlternateContent>
  <xr:revisionPtr revIDLastSave="0" documentId="13_ncr:1_{DD87F0A3-EA7D-4CD5-9AEF-3EB67DFF940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데이터" sheetId="1" r:id="rId1"/>
    <sheet name="분석" sheetId="2" r:id="rId2"/>
  </sheets>
  <definedNames>
    <definedName name="_xlnm._FilterDatabase" localSheetId="0" hidden="1">데이터!$B$1:$B$93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1" l="1"/>
  <c r="M37" i="1"/>
  <c r="M38" i="1"/>
  <c r="M39" i="1"/>
  <c r="M40" i="1"/>
  <c r="M41" i="1"/>
  <c r="M35" i="1"/>
  <c r="K43" i="1" a="1"/>
  <c r="K43" i="1" s="1"/>
  <c r="L36" i="1"/>
  <c r="L37" i="1"/>
  <c r="L38" i="1"/>
  <c r="L39" i="1"/>
  <c r="L40" i="1"/>
  <c r="L41" i="1"/>
  <c r="L35" i="1"/>
  <c r="B27" i="1"/>
  <c r="D93" i="1"/>
  <c r="D92" i="1"/>
  <c r="E92" i="1"/>
  <c r="K11" i="1" a="1"/>
  <c r="K11" i="1" s="1"/>
  <c r="L11" i="1" s="1"/>
  <c r="L8" i="1"/>
  <c r="K8" i="1"/>
  <c r="K5" i="1"/>
  <c r="K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L22" i="1" l="1" a="1"/>
  <c r="L22" i="1" s="1"/>
  <c r="L31" i="1" l="1" a="1"/>
  <c r="L31" i="1" s="1"/>
  <c r="L30" i="1" a="1"/>
  <c r="L30" i="1" s="1"/>
  <c r="L12" i="1"/>
  <c r="L15" i="1"/>
  <c r="L13" i="1"/>
  <c r="L14" i="1"/>
  <c r="K18" i="1" l="1" a="1"/>
  <c r="K18" i="1" s="1"/>
  <c r="L18" i="1" a="1"/>
  <c r="L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<sst xmlns="http://schemas.openxmlformats.org/spreadsheetml/2006/main" count="217" uniqueCount="37">
  <si>
    <t>날짜</t>
  </si>
  <si>
    <t>요일</t>
  </si>
  <si>
    <t>시간대</t>
  </si>
  <si>
    <t>메뉴</t>
  </si>
  <si>
    <t>수량</t>
  </si>
  <si>
    <t>단가</t>
  </si>
  <si>
    <t>매출</t>
  </si>
  <si>
    <t>월</t>
  </si>
  <si>
    <t>오후</t>
  </si>
  <si>
    <t>오전</t>
  </si>
  <si>
    <t>저녁</t>
  </si>
  <si>
    <t>아메리카노</t>
  </si>
  <si>
    <t>라떼</t>
  </si>
  <si>
    <t>바닐라라떼</t>
  </si>
  <si>
    <t>카푸치노</t>
  </si>
  <si>
    <t>아인슈페너</t>
  </si>
  <si>
    <t>요일(숫자형)</t>
  </si>
  <si>
    <t>주말 여부</t>
  </si>
  <si>
    <t xml:space="preserve">매출 합계 </t>
  </si>
  <si>
    <t>매출 평균</t>
  </si>
  <si>
    <t>최대 매출</t>
  </si>
  <si>
    <t>최소 매출</t>
  </si>
  <si>
    <t xml:space="preserve"> 인기 메뉴</t>
  </si>
  <si>
    <t>비 인기 메뉴</t>
  </si>
  <si>
    <t>메뉴 종류</t>
  </si>
  <si>
    <t>판매량</t>
  </si>
  <si>
    <t>요일별 매출 합</t>
  </si>
  <si>
    <t>lunes</t>
  </si>
  <si>
    <t>martes</t>
  </si>
  <si>
    <t>miércoles</t>
  </si>
  <si>
    <t>jueves</t>
  </si>
  <si>
    <t>viernes</t>
  </si>
  <si>
    <t>sábado</t>
  </si>
  <si>
    <t>domingo</t>
  </si>
  <si>
    <t>최대 매출 요일</t>
  </si>
  <si>
    <t>최소 매출 요일</t>
  </si>
  <si>
    <t>요일별 매출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</si>
</sst>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topLeftCell="D6" workbookViewId="0">
      <selection activeCell="I26" sqref="I26"/>
    </sheetView>
  </sheetViews>
  <sheetFormatPr defaultRowHeight="15" x14ac:dyDescent="0.25"/>
  <cols>
    <col min="1" max="1" width="10.7109375" bestFit="1" customWidth="1"/>
    <col min="4" max="4" width="11.85546875" customWidth="1"/>
    <col min="9" max="9" width="13.140625" customWidth="1"/>
    <col min="10" max="10" width="10.7109375" customWidth="1"/>
    <col min="11" max="11" width="17.42578125" customWidth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</row>
    <row r="2" spans="1:12" x14ac:dyDescent="0.25">
      <c r="A2" s="3">
        <v>45839</v>
      </c>
      <c r="B2" t="str">
        <f>TEXT(A2, "dddd")</f>
        <v>martes</v>
      </c>
      <c r="C2" t="s">
        <v>8</v>
      </c>
      <c r="D2" t="s">
        <v>11</v>
      </c>
      <c r="E2">
        <v>5</v>
      </c>
      <c r="F2">
        <v>3000</v>
      </c>
      <c r="G2" s="5">
        <v>15000</v>
      </c>
      <c r="H2">
        <f>MONTH(A2)</f>
        <v>7</v>
      </c>
      <c r="I2" s="2">
        <f>WEEKDAY(A2)</f>
        <v>3</v>
      </c>
      <c r="J2" s="3" t="str">
        <f>IF((I2=1)+(I2=7),"finde","semana")</f>
        <v>semana</v>
      </c>
      <c r="K2" s="4">
        <f>SUM(G2:G91)</f>
        <v>1038700</v>
      </c>
    </row>
    <row r="3" spans="1:12" x14ac:dyDescent="0.25">
      <c r="A3" s="3">
        <v>45840</v>
      </c>
      <c r="B3" t="str">
        <f t="shared" ref="B3:B66" si="0">TEXT(A3, "dddd")</f>
        <v>miércoles</v>
      </c>
      <c r="C3" t="s">
        <v>9</v>
      </c>
      <c r="D3" t="s">
        <v>12</v>
      </c>
      <c r="E3">
        <v>5</v>
      </c>
      <c r="F3">
        <v>3500</v>
      </c>
      <c r="G3" s="5">
        <v>17500</v>
      </c>
      <c r="H3">
        <f t="shared" ref="H3:H66" si="1">MONTH(A3)</f>
        <v>7</v>
      </c>
      <c r="I3" s="2">
        <f t="shared" ref="I3:I66" si="2">WEEKDAY(A3)</f>
        <v>4</v>
      </c>
      <c r="J3" s="3" t="str">
        <f t="shared" ref="J3:J66" si="3">IF((I3=1)+(I3=7),"finde","semana")</f>
        <v>semana</v>
      </c>
    </row>
    <row r="4" spans="1:12" x14ac:dyDescent="0.25">
      <c r="A4" s="3">
        <v>45841</v>
      </c>
      <c r="B4" t="str">
        <f t="shared" si="0"/>
        <v>jueves</v>
      </c>
      <c r="C4" t="s">
        <v>9</v>
      </c>
      <c r="D4" t="s">
        <v>13</v>
      </c>
      <c r="E4">
        <v>3</v>
      </c>
      <c r="F4">
        <v>3800</v>
      </c>
      <c r="G4" s="5">
        <v>11400</v>
      </c>
      <c r="H4">
        <f t="shared" si="1"/>
        <v>7</v>
      </c>
      <c r="I4" s="2">
        <f t="shared" si="2"/>
        <v>5</v>
      </c>
      <c r="J4" s="3" t="str">
        <f t="shared" si="3"/>
        <v>semana</v>
      </c>
      <c r="K4" s="1" t="s">
        <v>19</v>
      </c>
    </row>
    <row r="5" spans="1:12" x14ac:dyDescent="0.25">
      <c r="A5" s="3">
        <v>45842</v>
      </c>
      <c r="B5" t="str">
        <f t="shared" si="0"/>
        <v>viernes</v>
      </c>
      <c r="C5" t="s">
        <v>8</v>
      </c>
      <c r="D5" t="s">
        <v>12</v>
      </c>
      <c r="E5">
        <v>4</v>
      </c>
      <c r="F5">
        <v>3500</v>
      </c>
      <c r="G5" s="5">
        <v>14000</v>
      </c>
      <c r="H5">
        <f t="shared" si="1"/>
        <v>7</v>
      </c>
      <c r="I5" s="2">
        <f t="shared" si="2"/>
        <v>6</v>
      </c>
      <c r="J5" s="3" t="str">
        <f t="shared" si="3"/>
        <v>semana</v>
      </c>
      <c r="K5" s="4">
        <f>AVERAGE(G2:G91)</f>
        <v>11541.111111111111</v>
      </c>
    </row>
    <row r="6" spans="1:12" x14ac:dyDescent="0.25">
      <c r="A6" s="3">
        <v>45843</v>
      </c>
      <c r="B6" t="str">
        <f t="shared" si="0"/>
        <v>sábado</v>
      </c>
      <c r="C6" t="s">
        <v>10</v>
      </c>
      <c r="D6" t="s">
        <v>11</v>
      </c>
      <c r="E6">
        <v>5</v>
      </c>
      <c r="F6">
        <v>3000</v>
      </c>
      <c r="G6" s="5">
        <v>15000</v>
      </c>
      <c r="H6">
        <f t="shared" si="1"/>
        <v>7</v>
      </c>
      <c r="I6" s="2">
        <f t="shared" si="2"/>
        <v>7</v>
      </c>
      <c r="J6" s="3" t="str">
        <f t="shared" si="3"/>
        <v>finde</v>
      </c>
    </row>
    <row r="7" spans="1:12" x14ac:dyDescent="0.25">
      <c r="A7" s="3">
        <v>45844</v>
      </c>
      <c r="B7" t="str">
        <f t="shared" si="0"/>
        <v>domingo</v>
      </c>
      <c r="C7" t="s">
        <v>9</v>
      </c>
      <c r="D7" t="s">
        <v>12</v>
      </c>
      <c r="E7">
        <v>5</v>
      </c>
      <c r="F7">
        <v>3500</v>
      </c>
      <c r="G7" s="5">
        <v>17500</v>
      </c>
      <c r="H7">
        <f t="shared" si="1"/>
        <v>7</v>
      </c>
      <c r="I7" s="2">
        <f t="shared" si="2"/>
        <v>1</v>
      </c>
      <c r="J7" s="3" t="str">
        <f t="shared" si="3"/>
        <v>finde</v>
      </c>
      <c r="K7" s="1" t="s">
        <v>20</v>
      </c>
      <c r="L7" s="1" t="s">
        <v>21</v>
      </c>
    </row>
    <row r="8" spans="1:12" x14ac:dyDescent="0.25">
      <c r="A8" s="3">
        <v>45845</v>
      </c>
      <c r="B8" t="str">
        <f t="shared" si="0"/>
        <v>lunes</v>
      </c>
      <c r="C8" t="s">
        <v>8</v>
      </c>
      <c r="D8" t="s">
        <v>13</v>
      </c>
      <c r="E8">
        <v>3</v>
      </c>
      <c r="F8">
        <v>3800</v>
      </c>
      <c r="G8" s="5">
        <v>11400</v>
      </c>
      <c r="H8">
        <f t="shared" si="1"/>
        <v>7</v>
      </c>
      <c r="I8" s="2">
        <f t="shared" si="2"/>
        <v>2</v>
      </c>
      <c r="J8" s="3" t="str">
        <f t="shared" si="3"/>
        <v>semana</v>
      </c>
      <c r="K8" s="4">
        <f>MAX(G2:G91)</f>
        <v>22500</v>
      </c>
      <c r="L8" s="4">
        <f>MIN(G2:G91)</f>
        <v>3300</v>
      </c>
    </row>
    <row r="9" spans="1:12" x14ac:dyDescent="0.25">
      <c r="A9" s="3">
        <v>45846</v>
      </c>
      <c r="B9" t="str">
        <f t="shared" si="0"/>
        <v>martes</v>
      </c>
      <c r="C9" t="s">
        <v>9</v>
      </c>
      <c r="D9" t="s">
        <v>12</v>
      </c>
      <c r="E9">
        <v>1</v>
      </c>
      <c r="F9">
        <v>3500</v>
      </c>
      <c r="G9" s="5">
        <v>3500</v>
      </c>
      <c r="H9">
        <f t="shared" si="1"/>
        <v>7</v>
      </c>
      <c r="I9" s="2">
        <f t="shared" si="2"/>
        <v>3</v>
      </c>
      <c r="J9" s="3" t="str">
        <f t="shared" si="3"/>
        <v>semana</v>
      </c>
    </row>
    <row r="10" spans="1:12" x14ac:dyDescent="0.25">
      <c r="A10" s="3">
        <v>45847</v>
      </c>
      <c r="B10" t="str">
        <f t="shared" si="0"/>
        <v>miércoles</v>
      </c>
      <c r="C10" t="s">
        <v>8</v>
      </c>
      <c r="D10" t="s">
        <v>12</v>
      </c>
      <c r="E10">
        <v>3</v>
      </c>
      <c r="F10">
        <v>3500</v>
      </c>
      <c r="G10" s="5">
        <v>10500</v>
      </c>
      <c r="H10">
        <f t="shared" si="1"/>
        <v>7</v>
      </c>
      <c r="I10" s="2">
        <f t="shared" si="2"/>
        <v>4</v>
      </c>
      <c r="J10" s="3" t="str">
        <f t="shared" si="3"/>
        <v>semana</v>
      </c>
      <c r="K10" s="1" t="s">
        <v>24</v>
      </c>
      <c r="L10" s="1" t="s">
        <v>25</v>
      </c>
    </row>
    <row r="11" spans="1:12" x14ac:dyDescent="0.25">
      <c r="A11" s="3">
        <v>45848</v>
      </c>
      <c r="B11" t="str">
        <f t="shared" si="0"/>
        <v>jueves</v>
      </c>
      <c r="C11" t="s">
        <v>8</v>
      </c>
      <c r="D11" t="s">
        <v>11</v>
      </c>
      <c r="E11">
        <v>2</v>
      </c>
      <c r="F11">
        <v>3000</v>
      </c>
      <c r="G11" s="5">
        <v>6000</v>
      </c>
      <c r="H11">
        <f t="shared" si="1"/>
        <v>7</v>
      </c>
      <c r="I11" s="2">
        <f t="shared" si="2"/>
        <v>5</v>
      </c>
      <c r="J11" s="3" t="str">
        <f t="shared" si="3"/>
        <v>semana</v>
      </c>
      <c r="K11" t="str" cm="1">
        <f t="array" ref="K11:K15">_xlfn.UNIQUE(D2:D91)</f>
        <v>아메리카노</v>
      </c>
      <c r="L11">
        <f>SUMIF(D2:D91, K11,E2:E91)</f>
        <v>43</v>
      </c>
    </row>
    <row r="12" spans="1:12" x14ac:dyDescent="0.25">
      <c r="A12" s="3">
        <v>45849</v>
      </c>
      <c r="B12" t="str">
        <f t="shared" si="0"/>
        <v>viernes</v>
      </c>
      <c r="C12" t="s">
        <v>9</v>
      </c>
      <c r="D12" t="s">
        <v>13</v>
      </c>
      <c r="E12">
        <v>2</v>
      </c>
      <c r="F12">
        <v>3800</v>
      </c>
      <c r="G12" s="5">
        <v>7600</v>
      </c>
      <c r="H12">
        <f t="shared" si="1"/>
        <v>7</v>
      </c>
      <c r="I12" s="2">
        <f t="shared" si="2"/>
        <v>6</v>
      </c>
      <c r="J12" s="3" t="str">
        <f t="shared" si="3"/>
        <v>semana</v>
      </c>
      <c r="K12" t="str">
        <v>라떼</v>
      </c>
      <c r="L12">
        <f t="shared" ref="L12:L15" si="4">SUMIF(D3:D92, K12,E3:E92)</f>
        <v>66</v>
      </c>
    </row>
    <row r="13" spans="1:12" x14ac:dyDescent="0.25">
      <c r="A13" s="3">
        <v>45850</v>
      </c>
      <c r="B13" t="str">
        <f t="shared" si="0"/>
        <v>sábado</v>
      </c>
      <c r="C13" t="s">
        <v>10</v>
      </c>
      <c r="D13" t="s">
        <v>11</v>
      </c>
      <c r="E13">
        <v>2</v>
      </c>
      <c r="F13">
        <v>3000</v>
      </c>
      <c r="G13" s="5">
        <v>6000</v>
      </c>
      <c r="H13">
        <f t="shared" si="1"/>
        <v>7</v>
      </c>
      <c r="I13" s="2">
        <f t="shared" si="2"/>
        <v>7</v>
      </c>
      <c r="J13" s="3" t="str">
        <f t="shared" si="3"/>
        <v>finde</v>
      </c>
      <c r="K13" t="str">
        <v>바닐라라떼</v>
      </c>
      <c r="L13">
        <f t="shared" si="4"/>
        <v>71</v>
      </c>
    </row>
    <row r="14" spans="1:12" x14ac:dyDescent="0.25">
      <c r="A14" s="3">
        <v>45851</v>
      </c>
      <c r="B14" t="str">
        <f t="shared" si="0"/>
        <v>domingo</v>
      </c>
      <c r="C14" t="s">
        <v>8</v>
      </c>
      <c r="D14" t="s">
        <v>13</v>
      </c>
      <c r="E14">
        <v>5</v>
      </c>
      <c r="F14">
        <v>3800</v>
      </c>
      <c r="G14" s="5">
        <v>19000</v>
      </c>
      <c r="H14">
        <f t="shared" si="1"/>
        <v>7</v>
      </c>
      <c r="I14" s="2">
        <f t="shared" si="2"/>
        <v>1</v>
      </c>
      <c r="J14" s="3" t="str">
        <f t="shared" si="3"/>
        <v>finde</v>
      </c>
      <c r="K14" t="str">
        <v>카푸치노</v>
      </c>
      <c r="L14">
        <f t="shared" si="4"/>
        <v>38</v>
      </c>
    </row>
    <row r="15" spans="1:12" x14ac:dyDescent="0.25">
      <c r="A15" s="3">
        <v>45852</v>
      </c>
      <c r="B15" t="str">
        <f t="shared" si="0"/>
        <v>lunes</v>
      </c>
      <c r="C15" t="s">
        <v>9</v>
      </c>
      <c r="D15" t="s">
        <v>13</v>
      </c>
      <c r="E15">
        <v>4</v>
      </c>
      <c r="F15">
        <v>3800</v>
      </c>
      <c r="G15" s="5">
        <v>15200</v>
      </c>
      <c r="H15">
        <f t="shared" si="1"/>
        <v>7</v>
      </c>
      <c r="I15" s="2">
        <f t="shared" si="2"/>
        <v>2</v>
      </c>
      <c r="J15" s="3" t="str">
        <f t="shared" si="3"/>
        <v>semana</v>
      </c>
      <c r="K15" t="str">
        <v>아인슈페너</v>
      </c>
      <c r="L15">
        <f t="shared" si="4"/>
        <v>63</v>
      </c>
    </row>
    <row r="16" spans="1:12" x14ac:dyDescent="0.25">
      <c r="A16" s="3">
        <v>45853</v>
      </c>
      <c r="B16" t="str">
        <f t="shared" si="0"/>
        <v>martes</v>
      </c>
      <c r="C16" t="s">
        <v>8</v>
      </c>
      <c r="D16" t="s">
        <v>14</v>
      </c>
      <c r="E16">
        <v>1</v>
      </c>
      <c r="F16">
        <v>3300</v>
      </c>
      <c r="G16" s="5">
        <v>3300</v>
      </c>
      <c r="H16">
        <f t="shared" si="1"/>
        <v>7</v>
      </c>
      <c r="I16" s="2">
        <f t="shared" si="2"/>
        <v>3</v>
      </c>
      <c r="J16" s="3" t="str">
        <f t="shared" si="3"/>
        <v>semana</v>
      </c>
    </row>
    <row r="17" spans="1:12" x14ac:dyDescent="0.25">
      <c r="A17" s="3">
        <v>45854</v>
      </c>
      <c r="B17" t="str">
        <f t="shared" si="0"/>
        <v>miércoles</v>
      </c>
      <c r="C17" t="s">
        <v>9</v>
      </c>
      <c r="D17" t="s">
        <v>14</v>
      </c>
      <c r="E17">
        <v>1</v>
      </c>
      <c r="F17">
        <v>3300</v>
      </c>
      <c r="G17" s="5">
        <v>3300</v>
      </c>
      <c r="H17">
        <f t="shared" si="1"/>
        <v>7</v>
      </c>
      <c r="I17" s="2">
        <f t="shared" si="2"/>
        <v>4</v>
      </c>
      <c r="J17" s="3" t="str">
        <f t="shared" si="3"/>
        <v>semana</v>
      </c>
      <c r="K17" s="1" t="s">
        <v>22</v>
      </c>
      <c r="L17" s="1" t="s">
        <v>23</v>
      </c>
    </row>
    <row r="18" spans="1:12" x14ac:dyDescent="0.25">
      <c r="A18" s="3">
        <v>45855</v>
      </c>
      <c r="B18" t="str">
        <f t="shared" si="0"/>
        <v>jueves</v>
      </c>
      <c r="C18" t="s">
        <v>10</v>
      </c>
      <c r="D18" t="s">
        <v>12</v>
      </c>
      <c r="E18">
        <v>3</v>
      </c>
      <c r="F18">
        <v>3500</v>
      </c>
      <c r="G18" s="5">
        <v>10500</v>
      </c>
      <c r="H18">
        <f t="shared" si="1"/>
        <v>7</v>
      </c>
      <c r="I18" s="2">
        <f t="shared" si="2"/>
        <v>5</v>
      </c>
      <c r="J18" s="3" t="str">
        <f t="shared" si="3"/>
        <v>semana</v>
      </c>
      <c r="K18" t="str" cm="1">
        <f t="array" ref="K18">_xlfn.XLOOKUP(MAX(L11:L15),L11:L15,_xlfn.ANCHORARRAY(K11))</f>
        <v>바닐라라떼</v>
      </c>
      <c r="L18" t="str" cm="1">
        <f t="array" ref="L18">_xlfn.XLOOKUP(MIN(L11:L15),L11:L15,_xlfn.ANCHORARRAY(K11))</f>
        <v>카푸치노</v>
      </c>
    </row>
    <row r="19" spans="1:12" x14ac:dyDescent="0.25">
      <c r="A19" s="3">
        <v>45856</v>
      </c>
      <c r="B19" t="str">
        <f t="shared" si="0"/>
        <v>viernes</v>
      </c>
      <c r="C19" t="s">
        <v>10</v>
      </c>
      <c r="D19" t="s">
        <v>12</v>
      </c>
      <c r="E19">
        <v>2</v>
      </c>
      <c r="F19">
        <v>3500</v>
      </c>
      <c r="G19" s="5">
        <v>7000</v>
      </c>
      <c r="H19">
        <f t="shared" si="1"/>
        <v>7</v>
      </c>
      <c r="I19" s="2">
        <f t="shared" si="2"/>
        <v>6</v>
      </c>
      <c r="J19" s="3" t="str">
        <f t="shared" si="3"/>
        <v>semana</v>
      </c>
    </row>
    <row r="20" spans="1:12" x14ac:dyDescent="0.25">
      <c r="A20" s="3">
        <v>45857</v>
      </c>
      <c r="B20" t="str">
        <f t="shared" si="0"/>
        <v>sábado</v>
      </c>
      <c r="C20" t="s">
        <v>8</v>
      </c>
      <c r="D20" t="s">
        <v>12</v>
      </c>
      <c r="E20">
        <v>4</v>
      </c>
      <c r="F20">
        <v>3500</v>
      </c>
      <c r="G20" s="5">
        <v>14000</v>
      </c>
      <c r="H20">
        <f t="shared" si="1"/>
        <v>7</v>
      </c>
      <c r="I20" s="2">
        <f t="shared" si="2"/>
        <v>7</v>
      </c>
      <c r="J20" s="3" t="str">
        <f t="shared" si="3"/>
        <v>finde</v>
      </c>
    </row>
    <row r="21" spans="1:12" x14ac:dyDescent="0.25">
      <c r="A21" s="3">
        <v>45858</v>
      </c>
      <c r="B21" t="str">
        <f t="shared" si="0"/>
        <v>domingo</v>
      </c>
      <c r="C21" t="s">
        <v>10</v>
      </c>
      <c r="D21" t="s">
        <v>12</v>
      </c>
      <c r="E21">
        <v>1</v>
      </c>
      <c r="F21">
        <v>3500</v>
      </c>
      <c r="G21" s="5">
        <v>3500</v>
      </c>
      <c r="H21">
        <f t="shared" si="1"/>
        <v>7</v>
      </c>
      <c r="I21" s="2">
        <f t="shared" si="2"/>
        <v>1</v>
      </c>
      <c r="J21" s="3" t="str">
        <f t="shared" si="3"/>
        <v>finde</v>
      </c>
      <c r="K21" s="7" t="s">
        <v>26</v>
      </c>
      <c r="L21" s="6"/>
    </row>
    <row r="22" spans="1:12" x14ac:dyDescent="0.25">
      <c r="A22" s="3">
        <v>45859</v>
      </c>
      <c r="B22" t="str">
        <f t="shared" si="0"/>
        <v>lunes</v>
      </c>
      <c r="C22" t="s">
        <v>8</v>
      </c>
      <c r="D22" t="s">
        <v>15</v>
      </c>
      <c r="E22">
        <v>1</v>
      </c>
      <c r="F22">
        <v>4500</v>
      </c>
      <c r="G22" s="5">
        <v>4500</v>
      </c>
      <c r="H22">
        <f t="shared" si="1"/>
        <v>7</v>
      </c>
      <c r="I22" s="2">
        <f t="shared" si="2"/>
        <v>2</v>
      </c>
      <c r="J22" s="3" t="str">
        <f t="shared" si="3"/>
        <v>semana</v>
      </c>
      <c r="K22" t="s">
        <v>27</v>
      </c>
      <c r="L22" s="5" cm="1">
        <f t="array" ref="L22:L28">SUMIF(B2:B91,K22:K28,G2:G91)</f>
        <v>141600</v>
      </c>
    </row>
    <row r="23" spans="1:12" x14ac:dyDescent="0.25">
      <c r="A23" s="3">
        <v>45860</v>
      </c>
      <c r="B23" t="str">
        <f t="shared" si="0"/>
        <v>martes</v>
      </c>
      <c r="C23" t="s">
        <v>9</v>
      </c>
      <c r="D23" t="s">
        <v>11</v>
      </c>
      <c r="E23">
        <v>2</v>
      </c>
      <c r="F23">
        <v>3000</v>
      </c>
      <c r="G23" s="5">
        <v>6000</v>
      </c>
      <c r="H23">
        <f t="shared" si="1"/>
        <v>7</v>
      </c>
      <c r="I23" s="2">
        <f t="shared" si="2"/>
        <v>3</v>
      </c>
      <c r="J23" s="3" t="str">
        <f t="shared" si="3"/>
        <v>semana</v>
      </c>
      <c r="K23" t="s">
        <v>28</v>
      </c>
      <c r="L23" s="5">
        <v>147500</v>
      </c>
    </row>
    <row r="24" spans="1:12" x14ac:dyDescent="0.25">
      <c r="A24" s="3">
        <v>45861</v>
      </c>
      <c r="B24" t="str">
        <f t="shared" si="0"/>
        <v>miércoles</v>
      </c>
      <c r="C24" t="s">
        <v>10</v>
      </c>
      <c r="D24" t="s">
        <v>12</v>
      </c>
      <c r="E24">
        <v>4</v>
      </c>
      <c r="F24">
        <v>3500</v>
      </c>
      <c r="G24" s="5">
        <v>14000</v>
      </c>
      <c r="H24">
        <f t="shared" si="1"/>
        <v>7</v>
      </c>
      <c r="I24" s="2">
        <f t="shared" si="2"/>
        <v>4</v>
      </c>
      <c r="J24" s="3" t="str">
        <f t="shared" si="3"/>
        <v>semana</v>
      </c>
      <c r="K24" t="s">
        <v>29</v>
      </c>
      <c r="L24" s="5">
        <v>146100</v>
      </c>
    </row>
    <row r="25" spans="1:12" x14ac:dyDescent="0.25">
      <c r="A25" s="3">
        <v>45862</v>
      </c>
      <c r="B25" t="str">
        <f t="shared" si="0"/>
        <v>jueves</v>
      </c>
      <c r="C25" t="s">
        <v>10</v>
      </c>
      <c r="D25" t="s">
        <v>14</v>
      </c>
      <c r="E25">
        <v>2</v>
      </c>
      <c r="F25">
        <v>3300</v>
      </c>
      <c r="G25" s="5">
        <v>6600</v>
      </c>
      <c r="H25">
        <f t="shared" si="1"/>
        <v>7</v>
      </c>
      <c r="I25" s="2">
        <f t="shared" si="2"/>
        <v>5</v>
      </c>
      <c r="J25" s="3" t="str">
        <f t="shared" si="3"/>
        <v>semana</v>
      </c>
      <c r="K25" t="s">
        <v>30</v>
      </c>
      <c r="L25" s="5">
        <v>137700</v>
      </c>
    </row>
    <row r="26" spans="1:12" x14ac:dyDescent="0.25">
      <c r="A26" s="3">
        <v>45863</v>
      </c>
      <c r="B26" t="str">
        <f t="shared" si="0"/>
        <v>viernes</v>
      </c>
      <c r="C26" t="s">
        <v>8</v>
      </c>
      <c r="D26" t="s">
        <v>13</v>
      </c>
      <c r="E26">
        <v>4</v>
      </c>
      <c r="F26">
        <v>3800</v>
      </c>
      <c r="G26" s="5">
        <v>15200</v>
      </c>
      <c r="H26">
        <f t="shared" si="1"/>
        <v>7</v>
      </c>
      <c r="I26" s="2">
        <f t="shared" si="2"/>
        <v>6</v>
      </c>
      <c r="J26" s="3" t="str">
        <f t="shared" si="3"/>
        <v>semana</v>
      </c>
      <c r="K26" t="s">
        <v>31</v>
      </c>
      <c r="L26" s="5">
        <v>152600</v>
      </c>
    </row>
    <row r="27" spans="1:12" x14ac:dyDescent="0.25">
      <c r="A27" s="3">
        <v>45864</v>
      </c>
      <c r="B27" t="str">
        <f>TEXT(A27, "dddd")</f>
        <v>sábado</v>
      </c>
      <c r="C27" t="s">
        <v>9</v>
      </c>
      <c r="D27" t="s">
        <v>15</v>
      </c>
      <c r="E27">
        <v>2</v>
      </c>
      <c r="F27">
        <v>4500</v>
      </c>
      <c r="G27" s="5">
        <v>9000</v>
      </c>
      <c r="H27">
        <f t="shared" si="1"/>
        <v>7</v>
      </c>
      <c r="I27" s="2">
        <f t="shared" si="2"/>
        <v>7</v>
      </c>
      <c r="J27" s="3" t="str">
        <f t="shared" si="3"/>
        <v>finde</v>
      </c>
      <c r="K27" t="s">
        <v>32</v>
      </c>
      <c r="L27" s="5">
        <v>142800</v>
      </c>
    </row>
    <row r="28" spans="1:12" x14ac:dyDescent="0.25">
      <c r="A28" s="3">
        <v>45865</v>
      </c>
      <c r="B28" t="str">
        <f t="shared" si="0"/>
        <v>domingo</v>
      </c>
      <c r="C28" t="s">
        <v>8</v>
      </c>
      <c r="D28" t="s">
        <v>15</v>
      </c>
      <c r="E28">
        <v>5</v>
      </c>
      <c r="F28">
        <v>4500</v>
      </c>
      <c r="G28" s="5">
        <v>22500</v>
      </c>
      <c r="H28">
        <f t="shared" si="1"/>
        <v>7</v>
      </c>
      <c r="I28" s="2">
        <f t="shared" si="2"/>
        <v>1</v>
      </c>
      <c r="J28" s="3" t="str">
        <f t="shared" si="3"/>
        <v>finde</v>
      </c>
      <c r="K28" t="s">
        <v>33</v>
      </c>
      <c r="L28" s="5">
        <v>170400</v>
      </c>
    </row>
    <row r="29" spans="1:12" x14ac:dyDescent="0.25">
      <c r="A29" s="3">
        <v>45866</v>
      </c>
      <c r="B29" t="str">
        <f t="shared" si="0"/>
        <v>lunes</v>
      </c>
      <c r="C29" t="s">
        <v>10</v>
      </c>
      <c r="D29" t="s">
        <v>11</v>
      </c>
      <c r="E29">
        <v>3</v>
      </c>
      <c r="F29">
        <v>3000</v>
      </c>
      <c r="G29" s="5">
        <v>9000</v>
      </c>
      <c r="H29">
        <f t="shared" si="1"/>
        <v>7</v>
      </c>
      <c r="I29" s="2">
        <f t="shared" si="2"/>
        <v>2</v>
      </c>
      <c r="J29" s="3" t="str">
        <f t="shared" si="3"/>
        <v>semana</v>
      </c>
    </row>
    <row r="30" spans="1:12" x14ac:dyDescent="0.25">
      <c r="A30" s="3">
        <v>45867</v>
      </c>
      <c r="B30" t="str">
        <f t="shared" si="0"/>
        <v>martes</v>
      </c>
      <c r="C30" t="s">
        <v>8</v>
      </c>
      <c r="D30" t="s">
        <v>12</v>
      </c>
      <c r="E30">
        <v>3</v>
      </c>
      <c r="F30">
        <v>3500</v>
      </c>
      <c r="G30" s="5">
        <v>10500</v>
      </c>
      <c r="H30">
        <f t="shared" si="1"/>
        <v>7</v>
      </c>
      <c r="I30" s="2">
        <f t="shared" si="2"/>
        <v>3</v>
      </c>
      <c r="J30" s="3" t="str">
        <f t="shared" si="3"/>
        <v>semana</v>
      </c>
      <c r="K30" s="1" t="s">
        <v>34</v>
      </c>
      <c r="L30" t="str" cm="1">
        <f t="array" ref="L30">_xlfn.XLOOKUP(MAX(_xlfn.ANCHORARRAY(L22)),_xlfn.ANCHORARRAY(L22),K22:K28)</f>
        <v>domingo</v>
      </c>
    </row>
    <row r="31" spans="1:12" x14ac:dyDescent="0.25">
      <c r="A31" s="3">
        <v>45868</v>
      </c>
      <c r="B31" t="str">
        <f t="shared" si="0"/>
        <v>miércoles</v>
      </c>
      <c r="C31" t="s">
        <v>9</v>
      </c>
      <c r="D31" t="s">
        <v>11</v>
      </c>
      <c r="E31">
        <v>3</v>
      </c>
      <c r="F31">
        <v>3000</v>
      </c>
      <c r="G31" s="5">
        <v>9000</v>
      </c>
      <c r="H31">
        <f t="shared" si="1"/>
        <v>7</v>
      </c>
      <c r="I31" s="2">
        <f t="shared" si="2"/>
        <v>4</v>
      </c>
      <c r="J31" s="3" t="str">
        <f t="shared" si="3"/>
        <v>semana</v>
      </c>
      <c r="K31" s="1" t="s">
        <v>35</v>
      </c>
      <c r="L31" t="str" cm="1">
        <f t="array" ref="L31">_xlfn.XLOOKUP(MIN(_xlfn.ANCHORARRAY(L22)),_xlfn.ANCHORARRAY(L22),K22:K28)</f>
        <v>jueves</v>
      </c>
    </row>
    <row r="32" spans="1:12" x14ac:dyDescent="0.25">
      <c r="A32" s="3">
        <v>45869</v>
      </c>
      <c r="B32" t="str">
        <f t="shared" si="0"/>
        <v>jueves</v>
      </c>
      <c r="C32" t="s">
        <v>10</v>
      </c>
      <c r="D32" t="s">
        <v>14</v>
      </c>
      <c r="E32">
        <v>5</v>
      </c>
      <c r="F32">
        <v>3300</v>
      </c>
      <c r="G32" s="5">
        <v>16500</v>
      </c>
      <c r="H32">
        <f t="shared" si="1"/>
        <v>7</v>
      </c>
      <c r="I32" s="2">
        <f t="shared" si="2"/>
        <v>5</v>
      </c>
      <c r="J32" s="3" t="str">
        <f t="shared" si="3"/>
        <v>semana</v>
      </c>
    </row>
    <row r="33" spans="1:13" x14ac:dyDescent="0.25">
      <c r="A33" s="3">
        <v>45870</v>
      </c>
      <c r="B33" t="str">
        <f t="shared" si="0"/>
        <v>viernes</v>
      </c>
      <c r="C33" t="s">
        <v>9</v>
      </c>
      <c r="D33" t="s">
        <v>15</v>
      </c>
      <c r="E33">
        <v>3</v>
      </c>
      <c r="F33">
        <v>4500</v>
      </c>
      <c r="G33" s="5">
        <v>13500</v>
      </c>
      <c r="H33">
        <f t="shared" si="1"/>
        <v>8</v>
      </c>
      <c r="I33" s="2">
        <f t="shared" si="2"/>
        <v>6</v>
      </c>
      <c r="J33" s="3" t="str">
        <f t="shared" si="3"/>
        <v>semana</v>
      </c>
    </row>
    <row r="34" spans="1:13" x14ac:dyDescent="0.25">
      <c r="A34" s="3">
        <v>45871</v>
      </c>
      <c r="B34" t="str">
        <f t="shared" si="0"/>
        <v>sábado</v>
      </c>
      <c r="C34" t="s">
        <v>8</v>
      </c>
      <c r="D34" t="s">
        <v>12</v>
      </c>
      <c r="E34">
        <v>4</v>
      </c>
      <c r="F34">
        <v>3500</v>
      </c>
      <c r="G34" s="5">
        <v>14000</v>
      </c>
      <c r="H34">
        <f t="shared" si="1"/>
        <v>8</v>
      </c>
      <c r="I34" s="2">
        <f t="shared" si="2"/>
        <v>7</v>
      </c>
      <c r="J34" s="3" t="str">
        <f t="shared" si="3"/>
        <v>finde</v>
      </c>
      <c r="K34" s="7" t="s">
        <v>36</v>
      </c>
      <c r="L34" s="6"/>
    </row>
    <row r="35" spans="1:13" x14ac:dyDescent="0.25">
      <c r="A35" s="3">
        <v>45872</v>
      </c>
      <c r="B35" t="str">
        <f t="shared" si="0"/>
        <v>domingo</v>
      </c>
      <c r="C35" t="s">
        <v>8</v>
      </c>
      <c r="D35" t="s">
        <v>15</v>
      </c>
      <c r="E35">
        <v>3</v>
      </c>
      <c r="F35">
        <v>4500</v>
      </c>
      <c r="G35" s="5">
        <v>13500</v>
      </c>
      <c r="H35">
        <f t="shared" si="1"/>
        <v>8</v>
      </c>
      <c r="I35" s="2">
        <f t="shared" si="2"/>
        <v>1</v>
      </c>
      <c r="J35" s="3" t="str">
        <f t="shared" si="3"/>
        <v>finde</v>
      </c>
      <c r="K35" t="s">
        <v>27</v>
      </c>
      <c r="L35" s="5">
        <f>AVERAGEIF(B:B,K35,G:G)</f>
        <v>11800</v>
      </c>
      <c r="M35">
        <f>_xlfn.RANK.EQ(L35,$L$35:$L$41)</f>
        <v>2</v>
      </c>
    </row>
    <row r="36" spans="1:13" x14ac:dyDescent="0.25">
      <c r="A36" s="3">
        <v>45873</v>
      </c>
      <c r="B36" t="str">
        <f t="shared" si="0"/>
        <v>lunes</v>
      </c>
      <c r="C36" t="s">
        <v>10</v>
      </c>
      <c r="D36" t="s">
        <v>13</v>
      </c>
      <c r="E36">
        <v>5</v>
      </c>
      <c r="F36">
        <v>3800</v>
      </c>
      <c r="G36" s="5">
        <v>19000</v>
      </c>
      <c r="H36">
        <f t="shared" si="1"/>
        <v>8</v>
      </c>
      <c r="I36" s="2">
        <f t="shared" si="2"/>
        <v>2</v>
      </c>
      <c r="J36" s="3" t="str">
        <f t="shared" si="3"/>
        <v>semana</v>
      </c>
      <c r="K36" t="s">
        <v>28</v>
      </c>
      <c r="L36" s="5">
        <f t="shared" ref="L36:L41" si="5">AVERAGEIF(B:B,K36,G:G)</f>
        <v>11346.153846153846</v>
      </c>
      <c r="M36">
        <f t="shared" ref="M36:M41" si="6">_xlfn.RANK.EQ(L36,$L$35:$L$41)</f>
        <v>4</v>
      </c>
    </row>
    <row r="37" spans="1:13" x14ac:dyDescent="0.25">
      <c r="A37" s="3">
        <v>45874</v>
      </c>
      <c r="B37" t="str">
        <f t="shared" si="0"/>
        <v>martes</v>
      </c>
      <c r="C37" t="s">
        <v>9</v>
      </c>
      <c r="D37" t="s">
        <v>13</v>
      </c>
      <c r="E37">
        <v>3</v>
      </c>
      <c r="F37">
        <v>3800</v>
      </c>
      <c r="G37" s="5">
        <v>11400</v>
      </c>
      <c r="H37">
        <f t="shared" si="1"/>
        <v>8</v>
      </c>
      <c r="I37" s="2">
        <f t="shared" si="2"/>
        <v>3</v>
      </c>
      <c r="J37" s="3" t="str">
        <f t="shared" si="3"/>
        <v>semana</v>
      </c>
      <c r="K37" t="s">
        <v>29</v>
      </c>
      <c r="L37" s="5">
        <f t="shared" si="5"/>
        <v>11238.461538461539</v>
      </c>
      <c r="M37">
        <f t="shared" si="6"/>
        <v>5</v>
      </c>
    </row>
    <row r="38" spans="1:13" x14ac:dyDescent="0.25">
      <c r="A38" s="3">
        <v>45875</v>
      </c>
      <c r="B38" t="str">
        <f t="shared" si="0"/>
        <v>miércoles</v>
      </c>
      <c r="C38" t="s">
        <v>9</v>
      </c>
      <c r="D38" t="s">
        <v>15</v>
      </c>
      <c r="E38">
        <v>2</v>
      </c>
      <c r="F38">
        <v>4500</v>
      </c>
      <c r="G38" s="5">
        <v>9000</v>
      </c>
      <c r="H38">
        <f t="shared" si="1"/>
        <v>8</v>
      </c>
      <c r="I38" s="2">
        <f t="shared" si="2"/>
        <v>4</v>
      </c>
      <c r="J38" s="3" t="str">
        <f t="shared" si="3"/>
        <v>semana</v>
      </c>
      <c r="K38" t="s">
        <v>30</v>
      </c>
      <c r="L38" s="5">
        <f t="shared" si="5"/>
        <v>10592.307692307691</v>
      </c>
      <c r="M38">
        <f t="shared" si="6"/>
        <v>7</v>
      </c>
    </row>
    <row r="39" spans="1:13" x14ac:dyDescent="0.25">
      <c r="A39" s="3">
        <v>45876</v>
      </c>
      <c r="B39" t="str">
        <f t="shared" si="0"/>
        <v>jueves</v>
      </c>
      <c r="C39" t="s">
        <v>8</v>
      </c>
      <c r="D39" t="s">
        <v>12</v>
      </c>
      <c r="E39">
        <v>5</v>
      </c>
      <c r="F39">
        <v>3500</v>
      </c>
      <c r="G39" s="5">
        <v>17500</v>
      </c>
      <c r="H39">
        <f t="shared" si="1"/>
        <v>8</v>
      </c>
      <c r="I39" s="2">
        <f t="shared" si="2"/>
        <v>5</v>
      </c>
      <c r="J39" s="3" t="str">
        <f t="shared" si="3"/>
        <v>semana</v>
      </c>
      <c r="K39" t="s">
        <v>31</v>
      </c>
      <c r="L39" s="5">
        <f t="shared" si="5"/>
        <v>11738.461538461539</v>
      </c>
      <c r="M39">
        <f t="shared" si="6"/>
        <v>3</v>
      </c>
    </row>
    <row r="40" spans="1:13" x14ac:dyDescent="0.25">
      <c r="A40" s="3">
        <v>45877</v>
      </c>
      <c r="B40" t="str">
        <f t="shared" si="0"/>
        <v>viernes</v>
      </c>
      <c r="C40" t="s">
        <v>10</v>
      </c>
      <c r="D40" t="s">
        <v>15</v>
      </c>
      <c r="E40">
        <v>2</v>
      </c>
      <c r="F40">
        <v>4500</v>
      </c>
      <c r="G40" s="5">
        <v>9000</v>
      </c>
      <c r="H40">
        <f t="shared" si="1"/>
        <v>8</v>
      </c>
      <c r="I40" s="2">
        <f t="shared" si="2"/>
        <v>6</v>
      </c>
      <c r="J40" s="3" t="str">
        <f t="shared" si="3"/>
        <v>semana</v>
      </c>
      <c r="K40" t="s">
        <v>32</v>
      </c>
      <c r="L40" s="5">
        <f t="shared" si="5"/>
        <v>10984.615384615385</v>
      </c>
      <c r="M40">
        <f t="shared" si="6"/>
        <v>6</v>
      </c>
    </row>
    <row r="41" spans="1:13" x14ac:dyDescent="0.25">
      <c r="A41" s="3">
        <v>45878</v>
      </c>
      <c r="B41" t="str">
        <f t="shared" si="0"/>
        <v>sábado</v>
      </c>
      <c r="C41" t="s">
        <v>8</v>
      </c>
      <c r="D41" t="s">
        <v>14</v>
      </c>
      <c r="E41">
        <v>1</v>
      </c>
      <c r="F41">
        <v>3300</v>
      </c>
      <c r="G41" s="5">
        <v>3300</v>
      </c>
      <c r="H41">
        <f t="shared" si="1"/>
        <v>8</v>
      </c>
      <c r="I41" s="2">
        <f t="shared" si="2"/>
        <v>7</v>
      </c>
      <c r="J41" s="3" t="str">
        <f t="shared" si="3"/>
        <v>finde</v>
      </c>
      <c r="K41" t="s">
        <v>33</v>
      </c>
      <c r="L41" s="5">
        <f t="shared" si="5"/>
        <v>13107.692307692309</v>
      </c>
      <c r="M41">
        <f t="shared" si="6"/>
        <v>1</v>
      </c>
    </row>
    <row r="42" spans="1:13" x14ac:dyDescent="0.25">
      <c r="A42" s="3">
        <v>45879</v>
      </c>
      <c r="B42" t="str">
        <f t="shared" si="0"/>
        <v>domingo</v>
      </c>
      <c r="C42" t="s">
        <v>10</v>
      </c>
      <c r="D42" t="s">
        <v>14</v>
      </c>
      <c r="E42">
        <v>5</v>
      </c>
      <c r="F42">
        <v>3300</v>
      </c>
      <c r="G42" s="5">
        <v>16500</v>
      </c>
      <c r="H42">
        <f t="shared" si="1"/>
        <v>8</v>
      </c>
      <c r="I42" s="2">
        <f t="shared" si="2"/>
        <v>1</v>
      </c>
      <c r="J42" s="3" t="str">
        <f t="shared" si="3"/>
        <v>finde</v>
      </c>
    </row>
    <row r="43" spans="1:13" x14ac:dyDescent="0.25">
      <c r="A43" s="3">
        <v>45880</v>
      </c>
      <c r="B43" t="str">
        <f t="shared" si="0"/>
        <v>lunes</v>
      </c>
      <c r="C43" t="s">
        <v>10</v>
      </c>
      <c r="D43" t="s">
        <v>13</v>
      </c>
      <c r="E43">
        <v>5</v>
      </c>
      <c r="F43">
        <v>3800</v>
      </c>
      <c r="G43" s="5">
        <v>19000</v>
      </c>
      <c r="H43">
        <f t="shared" si="1"/>
        <v>8</v>
      </c>
      <c r="I43" s="2">
        <f t="shared" si="2"/>
        <v>2</v>
      </c>
      <c r="J43" s="3" t="str">
        <f t="shared" si="3"/>
        <v>semana</v>
      </c>
      <c r="K43" s="5" t="str" cm="1">
        <f t="array" ref="K43:L49">_xlfn._xlws.SORT(K35:L41,2,-1)</f>
        <v>domingo</v>
      </c>
      <c r="L43" s="5">
        <v>13107.692307692309</v>
      </c>
    </row>
    <row r="44" spans="1:13" x14ac:dyDescent="0.25">
      <c r="A44" s="3">
        <v>45881</v>
      </c>
      <c r="B44" t="str">
        <f t="shared" si="0"/>
        <v>martes</v>
      </c>
      <c r="C44" t="s">
        <v>8</v>
      </c>
      <c r="D44" t="s">
        <v>11</v>
      </c>
      <c r="E44">
        <v>5</v>
      </c>
      <c r="F44">
        <v>3000</v>
      </c>
      <c r="G44" s="5">
        <v>15000</v>
      </c>
      <c r="H44">
        <f t="shared" si="1"/>
        <v>8</v>
      </c>
      <c r="I44" s="2">
        <f t="shared" si="2"/>
        <v>3</v>
      </c>
      <c r="J44" s="3" t="str">
        <f t="shared" si="3"/>
        <v>semana</v>
      </c>
      <c r="K44" t="str">
        <v>lunes</v>
      </c>
      <c r="L44" s="5">
        <v>11800</v>
      </c>
    </row>
    <row r="45" spans="1:13" x14ac:dyDescent="0.25">
      <c r="A45" s="3">
        <v>45882</v>
      </c>
      <c r="B45" t="str">
        <f t="shared" si="0"/>
        <v>miércoles</v>
      </c>
      <c r="C45" t="s">
        <v>10</v>
      </c>
      <c r="D45" t="s">
        <v>13</v>
      </c>
      <c r="E45">
        <v>5</v>
      </c>
      <c r="F45">
        <v>3800</v>
      </c>
      <c r="G45" s="5">
        <v>19000</v>
      </c>
      <c r="H45">
        <f t="shared" si="1"/>
        <v>8</v>
      </c>
      <c r="I45" s="2">
        <f t="shared" si="2"/>
        <v>4</v>
      </c>
      <c r="J45" s="3" t="str">
        <f t="shared" si="3"/>
        <v>semana</v>
      </c>
      <c r="K45" t="str">
        <v>viernes</v>
      </c>
      <c r="L45" s="5">
        <v>11738.461538461539</v>
      </c>
    </row>
    <row r="46" spans="1:13" x14ac:dyDescent="0.25">
      <c r="A46" s="3">
        <v>45883</v>
      </c>
      <c r="B46" t="str">
        <f t="shared" si="0"/>
        <v>jueves</v>
      </c>
      <c r="C46" t="s">
        <v>10</v>
      </c>
      <c r="D46" t="s">
        <v>11</v>
      </c>
      <c r="E46">
        <v>2</v>
      </c>
      <c r="F46">
        <v>3000</v>
      </c>
      <c r="G46" s="5">
        <v>6000</v>
      </c>
      <c r="H46">
        <f t="shared" si="1"/>
        <v>8</v>
      </c>
      <c r="I46" s="2">
        <f t="shared" si="2"/>
        <v>5</v>
      </c>
      <c r="J46" s="3" t="str">
        <f t="shared" si="3"/>
        <v>semana</v>
      </c>
      <c r="K46" t="str">
        <v>martes</v>
      </c>
      <c r="L46" s="5">
        <v>11346.153846153846</v>
      </c>
    </row>
    <row r="47" spans="1:13" x14ac:dyDescent="0.25">
      <c r="A47" s="3">
        <v>45884</v>
      </c>
      <c r="B47" t="str">
        <f t="shared" si="0"/>
        <v>viernes</v>
      </c>
      <c r="C47" t="s">
        <v>8</v>
      </c>
      <c r="D47" t="s">
        <v>15</v>
      </c>
      <c r="E47">
        <v>4</v>
      </c>
      <c r="F47">
        <v>4500</v>
      </c>
      <c r="G47" s="5">
        <v>18000</v>
      </c>
      <c r="H47">
        <f t="shared" si="1"/>
        <v>8</v>
      </c>
      <c r="I47" s="2">
        <f t="shared" si="2"/>
        <v>6</v>
      </c>
      <c r="J47" s="3" t="s">
        <v>28</v>
      </c>
      <c r="K47" t="str">
        <v>miércoles</v>
      </c>
      <c r="L47" s="5">
        <v>11238.461538461539</v>
      </c>
    </row>
    <row r="48" spans="1:13" x14ac:dyDescent="0.25">
      <c r="A48" s="3">
        <v>45885</v>
      </c>
      <c r="B48" t="str">
        <f t="shared" si="0"/>
        <v>sábado</v>
      </c>
      <c r="C48" t="s">
        <v>9</v>
      </c>
      <c r="D48" t="s">
        <v>12</v>
      </c>
      <c r="E48">
        <v>4</v>
      </c>
      <c r="F48">
        <v>3500</v>
      </c>
      <c r="G48" s="5">
        <v>14000</v>
      </c>
      <c r="H48">
        <f t="shared" si="1"/>
        <v>8</v>
      </c>
      <c r="I48" s="2">
        <f t="shared" si="2"/>
        <v>7</v>
      </c>
      <c r="J48" s="3" t="str">
        <f t="shared" si="3"/>
        <v>finde</v>
      </c>
      <c r="K48" t="str">
        <v>sábado</v>
      </c>
      <c r="L48" s="5">
        <v>10984.615384615385</v>
      </c>
    </row>
    <row r="49" spans="1:12" x14ac:dyDescent="0.25">
      <c r="A49" s="3">
        <v>45886</v>
      </c>
      <c r="B49" t="str">
        <f t="shared" si="0"/>
        <v>domingo</v>
      </c>
      <c r="C49" t="s">
        <v>10</v>
      </c>
      <c r="D49" t="s">
        <v>12</v>
      </c>
      <c r="E49">
        <v>2</v>
      </c>
      <c r="F49">
        <v>3500</v>
      </c>
      <c r="G49" s="5">
        <v>7000</v>
      </c>
      <c r="H49">
        <f t="shared" si="1"/>
        <v>8</v>
      </c>
      <c r="I49" s="2">
        <f t="shared" si="2"/>
        <v>1</v>
      </c>
      <c r="J49" s="3" t="str">
        <f t="shared" si="3"/>
        <v>finde</v>
      </c>
      <c r="K49" t="str">
        <v>jueves</v>
      </c>
      <c r="L49" s="5">
        <v>10592.307692307691</v>
      </c>
    </row>
    <row r="50" spans="1:12" x14ac:dyDescent="0.25">
      <c r="A50" s="3">
        <v>45887</v>
      </c>
      <c r="B50" t="str">
        <f t="shared" si="0"/>
        <v>lunes</v>
      </c>
      <c r="C50" t="s">
        <v>9</v>
      </c>
      <c r="D50" t="s">
        <v>15</v>
      </c>
      <c r="E50">
        <v>3</v>
      </c>
      <c r="F50">
        <v>4500</v>
      </c>
      <c r="G50" s="5">
        <v>13500</v>
      </c>
      <c r="H50">
        <f t="shared" si="1"/>
        <v>8</v>
      </c>
      <c r="I50" s="2">
        <f t="shared" si="2"/>
        <v>2</v>
      </c>
      <c r="J50" s="3" t="str">
        <f t="shared" si="3"/>
        <v>semana</v>
      </c>
    </row>
    <row r="51" spans="1:12" x14ac:dyDescent="0.25">
      <c r="A51" s="3">
        <v>45888</v>
      </c>
      <c r="B51" t="str">
        <f t="shared" si="0"/>
        <v>martes</v>
      </c>
      <c r="C51" t="s">
        <v>8</v>
      </c>
      <c r="D51" t="s">
        <v>11</v>
      </c>
      <c r="E51">
        <v>3</v>
      </c>
      <c r="F51">
        <v>3000</v>
      </c>
      <c r="G51" s="5">
        <v>9000</v>
      </c>
      <c r="H51">
        <f t="shared" si="1"/>
        <v>8</v>
      </c>
      <c r="I51" s="2">
        <f t="shared" si="2"/>
        <v>3</v>
      </c>
      <c r="J51" s="3" t="str">
        <f t="shared" si="3"/>
        <v>semana</v>
      </c>
    </row>
    <row r="52" spans="1:12" x14ac:dyDescent="0.25">
      <c r="A52" s="3">
        <v>45889</v>
      </c>
      <c r="B52" t="str">
        <f t="shared" si="0"/>
        <v>miércoles</v>
      </c>
      <c r="C52" t="s">
        <v>10</v>
      </c>
      <c r="D52" t="s">
        <v>14</v>
      </c>
      <c r="E52">
        <v>3</v>
      </c>
      <c r="F52">
        <v>3300</v>
      </c>
      <c r="G52" s="5">
        <v>9900</v>
      </c>
      <c r="H52">
        <f t="shared" si="1"/>
        <v>8</v>
      </c>
      <c r="I52" s="2">
        <f t="shared" si="2"/>
        <v>4</v>
      </c>
      <c r="J52" s="3" t="str">
        <f t="shared" si="3"/>
        <v>semana</v>
      </c>
    </row>
    <row r="53" spans="1:12" x14ac:dyDescent="0.25">
      <c r="A53" s="3">
        <v>45890</v>
      </c>
      <c r="B53" t="str">
        <f t="shared" si="0"/>
        <v>jueves</v>
      </c>
      <c r="C53" t="s">
        <v>8</v>
      </c>
      <c r="D53" t="s">
        <v>12</v>
      </c>
      <c r="E53">
        <v>3</v>
      </c>
      <c r="F53">
        <v>3500</v>
      </c>
      <c r="G53" s="5">
        <v>10500</v>
      </c>
      <c r="H53">
        <f t="shared" si="1"/>
        <v>8</v>
      </c>
      <c r="I53" s="2">
        <f t="shared" si="2"/>
        <v>5</v>
      </c>
      <c r="J53" s="3" t="str">
        <f t="shared" si="3"/>
        <v>semana</v>
      </c>
    </row>
    <row r="54" spans="1:12" x14ac:dyDescent="0.25">
      <c r="A54" s="3">
        <v>45891</v>
      </c>
      <c r="B54" t="str">
        <f t="shared" si="0"/>
        <v>viernes</v>
      </c>
      <c r="C54" t="s">
        <v>9</v>
      </c>
      <c r="D54" t="s">
        <v>12</v>
      </c>
      <c r="E54">
        <v>3</v>
      </c>
      <c r="F54">
        <v>3500</v>
      </c>
      <c r="G54" s="5">
        <v>10500</v>
      </c>
      <c r="H54">
        <f t="shared" si="1"/>
        <v>8</v>
      </c>
      <c r="I54" s="2">
        <f t="shared" si="2"/>
        <v>6</v>
      </c>
      <c r="J54" s="3" t="str">
        <f t="shared" si="3"/>
        <v>semana</v>
      </c>
    </row>
    <row r="55" spans="1:12" x14ac:dyDescent="0.25">
      <c r="A55" s="3">
        <v>45892</v>
      </c>
      <c r="B55" t="str">
        <f t="shared" si="0"/>
        <v>sábado</v>
      </c>
      <c r="C55" t="s">
        <v>10</v>
      </c>
      <c r="D55" t="s">
        <v>12</v>
      </c>
      <c r="E55">
        <v>3</v>
      </c>
      <c r="F55">
        <v>3500</v>
      </c>
      <c r="G55" s="5">
        <v>10500</v>
      </c>
      <c r="H55">
        <f t="shared" si="1"/>
        <v>8</v>
      </c>
      <c r="I55" s="2">
        <f t="shared" si="2"/>
        <v>7</v>
      </c>
      <c r="J55" s="3" t="str">
        <f t="shared" si="3"/>
        <v>finde</v>
      </c>
    </row>
    <row r="56" spans="1:12" x14ac:dyDescent="0.25">
      <c r="A56" s="3">
        <v>45893</v>
      </c>
      <c r="B56" t="str">
        <f t="shared" si="0"/>
        <v>domingo</v>
      </c>
      <c r="C56" t="s">
        <v>9</v>
      </c>
      <c r="D56" t="s">
        <v>13</v>
      </c>
      <c r="E56">
        <v>3</v>
      </c>
      <c r="F56">
        <v>3800</v>
      </c>
      <c r="G56" s="5">
        <v>11400</v>
      </c>
      <c r="H56">
        <f t="shared" si="1"/>
        <v>8</v>
      </c>
      <c r="I56" s="2">
        <f t="shared" si="2"/>
        <v>1</v>
      </c>
      <c r="J56" s="3" t="str">
        <f t="shared" si="3"/>
        <v>finde</v>
      </c>
    </row>
    <row r="57" spans="1:12" x14ac:dyDescent="0.25">
      <c r="A57" s="3">
        <v>45894</v>
      </c>
      <c r="B57" t="str">
        <f t="shared" si="0"/>
        <v>lunes</v>
      </c>
      <c r="C57" t="s">
        <v>10</v>
      </c>
      <c r="D57" t="s">
        <v>15</v>
      </c>
      <c r="E57">
        <v>3</v>
      </c>
      <c r="F57">
        <v>4500</v>
      </c>
      <c r="G57" s="5">
        <v>13500</v>
      </c>
      <c r="H57">
        <f t="shared" si="1"/>
        <v>8</v>
      </c>
      <c r="I57" s="2">
        <f t="shared" si="2"/>
        <v>2</v>
      </c>
      <c r="J57" s="3" t="str">
        <f t="shared" si="3"/>
        <v>semana</v>
      </c>
    </row>
    <row r="58" spans="1:12" x14ac:dyDescent="0.25">
      <c r="A58" s="3">
        <v>45895</v>
      </c>
      <c r="B58" t="str">
        <f t="shared" si="0"/>
        <v>martes</v>
      </c>
      <c r="C58" t="s">
        <v>8</v>
      </c>
      <c r="D58" t="s">
        <v>15</v>
      </c>
      <c r="E58">
        <v>5</v>
      </c>
      <c r="F58">
        <v>4500</v>
      </c>
      <c r="G58" s="5">
        <v>22500</v>
      </c>
      <c r="H58">
        <f t="shared" si="1"/>
        <v>8</v>
      </c>
      <c r="I58" s="2">
        <f t="shared" si="2"/>
        <v>3</v>
      </c>
      <c r="J58" s="3" t="str">
        <f t="shared" si="3"/>
        <v>semana</v>
      </c>
    </row>
    <row r="59" spans="1:12" x14ac:dyDescent="0.25">
      <c r="A59" s="3">
        <v>45896</v>
      </c>
      <c r="B59" t="str">
        <f t="shared" si="0"/>
        <v>miércoles</v>
      </c>
      <c r="C59" t="s">
        <v>10</v>
      </c>
      <c r="D59" t="s">
        <v>13</v>
      </c>
      <c r="E59">
        <v>2</v>
      </c>
      <c r="F59">
        <v>3800</v>
      </c>
      <c r="G59" s="5">
        <v>7600</v>
      </c>
      <c r="H59">
        <f t="shared" si="1"/>
        <v>8</v>
      </c>
      <c r="I59" s="2">
        <f t="shared" si="2"/>
        <v>4</v>
      </c>
      <c r="J59" s="3" t="str">
        <f t="shared" si="3"/>
        <v>semana</v>
      </c>
    </row>
    <row r="60" spans="1:12" x14ac:dyDescent="0.25">
      <c r="A60" s="3">
        <v>45897</v>
      </c>
      <c r="B60" t="str">
        <f t="shared" si="0"/>
        <v>jueves</v>
      </c>
      <c r="C60" t="s">
        <v>8</v>
      </c>
      <c r="D60" t="s">
        <v>13</v>
      </c>
      <c r="E60">
        <v>1</v>
      </c>
      <c r="F60">
        <v>3800</v>
      </c>
      <c r="G60" s="5">
        <v>3800</v>
      </c>
      <c r="H60">
        <f t="shared" si="1"/>
        <v>8</v>
      </c>
      <c r="I60" s="2">
        <f t="shared" si="2"/>
        <v>5</v>
      </c>
      <c r="J60" s="3" t="str">
        <f t="shared" si="3"/>
        <v>semana</v>
      </c>
    </row>
    <row r="61" spans="1:12" x14ac:dyDescent="0.25">
      <c r="A61" s="3">
        <v>45898</v>
      </c>
      <c r="B61" t="str">
        <f t="shared" si="0"/>
        <v>viernes</v>
      </c>
      <c r="C61" t="s">
        <v>10</v>
      </c>
      <c r="D61" t="s">
        <v>14</v>
      </c>
      <c r="E61">
        <v>1</v>
      </c>
      <c r="F61">
        <v>3300</v>
      </c>
      <c r="G61" s="5">
        <v>3300</v>
      </c>
      <c r="H61">
        <f t="shared" si="1"/>
        <v>8</v>
      </c>
      <c r="I61" s="2">
        <f t="shared" si="2"/>
        <v>6</v>
      </c>
      <c r="J61" s="3" t="str">
        <f t="shared" si="3"/>
        <v>semana</v>
      </c>
    </row>
    <row r="62" spans="1:12" x14ac:dyDescent="0.25">
      <c r="A62" s="3">
        <v>45899</v>
      </c>
      <c r="B62" t="str">
        <f t="shared" si="0"/>
        <v>sábado</v>
      </c>
      <c r="C62" t="s">
        <v>10</v>
      </c>
      <c r="D62" t="s">
        <v>11</v>
      </c>
      <c r="E62">
        <v>2</v>
      </c>
      <c r="F62">
        <v>3000</v>
      </c>
      <c r="G62" s="5">
        <v>6000</v>
      </c>
      <c r="H62">
        <f t="shared" si="1"/>
        <v>8</v>
      </c>
      <c r="I62" s="2">
        <f t="shared" si="2"/>
        <v>7</v>
      </c>
      <c r="J62" s="3" t="str">
        <f t="shared" si="3"/>
        <v>finde</v>
      </c>
    </row>
    <row r="63" spans="1:12" x14ac:dyDescent="0.25">
      <c r="A63" s="3">
        <v>45900</v>
      </c>
      <c r="B63" t="str">
        <f t="shared" si="0"/>
        <v>domingo</v>
      </c>
      <c r="C63" t="s">
        <v>10</v>
      </c>
      <c r="D63" t="s">
        <v>14</v>
      </c>
      <c r="E63">
        <v>2</v>
      </c>
      <c r="F63">
        <v>3300</v>
      </c>
      <c r="G63" s="5">
        <v>6600</v>
      </c>
      <c r="H63">
        <f t="shared" si="1"/>
        <v>8</v>
      </c>
      <c r="I63" s="2">
        <f t="shared" si="2"/>
        <v>1</v>
      </c>
      <c r="J63" s="3" t="str">
        <f t="shared" si="3"/>
        <v>finde</v>
      </c>
    </row>
    <row r="64" spans="1:12" x14ac:dyDescent="0.25">
      <c r="A64" s="3">
        <v>45901</v>
      </c>
      <c r="B64" t="str">
        <f t="shared" si="0"/>
        <v>lunes</v>
      </c>
      <c r="C64" t="s">
        <v>9</v>
      </c>
      <c r="D64" t="s">
        <v>13</v>
      </c>
      <c r="E64">
        <v>3</v>
      </c>
      <c r="F64">
        <v>3800</v>
      </c>
      <c r="G64" s="5">
        <v>11400</v>
      </c>
      <c r="H64">
        <f t="shared" si="1"/>
        <v>9</v>
      </c>
      <c r="I64" s="2">
        <f t="shared" si="2"/>
        <v>2</v>
      </c>
      <c r="J64" s="3" t="str">
        <f t="shared" si="3"/>
        <v>semana</v>
      </c>
    </row>
    <row r="65" spans="1:10" x14ac:dyDescent="0.25">
      <c r="A65" s="3">
        <v>45902</v>
      </c>
      <c r="B65" t="str">
        <f t="shared" si="0"/>
        <v>martes</v>
      </c>
      <c r="C65" t="s">
        <v>8</v>
      </c>
      <c r="D65" t="s">
        <v>15</v>
      </c>
      <c r="E65">
        <v>4</v>
      </c>
      <c r="F65">
        <v>4500</v>
      </c>
      <c r="G65" s="5">
        <v>18000</v>
      </c>
      <c r="H65">
        <f t="shared" si="1"/>
        <v>9</v>
      </c>
      <c r="I65" s="2">
        <f t="shared" si="2"/>
        <v>3</v>
      </c>
      <c r="J65" s="3" t="str">
        <f t="shared" si="3"/>
        <v>semana</v>
      </c>
    </row>
    <row r="66" spans="1:10" x14ac:dyDescent="0.25">
      <c r="A66" s="3">
        <v>45903</v>
      </c>
      <c r="B66" t="str">
        <f t="shared" si="0"/>
        <v>miércoles</v>
      </c>
      <c r="C66" t="s">
        <v>8</v>
      </c>
      <c r="D66" t="s">
        <v>15</v>
      </c>
      <c r="E66">
        <v>5</v>
      </c>
      <c r="F66">
        <v>4500</v>
      </c>
      <c r="G66" s="5">
        <v>22500</v>
      </c>
      <c r="H66">
        <f t="shared" si="1"/>
        <v>9</v>
      </c>
      <c r="I66" s="2">
        <f t="shared" si="2"/>
        <v>4</v>
      </c>
      <c r="J66" s="3" t="str">
        <f t="shared" si="3"/>
        <v>semana</v>
      </c>
    </row>
    <row r="67" spans="1:10" x14ac:dyDescent="0.25">
      <c r="A67" s="3">
        <v>45904</v>
      </c>
      <c r="B67" t="str">
        <f t="shared" ref="B67:B91" si="7">TEXT(A67, "dddd")</f>
        <v>jueves</v>
      </c>
      <c r="C67" t="s">
        <v>9</v>
      </c>
      <c r="D67" t="s">
        <v>15</v>
      </c>
      <c r="E67">
        <v>4</v>
      </c>
      <c r="F67">
        <v>4500</v>
      </c>
      <c r="G67" s="5">
        <v>18000</v>
      </c>
      <c r="H67">
        <f t="shared" ref="H67:H91" si="8">MONTH(A67)</f>
        <v>9</v>
      </c>
      <c r="I67" s="2">
        <f t="shared" ref="I67:I91" si="9">WEEKDAY(A67)</f>
        <v>5</v>
      </c>
      <c r="J67" s="3" t="str">
        <f t="shared" ref="J67:J91" si="10">IF((I67=1)+(I67=7),"finde","semana")</f>
        <v>semana</v>
      </c>
    </row>
    <row r="68" spans="1:10" x14ac:dyDescent="0.25">
      <c r="A68" s="3">
        <v>45905</v>
      </c>
      <c r="B68" t="str">
        <f t="shared" si="7"/>
        <v>viernes</v>
      </c>
      <c r="C68" t="s">
        <v>8</v>
      </c>
      <c r="D68" t="s">
        <v>13</v>
      </c>
      <c r="E68">
        <v>2</v>
      </c>
      <c r="F68">
        <v>3800</v>
      </c>
      <c r="G68" s="5">
        <v>7600</v>
      </c>
      <c r="H68">
        <f t="shared" si="8"/>
        <v>9</v>
      </c>
      <c r="I68" s="2">
        <f t="shared" si="9"/>
        <v>6</v>
      </c>
      <c r="J68" s="3" t="str">
        <f t="shared" si="10"/>
        <v>semana</v>
      </c>
    </row>
    <row r="69" spans="1:10" x14ac:dyDescent="0.25">
      <c r="A69" s="3">
        <v>45906</v>
      </c>
      <c r="B69" t="str">
        <f t="shared" si="7"/>
        <v>sábado</v>
      </c>
      <c r="C69" t="s">
        <v>9</v>
      </c>
      <c r="D69" t="s">
        <v>15</v>
      </c>
      <c r="E69">
        <v>4</v>
      </c>
      <c r="F69">
        <v>4500</v>
      </c>
      <c r="G69" s="5">
        <v>18000</v>
      </c>
      <c r="H69">
        <f t="shared" si="8"/>
        <v>9</v>
      </c>
      <c r="I69" s="2">
        <f t="shared" si="9"/>
        <v>7</v>
      </c>
      <c r="J69" s="3" t="str">
        <f t="shared" si="10"/>
        <v>finde</v>
      </c>
    </row>
    <row r="70" spans="1:10" x14ac:dyDescent="0.25">
      <c r="A70" s="3">
        <v>45907</v>
      </c>
      <c r="B70" t="str">
        <f t="shared" si="7"/>
        <v>domingo</v>
      </c>
      <c r="C70" t="s">
        <v>9</v>
      </c>
      <c r="D70" t="s">
        <v>11</v>
      </c>
      <c r="E70">
        <v>3</v>
      </c>
      <c r="F70">
        <v>3000</v>
      </c>
      <c r="G70" s="5">
        <v>9000</v>
      </c>
      <c r="H70">
        <f t="shared" si="8"/>
        <v>9</v>
      </c>
      <c r="I70" s="2">
        <f t="shared" si="9"/>
        <v>1</v>
      </c>
      <c r="J70" s="3" t="str">
        <f t="shared" si="10"/>
        <v>finde</v>
      </c>
    </row>
    <row r="71" spans="1:10" x14ac:dyDescent="0.25">
      <c r="A71" s="3">
        <v>45908</v>
      </c>
      <c r="B71" t="str">
        <f t="shared" si="7"/>
        <v>lunes</v>
      </c>
      <c r="C71" t="s">
        <v>9</v>
      </c>
      <c r="D71" t="s">
        <v>13</v>
      </c>
      <c r="E71">
        <v>3</v>
      </c>
      <c r="F71">
        <v>3800</v>
      </c>
      <c r="G71" s="5">
        <v>11400</v>
      </c>
      <c r="H71">
        <f t="shared" si="8"/>
        <v>9</v>
      </c>
      <c r="I71" s="2">
        <f t="shared" si="9"/>
        <v>2</v>
      </c>
      <c r="J71" s="3" t="str">
        <f t="shared" si="10"/>
        <v>semana</v>
      </c>
    </row>
    <row r="72" spans="1:10" x14ac:dyDescent="0.25">
      <c r="A72" s="3">
        <v>45909</v>
      </c>
      <c r="B72" t="str">
        <f t="shared" si="7"/>
        <v>martes</v>
      </c>
      <c r="C72" t="s">
        <v>8</v>
      </c>
      <c r="D72" t="s">
        <v>14</v>
      </c>
      <c r="E72">
        <v>4</v>
      </c>
      <c r="F72">
        <v>3300</v>
      </c>
      <c r="G72" s="5">
        <v>13200</v>
      </c>
      <c r="H72">
        <f t="shared" si="8"/>
        <v>9</v>
      </c>
      <c r="I72" s="2">
        <f t="shared" si="9"/>
        <v>3</v>
      </c>
      <c r="J72" s="3" t="str">
        <f t="shared" si="10"/>
        <v>semana</v>
      </c>
    </row>
    <row r="73" spans="1:10" x14ac:dyDescent="0.25">
      <c r="A73" s="3">
        <v>45910</v>
      </c>
      <c r="B73" t="str">
        <f t="shared" si="7"/>
        <v>miércoles</v>
      </c>
      <c r="C73" t="s">
        <v>9</v>
      </c>
      <c r="D73" t="s">
        <v>12</v>
      </c>
      <c r="E73">
        <v>4</v>
      </c>
      <c r="F73">
        <v>3500</v>
      </c>
      <c r="G73" s="5">
        <v>14000</v>
      </c>
      <c r="H73">
        <f t="shared" si="8"/>
        <v>9</v>
      </c>
      <c r="I73" s="2">
        <f t="shared" si="9"/>
        <v>4</v>
      </c>
      <c r="J73" s="3" t="str">
        <f t="shared" si="10"/>
        <v>semana</v>
      </c>
    </row>
    <row r="74" spans="1:10" x14ac:dyDescent="0.25">
      <c r="A74" s="3">
        <v>45911</v>
      </c>
      <c r="B74" t="str">
        <f t="shared" si="7"/>
        <v>jueves</v>
      </c>
      <c r="C74" t="s">
        <v>10</v>
      </c>
      <c r="D74" t="s">
        <v>15</v>
      </c>
      <c r="E74">
        <v>2</v>
      </c>
      <c r="F74">
        <v>4500</v>
      </c>
      <c r="G74" s="5">
        <v>9000</v>
      </c>
      <c r="H74">
        <f t="shared" si="8"/>
        <v>9</v>
      </c>
      <c r="I74" s="2">
        <f t="shared" si="9"/>
        <v>5</v>
      </c>
      <c r="J74" s="3" t="str">
        <f t="shared" si="10"/>
        <v>semana</v>
      </c>
    </row>
    <row r="75" spans="1:10" x14ac:dyDescent="0.25">
      <c r="A75" s="3">
        <v>45912</v>
      </c>
      <c r="B75" t="str">
        <f t="shared" si="7"/>
        <v>viernes</v>
      </c>
      <c r="C75" t="s">
        <v>8</v>
      </c>
      <c r="D75" t="s">
        <v>13</v>
      </c>
      <c r="E75">
        <v>5</v>
      </c>
      <c r="F75">
        <v>3800</v>
      </c>
      <c r="G75" s="5">
        <v>19000</v>
      </c>
      <c r="H75">
        <f t="shared" si="8"/>
        <v>9</v>
      </c>
      <c r="I75" s="2">
        <f t="shared" si="9"/>
        <v>6</v>
      </c>
      <c r="J75" s="3" t="str">
        <f t="shared" si="10"/>
        <v>semana</v>
      </c>
    </row>
    <row r="76" spans="1:10" x14ac:dyDescent="0.25">
      <c r="A76" s="3">
        <v>45913</v>
      </c>
      <c r="B76" t="str">
        <f t="shared" si="7"/>
        <v>sábado</v>
      </c>
      <c r="C76" t="s">
        <v>8</v>
      </c>
      <c r="D76" t="s">
        <v>15</v>
      </c>
      <c r="E76">
        <v>1</v>
      </c>
      <c r="F76">
        <v>4500</v>
      </c>
      <c r="G76" s="5">
        <v>4500</v>
      </c>
      <c r="H76">
        <f t="shared" si="8"/>
        <v>9</v>
      </c>
      <c r="I76" s="2">
        <f t="shared" si="9"/>
        <v>7</v>
      </c>
      <c r="J76" s="3" t="str">
        <f t="shared" si="10"/>
        <v>finde</v>
      </c>
    </row>
    <row r="77" spans="1:10" x14ac:dyDescent="0.25">
      <c r="A77" s="3">
        <v>45914</v>
      </c>
      <c r="B77" t="str">
        <f t="shared" si="7"/>
        <v>domingo</v>
      </c>
      <c r="C77" t="s">
        <v>8</v>
      </c>
      <c r="D77" t="s">
        <v>15</v>
      </c>
      <c r="E77">
        <v>3</v>
      </c>
      <c r="F77">
        <v>4500</v>
      </c>
      <c r="G77" s="5">
        <v>13500</v>
      </c>
      <c r="H77">
        <f t="shared" si="8"/>
        <v>9</v>
      </c>
      <c r="I77" s="2">
        <f t="shared" si="9"/>
        <v>1</v>
      </c>
      <c r="J77" s="3" t="str">
        <f t="shared" si="10"/>
        <v>finde</v>
      </c>
    </row>
    <row r="78" spans="1:10" x14ac:dyDescent="0.25">
      <c r="A78" s="3">
        <v>45915</v>
      </c>
      <c r="B78" t="str">
        <f t="shared" si="7"/>
        <v>lunes</v>
      </c>
      <c r="C78" t="s">
        <v>9</v>
      </c>
      <c r="D78" t="s">
        <v>13</v>
      </c>
      <c r="E78">
        <v>1</v>
      </c>
      <c r="F78">
        <v>3800</v>
      </c>
      <c r="G78" s="5">
        <v>3800</v>
      </c>
      <c r="H78">
        <f t="shared" si="8"/>
        <v>9</v>
      </c>
      <c r="I78" s="2">
        <f t="shared" si="9"/>
        <v>2</v>
      </c>
      <c r="J78" s="3" t="str">
        <f t="shared" si="10"/>
        <v>semana</v>
      </c>
    </row>
    <row r="79" spans="1:10" x14ac:dyDescent="0.25">
      <c r="A79" s="3">
        <v>45916</v>
      </c>
      <c r="B79" t="str">
        <f t="shared" si="7"/>
        <v>martes</v>
      </c>
      <c r="C79" t="s">
        <v>10</v>
      </c>
      <c r="D79" t="s">
        <v>14</v>
      </c>
      <c r="E79">
        <v>2</v>
      </c>
      <c r="F79">
        <v>3300</v>
      </c>
      <c r="G79" s="5">
        <v>6600</v>
      </c>
      <c r="H79">
        <f t="shared" si="8"/>
        <v>9</v>
      </c>
      <c r="I79" s="2">
        <f t="shared" si="9"/>
        <v>3</v>
      </c>
      <c r="J79" s="3" t="str">
        <f t="shared" si="10"/>
        <v>semana</v>
      </c>
    </row>
    <row r="80" spans="1:10" x14ac:dyDescent="0.25">
      <c r="A80" s="3">
        <v>45917</v>
      </c>
      <c r="B80" t="str">
        <f t="shared" si="7"/>
        <v>miércoles</v>
      </c>
      <c r="C80" t="s">
        <v>10</v>
      </c>
      <c r="D80" t="s">
        <v>11</v>
      </c>
      <c r="E80">
        <v>2</v>
      </c>
      <c r="F80">
        <v>3000</v>
      </c>
      <c r="G80" s="5">
        <v>6000</v>
      </c>
      <c r="H80">
        <f t="shared" si="8"/>
        <v>9</v>
      </c>
      <c r="I80" s="2">
        <f t="shared" si="9"/>
        <v>4</v>
      </c>
      <c r="J80" s="3" t="str">
        <f t="shared" si="10"/>
        <v>semana</v>
      </c>
    </row>
    <row r="81" spans="1:10" x14ac:dyDescent="0.25">
      <c r="A81" s="3">
        <v>45918</v>
      </c>
      <c r="B81" t="str">
        <f t="shared" si="7"/>
        <v>jueves</v>
      </c>
      <c r="C81" t="s">
        <v>10</v>
      </c>
      <c r="D81" t="s">
        <v>11</v>
      </c>
      <c r="E81">
        <v>4</v>
      </c>
      <c r="F81">
        <v>3000</v>
      </c>
      <c r="G81" s="5">
        <v>12000</v>
      </c>
      <c r="H81">
        <f t="shared" si="8"/>
        <v>9</v>
      </c>
      <c r="I81" s="2">
        <f t="shared" si="9"/>
        <v>5</v>
      </c>
      <c r="J81" s="3" t="str">
        <f t="shared" si="10"/>
        <v>semana</v>
      </c>
    </row>
    <row r="82" spans="1:10" x14ac:dyDescent="0.25">
      <c r="A82" s="3">
        <v>45919</v>
      </c>
      <c r="B82" t="str">
        <f t="shared" si="7"/>
        <v>viernes</v>
      </c>
      <c r="C82" t="s">
        <v>8</v>
      </c>
      <c r="D82" t="s">
        <v>14</v>
      </c>
      <c r="E82">
        <v>5</v>
      </c>
      <c r="F82">
        <v>3300</v>
      </c>
      <c r="G82" s="5">
        <v>16500</v>
      </c>
      <c r="H82">
        <f t="shared" si="8"/>
        <v>9</v>
      </c>
      <c r="I82" s="2">
        <f t="shared" si="9"/>
        <v>6</v>
      </c>
      <c r="J82" s="3" t="str">
        <f t="shared" si="10"/>
        <v>semana</v>
      </c>
    </row>
    <row r="83" spans="1:10" x14ac:dyDescent="0.25">
      <c r="A83" s="3">
        <v>45920</v>
      </c>
      <c r="B83" t="str">
        <f t="shared" si="7"/>
        <v>sábado</v>
      </c>
      <c r="C83" t="s">
        <v>9</v>
      </c>
      <c r="D83" t="s">
        <v>12</v>
      </c>
      <c r="E83">
        <v>3</v>
      </c>
      <c r="F83">
        <v>3500</v>
      </c>
      <c r="G83" s="5">
        <v>10500</v>
      </c>
      <c r="H83">
        <f t="shared" si="8"/>
        <v>9</v>
      </c>
      <c r="I83" s="2">
        <f t="shared" si="9"/>
        <v>7</v>
      </c>
      <c r="J83" s="3" t="str">
        <f t="shared" si="10"/>
        <v>finde</v>
      </c>
    </row>
    <row r="84" spans="1:10" x14ac:dyDescent="0.25">
      <c r="A84" s="3">
        <v>45921</v>
      </c>
      <c r="B84" t="str">
        <f t="shared" si="7"/>
        <v>domingo</v>
      </c>
      <c r="C84" t="s">
        <v>9</v>
      </c>
      <c r="D84" t="s">
        <v>13</v>
      </c>
      <c r="E84">
        <v>5</v>
      </c>
      <c r="F84">
        <v>3800</v>
      </c>
      <c r="G84" s="5">
        <v>19000</v>
      </c>
      <c r="H84">
        <f t="shared" si="8"/>
        <v>9</v>
      </c>
      <c r="I84" s="2">
        <f t="shared" si="9"/>
        <v>1</v>
      </c>
      <c r="J84" s="3" t="str">
        <f t="shared" si="10"/>
        <v>finde</v>
      </c>
    </row>
    <row r="85" spans="1:10" x14ac:dyDescent="0.25">
      <c r="A85" s="3">
        <v>45922</v>
      </c>
      <c r="B85" t="str">
        <f t="shared" si="7"/>
        <v>lunes</v>
      </c>
      <c r="C85" t="s">
        <v>10</v>
      </c>
      <c r="D85" t="s">
        <v>14</v>
      </c>
      <c r="E85">
        <v>3</v>
      </c>
      <c r="F85">
        <v>3300</v>
      </c>
      <c r="G85" s="5">
        <v>9900</v>
      </c>
      <c r="H85">
        <f t="shared" si="8"/>
        <v>9</v>
      </c>
      <c r="I85" s="2">
        <f t="shared" si="9"/>
        <v>2</v>
      </c>
      <c r="J85" s="3" t="str">
        <f t="shared" si="10"/>
        <v>semana</v>
      </c>
    </row>
    <row r="86" spans="1:10" x14ac:dyDescent="0.25">
      <c r="A86" s="3">
        <v>45923</v>
      </c>
      <c r="B86" t="str">
        <f t="shared" si="7"/>
        <v>martes</v>
      </c>
      <c r="C86" t="s">
        <v>8</v>
      </c>
      <c r="D86" t="s">
        <v>15</v>
      </c>
      <c r="E86">
        <v>3</v>
      </c>
      <c r="F86">
        <v>4500</v>
      </c>
      <c r="G86" s="5">
        <v>13500</v>
      </c>
      <c r="H86">
        <f t="shared" si="8"/>
        <v>9</v>
      </c>
      <c r="I86" s="2">
        <f t="shared" si="9"/>
        <v>3</v>
      </c>
      <c r="J86" s="3" t="str">
        <f t="shared" si="10"/>
        <v>semana</v>
      </c>
    </row>
    <row r="87" spans="1:10" x14ac:dyDescent="0.25">
      <c r="A87" s="3">
        <v>45924</v>
      </c>
      <c r="B87" t="str">
        <f t="shared" si="7"/>
        <v>miércoles</v>
      </c>
      <c r="C87" t="s">
        <v>10</v>
      </c>
      <c r="D87" t="s">
        <v>13</v>
      </c>
      <c r="E87">
        <v>1</v>
      </c>
      <c r="F87">
        <v>3800</v>
      </c>
      <c r="G87" s="5">
        <v>3800</v>
      </c>
      <c r="H87">
        <f t="shared" si="8"/>
        <v>9</v>
      </c>
      <c r="I87" s="2">
        <f t="shared" si="9"/>
        <v>4</v>
      </c>
      <c r="J87" s="3" t="str">
        <f t="shared" si="10"/>
        <v>semana</v>
      </c>
    </row>
    <row r="88" spans="1:10" x14ac:dyDescent="0.25">
      <c r="A88" s="3">
        <v>45925</v>
      </c>
      <c r="B88" t="str">
        <f t="shared" si="7"/>
        <v>jueves</v>
      </c>
      <c r="C88" t="s">
        <v>9</v>
      </c>
      <c r="D88" t="s">
        <v>14</v>
      </c>
      <c r="E88">
        <v>3</v>
      </c>
      <c r="F88">
        <v>3300</v>
      </c>
      <c r="G88" s="5">
        <v>9900</v>
      </c>
      <c r="H88">
        <f t="shared" si="8"/>
        <v>9</v>
      </c>
      <c r="I88" s="2">
        <f t="shared" si="9"/>
        <v>5</v>
      </c>
      <c r="J88" s="3" t="str">
        <f t="shared" si="10"/>
        <v>semana</v>
      </c>
    </row>
    <row r="89" spans="1:10" x14ac:dyDescent="0.25">
      <c r="A89" s="3">
        <v>45926</v>
      </c>
      <c r="B89" t="str">
        <f t="shared" si="7"/>
        <v>viernes</v>
      </c>
      <c r="C89" t="s">
        <v>10</v>
      </c>
      <c r="D89" t="s">
        <v>13</v>
      </c>
      <c r="E89">
        <v>3</v>
      </c>
      <c r="F89">
        <v>3800</v>
      </c>
      <c r="G89" s="5">
        <v>11400</v>
      </c>
      <c r="H89">
        <f t="shared" si="8"/>
        <v>9</v>
      </c>
      <c r="I89" s="2">
        <f t="shared" si="9"/>
        <v>6</v>
      </c>
      <c r="J89" s="3" t="str">
        <f t="shared" si="10"/>
        <v>semana</v>
      </c>
    </row>
    <row r="90" spans="1:10" x14ac:dyDescent="0.25">
      <c r="A90" s="3">
        <v>45927</v>
      </c>
      <c r="B90" t="str">
        <f t="shared" si="7"/>
        <v>sábado</v>
      </c>
      <c r="C90" t="s">
        <v>8</v>
      </c>
      <c r="D90" t="s">
        <v>15</v>
      </c>
      <c r="E90">
        <v>4</v>
      </c>
      <c r="F90">
        <v>4500</v>
      </c>
      <c r="G90" s="5">
        <v>18000</v>
      </c>
      <c r="H90">
        <f t="shared" si="8"/>
        <v>9</v>
      </c>
      <c r="I90" s="2">
        <f t="shared" si="9"/>
        <v>7</v>
      </c>
      <c r="J90" s="3" t="str">
        <f t="shared" si="10"/>
        <v>finde</v>
      </c>
    </row>
    <row r="91" spans="1:10" x14ac:dyDescent="0.25">
      <c r="A91" s="3">
        <v>45928</v>
      </c>
      <c r="B91" t="str">
        <f t="shared" si="7"/>
        <v>domingo</v>
      </c>
      <c r="C91" t="s">
        <v>9</v>
      </c>
      <c r="D91" t="s">
        <v>13</v>
      </c>
      <c r="E91">
        <v>3</v>
      </c>
      <c r="F91">
        <v>3800</v>
      </c>
      <c r="G91" s="5">
        <v>11400</v>
      </c>
      <c r="H91">
        <f t="shared" si="8"/>
        <v>9</v>
      </c>
      <c r="I91" s="2">
        <f t="shared" si="9"/>
        <v>1</v>
      </c>
      <c r="J91" s="3" t="str">
        <f t="shared" si="10"/>
        <v>finde</v>
      </c>
    </row>
    <row r="92" spans="1:10" x14ac:dyDescent="0.25">
      <c r="D92">
        <f>COUNTIF(D2:D81,"아메리카노")</f>
        <v>14</v>
      </c>
      <c r="E92">
        <f>SUBTOTAL(9, E2:E81)</f>
        <v>248</v>
      </c>
    </row>
    <row r="93" spans="1:10" x14ac:dyDescent="0.25">
      <c r="D93">
        <f>SUBTOTAL(3,D2:D91)</f>
        <v>90</v>
      </c>
    </row>
    <row r="94" spans="1:10" x14ac:dyDescent="0.25">
      <c r="G94" s="5"/>
    </row>
  </sheetData>
  <autoFilter ref="B1:B93" xr:uid="{00000000-0001-0000-0000-000000000000}"/>
  <phoneticPr fontId="2" type="noConversion"/>
  <conditionalFormatting sqref="D1:D1048576">
    <cfRule type="containsText" dxfId="2" priority="1" operator="containsText" text="아메리카노">
      <formula>NOT(ISERROR(SEARCH("아메리카노",D1)))</formula>
    </cfRule>
  </conditionalFormatting>
  <conditionalFormatting sqref="G1 G92:G1048576">
    <cfRule type="expression" dxfId="1" priority="5">
      <formula>G2=MAX($G$2:$G$91)</formula>
    </cfRule>
  </conditionalFormatting>
  <conditionalFormatting sqref="G2:G91">
    <cfRule type="expression" dxfId="0" priority="4">
      <formula>G2=MAX($G$2:$G$91)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4173-6BB6-4E14-9722-19802E306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2025-07-30T09:44:51Z</dcterms:created>
  <dcterms:modified xsi:type="dcterms:W3CDTF">2025-08-05T17:36:57Z</dcterms:modified>
</cp:coreProperties>
</file>