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joaquindelgadohernandez/Downloads/"/>
    </mc:Choice>
  </mc:AlternateContent>
  <xr:revisionPtr revIDLastSave="0" documentId="13_ncr:1_{113D172D-3654-6B45-9DDE-95049B2E43C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AX" sheetId="1" r:id="rId1"/>
    <sheet name="M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J30" i="1"/>
  <c r="I28" i="1" a="1"/>
  <c r="I28" i="1" s="1"/>
  <c r="J28" i="1" a="1"/>
  <c r="J28" i="1" s="1"/>
  <c r="I21" i="1"/>
  <c r="J21" i="1"/>
  <c r="I22" i="1"/>
  <c r="J22" i="1"/>
  <c r="I23" i="1"/>
  <c r="J23" i="1"/>
  <c r="I24" i="1"/>
  <c r="J24" i="1"/>
  <c r="I25" i="1"/>
  <c r="J25" i="1"/>
  <c r="I20" i="1"/>
  <c r="J20" i="1"/>
  <c r="I11" i="1"/>
  <c r="J11" i="1"/>
  <c r="I12" i="1"/>
  <c r="J12" i="1"/>
  <c r="I13" i="1"/>
  <c r="J13" i="1"/>
  <c r="I14" i="1"/>
  <c r="J14" i="1"/>
  <c r="I15" i="1"/>
  <c r="J15" i="1"/>
  <c r="I16" i="1"/>
  <c r="J16" i="1"/>
  <c r="H12" i="1"/>
  <c r="H13" i="1"/>
  <c r="H14" i="1"/>
  <c r="H15" i="1"/>
  <c r="H16" i="1"/>
  <c r="H11" i="1"/>
  <c r="G12" i="1"/>
  <c r="G13" i="1"/>
  <c r="G14" i="1"/>
  <c r="G15" i="1"/>
  <c r="G16" i="1"/>
  <c r="G11" i="1"/>
  <c r="F12" i="1"/>
  <c r="F13" i="1"/>
  <c r="F14" i="1"/>
  <c r="F15" i="1"/>
  <c r="F16" i="1"/>
  <c r="F11" i="1"/>
  <c r="E12" i="1"/>
  <c r="E13" i="1"/>
  <c r="E14" i="1"/>
  <c r="E15" i="1"/>
  <c r="E16" i="1"/>
  <c r="E11" i="1"/>
  <c r="D12" i="1"/>
  <c r="D13" i="1"/>
  <c r="D14" i="1"/>
  <c r="D15" i="1"/>
  <c r="D16" i="1"/>
  <c r="D11" i="1"/>
  <c r="Z6" i="1"/>
  <c r="T5" i="1"/>
  <c r="U5" i="1" s="1"/>
  <c r="T4" i="1"/>
  <c r="U4" i="1" s="1"/>
  <c r="N4" i="1"/>
  <c r="N5" i="1"/>
  <c r="B12" i="2"/>
  <c r="C12" i="2"/>
  <c r="D12" i="2"/>
  <c r="E12" i="2"/>
  <c r="F12" i="2"/>
  <c r="F24" i="2" s="1"/>
  <c r="B13" i="2"/>
  <c r="C13" i="2"/>
  <c r="C21" i="2" s="1"/>
  <c r="D13" i="2"/>
  <c r="D24" i="2" s="1"/>
  <c r="E13" i="2"/>
  <c r="F13" i="2"/>
  <c r="B14" i="2"/>
  <c r="C14" i="2"/>
  <c r="D14" i="2"/>
  <c r="D23" i="2" s="1"/>
  <c r="E14" i="2"/>
  <c r="E24" i="2" s="1"/>
  <c r="F14" i="2"/>
  <c r="B15" i="2"/>
  <c r="C15" i="2"/>
  <c r="D15" i="2"/>
  <c r="E15" i="2"/>
  <c r="F15" i="2"/>
  <c r="B16" i="2"/>
  <c r="C16" i="2"/>
  <c r="C25" i="2" s="1"/>
  <c r="D16" i="2"/>
  <c r="E16" i="2"/>
  <c r="F16" i="2"/>
  <c r="F11" i="2"/>
  <c r="E11" i="2"/>
  <c r="D11" i="2"/>
  <c r="C11" i="2"/>
  <c r="B11" i="2"/>
  <c r="B25" i="2"/>
  <c r="F20" i="2"/>
  <c r="F22" i="2"/>
  <c r="B12" i="1"/>
  <c r="C12" i="1"/>
  <c r="B13" i="1"/>
  <c r="C13" i="1"/>
  <c r="B14" i="1"/>
  <c r="C14" i="1"/>
  <c r="B15" i="1"/>
  <c r="C15" i="1"/>
  <c r="B16" i="1"/>
  <c r="C16" i="1"/>
  <c r="C11" i="1"/>
  <c r="B11" i="1"/>
  <c r="H20" i="1" l="1"/>
  <c r="H24" i="1"/>
  <c r="H21" i="1"/>
  <c r="H28" i="1" s="1" a="1"/>
  <c r="H28" i="1" s="1"/>
  <c r="H30" i="1" s="1"/>
  <c r="H23" i="1"/>
  <c r="H25" i="1"/>
  <c r="H22" i="1"/>
  <c r="G23" i="1"/>
  <c r="G22" i="1"/>
  <c r="G21" i="1"/>
  <c r="G20" i="1"/>
  <c r="G25" i="1"/>
  <c r="G24" i="1"/>
  <c r="D24" i="1"/>
  <c r="F24" i="1"/>
  <c r="F21" i="1"/>
  <c r="F25" i="1"/>
  <c r="F22" i="1"/>
  <c r="F20" i="1"/>
  <c r="F23" i="1"/>
  <c r="E23" i="1"/>
  <c r="E22" i="1"/>
  <c r="E21" i="1"/>
  <c r="E25" i="1"/>
  <c r="E24" i="1"/>
  <c r="E20" i="1"/>
  <c r="C23" i="1"/>
  <c r="C20" i="1"/>
  <c r="C24" i="1"/>
  <c r="C25" i="1"/>
  <c r="C21" i="1"/>
  <c r="C22" i="1"/>
  <c r="E23" i="2"/>
  <c r="F25" i="2"/>
  <c r="B24" i="2"/>
  <c r="D20" i="2"/>
  <c r="E22" i="2"/>
  <c r="D21" i="2"/>
  <c r="B23" i="2"/>
  <c r="C24" i="2"/>
  <c r="B21" i="2"/>
  <c r="E20" i="2"/>
  <c r="E25" i="2"/>
  <c r="D25" i="2"/>
  <c r="D28" i="2" s="1" a="1"/>
  <c r="D28" i="2" s="1"/>
  <c r="D30" i="2" s="1"/>
  <c r="D22" i="2"/>
  <c r="B20" i="2"/>
  <c r="E21" i="2"/>
  <c r="C23" i="2"/>
  <c r="C20" i="2"/>
  <c r="F21" i="2"/>
  <c r="F28" i="2" s="1" a="1"/>
  <c r="F28" i="2" s="1"/>
  <c r="F30" i="2" s="1"/>
  <c r="C22" i="2"/>
  <c r="B22" i="2"/>
  <c r="F23" i="2"/>
  <c r="B23" i="1"/>
  <c r="B20" i="1"/>
  <c r="B22" i="1"/>
  <c r="B24" i="1"/>
  <c r="B25" i="1"/>
  <c r="B21" i="1"/>
  <c r="D25" i="1"/>
  <c r="D23" i="1"/>
  <c r="D20" i="1"/>
  <c r="D21" i="1"/>
  <c r="D22" i="1"/>
  <c r="AA6" i="1"/>
  <c r="G28" i="1" l="1" a="1"/>
  <c r="G28" i="1" s="1"/>
  <c r="G30" i="1" s="1"/>
  <c r="E28" i="1" a="1"/>
  <c r="E28" i="1" s="1"/>
  <c r="E30" i="1" s="1"/>
  <c r="C28" i="1" a="1"/>
  <c r="C28" i="1" s="1"/>
  <c r="C30" i="1" s="1"/>
  <c r="F28" i="1" a="1"/>
  <c r="F28" i="1" s="1"/>
  <c r="F30" i="1" s="1"/>
  <c r="B28" i="1" a="1"/>
  <c r="B28" i="1" s="1"/>
  <c r="B30" i="1" s="1"/>
  <c r="E28" i="2" a="1"/>
  <c r="E28" i="2" s="1"/>
  <c r="E30" i="2" s="1"/>
  <c r="C28" i="2" a="1"/>
  <c r="C28" i="2" s="1"/>
  <c r="C30" i="2" s="1"/>
  <c r="B28" i="2" a="1"/>
  <c r="B28" i="2" s="1"/>
  <c r="B30" i="2" s="1"/>
  <c r="D28" i="1" a="1"/>
  <c r="D28" i="1" s="1"/>
  <c r="D30" i="1" s="1"/>
  <c r="F32" i="1" l="1"/>
  <c r="J32" i="1"/>
  <c r="G32" i="1"/>
  <c r="B32" i="1"/>
  <c r="I32" i="1"/>
  <c r="H32" i="1"/>
  <c r="D32" i="1"/>
  <c r="C32" i="1"/>
  <c r="B36" i="1" s="1"/>
  <c r="E32" i="1"/>
  <c r="B32" i="2"/>
  <c r="D32" i="2"/>
  <c r="E32" i="2"/>
  <c r="C32" i="2"/>
  <c r="F32" i="2"/>
  <c r="B35" i="1" l="1"/>
  <c r="B38" i="1"/>
  <c r="B40" i="1"/>
  <c r="B39" i="1"/>
  <c r="B37" i="1"/>
  <c r="C37" i="1" s="1"/>
  <c r="B37" i="2"/>
  <c r="B39" i="2"/>
  <c r="B35" i="2"/>
  <c r="B40" i="2"/>
  <c r="B38" i="2"/>
  <c r="B36" i="2"/>
  <c r="C39" i="1" l="1"/>
  <c r="C40" i="1"/>
  <c r="C38" i="1"/>
  <c r="C35" i="1"/>
  <c r="C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<sst xmlns="http://schemas.openxmlformats.org/spreadsheetml/2006/main" count="245" uniqueCount="83">
  <si>
    <t>C1</t>
  </si>
  <si>
    <t>C2</t>
  </si>
  <si>
    <t>C3</t>
  </si>
  <si>
    <t>C4</t>
  </si>
  <si>
    <t>C5</t>
  </si>
  <si>
    <t>P1</t>
  </si>
  <si>
    <t>P2</t>
  </si>
  <si>
    <t>P3</t>
  </si>
  <si>
    <t>P4</t>
  </si>
  <si>
    <t>P5</t>
  </si>
  <si>
    <t>P6</t>
  </si>
  <si>
    <t>MAX</t>
  </si>
  <si>
    <t>MIN</t>
  </si>
  <si>
    <t>E</t>
  </si>
  <si>
    <t>D</t>
  </si>
  <si>
    <t>W</t>
  </si>
  <si>
    <t>1°</t>
  </si>
  <si>
    <t>2°</t>
  </si>
  <si>
    <t>3°</t>
  </si>
  <si>
    <t>4°</t>
  </si>
  <si>
    <t>5°</t>
  </si>
  <si>
    <t>6°</t>
  </si>
  <si>
    <t>MB</t>
  </si>
  <si>
    <t>R</t>
  </si>
  <si>
    <t>P</t>
  </si>
  <si>
    <t>´CUALITATIVAS</t>
  </si>
  <si>
    <t>EXC</t>
  </si>
  <si>
    <t>B</t>
  </si>
  <si>
    <t>MM</t>
  </si>
  <si>
    <t>7°</t>
  </si>
  <si>
    <t>orden duro</t>
  </si>
  <si>
    <t>min</t>
  </si>
  <si>
    <t>orden suave</t>
  </si>
  <si>
    <t>ROJO</t>
  </si>
  <si>
    <t>VERDE</t>
  </si>
  <si>
    <t>AMARILLO</t>
  </si>
  <si>
    <t>AZUL</t>
  </si>
  <si>
    <t>ROSA</t>
  </si>
  <si>
    <t>BLANCO</t>
  </si>
  <si>
    <t>NEGRO</t>
  </si>
  <si>
    <t>MODELO</t>
  </si>
  <si>
    <t>v1</t>
  </si>
  <si>
    <t>v2</t>
  </si>
  <si>
    <t>M</t>
  </si>
  <si>
    <t>ALTO</t>
  </si>
  <si>
    <t>MEDIO</t>
  </si>
  <si>
    <t>BAJO</t>
  </si>
  <si>
    <t>GRIS</t>
  </si>
  <si>
    <t>Recíproco</t>
  </si>
  <si>
    <t>Años/uso</t>
  </si>
  <si>
    <t>2°-3°</t>
  </si>
  <si>
    <t>5°-6°</t>
  </si>
  <si>
    <t>8°</t>
  </si>
  <si>
    <t>3-4</t>
  </si>
  <si>
    <t>6-7</t>
  </si>
  <si>
    <t>incorrecto</t>
  </si>
  <si>
    <t>PREGUNTO</t>
  </si>
  <si>
    <t>MODELO 20++</t>
  </si>
  <si>
    <t>MAS 1</t>
  </si>
  <si>
    <t>Matriz de Decisiones</t>
  </si>
  <si>
    <t>Matriz normalizada bajo suma</t>
  </si>
  <si>
    <t>Entropia</t>
  </si>
  <si>
    <t>Diversidad</t>
  </si>
  <si>
    <t>Peso entrópico</t>
  </si>
  <si>
    <t>Ponderaciópn</t>
  </si>
  <si>
    <t>EL log es 6, por que hay 6 alternativas a evaluar</t>
  </si>
  <si>
    <t>Licenciatura</t>
  </si>
  <si>
    <t>Posgrado</t>
  </si>
  <si>
    <t>LEBG</t>
  </si>
  <si>
    <t>MJBA</t>
  </si>
  <si>
    <t>MDDG</t>
  </si>
  <si>
    <t>EFM</t>
  </si>
  <si>
    <t>MMZ</t>
  </si>
  <si>
    <t>MPZD</t>
  </si>
  <si>
    <t>Director</t>
  </si>
  <si>
    <t>Gabinete</t>
  </si>
  <si>
    <t>Antigüedad SNI</t>
  </si>
  <si>
    <t>Matriz Homogenea en sentido de interpretacion</t>
  </si>
  <si>
    <t>Redes</t>
  </si>
  <si>
    <t>Citas scholar</t>
  </si>
  <si>
    <t>Antigüedad UAEM</t>
  </si>
  <si>
    <t>Programa</t>
  </si>
  <si>
    <t>H-index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</si>
</sst>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.0%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1" fontId="3" fillId="0" borderId="0" xfId="0" quotePrefix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0" fillId="5" borderId="0" xfId="0" applyNumberFormat="1" applyFill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190141</xdr:colOff>
      <xdr:row>14</xdr:row>
      <xdr:rowOff>75338</xdr:rowOff>
    </xdr:from>
    <xdr:to>
      <xdr:col>18</xdr:col>
      <xdr:colOff>197316</xdr:colOff>
      <xdr:row>20</xdr:row>
      <xdr:rowOff>89689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DA3667E-EB4E-3E4E-4EDA-F4A42523D89B}"/>
            </a:ext>
          </a:extLst>
        </xdr:cNvPr>
        <xdr:cNvCxnSpPr/>
      </xdr:nvCxnSpPr>
      <xdr:spPr>
        <a:xfrm flipH="1">
          <a:off x="11053305" y="2292457"/>
          <a:ext cx="7175" cy="961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536270</xdr:colOff>
      <xdr:row>14</xdr:row>
      <xdr:rowOff>16071</xdr:rowOff>
    </xdr:from>
    <xdr:to>
      <xdr:col>20</xdr:col>
      <xdr:colOff>543445</xdr:colOff>
      <xdr:row>20</xdr:row>
      <xdr:rowOff>30422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7AF0BF5-46E2-4CB8-B746-E3BDE445863B}"/>
            </a:ext>
          </a:extLst>
        </xdr:cNvPr>
        <xdr:cNvCxnSpPr/>
      </xdr:nvCxnSpPr>
      <xdr:spPr>
        <a:xfrm flipH="1">
          <a:off x="12999490" y="2233190"/>
          <a:ext cx="7175" cy="961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559983</xdr:colOff>
      <xdr:row>14</xdr:row>
      <xdr:rowOff>97185</xdr:rowOff>
    </xdr:from>
    <xdr:to>
      <xdr:col>19</xdr:col>
      <xdr:colOff>588540</xdr:colOff>
      <xdr:row>21</xdr:row>
      <xdr:rowOff>11138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4237679-FE78-4845-967D-F137CFD07126}"/>
            </a:ext>
          </a:extLst>
        </xdr:cNvPr>
        <xdr:cNvCxnSpPr/>
      </xdr:nvCxnSpPr>
      <xdr:spPr>
        <a:xfrm flipH="1" flipV="1">
          <a:off x="12243983" y="2396323"/>
          <a:ext cx="28557" cy="1017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190141</xdr:colOff>
      <xdr:row>14</xdr:row>
      <xdr:rowOff>75338</xdr:rowOff>
    </xdr:from>
    <xdr:to>
      <xdr:col>14</xdr:col>
      <xdr:colOff>197316</xdr:colOff>
      <xdr:row>20</xdr:row>
      <xdr:rowOff>89689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B1B8366F-E4E8-4001-A4B7-B16F811927A6}"/>
            </a:ext>
          </a:extLst>
        </xdr:cNvPr>
        <xdr:cNvCxnSpPr/>
      </xdr:nvCxnSpPr>
      <xdr:spPr>
        <a:xfrm flipH="1">
          <a:off x="11054991" y="2386738"/>
          <a:ext cx="7175" cy="966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536270</xdr:colOff>
      <xdr:row>14</xdr:row>
      <xdr:rowOff>16071</xdr:rowOff>
    </xdr:from>
    <xdr:to>
      <xdr:col>16</xdr:col>
      <xdr:colOff>543445</xdr:colOff>
      <xdr:row>20</xdr:row>
      <xdr:rowOff>30422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6069A38-CD48-45EA-80C3-546784184059}"/>
            </a:ext>
          </a:extLst>
        </xdr:cNvPr>
        <xdr:cNvCxnSpPr/>
      </xdr:nvCxnSpPr>
      <xdr:spPr>
        <a:xfrm flipH="1">
          <a:off x="13001320" y="2327471"/>
          <a:ext cx="7175" cy="966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498672</xdr:colOff>
      <xdr:row>14</xdr:row>
      <xdr:rowOff>35875</xdr:rowOff>
    </xdr:from>
    <xdr:to>
      <xdr:col>15</xdr:col>
      <xdr:colOff>527229</xdr:colOff>
      <xdr:row>20</xdr:row>
      <xdr:rowOff>107483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6DB5C78-EAD9-436E-BDA4-8F9E03D75935}"/>
            </a:ext>
          </a:extLst>
        </xdr:cNvPr>
        <xdr:cNvCxnSpPr/>
      </xdr:nvCxnSpPr>
      <xdr:spPr>
        <a:xfrm flipH="1" flipV="1">
          <a:off x="12163622" y="2347275"/>
          <a:ext cx="28557" cy="10241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"/>
  <sheetViews>
    <sheetView tabSelected="1" zoomScale="315" zoomScaleNormal="145" workbookViewId="0">
      <pane ySplit="7940" topLeftCell="A31" activePane="bottomLeft"/>
      <selection activeCell="D6" sqref="D6"/>
      <selection pane="bottomLeft" activeCell="C36" sqref="C36"/>
    </sheetView>
  </sheetViews>
  <sheetFormatPr baseColWidth="10" defaultColWidth="11.5" defaultRowHeight="13" x14ac:dyDescent="0.15"/>
  <cols>
    <col min="1" max="1" width="6.33203125" style="1" customWidth="1"/>
    <col min="2" max="3" width="11.5" style="1"/>
    <col min="4" max="4" width="11.83203125" style="1" bestFit="1" customWidth="1"/>
    <col min="5" max="5" width="11.5" style="1"/>
    <col min="6" max="6" width="12.83203125" style="1" bestFit="1" customWidth="1"/>
    <col min="7" max="8" width="12.83203125" style="1" customWidth="1"/>
    <col min="9" max="9" width="14.83203125" style="1" bestFit="1" customWidth="1"/>
    <col min="10" max="10" width="12.83203125" style="1" customWidth="1"/>
    <col min="11" max="11" width="11.5" style="23"/>
    <col min="12" max="16384" width="11.5" style="1"/>
  </cols>
  <sheetData>
    <row r="1" spans="1:27" x14ac:dyDescent="0.15">
      <c r="A1" s="2"/>
      <c r="B1" s="24" t="s">
        <v>66</v>
      </c>
      <c r="C1" s="24" t="s">
        <v>67</v>
      </c>
      <c r="D1" s="24" t="s">
        <v>74</v>
      </c>
      <c r="E1" s="24" t="s">
        <v>75</v>
      </c>
      <c r="F1" s="24" t="s">
        <v>76</v>
      </c>
      <c r="G1" s="24" t="s">
        <v>78</v>
      </c>
      <c r="H1" s="24" t="s">
        <v>82</v>
      </c>
      <c r="I1" s="24" t="s">
        <v>80</v>
      </c>
      <c r="J1" s="24" t="s">
        <v>81</v>
      </c>
      <c r="K1" s="22" t="s">
        <v>59</v>
      </c>
    </row>
    <row r="2" spans="1:27" x14ac:dyDescent="0.15">
      <c r="A2" s="24" t="s">
        <v>68</v>
      </c>
      <c r="B2" s="8">
        <v>8</v>
      </c>
      <c r="C2" s="8">
        <v>930</v>
      </c>
      <c r="D2" s="8">
        <v>2025</v>
      </c>
      <c r="E2" s="8">
        <v>2000</v>
      </c>
      <c r="F2" s="8">
        <v>2025</v>
      </c>
      <c r="G2" s="8">
        <v>2400</v>
      </c>
      <c r="H2" s="8">
        <v>3</v>
      </c>
      <c r="I2" s="8">
        <v>28</v>
      </c>
      <c r="J2" s="8">
        <v>169</v>
      </c>
      <c r="T2" s="1" t="s">
        <v>57</v>
      </c>
    </row>
    <row r="3" spans="1:27" x14ac:dyDescent="0.15">
      <c r="A3" s="24" t="s">
        <v>69</v>
      </c>
      <c r="B3" s="8">
        <v>9</v>
      </c>
      <c r="C3" s="8">
        <v>30</v>
      </c>
      <c r="D3" s="8">
        <v>2025</v>
      </c>
      <c r="E3" s="8">
        <v>2000</v>
      </c>
      <c r="F3" s="8">
        <v>2028</v>
      </c>
      <c r="G3" s="8">
        <v>1500</v>
      </c>
      <c r="H3" s="8">
        <v>1</v>
      </c>
      <c r="I3" s="8">
        <v>18</v>
      </c>
      <c r="J3" s="8">
        <v>150</v>
      </c>
      <c r="N3" s="9" t="s">
        <v>48</v>
      </c>
      <c r="P3" s="1" t="s">
        <v>40</v>
      </c>
      <c r="Q3" s="9" t="s">
        <v>49</v>
      </c>
      <c r="S3" s="1" t="s">
        <v>57</v>
      </c>
      <c r="T3" s="9" t="s">
        <v>58</v>
      </c>
      <c r="Z3" s="1" t="s">
        <v>12</v>
      </c>
      <c r="AA3" s="1" t="s">
        <v>11</v>
      </c>
    </row>
    <row r="4" spans="1:27" x14ac:dyDescent="0.15">
      <c r="A4" s="24" t="s">
        <v>70</v>
      </c>
      <c r="B4" s="8">
        <v>10</v>
      </c>
      <c r="C4" s="8">
        <v>950</v>
      </c>
      <c r="D4" s="8">
        <v>2021</v>
      </c>
      <c r="E4" s="8">
        <v>2000</v>
      </c>
      <c r="F4" s="8">
        <v>2005</v>
      </c>
      <c r="G4" s="8">
        <v>1500</v>
      </c>
      <c r="H4" s="8">
        <v>13</v>
      </c>
      <c r="I4" s="8">
        <v>25</v>
      </c>
      <c r="J4" s="8">
        <v>260</v>
      </c>
      <c r="M4" s="11"/>
      <c r="N4" s="12">
        <f>1/P4</f>
        <v>5.0000000000000001E-4</v>
      </c>
      <c r="O4" s="1" t="s">
        <v>41</v>
      </c>
      <c r="P4" s="1">
        <v>2000</v>
      </c>
      <c r="Q4" s="1">
        <v>15</v>
      </c>
      <c r="S4" s="1">
        <v>0</v>
      </c>
      <c r="T4" s="1">
        <f>S4+1</f>
        <v>1</v>
      </c>
      <c r="U4" s="11">
        <f>1/T4</f>
        <v>1</v>
      </c>
      <c r="Z4" s="1">
        <v>2</v>
      </c>
      <c r="AA4" s="1">
        <v>8</v>
      </c>
    </row>
    <row r="5" spans="1:27" x14ac:dyDescent="0.15">
      <c r="A5" s="24" t="s">
        <v>71</v>
      </c>
      <c r="B5" s="8">
        <v>8</v>
      </c>
      <c r="C5" s="8">
        <v>730</v>
      </c>
      <c r="D5" s="8">
        <v>2000</v>
      </c>
      <c r="E5" s="8">
        <v>2025</v>
      </c>
      <c r="F5" s="8">
        <v>2013</v>
      </c>
      <c r="G5" s="8">
        <v>3700</v>
      </c>
      <c r="H5" s="8">
        <v>19</v>
      </c>
      <c r="I5" s="8">
        <v>24</v>
      </c>
      <c r="J5" s="8">
        <v>150</v>
      </c>
      <c r="M5" s="11"/>
      <c r="N5" s="12">
        <f>1/P5</f>
        <v>4.9751243781094524E-4</v>
      </c>
      <c r="O5" s="10" t="s">
        <v>42</v>
      </c>
      <c r="P5" s="10">
        <v>2010</v>
      </c>
      <c r="Q5" s="10">
        <v>5</v>
      </c>
      <c r="S5" s="1">
        <v>10</v>
      </c>
      <c r="T5" s="1">
        <f>S5+1</f>
        <v>11</v>
      </c>
      <c r="U5" s="21">
        <f>1/T5</f>
        <v>9.0909090909090912E-2</v>
      </c>
    </row>
    <row r="6" spans="1:27" x14ac:dyDescent="0.15">
      <c r="A6" s="24" t="s">
        <v>72</v>
      </c>
      <c r="B6" s="8">
        <v>6</v>
      </c>
      <c r="C6" s="8">
        <v>840</v>
      </c>
      <c r="D6" s="8">
        <v>2001</v>
      </c>
      <c r="E6" s="8">
        <v>2005</v>
      </c>
      <c r="F6" s="8">
        <v>2028</v>
      </c>
      <c r="G6" s="8">
        <v>1500</v>
      </c>
      <c r="H6" s="8">
        <v>3</v>
      </c>
      <c r="I6" s="8">
        <v>32</v>
      </c>
      <c r="J6" s="8">
        <v>144</v>
      </c>
      <c r="N6" s="20" t="s">
        <v>31</v>
      </c>
      <c r="P6" s="9" t="s">
        <v>11</v>
      </c>
      <c r="Q6" s="1" t="s">
        <v>31</v>
      </c>
      <c r="U6" s="1" t="s">
        <v>12</v>
      </c>
      <c r="Z6" s="13">
        <f>1/Z4</f>
        <v>0.5</v>
      </c>
      <c r="AA6" s="13">
        <f>1/AA4</f>
        <v>0.125</v>
      </c>
    </row>
    <row r="7" spans="1:27" x14ac:dyDescent="0.15">
      <c r="A7" s="24" t="s">
        <v>73</v>
      </c>
      <c r="B7" s="8">
        <v>7</v>
      </c>
      <c r="C7" s="8">
        <v>910</v>
      </c>
      <c r="D7" s="8">
        <v>2021</v>
      </c>
      <c r="E7" s="8">
        <v>2025</v>
      </c>
      <c r="F7" s="8">
        <v>2008</v>
      </c>
      <c r="G7" s="8">
        <v>2300</v>
      </c>
      <c r="H7" s="8">
        <v>6</v>
      </c>
      <c r="I7" s="8">
        <v>30</v>
      </c>
      <c r="J7" s="8">
        <v>92</v>
      </c>
      <c r="N7" s="20" t="s">
        <v>55</v>
      </c>
      <c r="Z7" s="1" t="s">
        <v>11</v>
      </c>
      <c r="AA7" s="1" t="s">
        <v>12</v>
      </c>
    </row>
    <row r="8" spans="1:27" x14ac:dyDescent="0.15">
      <c r="B8" s="7" t="s">
        <v>11</v>
      </c>
      <c r="C8" s="7" t="s">
        <v>11</v>
      </c>
      <c r="D8" s="26" t="s">
        <v>11</v>
      </c>
      <c r="E8" s="25" t="s">
        <v>11</v>
      </c>
      <c r="F8" s="25" t="s">
        <v>11</v>
      </c>
      <c r="G8" s="25" t="s">
        <v>11</v>
      </c>
      <c r="H8" s="25" t="s">
        <v>11</v>
      </c>
      <c r="I8" s="25" t="s">
        <v>11</v>
      </c>
      <c r="J8" s="25" t="s">
        <v>11</v>
      </c>
    </row>
    <row r="9" spans="1:27" x14ac:dyDescent="0.15">
      <c r="B9" s="17"/>
      <c r="C9" s="17"/>
      <c r="D9" s="17"/>
      <c r="E9" s="17"/>
      <c r="F9" s="17"/>
      <c r="G9" s="17"/>
      <c r="H9" s="17"/>
      <c r="I9" s="17"/>
      <c r="J9" s="17"/>
      <c r="L9" s="18"/>
    </row>
    <row r="10" spans="1:27" x14ac:dyDescent="0.15">
      <c r="A10" s="2"/>
      <c r="B10" s="24" t="s">
        <v>66</v>
      </c>
      <c r="C10" s="24" t="s">
        <v>67</v>
      </c>
      <c r="D10" s="24" t="s">
        <v>74</v>
      </c>
      <c r="E10" s="24" t="s">
        <v>75</v>
      </c>
      <c r="F10" s="24" t="s">
        <v>76</v>
      </c>
      <c r="G10" s="24" t="s">
        <v>78</v>
      </c>
      <c r="H10" s="24" t="s">
        <v>79</v>
      </c>
      <c r="I10" s="24" t="s">
        <v>80</v>
      </c>
      <c r="J10" s="24" t="s">
        <v>81</v>
      </c>
      <c r="K10" s="22" t="s">
        <v>77</v>
      </c>
    </row>
    <row r="11" spans="1:27" x14ac:dyDescent="0.15">
      <c r="A11" s="24" t="s">
        <v>68</v>
      </c>
      <c r="B11" s="8">
        <f>B2</f>
        <v>8</v>
      </c>
      <c r="C11" s="8">
        <f t="shared" ref="C11" si="0">C2</f>
        <v>930</v>
      </c>
      <c r="D11" s="5">
        <f>1/(2029-D2)</f>
        <v>0.25</v>
      </c>
      <c r="E11" s="5">
        <f>1/(2029-E2)</f>
        <v>3.4482758620689655E-2</v>
      </c>
      <c r="F11" s="8">
        <f>2029-F2</f>
        <v>4</v>
      </c>
      <c r="G11" s="8">
        <f>G2</f>
        <v>2400</v>
      </c>
      <c r="H11" s="8">
        <f>H2</f>
        <v>3</v>
      </c>
      <c r="I11" s="8">
        <f t="shared" ref="I11:J11" si="1">I2</f>
        <v>28</v>
      </c>
      <c r="J11" s="8">
        <f t="shared" si="1"/>
        <v>169</v>
      </c>
    </row>
    <row r="12" spans="1:27" ht="16" customHeight="1" x14ac:dyDescent="0.15">
      <c r="A12" s="24" t="s">
        <v>69</v>
      </c>
      <c r="B12" s="8">
        <f t="shared" ref="B12:D12" si="2">B3</f>
        <v>9</v>
      </c>
      <c r="C12" s="8">
        <f t="shared" si="2"/>
        <v>30</v>
      </c>
      <c r="D12" s="5">
        <f t="shared" ref="D12:E16" si="3">1/(2029-D3)</f>
        <v>0.25</v>
      </c>
      <c r="E12" s="5">
        <f t="shared" si="3"/>
        <v>3.4482758620689655E-2</v>
      </c>
      <c r="F12" s="8">
        <f t="shared" ref="F12:F16" si="4">2029-F3</f>
        <v>1</v>
      </c>
      <c r="G12" s="8">
        <f t="shared" ref="G12:H16" si="5">G3</f>
        <v>1500</v>
      </c>
      <c r="H12" s="8">
        <f t="shared" si="5"/>
        <v>1</v>
      </c>
      <c r="I12" s="8">
        <f t="shared" ref="I12:J12" si="6">I3</f>
        <v>18</v>
      </c>
      <c r="J12" s="8">
        <f t="shared" si="6"/>
        <v>150</v>
      </c>
    </row>
    <row r="13" spans="1:27" ht="15.5" customHeight="1" x14ac:dyDescent="0.15">
      <c r="A13" s="24" t="s">
        <v>70</v>
      </c>
      <c r="B13" s="8">
        <f t="shared" ref="B13:D13" si="7">B4</f>
        <v>10</v>
      </c>
      <c r="C13" s="8">
        <f t="shared" si="7"/>
        <v>950</v>
      </c>
      <c r="D13" s="5">
        <f t="shared" si="3"/>
        <v>0.125</v>
      </c>
      <c r="E13" s="5">
        <f t="shared" si="3"/>
        <v>3.4482758620689655E-2</v>
      </c>
      <c r="F13" s="8">
        <f t="shared" si="4"/>
        <v>24</v>
      </c>
      <c r="G13" s="8">
        <f t="shared" si="5"/>
        <v>1500</v>
      </c>
      <c r="H13" s="8">
        <f t="shared" si="5"/>
        <v>13</v>
      </c>
      <c r="I13" s="8">
        <f t="shared" ref="I13:J13" si="8">I4</f>
        <v>25</v>
      </c>
      <c r="J13" s="8">
        <f t="shared" si="8"/>
        <v>260</v>
      </c>
      <c r="R13" s="1" t="s">
        <v>30</v>
      </c>
    </row>
    <row r="14" spans="1:27" x14ac:dyDescent="0.15">
      <c r="A14" s="24" t="s">
        <v>71</v>
      </c>
      <c r="B14" s="8">
        <f t="shared" ref="B14:D14" si="9">B5</f>
        <v>8</v>
      </c>
      <c r="C14" s="8">
        <f t="shared" si="9"/>
        <v>730</v>
      </c>
      <c r="D14" s="5">
        <f t="shared" si="3"/>
        <v>3.4482758620689655E-2</v>
      </c>
      <c r="E14" s="5">
        <f t="shared" si="3"/>
        <v>0.25</v>
      </c>
      <c r="F14" s="8">
        <f t="shared" si="4"/>
        <v>16</v>
      </c>
      <c r="G14" s="8">
        <f t="shared" si="5"/>
        <v>3700</v>
      </c>
      <c r="H14" s="8">
        <f t="shared" si="5"/>
        <v>19</v>
      </c>
      <c r="I14" s="8">
        <f t="shared" ref="I14:J14" si="10">I5</f>
        <v>24</v>
      </c>
      <c r="J14" s="8">
        <f t="shared" si="10"/>
        <v>150</v>
      </c>
      <c r="O14" s="1" t="s">
        <v>25</v>
      </c>
    </row>
    <row r="15" spans="1:27" x14ac:dyDescent="0.15">
      <c r="A15" s="24" t="s">
        <v>72</v>
      </c>
      <c r="B15" s="8">
        <f t="shared" ref="B15:D15" si="11">B6</f>
        <v>6</v>
      </c>
      <c r="C15" s="8">
        <f t="shared" si="11"/>
        <v>840</v>
      </c>
      <c r="D15" s="5">
        <f t="shared" si="3"/>
        <v>3.5714285714285712E-2</v>
      </c>
      <c r="E15" s="5">
        <f t="shared" si="3"/>
        <v>4.1666666666666664E-2</v>
      </c>
      <c r="F15" s="8">
        <f t="shared" si="4"/>
        <v>1</v>
      </c>
      <c r="G15" s="8">
        <f t="shared" si="5"/>
        <v>1500</v>
      </c>
      <c r="H15" s="8">
        <f t="shared" si="5"/>
        <v>3</v>
      </c>
      <c r="I15" s="8">
        <f t="shared" ref="I15:J15" si="12">I6</f>
        <v>32</v>
      </c>
      <c r="J15" s="8">
        <f t="shared" si="12"/>
        <v>144</v>
      </c>
      <c r="N15" s="1">
        <v>2</v>
      </c>
      <c r="O15" s="1" t="s">
        <v>22</v>
      </c>
      <c r="P15" s="1">
        <v>6</v>
      </c>
      <c r="R15" s="1" t="s">
        <v>26</v>
      </c>
      <c r="S15" s="1" t="s">
        <v>16</v>
      </c>
      <c r="T15" s="1">
        <v>7</v>
      </c>
      <c r="U15" s="14">
        <v>1</v>
      </c>
      <c r="W15" s="1" t="s">
        <v>16</v>
      </c>
      <c r="X15" s="1" t="s">
        <v>44</v>
      </c>
      <c r="Y15" s="1">
        <v>3</v>
      </c>
      <c r="Z15" s="1">
        <v>1</v>
      </c>
    </row>
    <row r="16" spans="1:27" x14ac:dyDescent="0.15">
      <c r="A16" s="24" t="s">
        <v>73</v>
      </c>
      <c r="B16" s="8">
        <f t="shared" ref="B16:D16" si="13">B7</f>
        <v>7</v>
      </c>
      <c r="C16" s="8">
        <f t="shared" si="13"/>
        <v>910</v>
      </c>
      <c r="D16" s="5">
        <f t="shared" si="3"/>
        <v>0.125</v>
      </c>
      <c r="E16" s="5">
        <f t="shared" si="3"/>
        <v>0.25</v>
      </c>
      <c r="F16" s="8">
        <f t="shared" si="4"/>
        <v>21</v>
      </c>
      <c r="G16" s="8">
        <f t="shared" si="5"/>
        <v>2300</v>
      </c>
      <c r="H16" s="8">
        <f t="shared" si="5"/>
        <v>6</v>
      </c>
      <c r="I16" s="8">
        <f t="shared" ref="I16:J16" si="14">I7</f>
        <v>30</v>
      </c>
      <c r="J16" s="8">
        <f t="shared" si="14"/>
        <v>92</v>
      </c>
      <c r="N16" s="1">
        <v>5</v>
      </c>
      <c r="O16" s="1" t="s">
        <v>43</v>
      </c>
      <c r="P16" s="1">
        <v>3</v>
      </c>
      <c r="R16" s="1" t="s">
        <v>22</v>
      </c>
      <c r="S16" s="1" t="s">
        <v>17</v>
      </c>
      <c r="T16" s="1">
        <v>6</v>
      </c>
      <c r="U16" s="14">
        <v>2</v>
      </c>
      <c r="W16" s="1" t="s">
        <v>17</v>
      </c>
      <c r="X16" s="1" t="s">
        <v>45</v>
      </c>
      <c r="Y16" s="1">
        <v>2</v>
      </c>
      <c r="Z16" s="1">
        <v>2</v>
      </c>
    </row>
    <row r="17" spans="1:26" x14ac:dyDescent="0.15">
      <c r="B17" s="1" t="s">
        <v>11</v>
      </c>
      <c r="C17" s="1" t="s">
        <v>11</v>
      </c>
      <c r="D17" s="9" t="s">
        <v>11</v>
      </c>
      <c r="E17" s="9" t="s">
        <v>11</v>
      </c>
      <c r="F17" s="1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N17" s="1">
        <v>7</v>
      </c>
      <c r="O17" s="1" t="s">
        <v>24</v>
      </c>
      <c r="P17" s="1">
        <v>1</v>
      </c>
      <c r="R17" s="1" t="s">
        <v>27</v>
      </c>
      <c r="S17" s="1" t="s">
        <v>18</v>
      </c>
      <c r="T17" s="1">
        <v>5</v>
      </c>
      <c r="U17" s="14">
        <v>3</v>
      </c>
      <c r="W17" s="1" t="s">
        <v>18</v>
      </c>
      <c r="X17" s="1" t="s">
        <v>46</v>
      </c>
      <c r="Y17" s="1">
        <v>1</v>
      </c>
      <c r="Z17" s="1">
        <v>3</v>
      </c>
    </row>
    <row r="18" spans="1:26" x14ac:dyDescent="0.15">
      <c r="B18" s="17"/>
      <c r="C18" s="17"/>
      <c r="D18" s="17"/>
      <c r="E18" s="17"/>
      <c r="F18" s="17"/>
      <c r="G18" s="17"/>
      <c r="H18" s="17"/>
      <c r="I18" s="17"/>
      <c r="J18" s="17"/>
      <c r="L18" s="18"/>
      <c r="N18" s="9" t="s">
        <v>12</v>
      </c>
      <c r="P18" s="1" t="s">
        <v>11</v>
      </c>
      <c r="R18" s="1" t="s">
        <v>23</v>
      </c>
      <c r="S18" s="1" t="s">
        <v>19</v>
      </c>
      <c r="T18" s="1">
        <v>4</v>
      </c>
      <c r="U18" s="14">
        <v>4</v>
      </c>
      <c r="Y18" s="1" t="s">
        <v>11</v>
      </c>
      <c r="Z18" s="1" t="s">
        <v>12</v>
      </c>
    </row>
    <row r="19" spans="1:26" x14ac:dyDescent="0.15">
      <c r="A19" s="2"/>
      <c r="B19" s="24" t="s">
        <v>66</v>
      </c>
      <c r="C19" s="24" t="s">
        <v>67</v>
      </c>
      <c r="D19" s="24" t="s">
        <v>74</v>
      </c>
      <c r="E19" s="24" t="s">
        <v>75</v>
      </c>
      <c r="F19" s="24" t="s">
        <v>76</v>
      </c>
      <c r="G19" s="24" t="s">
        <v>78</v>
      </c>
      <c r="H19" s="24" t="s">
        <v>79</v>
      </c>
      <c r="I19" s="24" t="s">
        <v>80</v>
      </c>
      <c r="J19" s="24" t="s">
        <v>81</v>
      </c>
      <c r="K19" s="22" t="s">
        <v>60</v>
      </c>
      <c r="R19" s="1" t="s">
        <v>43</v>
      </c>
      <c r="S19" s="1" t="s">
        <v>20</v>
      </c>
      <c r="T19" s="1">
        <v>3</v>
      </c>
      <c r="U19" s="14">
        <v>5</v>
      </c>
    </row>
    <row r="20" spans="1:26" x14ac:dyDescent="0.15">
      <c r="A20" s="24" t="s">
        <v>68</v>
      </c>
      <c r="B20" s="5">
        <f>B11/SUM(B$11:B$16)</f>
        <v>0.16666666666666666</v>
      </c>
      <c r="C20" s="5">
        <f t="shared" ref="C20:J20" si="15">C11/SUM(C$11:C$16)</f>
        <v>0.21184510250569477</v>
      </c>
      <c r="D20" s="5">
        <f t="shared" si="15"/>
        <v>0.30480480480480482</v>
      </c>
      <c r="E20" s="5">
        <f t="shared" si="15"/>
        <v>5.3452115812917589E-2</v>
      </c>
      <c r="F20" s="5">
        <f t="shared" si="15"/>
        <v>5.9701492537313432E-2</v>
      </c>
      <c r="G20" s="5">
        <f t="shared" si="15"/>
        <v>0.18604651162790697</v>
      </c>
      <c r="H20" s="5">
        <f t="shared" si="15"/>
        <v>6.6666666666666666E-2</v>
      </c>
      <c r="I20" s="5">
        <f t="shared" si="15"/>
        <v>0.17834394904458598</v>
      </c>
      <c r="J20" s="5">
        <f t="shared" si="15"/>
        <v>0.17512953367875647</v>
      </c>
      <c r="R20" s="1" t="s">
        <v>28</v>
      </c>
      <c r="S20" s="1" t="s">
        <v>21</v>
      </c>
      <c r="T20" s="1">
        <v>2</v>
      </c>
      <c r="U20" s="14">
        <v>6</v>
      </c>
    </row>
    <row r="21" spans="1:26" x14ac:dyDescent="0.15">
      <c r="A21" s="24" t="s">
        <v>69</v>
      </c>
      <c r="B21" s="5">
        <f t="shared" ref="B21:F21" si="16">B12/SUM(B$11:B$16)</f>
        <v>0.1875</v>
      </c>
      <c r="C21" s="5">
        <f t="shared" si="16"/>
        <v>6.8337129840546698E-3</v>
      </c>
      <c r="D21" s="5">
        <f t="shared" si="16"/>
        <v>0.30480480480480482</v>
      </c>
      <c r="E21" s="5">
        <f t="shared" si="16"/>
        <v>5.3452115812917589E-2</v>
      </c>
      <c r="F21" s="5">
        <f t="shared" si="16"/>
        <v>1.4925373134328358E-2</v>
      </c>
      <c r="G21" s="5">
        <f t="shared" ref="G21:J21" si="17">G12/SUM(G$11:G$16)</f>
        <v>0.11627906976744186</v>
      </c>
      <c r="H21" s="5">
        <f t="shared" si="17"/>
        <v>2.2222222222222223E-2</v>
      </c>
      <c r="I21" s="5">
        <f t="shared" si="17"/>
        <v>0.11464968152866242</v>
      </c>
      <c r="J21" s="5">
        <f t="shared" si="17"/>
        <v>0.15544041450777202</v>
      </c>
      <c r="R21" s="1" t="s">
        <v>24</v>
      </c>
      <c r="S21" s="1" t="s">
        <v>29</v>
      </c>
      <c r="T21" s="1">
        <v>1</v>
      </c>
      <c r="U21" s="14">
        <v>7</v>
      </c>
    </row>
    <row r="22" spans="1:26" x14ac:dyDescent="0.15">
      <c r="A22" s="24" t="s">
        <v>70</v>
      </c>
      <c r="B22" s="5">
        <f t="shared" ref="B22:F22" si="18">B13/SUM(B$11:B$16)</f>
        <v>0.20833333333333334</v>
      </c>
      <c r="C22" s="5">
        <f t="shared" si="18"/>
        <v>0.21640091116173121</v>
      </c>
      <c r="D22" s="5">
        <f t="shared" si="18"/>
        <v>0.15240240240240241</v>
      </c>
      <c r="E22" s="5">
        <f t="shared" si="18"/>
        <v>5.3452115812917589E-2</v>
      </c>
      <c r="F22" s="5">
        <f t="shared" si="18"/>
        <v>0.35820895522388058</v>
      </c>
      <c r="G22" s="5">
        <f t="shared" ref="G22:J22" si="19">G13/SUM(G$11:G$16)</f>
        <v>0.11627906976744186</v>
      </c>
      <c r="H22" s="5">
        <f t="shared" si="19"/>
        <v>0.28888888888888886</v>
      </c>
      <c r="I22" s="5">
        <f t="shared" si="19"/>
        <v>0.15923566878980891</v>
      </c>
      <c r="J22" s="5">
        <f t="shared" si="19"/>
        <v>0.26943005181347152</v>
      </c>
      <c r="R22" s="9"/>
      <c r="T22" s="1" t="s">
        <v>11</v>
      </c>
      <c r="U22" s="1" t="s">
        <v>31</v>
      </c>
    </row>
    <row r="23" spans="1:26" x14ac:dyDescent="0.15">
      <c r="A23" s="24" t="s">
        <v>71</v>
      </c>
      <c r="B23" s="5">
        <f t="shared" ref="B23:F23" si="20">B14/SUM(B$11:B$16)</f>
        <v>0.16666666666666666</v>
      </c>
      <c r="C23" s="5">
        <f t="shared" si="20"/>
        <v>0.1662870159453303</v>
      </c>
      <c r="D23" s="5">
        <f t="shared" si="20"/>
        <v>4.2042042042042045E-2</v>
      </c>
      <c r="E23" s="5">
        <f t="shared" si="20"/>
        <v>0.38752783964365251</v>
      </c>
      <c r="F23" s="5">
        <f t="shared" si="20"/>
        <v>0.23880597014925373</v>
      </c>
      <c r="G23" s="5">
        <f t="shared" ref="G23:J23" si="21">G14/SUM(G$11:G$16)</f>
        <v>0.2868217054263566</v>
      </c>
      <c r="H23" s="5">
        <f t="shared" si="21"/>
        <v>0.42222222222222222</v>
      </c>
      <c r="I23" s="5">
        <f t="shared" si="21"/>
        <v>0.15286624203821655</v>
      </c>
      <c r="J23" s="5">
        <f t="shared" si="21"/>
        <v>0.15544041450777202</v>
      </c>
    </row>
    <row r="24" spans="1:26" x14ac:dyDescent="0.15">
      <c r="A24" s="24" t="s">
        <v>72</v>
      </c>
      <c r="B24" s="5">
        <f t="shared" ref="B24:F24" si="22">B15/SUM(B$11:B$16)</f>
        <v>0.125</v>
      </c>
      <c r="C24" s="5">
        <f t="shared" si="22"/>
        <v>0.19134396355353075</v>
      </c>
      <c r="D24" s="5">
        <f t="shared" si="22"/>
        <v>4.3543543543543548E-2</v>
      </c>
      <c r="E24" s="5">
        <f t="shared" si="22"/>
        <v>6.4587973273942084E-2</v>
      </c>
      <c r="F24" s="5">
        <f t="shared" si="22"/>
        <v>1.4925373134328358E-2</v>
      </c>
      <c r="G24" s="5">
        <f t="shared" ref="G24:J24" si="23">G15/SUM(G$11:G$16)</f>
        <v>0.11627906976744186</v>
      </c>
      <c r="H24" s="5">
        <f t="shared" si="23"/>
        <v>6.6666666666666666E-2</v>
      </c>
      <c r="I24" s="5">
        <f t="shared" si="23"/>
        <v>0.20382165605095542</v>
      </c>
      <c r="J24" s="5">
        <f t="shared" si="23"/>
        <v>0.14922279792746113</v>
      </c>
    </row>
    <row r="25" spans="1:26" x14ac:dyDescent="0.15">
      <c r="A25" s="24" t="s">
        <v>73</v>
      </c>
      <c r="B25" s="5">
        <f t="shared" ref="B25:F25" si="24">B16/SUM(B$11:B$16)</f>
        <v>0.14583333333333334</v>
      </c>
      <c r="C25" s="5">
        <f t="shared" si="24"/>
        <v>0.2072892938496583</v>
      </c>
      <c r="D25" s="5">
        <f t="shared" si="24"/>
        <v>0.15240240240240241</v>
      </c>
      <c r="E25" s="5">
        <f t="shared" si="24"/>
        <v>0.38752783964365251</v>
      </c>
      <c r="F25" s="5">
        <f t="shared" si="24"/>
        <v>0.31343283582089554</v>
      </c>
      <c r="G25" s="5">
        <f t="shared" ref="G25:J25" si="25">G16/SUM(G$11:G$16)</f>
        <v>0.17829457364341086</v>
      </c>
      <c r="H25" s="5">
        <f t="shared" si="25"/>
        <v>0.13333333333333333</v>
      </c>
      <c r="I25" s="5">
        <f t="shared" si="25"/>
        <v>0.19108280254777071</v>
      </c>
      <c r="J25" s="5">
        <f t="shared" si="25"/>
        <v>9.5336787564766837E-2</v>
      </c>
    </row>
    <row r="26" spans="1:26" x14ac:dyDescent="0.15">
      <c r="B26" s="19"/>
      <c r="C26" s="19"/>
      <c r="D26" s="19"/>
      <c r="E26" s="19"/>
      <c r="F26" s="19"/>
      <c r="G26" s="19"/>
      <c r="H26" s="19"/>
      <c r="I26" s="19"/>
      <c r="J26" s="19"/>
    </row>
    <row r="27" spans="1:26" x14ac:dyDescent="0.15">
      <c r="B27" s="9" t="s">
        <v>65</v>
      </c>
    </row>
    <row r="28" spans="1:26" x14ac:dyDescent="0.15">
      <c r="A28" s="2" t="s">
        <v>13</v>
      </c>
      <c r="B28" s="5" cm="1">
        <f t="array" ref="B28">(-1/LOG(6))*SUMPRODUCT(B20:B25,LOG(B20:B25))</f>
        <v>0.9926670001633584</v>
      </c>
      <c r="C28" s="5" cm="1">
        <f t="array" ref="C28">(-1/LOG(6))*SUMPRODUCT(C20:C25,LOG(C20:C25))</f>
        <v>0.91251593746501636</v>
      </c>
      <c r="D28" s="5" cm="1">
        <f t="array" ref="D28">(-1/LOG(6))*SUMPRODUCT(D20:D25,LOG(D20:D25))</f>
        <v>0.87476889606845465</v>
      </c>
      <c r="E28" s="5" cm="1">
        <f t="array" ref="E28">(-1/LOG(6))*SUMPRODUCT(E20:E25,LOG(E20:E25))</f>
        <v>0.77095161754771757</v>
      </c>
      <c r="F28" s="5" cm="1">
        <f t="array" ref="F28">(-1/LOG(6))*SUMPRODUCT(F20:F25,LOG(F20:F25))</f>
        <v>0.7630250695957097</v>
      </c>
      <c r="G28" s="5" cm="1">
        <f t="array" ref="G28">(-1/LOG(6))*SUMPRODUCT(G20:G25,LOG(G20:G25))</f>
        <v>0.96505512715495056</v>
      </c>
      <c r="H28" s="5" cm="1">
        <f t="array" ref="H28">(-1/LOG(6))*SUMPRODUCT(H20:H25,LOG(H20:H25))</f>
        <v>0.80205333052986172</v>
      </c>
      <c r="I28" s="5" cm="1">
        <f t="array" ref="I28">(-1/LOG(6))*SUMPRODUCT(I20:I25,LOG(I20:I25))</f>
        <v>0.99115298304388944</v>
      </c>
      <c r="J28" s="5" cm="1">
        <f t="array" ref="J28">(-1/LOG(6))*SUMPRODUCT(J20:J25,LOG(J20:J25))</f>
        <v>0.97396102810519924</v>
      </c>
      <c r="K28" s="22" t="s">
        <v>61</v>
      </c>
      <c r="R28" s="1" t="s">
        <v>32</v>
      </c>
    </row>
    <row r="29" spans="1:26" x14ac:dyDescent="0.15">
      <c r="S29" s="1" t="s">
        <v>56</v>
      </c>
    </row>
    <row r="30" spans="1:26" x14ac:dyDescent="0.15">
      <c r="A30" s="2" t="s">
        <v>14</v>
      </c>
      <c r="B30" s="5">
        <f>1-B28</f>
        <v>7.332999836641596E-3</v>
      </c>
      <c r="C30" s="5">
        <f t="shared" ref="C30:J30" si="26">1-C28</f>
        <v>8.7484062534983642E-2</v>
      </c>
      <c r="D30" s="5">
        <f t="shared" si="26"/>
        <v>0.12523110393154535</v>
      </c>
      <c r="E30" s="5">
        <f t="shared" si="26"/>
        <v>0.22904838245228243</v>
      </c>
      <c r="F30" s="5">
        <f t="shared" si="26"/>
        <v>0.2369749304042903</v>
      </c>
      <c r="G30" s="5">
        <f t="shared" si="26"/>
        <v>3.4944872845049435E-2</v>
      </c>
      <c r="H30" s="5">
        <f t="shared" si="26"/>
        <v>0.19794666947013828</v>
      </c>
      <c r="I30" s="5">
        <f t="shared" si="26"/>
        <v>8.8470169561105649E-3</v>
      </c>
      <c r="J30" s="5">
        <f t="shared" si="26"/>
        <v>2.6038971894800755E-2</v>
      </c>
      <c r="K30" s="22" t="s">
        <v>62</v>
      </c>
      <c r="R30" s="1" t="s">
        <v>33</v>
      </c>
      <c r="S30" s="9" t="s">
        <v>16</v>
      </c>
      <c r="T30" s="14">
        <v>8</v>
      </c>
      <c r="U30" s="1">
        <v>8</v>
      </c>
    </row>
    <row r="31" spans="1:26" x14ac:dyDescent="0.15">
      <c r="N31" s="1">
        <v>1</v>
      </c>
      <c r="O31" s="1" t="s">
        <v>33</v>
      </c>
      <c r="P31" s="1">
        <v>8</v>
      </c>
      <c r="R31" s="1" t="s">
        <v>34</v>
      </c>
      <c r="S31" s="9" t="s">
        <v>29</v>
      </c>
      <c r="T31" s="15">
        <v>2</v>
      </c>
      <c r="U31" s="1">
        <v>2</v>
      </c>
    </row>
    <row r="32" spans="1:26" x14ac:dyDescent="0.15">
      <c r="A32" s="2" t="s">
        <v>15</v>
      </c>
      <c r="B32" s="6">
        <f>B30/SUM($B$30:$J$30)</f>
        <v>7.6877993867568049E-3</v>
      </c>
      <c r="C32" s="6">
        <f t="shared" ref="C32:J32" si="27">C30/SUM($B$30:$J$30)</f>
        <v>9.1716887670825795E-2</v>
      </c>
      <c r="D32" s="6">
        <f t="shared" si="27"/>
        <v>0.13129028030208409</v>
      </c>
      <c r="E32" s="6">
        <f t="shared" si="27"/>
        <v>0.24013064958157024</v>
      </c>
      <c r="F32" s="6">
        <f t="shared" si="27"/>
        <v>0.24844071529029293</v>
      </c>
      <c r="G32" s="6">
        <f t="shared" si="27"/>
        <v>3.6635644076531561E-2</v>
      </c>
      <c r="H32" s="6">
        <f t="shared" si="27"/>
        <v>0.20752411265019621</v>
      </c>
      <c r="I32" s="6">
        <f t="shared" si="27"/>
        <v>9.2750706457077042E-3</v>
      </c>
      <c r="J32" s="6">
        <f t="shared" si="27"/>
        <v>2.7298840396034627E-2</v>
      </c>
      <c r="K32" s="22" t="s">
        <v>63</v>
      </c>
      <c r="N32" s="9">
        <v>2.5</v>
      </c>
      <c r="O32" s="1" t="s">
        <v>36</v>
      </c>
      <c r="P32" s="1">
        <v>6.5</v>
      </c>
      <c r="R32" s="1" t="s">
        <v>35</v>
      </c>
      <c r="S32" s="9" t="s">
        <v>51</v>
      </c>
      <c r="T32" s="16" t="s">
        <v>53</v>
      </c>
      <c r="U32" s="1">
        <v>3.5</v>
      </c>
    </row>
    <row r="33" spans="1:21" x14ac:dyDescent="0.15">
      <c r="B33" s="13"/>
      <c r="C33" s="13"/>
      <c r="D33" s="13"/>
      <c r="E33" s="13"/>
      <c r="F33" s="13"/>
      <c r="G33" s="13"/>
      <c r="H33" s="13"/>
      <c r="I33" s="13"/>
      <c r="J33" s="13"/>
      <c r="N33" s="1">
        <v>7</v>
      </c>
      <c r="O33" s="1" t="s">
        <v>34</v>
      </c>
      <c r="P33" s="1">
        <v>2</v>
      </c>
      <c r="R33" s="1" t="s">
        <v>36</v>
      </c>
      <c r="S33" s="9" t="s">
        <v>50</v>
      </c>
      <c r="T33" s="16" t="s">
        <v>54</v>
      </c>
      <c r="U33" s="1">
        <v>6.5</v>
      </c>
    </row>
    <row r="34" spans="1:21" x14ac:dyDescent="0.15">
      <c r="A34" s="2"/>
      <c r="B34" s="24" t="s">
        <v>64</v>
      </c>
      <c r="F34" s="9"/>
      <c r="G34" s="9"/>
      <c r="H34" s="9"/>
      <c r="I34" s="9"/>
      <c r="J34" s="9"/>
      <c r="N34" s="9" t="s">
        <v>12</v>
      </c>
      <c r="P34" s="1" t="s">
        <v>11</v>
      </c>
      <c r="R34" s="1" t="s">
        <v>37</v>
      </c>
      <c r="S34" s="9" t="s">
        <v>52</v>
      </c>
      <c r="T34" s="14">
        <v>1</v>
      </c>
      <c r="U34" s="1">
        <v>1</v>
      </c>
    </row>
    <row r="35" spans="1:21" ht="14.25" customHeight="1" x14ac:dyDescent="0.15">
      <c r="A35" s="24" t="s">
        <v>68</v>
      </c>
      <c r="B35" s="4">
        <f>SUMPRODUCT(B20:J20,$B$32:$J$32)</f>
        <v>0.11548261496987856</v>
      </c>
      <c r="C35" s="1">
        <f>RANK(B35,$B$35:$B$40,0)</f>
        <v>4</v>
      </c>
      <c r="D35" s="24" t="s">
        <v>71</v>
      </c>
      <c r="E35" s="4">
        <v>0.31015650561461833</v>
      </c>
      <c r="K35" s="22" t="s">
        <v>16</v>
      </c>
      <c r="R35" s="1" t="s">
        <v>38</v>
      </c>
      <c r="S35" s="9" t="s">
        <v>51</v>
      </c>
      <c r="T35" s="16" t="s">
        <v>53</v>
      </c>
      <c r="U35" s="1">
        <v>3.5</v>
      </c>
    </row>
    <row r="36" spans="1:21" x14ac:dyDescent="0.15">
      <c r="A36" s="24" t="s">
        <v>69</v>
      </c>
      <c r="B36" s="4">
        <f t="shared" ref="B36:B40" si="28">SUMPRODUCT(B21:J21,$B$32:$J$32)</f>
        <v>7.2808031724286931E-2</v>
      </c>
      <c r="C36" s="1">
        <f t="shared" ref="C36:C40" si="29">RANK(B36,$B$35:$B$40,0)</f>
        <v>5</v>
      </c>
      <c r="D36" s="24" t="s">
        <v>73</v>
      </c>
      <c r="E36" s="4">
        <v>0.30097476250634286</v>
      </c>
      <c r="K36" s="22" t="s">
        <v>17</v>
      </c>
      <c r="R36" s="1" t="s">
        <v>39</v>
      </c>
      <c r="S36" s="9" t="s">
        <v>50</v>
      </c>
      <c r="T36" s="16" t="s">
        <v>54</v>
      </c>
      <c r="U36" s="1">
        <v>6.5</v>
      </c>
    </row>
    <row r="37" spans="1:21" x14ac:dyDescent="0.15">
      <c r="A37" s="24" t="s">
        <v>70</v>
      </c>
      <c r="B37" s="4">
        <f t="shared" si="28"/>
        <v>0.21633079640853417</v>
      </c>
      <c r="C37" s="1">
        <f t="shared" si="29"/>
        <v>3</v>
      </c>
      <c r="D37" s="24" t="s">
        <v>70</v>
      </c>
      <c r="E37" s="4">
        <v>0.16190513024199654</v>
      </c>
      <c r="K37" s="22" t="s">
        <v>18</v>
      </c>
      <c r="R37" s="1" t="s">
        <v>47</v>
      </c>
      <c r="S37" s="9" t="s">
        <v>19</v>
      </c>
      <c r="T37" s="14">
        <v>5</v>
      </c>
      <c r="U37" s="1">
        <v>5</v>
      </c>
    </row>
    <row r="38" spans="1:21" x14ac:dyDescent="0.15">
      <c r="A38" s="24" t="s">
        <v>71</v>
      </c>
      <c r="B38" s="4">
        <f t="shared" si="28"/>
        <v>0.27822915503085882</v>
      </c>
      <c r="C38" s="1">
        <f t="shared" si="29"/>
        <v>1</v>
      </c>
      <c r="D38" s="24" t="s">
        <v>68</v>
      </c>
      <c r="E38" s="4">
        <v>9.4226464867302795E-2</v>
      </c>
      <c r="K38" s="22" t="s">
        <v>19</v>
      </c>
      <c r="T38" s="1" t="s">
        <v>11</v>
      </c>
      <c r="U38" s="1" t="s">
        <v>11</v>
      </c>
    </row>
    <row r="39" spans="1:21" x14ac:dyDescent="0.15">
      <c r="A39" s="24" t="s">
        <v>72</v>
      </c>
      <c r="B39" s="4">
        <f t="shared" si="28"/>
        <v>6.7503883187113908E-2</v>
      </c>
      <c r="C39" s="1">
        <f t="shared" si="29"/>
        <v>6</v>
      </c>
      <c r="D39" s="24" t="s">
        <v>72</v>
      </c>
      <c r="E39" s="4">
        <v>7.0654235777439386E-2</v>
      </c>
      <c r="K39" s="22" t="s">
        <v>20</v>
      </c>
    </row>
    <row r="40" spans="1:21" x14ac:dyDescent="0.15">
      <c r="A40" s="24" t="s">
        <v>73</v>
      </c>
      <c r="B40" s="4">
        <f t="shared" si="28"/>
        <v>0.24964551867932749</v>
      </c>
      <c r="C40" s="1">
        <f t="shared" si="29"/>
        <v>2</v>
      </c>
      <c r="D40" s="24" t="s">
        <v>69</v>
      </c>
      <c r="E40" s="4">
        <v>6.2082900992299996E-2</v>
      </c>
      <c r="K40" s="22" t="s">
        <v>21</v>
      </c>
    </row>
    <row r="42" spans="1:21" x14ac:dyDescent="0.15">
      <c r="D42" s="1" t="s">
        <v>73</v>
      </c>
      <c r="E42" s="1">
        <v>0.35310293214039862</v>
      </c>
    </row>
    <row r="43" spans="1:21" x14ac:dyDescent="0.15">
      <c r="D43" s="1" t="s">
        <v>71</v>
      </c>
      <c r="E43" s="1">
        <v>0.30233646229244648</v>
      </c>
    </row>
    <row r="44" spans="1:21" x14ac:dyDescent="0.15">
      <c r="D44" s="1" t="s">
        <v>70</v>
      </c>
      <c r="E44" s="1">
        <v>0.12993788035922513</v>
      </c>
    </row>
    <row r="45" spans="1:21" x14ac:dyDescent="0.15">
      <c r="D45" s="1" t="s">
        <v>68</v>
      </c>
      <c r="E45" s="1">
        <v>8.5696916870793574E-2</v>
      </c>
    </row>
    <row r="46" spans="1:21" x14ac:dyDescent="0.15">
      <c r="D46" s="1" t="s">
        <v>69</v>
      </c>
      <c r="E46" s="1">
        <v>7.0717826693934754E-2</v>
      </c>
    </row>
    <row r="47" spans="1:21" x14ac:dyDescent="0.15">
      <c r="D47" s="1" t="s">
        <v>72</v>
      </c>
      <c r="E47" s="1">
        <v>5.8207981643201415E-2</v>
      </c>
    </row>
  </sheetData>
  <sortState xmlns:xlrd2="http://schemas.microsoft.com/office/spreadsheetml/2017/richdata2" ref="D35:E40">
    <sortCondition descending="1" ref="E35:E40"/>
  </sortState>
  <phoneticPr fontId="2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998F-B2F5-4997-BC74-3A83D3235113}">
  <dimension ref="A1:W40"/>
  <sheetViews>
    <sheetView zoomScale="160" zoomScaleNormal="160" workbookViewId="0">
      <pane xSplit="20900" topLeftCell="F1"/>
      <selection activeCell="C6" sqref="C6"/>
      <selection pane="topRight" activeCell="F1" sqref="F1"/>
    </sheetView>
  </sheetViews>
  <sheetFormatPr baseColWidth="10" defaultColWidth="11.5" defaultRowHeight="13" x14ac:dyDescent="0.15"/>
  <cols>
    <col min="1" max="1" width="6.33203125" style="1" customWidth="1"/>
    <col min="2" max="3" width="11.5" style="1"/>
    <col min="4" max="4" width="11.83203125" style="1" bestFit="1" customWidth="1"/>
    <col min="5" max="16384" width="11.5" style="1"/>
  </cols>
  <sheetData>
    <row r="1" spans="1:23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23" x14ac:dyDescent="0.15">
      <c r="A2" s="2" t="s">
        <v>5</v>
      </c>
      <c r="B2" s="8">
        <v>6</v>
      </c>
      <c r="C2" s="8">
        <v>5</v>
      </c>
      <c r="D2" s="8">
        <v>28</v>
      </c>
      <c r="E2" s="8">
        <v>5</v>
      </c>
      <c r="F2" s="8">
        <v>5</v>
      </c>
    </row>
    <row r="3" spans="1:23" x14ac:dyDescent="0.15">
      <c r="A3" s="2" t="s">
        <v>6</v>
      </c>
      <c r="B3" s="8">
        <v>4</v>
      </c>
      <c r="C3" s="8">
        <v>2</v>
      </c>
      <c r="D3" s="8">
        <v>25</v>
      </c>
      <c r="E3" s="8">
        <v>10</v>
      </c>
      <c r="F3" s="8">
        <v>9</v>
      </c>
      <c r="J3" s="9"/>
      <c r="M3" s="9"/>
    </row>
    <row r="4" spans="1:23" x14ac:dyDescent="0.15">
      <c r="A4" s="2" t="s">
        <v>7</v>
      </c>
      <c r="B4" s="8">
        <v>5</v>
      </c>
      <c r="C4" s="8">
        <v>7</v>
      </c>
      <c r="D4" s="8">
        <v>35</v>
      </c>
      <c r="E4" s="8">
        <v>9</v>
      </c>
      <c r="F4" s="8">
        <v>6</v>
      </c>
      <c r="I4" s="11"/>
      <c r="J4" s="12"/>
      <c r="Q4" s="11"/>
    </row>
    <row r="5" spans="1:23" x14ac:dyDescent="0.15">
      <c r="A5" s="2" t="s">
        <v>8</v>
      </c>
      <c r="B5" s="8">
        <v>6</v>
      </c>
      <c r="C5" s="8">
        <v>1</v>
      </c>
      <c r="D5" s="8">
        <v>27</v>
      </c>
      <c r="E5" s="8">
        <v>6</v>
      </c>
      <c r="F5" s="8">
        <v>7</v>
      </c>
      <c r="I5" s="11"/>
      <c r="J5" s="12"/>
      <c r="K5" s="10"/>
      <c r="L5" s="10"/>
      <c r="M5" s="10"/>
      <c r="Q5" s="21"/>
    </row>
    <row r="6" spans="1:23" x14ac:dyDescent="0.15">
      <c r="A6" s="2" t="s">
        <v>9</v>
      </c>
      <c r="B6" s="8">
        <v>6</v>
      </c>
      <c r="C6" s="8">
        <v>8</v>
      </c>
      <c r="D6" s="8">
        <v>30</v>
      </c>
      <c r="E6" s="8">
        <v>7</v>
      </c>
      <c r="F6" s="8">
        <v>9</v>
      </c>
      <c r="J6" s="20"/>
      <c r="V6" s="13"/>
      <c r="W6" s="13"/>
    </row>
    <row r="7" spans="1:23" x14ac:dyDescent="0.15">
      <c r="A7" s="2" t="s">
        <v>10</v>
      </c>
      <c r="B7" s="8">
        <v>5</v>
      </c>
      <c r="C7" s="8">
        <v>6</v>
      </c>
      <c r="D7" s="8">
        <v>26</v>
      </c>
      <c r="E7" s="8">
        <v>4</v>
      </c>
      <c r="F7" s="8">
        <v>8</v>
      </c>
      <c r="J7" s="20"/>
    </row>
    <row r="8" spans="1:23" x14ac:dyDescent="0.15">
      <c r="B8" s="7" t="s">
        <v>11</v>
      </c>
      <c r="C8" s="7" t="s">
        <v>11</v>
      </c>
      <c r="D8" s="3" t="s">
        <v>12</v>
      </c>
      <c r="E8" s="7" t="s">
        <v>11</v>
      </c>
      <c r="F8" s="7" t="s">
        <v>11</v>
      </c>
    </row>
    <row r="9" spans="1:23" x14ac:dyDescent="0.15">
      <c r="B9" s="17"/>
      <c r="C9" s="17"/>
      <c r="D9" s="17"/>
      <c r="E9" s="17"/>
      <c r="F9" s="17"/>
      <c r="H9" s="18"/>
    </row>
    <row r="10" spans="1:23" x14ac:dyDescent="0.15">
      <c r="A10" s="2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</row>
    <row r="11" spans="1:23" x14ac:dyDescent="0.15">
      <c r="A11" s="2" t="s">
        <v>5</v>
      </c>
      <c r="B11" s="5">
        <f t="shared" ref="B11:F11" si="0">1/B2</f>
        <v>0.16666666666666666</v>
      </c>
      <c r="C11" s="5">
        <f t="shared" si="0"/>
        <v>0.2</v>
      </c>
      <c r="D11" s="8">
        <f t="shared" ref="D11" si="1">D2</f>
        <v>28</v>
      </c>
      <c r="E11" s="5">
        <f t="shared" si="0"/>
        <v>0.2</v>
      </c>
      <c r="F11" s="5">
        <f t="shared" si="0"/>
        <v>0.2</v>
      </c>
    </row>
    <row r="12" spans="1:23" ht="16" customHeight="1" x14ac:dyDescent="0.15">
      <c r="A12" s="2" t="s">
        <v>6</v>
      </c>
      <c r="B12" s="5">
        <f t="shared" ref="B12:C12" si="2">1/B3</f>
        <v>0.25</v>
      </c>
      <c r="C12" s="5">
        <f t="shared" si="2"/>
        <v>0.5</v>
      </c>
      <c r="D12" s="8">
        <f t="shared" ref="D12" si="3">D3</f>
        <v>25</v>
      </c>
      <c r="E12" s="5">
        <f t="shared" ref="E12:F12" si="4">1/E3</f>
        <v>0.1</v>
      </c>
      <c r="F12" s="5">
        <f t="shared" si="4"/>
        <v>0.1111111111111111</v>
      </c>
    </row>
    <row r="13" spans="1:23" ht="15.5" customHeight="1" x14ac:dyDescent="0.15">
      <c r="A13" s="2" t="s">
        <v>7</v>
      </c>
      <c r="B13" s="5">
        <f t="shared" ref="B13:C13" si="5">1/B4</f>
        <v>0.2</v>
      </c>
      <c r="C13" s="5">
        <f t="shared" si="5"/>
        <v>0.14285714285714285</v>
      </c>
      <c r="D13" s="8">
        <f t="shared" ref="D13" si="6">D4</f>
        <v>35</v>
      </c>
      <c r="E13" s="5">
        <f t="shared" ref="E13:F13" si="7">1/E4</f>
        <v>0.1111111111111111</v>
      </c>
      <c r="F13" s="5">
        <f t="shared" si="7"/>
        <v>0.16666666666666666</v>
      </c>
    </row>
    <row r="14" spans="1:23" x14ac:dyDescent="0.15">
      <c r="A14" s="2" t="s">
        <v>8</v>
      </c>
      <c r="B14" s="5">
        <f t="shared" ref="B14:C14" si="8">1/B5</f>
        <v>0.16666666666666666</v>
      </c>
      <c r="C14" s="5">
        <f t="shared" si="8"/>
        <v>1</v>
      </c>
      <c r="D14" s="8">
        <f t="shared" ref="D14" si="9">D5</f>
        <v>27</v>
      </c>
      <c r="E14" s="5">
        <f t="shared" ref="E14:F14" si="10">1/E5</f>
        <v>0.16666666666666666</v>
      </c>
      <c r="F14" s="5">
        <f t="shared" si="10"/>
        <v>0.14285714285714285</v>
      </c>
    </row>
    <row r="15" spans="1:23" x14ac:dyDescent="0.15">
      <c r="A15" s="2" t="s">
        <v>9</v>
      </c>
      <c r="B15" s="5">
        <f t="shared" ref="B15:C15" si="11">1/B6</f>
        <v>0.16666666666666666</v>
      </c>
      <c r="C15" s="5">
        <f t="shared" si="11"/>
        <v>0.125</v>
      </c>
      <c r="D15" s="8">
        <f t="shared" ref="D15" si="12">D6</f>
        <v>30</v>
      </c>
      <c r="E15" s="5">
        <f t="shared" ref="E15:F15" si="13">1/E6</f>
        <v>0.14285714285714285</v>
      </c>
      <c r="F15" s="5">
        <f t="shared" si="13"/>
        <v>0.1111111111111111</v>
      </c>
      <c r="Q15" s="14"/>
    </row>
    <row r="16" spans="1:23" x14ac:dyDescent="0.15">
      <c r="A16" s="2" t="s">
        <v>10</v>
      </c>
      <c r="B16" s="5">
        <f t="shared" ref="B16:C16" si="14">1/B7</f>
        <v>0.2</v>
      </c>
      <c r="C16" s="5">
        <f t="shared" si="14"/>
        <v>0.16666666666666666</v>
      </c>
      <c r="D16" s="8">
        <f t="shared" ref="D16" si="15">D7</f>
        <v>26</v>
      </c>
      <c r="E16" s="5">
        <f t="shared" ref="E16:F16" si="16">1/E7</f>
        <v>0.25</v>
      </c>
      <c r="F16" s="5">
        <f t="shared" si="16"/>
        <v>0.125</v>
      </c>
      <c r="Q16" s="14"/>
    </row>
    <row r="17" spans="1:17" x14ac:dyDescent="0.15"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Q17" s="14"/>
    </row>
    <row r="18" spans="1:17" x14ac:dyDescent="0.15">
      <c r="B18" s="17"/>
      <c r="C18" s="17"/>
      <c r="D18" s="17"/>
      <c r="E18" s="17"/>
      <c r="F18" s="17"/>
      <c r="H18" s="18"/>
      <c r="Q18" s="14"/>
    </row>
    <row r="19" spans="1:17" x14ac:dyDescent="0.15">
      <c r="A19" s="2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Q19" s="14"/>
    </row>
    <row r="20" spans="1:17" x14ac:dyDescent="0.15">
      <c r="A20" s="2" t="s">
        <v>5</v>
      </c>
      <c r="B20" s="5">
        <f>B11/SUM(B$11:B$16)</f>
        <v>0.14492753623188406</v>
      </c>
      <c r="C20" s="5">
        <f t="shared" ref="C20:F20" si="17">C11/SUM(C$11:C$16)</f>
        <v>9.369771332961517E-2</v>
      </c>
      <c r="D20" s="5">
        <f t="shared" si="17"/>
        <v>0.16374269005847952</v>
      </c>
      <c r="E20" s="5">
        <f t="shared" si="17"/>
        <v>0.20605069501226492</v>
      </c>
      <c r="F20" s="5">
        <f t="shared" si="17"/>
        <v>0.2334414080592867</v>
      </c>
      <c r="Q20" s="14"/>
    </row>
    <row r="21" spans="1:17" x14ac:dyDescent="0.15">
      <c r="A21" s="2" t="s">
        <v>6</v>
      </c>
      <c r="B21" s="5">
        <f t="shared" ref="B21:F25" si="18">B12/SUM(B$11:B$16)</f>
        <v>0.21739130434782611</v>
      </c>
      <c r="C21" s="5">
        <f t="shared" si="18"/>
        <v>0.23424428332403793</v>
      </c>
      <c r="D21" s="5">
        <f t="shared" si="18"/>
        <v>0.14619883040935672</v>
      </c>
      <c r="E21" s="5">
        <f t="shared" si="18"/>
        <v>0.10302534750613246</v>
      </c>
      <c r="F21" s="5">
        <f t="shared" si="18"/>
        <v>0.12968967114404814</v>
      </c>
      <c r="Q21" s="14"/>
    </row>
    <row r="22" spans="1:17" x14ac:dyDescent="0.15">
      <c r="A22" s="2" t="s">
        <v>7</v>
      </c>
      <c r="B22" s="5">
        <f t="shared" si="18"/>
        <v>0.17391304347826089</v>
      </c>
      <c r="C22" s="5">
        <f t="shared" si="18"/>
        <v>6.6926938092582267E-2</v>
      </c>
      <c r="D22" s="5">
        <f t="shared" si="18"/>
        <v>0.2046783625730994</v>
      </c>
      <c r="E22" s="5">
        <f t="shared" si="18"/>
        <v>0.11447260834014716</v>
      </c>
      <c r="F22" s="5">
        <f t="shared" si="18"/>
        <v>0.19453450671607223</v>
      </c>
      <c r="N22" s="9"/>
    </row>
    <row r="23" spans="1:17" x14ac:dyDescent="0.15">
      <c r="A23" s="2" t="s">
        <v>8</v>
      </c>
      <c r="B23" s="5">
        <f t="shared" si="18"/>
        <v>0.14492753623188406</v>
      </c>
      <c r="C23" s="5">
        <f t="shared" si="18"/>
        <v>0.46848856664807587</v>
      </c>
      <c r="D23" s="5">
        <f t="shared" si="18"/>
        <v>0.15789473684210525</v>
      </c>
      <c r="E23" s="5">
        <f t="shared" si="18"/>
        <v>0.17170891251022075</v>
      </c>
      <c r="F23" s="5">
        <f t="shared" si="18"/>
        <v>0.16674386289949047</v>
      </c>
    </row>
    <row r="24" spans="1:17" x14ac:dyDescent="0.15">
      <c r="A24" s="2" t="s">
        <v>9</v>
      </c>
      <c r="B24" s="5">
        <f t="shared" si="18"/>
        <v>0.14492753623188406</v>
      </c>
      <c r="C24" s="5">
        <f t="shared" si="18"/>
        <v>5.8561070831009483E-2</v>
      </c>
      <c r="D24" s="5">
        <f t="shared" si="18"/>
        <v>0.17543859649122806</v>
      </c>
      <c r="E24" s="5">
        <f t="shared" si="18"/>
        <v>0.14717906786590348</v>
      </c>
      <c r="F24" s="5">
        <f t="shared" si="18"/>
        <v>0.12968967114404814</v>
      </c>
    </row>
    <row r="25" spans="1:17" x14ac:dyDescent="0.15">
      <c r="A25" s="2" t="s">
        <v>10</v>
      </c>
      <c r="B25" s="5">
        <f t="shared" si="18"/>
        <v>0.17391304347826089</v>
      </c>
      <c r="C25" s="5">
        <f t="shared" si="18"/>
        <v>7.8081427774679302E-2</v>
      </c>
      <c r="D25" s="5">
        <f t="shared" si="18"/>
        <v>0.15204678362573099</v>
      </c>
      <c r="E25" s="5">
        <f t="shared" si="18"/>
        <v>0.25756336876533115</v>
      </c>
      <c r="F25" s="5">
        <f t="shared" si="18"/>
        <v>0.14590088003705418</v>
      </c>
    </row>
    <row r="26" spans="1:17" x14ac:dyDescent="0.15">
      <c r="B26" s="19"/>
      <c r="C26" s="19"/>
      <c r="D26" s="19"/>
      <c r="E26" s="19"/>
      <c r="F26" s="19"/>
    </row>
    <row r="28" spans="1:17" x14ac:dyDescent="0.15">
      <c r="A28" s="2" t="s">
        <v>13</v>
      </c>
      <c r="B28" s="5" cm="1">
        <f t="array" ref="B28">(-1/LOG(6))*SUMPRODUCT(B20:B25,LOG(B20:B25))</f>
        <v>0.99341494200862057</v>
      </c>
      <c r="C28" s="5" cm="1">
        <f t="array" ref="C28">(-1/LOG(6))*SUMPRODUCT(C20:C25,LOG(C20:C25))</f>
        <v>0.81669514946923139</v>
      </c>
      <c r="D28" s="5" cm="1">
        <f t="array" ref="D28">(-1/LOG(6))*SUMPRODUCT(D20:D25,LOG(D20:D25))</f>
        <v>0.99637315577292962</v>
      </c>
      <c r="E28" s="5" cm="1">
        <f t="array" ref="E28">(-1/LOG(6))*SUMPRODUCT(E20:E25,LOG(E20:E25))</f>
        <v>0.97205265634973037</v>
      </c>
      <c r="F28" s="5" cm="1">
        <f t="array" ref="F28">(-1/LOG(6))*SUMPRODUCT(F20:F25,LOG(F20:F25))</f>
        <v>0.98642165373221669</v>
      </c>
    </row>
    <row r="30" spans="1:17" x14ac:dyDescent="0.15">
      <c r="A30" s="2" t="s">
        <v>14</v>
      </c>
      <c r="B30" s="5">
        <f>1-B28</f>
        <v>6.5850579913794283E-3</v>
      </c>
      <c r="C30" s="5">
        <f t="shared" ref="C30:F30" si="19">1-C28</f>
        <v>0.18330485053076861</v>
      </c>
      <c r="D30" s="5">
        <f t="shared" si="19"/>
        <v>3.6268442270703805E-3</v>
      </c>
      <c r="E30" s="5">
        <f t="shared" si="19"/>
        <v>2.7947343650269629E-2</v>
      </c>
      <c r="F30" s="5">
        <f t="shared" si="19"/>
        <v>1.3578346267783314E-2</v>
      </c>
      <c r="O30" s="9"/>
      <c r="P30" s="14"/>
    </row>
    <row r="31" spans="1:17" x14ac:dyDescent="0.15">
      <c r="O31" s="9"/>
      <c r="P31" s="15"/>
    </row>
    <row r="32" spans="1:17" x14ac:dyDescent="0.15">
      <c r="A32" s="2" t="s">
        <v>15</v>
      </c>
      <c r="B32" s="6">
        <f>B30/SUM($B$30:$F$30)</f>
        <v>2.8016463395512392E-2</v>
      </c>
      <c r="C32" s="6">
        <f t="shared" ref="C32:F32" si="20">C30/SUM($B$30:$F$30)</f>
        <v>0.7798797887335478</v>
      </c>
      <c r="D32" s="6">
        <f t="shared" si="20"/>
        <v>1.5430592815122247E-2</v>
      </c>
      <c r="E32" s="6">
        <f t="shared" si="20"/>
        <v>0.1189033918007404</v>
      </c>
      <c r="F32" s="6">
        <f t="shared" si="20"/>
        <v>5.7769763255077163E-2</v>
      </c>
      <c r="J32" s="9"/>
      <c r="O32" s="9"/>
      <c r="P32" s="16"/>
    </row>
    <row r="33" spans="1:16" x14ac:dyDescent="0.15">
      <c r="B33" s="13"/>
      <c r="C33" s="13"/>
      <c r="D33" s="13"/>
      <c r="E33" s="13"/>
      <c r="F33" s="13"/>
      <c r="O33" s="9"/>
      <c r="P33" s="16"/>
    </row>
    <row r="34" spans="1:16" x14ac:dyDescent="0.15">
      <c r="A34" s="2"/>
      <c r="B34" s="2"/>
      <c r="F34" s="9"/>
      <c r="J34" s="9"/>
      <c r="O34" s="9"/>
      <c r="P34" s="14"/>
    </row>
    <row r="35" spans="1:16" ht="14.25" customHeight="1" x14ac:dyDescent="0.15">
      <c r="A35" s="2" t="s">
        <v>5</v>
      </c>
      <c r="B35" s="4">
        <f>SUMPRODUCT(B20:F20,$B$32:$F$32)</f>
        <v>0.11764593806427939</v>
      </c>
      <c r="D35" s="1" t="s">
        <v>9</v>
      </c>
      <c r="E35" s="2">
        <v>7.7430306078000805E-2</v>
      </c>
      <c r="G35" s="9" t="s">
        <v>16</v>
      </c>
      <c r="H35" s="1" t="s">
        <v>9</v>
      </c>
      <c r="O35" s="9"/>
      <c r="P35" s="16"/>
    </row>
    <row r="36" spans="1:16" x14ac:dyDescent="0.15">
      <c r="A36" s="2" t="s">
        <v>6</v>
      </c>
      <c r="B36" s="4">
        <f>SUMPRODUCT(B21:F21,$B$32:$F$32)</f>
        <v>0.21077105719219905</v>
      </c>
      <c r="D36" s="1" t="s">
        <v>7</v>
      </c>
      <c r="E36" s="2">
        <v>8.5075097025620522E-2</v>
      </c>
      <c r="G36" s="9" t="s">
        <v>17</v>
      </c>
      <c r="H36" s="1" t="s">
        <v>7</v>
      </c>
      <c r="O36" s="9"/>
      <c r="P36" s="16"/>
    </row>
    <row r="37" spans="1:16" x14ac:dyDescent="0.15">
      <c r="A37" s="2" t="s">
        <v>7</v>
      </c>
      <c r="B37" s="4">
        <f t="shared" ref="B37:B40" si="21">SUMPRODUCT(B22:F22,$B$32:$F$32)</f>
        <v>8.5075097025620522E-2</v>
      </c>
      <c r="D37" s="1" t="s">
        <v>10</v>
      </c>
      <c r="E37" s="2">
        <v>0.10716654526878995</v>
      </c>
      <c r="G37" s="9" t="s">
        <v>18</v>
      </c>
      <c r="H37" s="1" t="s">
        <v>10</v>
      </c>
      <c r="O37" s="9"/>
      <c r="P37" s="14"/>
    </row>
    <row r="38" spans="1:16" x14ac:dyDescent="0.15">
      <c r="A38" s="2" t="s">
        <v>8</v>
      </c>
      <c r="B38" s="4">
        <f t="shared" si="21"/>
        <v>0.4019110563711103</v>
      </c>
      <c r="D38" s="1" t="s">
        <v>5</v>
      </c>
      <c r="E38" s="2">
        <v>0.11764593806427939</v>
      </c>
      <c r="G38" s="9" t="s">
        <v>19</v>
      </c>
      <c r="H38" s="1" t="s">
        <v>5</v>
      </c>
    </row>
    <row r="39" spans="1:16" x14ac:dyDescent="0.15">
      <c r="A39" s="2" t="s">
        <v>9</v>
      </c>
      <c r="B39" s="4">
        <f t="shared" si="21"/>
        <v>7.7430306078000805E-2</v>
      </c>
      <c r="D39" s="1" t="s">
        <v>6</v>
      </c>
      <c r="E39" s="2">
        <v>0.21077105719219905</v>
      </c>
      <c r="G39" s="9" t="s">
        <v>20</v>
      </c>
      <c r="H39" s="1" t="s">
        <v>6</v>
      </c>
    </row>
    <row r="40" spans="1:16" x14ac:dyDescent="0.15">
      <c r="A40" s="2" t="s">
        <v>10</v>
      </c>
      <c r="B40" s="4">
        <f t="shared" si="21"/>
        <v>0.10716654526878995</v>
      </c>
      <c r="D40" s="1" t="s">
        <v>8</v>
      </c>
      <c r="E40" s="2">
        <v>0.4019110563711103</v>
      </c>
      <c r="G40" s="9" t="s">
        <v>21</v>
      </c>
      <c r="H40" s="1" t="s">
        <v>8</v>
      </c>
    </row>
  </sheetData>
  <sortState xmlns:xlrd2="http://schemas.microsoft.com/office/spreadsheetml/2017/richdata2" ref="D35:E40">
    <sortCondition ref="E35:E40"/>
  </sortState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MAX</vt:lpstr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MARTÍN ESTRADA GARCÍA</dc:creator>
  <cp:lastModifiedBy>David Delgado</cp:lastModifiedBy>
  <dcterms:created xsi:type="dcterms:W3CDTF">2007-11-10T17:59:58Z</dcterms:created>
  <dcterms:modified xsi:type="dcterms:W3CDTF">2025-04-22T20:05:39Z</dcterms:modified>
</cp:coreProperties>
</file>