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6.4\Documents\Drip\"/>
    </mc:Choice>
  </mc:AlternateContent>
  <xr:revisionPtr revIDLastSave="0" documentId="13_ncr:1_{D6E04B93-0567-4F4E-AEEF-3FAD13AB70BF}" xr6:coauthVersionLast="47" xr6:coauthVersionMax="47" xr10:uidLastSave="{00000000-0000-0000-0000-000000000000}"/>
  <bookViews>
    <workbookView xWindow="-28920" yWindow="-120" windowWidth="29040" windowHeight="15840" xr2:uid="{53FF2BC4-8597-412E-B82F-0CF4DDA0D35F}"/>
  </bookViews>
  <sheets>
    <sheet name="My Details" sheetId="4" r:id="rId1"/>
    <sheet name="Balance Sheet" sheetId="2" r:id="rId2"/>
    <sheet name="Compound Calculator" sheetId="1" r:id="rId3"/>
    <sheet name="Figure Adjust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L9" i="2"/>
  <c r="L17" i="2"/>
  <c r="P2" i="1"/>
  <c r="D3" i="1"/>
  <c r="H2" i="1" l="1"/>
  <c r="H3" i="1" l="1"/>
  <c r="J3" i="1" l="1"/>
  <c r="H4" i="1"/>
  <c r="I3" i="1"/>
  <c r="N2" i="1"/>
  <c r="R2" i="1" s="1"/>
  <c r="Q2" i="1"/>
  <c r="J4" i="1" l="1"/>
  <c r="I4" i="1"/>
  <c r="H5" i="1"/>
  <c r="I5" i="1" l="1"/>
  <c r="J5" i="1"/>
  <c r="H6" i="1"/>
  <c r="J6" i="1" l="1"/>
  <c r="H7" i="1"/>
  <c r="I7" i="1" l="1"/>
  <c r="J7" i="1"/>
  <c r="H8" i="1"/>
  <c r="I8" i="1" l="1"/>
  <c r="J8" i="1"/>
  <c r="H9" i="1"/>
  <c r="I9" i="1" l="1"/>
  <c r="J9" i="1"/>
  <c r="H10" i="1"/>
  <c r="H11" i="1" l="1"/>
  <c r="J10" i="1"/>
  <c r="I10" i="1"/>
  <c r="I11" i="1" l="1"/>
  <c r="J11" i="1"/>
  <c r="H12" i="1"/>
  <c r="I12" i="1" l="1"/>
  <c r="J12" i="1"/>
  <c r="H13" i="1"/>
  <c r="J13" i="1" l="1"/>
  <c r="H14" i="1"/>
  <c r="I13" i="1"/>
  <c r="H15" i="1" l="1"/>
  <c r="I14" i="1"/>
  <c r="J14" i="1"/>
  <c r="H16" i="1" l="1"/>
  <c r="I15" i="1"/>
  <c r="J15" i="1"/>
  <c r="I16" i="1" l="1"/>
  <c r="J16" i="1"/>
  <c r="H17" i="1"/>
  <c r="I17" i="1" l="1"/>
  <c r="J17" i="1"/>
  <c r="H18" i="1"/>
  <c r="I18" i="1" l="1"/>
  <c r="J18" i="1"/>
  <c r="H19" i="1"/>
  <c r="H20" i="1" l="1"/>
  <c r="I19" i="1"/>
  <c r="J19" i="1"/>
  <c r="H21" i="1" l="1"/>
  <c r="I20" i="1"/>
  <c r="J20" i="1"/>
  <c r="H22" i="1" l="1"/>
  <c r="I21" i="1"/>
  <c r="J21" i="1"/>
  <c r="H23" i="1" l="1"/>
  <c r="I22" i="1"/>
  <c r="J22" i="1"/>
  <c r="H24" i="1" l="1"/>
  <c r="I23" i="1"/>
  <c r="J23" i="1"/>
  <c r="H25" i="1" l="1"/>
  <c r="J24" i="1"/>
  <c r="I24" i="1"/>
  <c r="H26" i="1" l="1"/>
  <c r="I25" i="1"/>
  <c r="J25" i="1"/>
  <c r="H27" i="1" l="1"/>
  <c r="I26" i="1"/>
  <c r="J26" i="1"/>
  <c r="H28" i="1" l="1"/>
  <c r="I27" i="1"/>
  <c r="J27" i="1"/>
  <c r="H29" i="1" l="1"/>
  <c r="J28" i="1"/>
  <c r="I28" i="1"/>
  <c r="H30" i="1" l="1"/>
  <c r="J29" i="1"/>
  <c r="I29" i="1"/>
  <c r="H31" i="1" l="1"/>
  <c r="I30" i="1"/>
  <c r="J30" i="1"/>
  <c r="H32" i="1" l="1"/>
  <c r="I31" i="1"/>
  <c r="J31" i="1"/>
  <c r="H33" i="1" l="1"/>
  <c r="I32" i="1"/>
  <c r="J32" i="1"/>
  <c r="H34" i="1" l="1"/>
  <c r="I33" i="1"/>
  <c r="J33" i="1"/>
  <c r="H35" i="1" l="1"/>
  <c r="I34" i="1"/>
  <c r="J34" i="1"/>
  <c r="H36" i="1" l="1"/>
  <c r="I35" i="1"/>
  <c r="J35" i="1"/>
  <c r="H37" i="1" l="1"/>
  <c r="J36" i="1"/>
  <c r="I36" i="1"/>
  <c r="H38" i="1" l="1"/>
  <c r="J37" i="1"/>
  <c r="I37" i="1"/>
  <c r="H39" i="1" l="1"/>
  <c r="I38" i="1"/>
  <c r="J38" i="1"/>
  <c r="H40" i="1" l="1"/>
  <c r="I39" i="1"/>
  <c r="J39" i="1"/>
  <c r="H41" i="1" l="1"/>
  <c r="I40" i="1"/>
  <c r="J40" i="1"/>
  <c r="H42" i="1" l="1"/>
  <c r="I41" i="1"/>
  <c r="J41" i="1"/>
  <c r="H43" i="1" l="1"/>
  <c r="I42" i="1"/>
  <c r="J42" i="1"/>
  <c r="H44" i="1" l="1"/>
  <c r="I43" i="1"/>
  <c r="J43" i="1"/>
  <c r="H45" i="1" l="1"/>
  <c r="J44" i="1"/>
  <c r="I44" i="1"/>
  <c r="H46" i="1" l="1"/>
  <c r="J45" i="1"/>
  <c r="I45" i="1"/>
  <c r="H47" i="1" l="1"/>
  <c r="I46" i="1"/>
  <c r="J46" i="1"/>
  <c r="H48" i="1" l="1"/>
  <c r="I47" i="1"/>
  <c r="J47" i="1"/>
  <c r="H49" i="1" l="1"/>
  <c r="J48" i="1"/>
  <c r="I48" i="1"/>
  <c r="H50" i="1" l="1"/>
  <c r="J49" i="1"/>
  <c r="I49" i="1"/>
  <c r="H51" i="1" l="1"/>
  <c r="I50" i="1"/>
  <c r="J50" i="1"/>
  <c r="H52" i="1" l="1"/>
  <c r="I51" i="1"/>
  <c r="J51" i="1"/>
  <c r="H53" i="1" l="1"/>
  <c r="J52" i="1"/>
  <c r="I52" i="1"/>
  <c r="H54" i="1" l="1"/>
  <c r="J53" i="1"/>
  <c r="I53" i="1"/>
  <c r="H55" i="1" l="1"/>
  <c r="I54" i="1"/>
  <c r="J54" i="1"/>
  <c r="H56" i="1" l="1"/>
  <c r="I55" i="1"/>
  <c r="J55" i="1"/>
  <c r="H57" i="1" l="1"/>
  <c r="J56" i="1"/>
  <c r="I56" i="1"/>
  <c r="H58" i="1" l="1"/>
  <c r="I57" i="1"/>
  <c r="J57" i="1"/>
  <c r="H59" i="1" l="1"/>
  <c r="I58" i="1"/>
  <c r="J58" i="1"/>
  <c r="H60" i="1" l="1"/>
  <c r="I59" i="1"/>
  <c r="J59" i="1"/>
  <c r="H61" i="1" l="1"/>
  <c r="I60" i="1"/>
  <c r="J60" i="1"/>
  <c r="H62" i="1" l="1"/>
  <c r="J61" i="1"/>
  <c r="I61" i="1"/>
  <c r="H63" i="1" l="1"/>
  <c r="I62" i="1"/>
  <c r="J62" i="1"/>
  <c r="H64" i="1" l="1"/>
  <c r="I63" i="1"/>
  <c r="J63" i="1"/>
  <c r="H65" i="1" l="1"/>
  <c r="I64" i="1"/>
  <c r="J64" i="1"/>
  <c r="H66" i="1" l="1"/>
  <c r="I65" i="1"/>
  <c r="J65" i="1"/>
  <c r="H67" i="1" l="1"/>
  <c r="I66" i="1"/>
  <c r="J66" i="1"/>
  <c r="H68" i="1" l="1"/>
  <c r="I67" i="1"/>
  <c r="J67" i="1"/>
  <c r="H69" i="1" l="1"/>
  <c r="I68" i="1"/>
  <c r="J68" i="1"/>
  <c r="H70" i="1" l="1"/>
  <c r="J69" i="1"/>
  <c r="I69" i="1"/>
  <c r="H71" i="1" l="1"/>
  <c r="I70" i="1"/>
  <c r="J70" i="1"/>
  <c r="H72" i="1" l="1"/>
  <c r="I71" i="1"/>
  <c r="J71" i="1"/>
  <c r="H73" i="1" l="1"/>
  <c r="I72" i="1"/>
  <c r="J72" i="1"/>
  <c r="H74" i="1" l="1"/>
  <c r="J73" i="1"/>
  <c r="I73" i="1"/>
  <c r="H75" i="1" l="1"/>
  <c r="I74" i="1"/>
  <c r="J74" i="1"/>
  <c r="H76" i="1" l="1"/>
  <c r="I75" i="1"/>
  <c r="J75" i="1"/>
  <c r="H77" i="1" l="1"/>
  <c r="J76" i="1"/>
  <c r="I76" i="1"/>
  <c r="H78" i="1" l="1"/>
  <c r="J77" i="1"/>
  <c r="I77" i="1"/>
  <c r="H79" i="1" l="1"/>
  <c r="I78" i="1"/>
  <c r="J78" i="1"/>
  <c r="H80" i="1" l="1"/>
  <c r="I79" i="1"/>
  <c r="J79" i="1"/>
  <c r="H81" i="1" l="1"/>
  <c r="I80" i="1"/>
  <c r="J80" i="1"/>
  <c r="H82" i="1" l="1"/>
  <c r="J81" i="1"/>
  <c r="I81" i="1"/>
  <c r="H83" i="1" l="1"/>
  <c r="I82" i="1"/>
  <c r="J82" i="1"/>
  <c r="H84" i="1" l="1"/>
  <c r="I83" i="1"/>
  <c r="J83" i="1"/>
  <c r="H85" i="1" l="1"/>
  <c r="J84" i="1"/>
  <c r="I84" i="1"/>
  <c r="H86" i="1" l="1"/>
  <c r="J85" i="1"/>
  <c r="I85" i="1"/>
  <c r="H87" i="1" l="1"/>
  <c r="I86" i="1"/>
  <c r="J86" i="1"/>
  <c r="H88" i="1" l="1"/>
  <c r="I87" i="1"/>
  <c r="J87" i="1"/>
  <c r="H89" i="1" l="1"/>
  <c r="I88" i="1"/>
  <c r="J88" i="1"/>
  <c r="H90" i="1" l="1"/>
  <c r="I89" i="1"/>
  <c r="J89" i="1"/>
  <c r="H91" i="1" l="1"/>
  <c r="I90" i="1"/>
  <c r="J90" i="1"/>
  <c r="H92" i="1" l="1"/>
  <c r="I91" i="1"/>
  <c r="J91" i="1"/>
  <c r="H93" i="1" l="1"/>
  <c r="I92" i="1"/>
  <c r="J92" i="1"/>
  <c r="H94" i="1" l="1"/>
  <c r="I93" i="1"/>
  <c r="J93" i="1"/>
  <c r="H95" i="1" l="1"/>
  <c r="I94" i="1"/>
  <c r="J94" i="1"/>
  <c r="H96" i="1" l="1"/>
  <c r="I95" i="1"/>
  <c r="J95" i="1"/>
  <c r="H97" i="1" l="1"/>
  <c r="I96" i="1"/>
  <c r="J96" i="1"/>
  <c r="H98" i="1" l="1"/>
  <c r="I97" i="1"/>
  <c r="J97" i="1"/>
  <c r="H99" i="1" l="1"/>
  <c r="I98" i="1"/>
  <c r="J98" i="1"/>
  <c r="H100" i="1" l="1"/>
  <c r="I99" i="1"/>
  <c r="J99" i="1"/>
  <c r="H101" i="1" l="1"/>
  <c r="I100" i="1"/>
  <c r="J100" i="1"/>
  <c r="H102" i="1" l="1"/>
  <c r="J101" i="1"/>
  <c r="I101" i="1"/>
  <c r="H103" i="1" l="1"/>
  <c r="I102" i="1"/>
  <c r="J102" i="1"/>
  <c r="H104" i="1" l="1"/>
  <c r="I103" i="1"/>
  <c r="J103" i="1"/>
  <c r="H105" i="1" l="1"/>
  <c r="I104" i="1"/>
  <c r="J104" i="1"/>
  <c r="H106" i="1" l="1"/>
  <c r="I105" i="1"/>
  <c r="J105" i="1"/>
  <c r="H107" i="1" l="1"/>
  <c r="I106" i="1"/>
  <c r="J106" i="1"/>
  <c r="H108" i="1" l="1"/>
  <c r="I107" i="1"/>
  <c r="J107" i="1"/>
  <c r="H109" i="1" l="1"/>
  <c r="J108" i="1"/>
  <c r="I108" i="1"/>
  <c r="H110" i="1" l="1"/>
  <c r="J109" i="1"/>
  <c r="I109" i="1"/>
  <c r="H111" i="1" l="1"/>
  <c r="I110" i="1"/>
  <c r="J110" i="1"/>
  <c r="H112" i="1" l="1"/>
  <c r="I111" i="1"/>
  <c r="J111" i="1"/>
  <c r="H113" i="1" l="1"/>
  <c r="I112" i="1"/>
  <c r="J112" i="1"/>
  <c r="H114" i="1" l="1"/>
  <c r="I113" i="1"/>
  <c r="J113" i="1"/>
  <c r="H115" i="1" l="1"/>
  <c r="I114" i="1"/>
  <c r="J114" i="1"/>
  <c r="H116" i="1" l="1"/>
  <c r="I115" i="1"/>
  <c r="J115" i="1"/>
  <c r="H117" i="1" l="1"/>
  <c r="J116" i="1"/>
  <c r="I116" i="1"/>
  <c r="H118" i="1" l="1"/>
  <c r="I117" i="1"/>
  <c r="J117" i="1"/>
  <c r="H119" i="1" l="1"/>
  <c r="I118" i="1"/>
  <c r="J118" i="1"/>
  <c r="H120" i="1" l="1"/>
  <c r="I119" i="1"/>
  <c r="J119" i="1"/>
  <c r="H121" i="1" l="1"/>
  <c r="J120" i="1"/>
  <c r="I120" i="1"/>
  <c r="H122" i="1" l="1"/>
  <c r="I121" i="1"/>
  <c r="J121" i="1"/>
  <c r="H123" i="1" l="1"/>
  <c r="I122" i="1"/>
  <c r="J122" i="1"/>
  <c r="H124" i="1" l="1"/>
  <c r="I123" i="1"/>
  <c r="J123" i="1"/>
  <c r="H125" i="1" l="1"/>
  <c r="I124" i="1"/>
  <c r="J124" i="1"/>
  <c r="H126" i="1" l="1"/>
  <c r="I125" i="1"/>
  <c r="J125" i="1"/>
  <c r="H127" i="1" l="1"/>
  <c r="I126" i="1"/>
  <c r="J126" i="1"/>
  <c r="H128" i="1" l="1"/>
  <c r="I127" i="1"/>
  <c r="J127" i="1"/>
  <c r="H129" i="1" l="1"/>
  <c r="I128" i="1"/>
  <c r="J128" i="1"/>
  <c r="H130" i="1" l="1"/>
  <c r="I129" i="1"/>
  <c r="J129" i="1"/>
  <c r="H131" i="1" l="1"/>
  <c r="I130" i="1"/>
  <c r="J130" i="1"/>
  <c r="H132" i="1" l="1"/>
  <c r="I131" i="1"/>
  <c r="J131" i="1"/>
  <c r="H133" i="1" l="1"/>
  <c r="I132" i="1"/>
  <c r="J132" i="1"/>
  <c r="H134" i="1" l="1"/>
  <c r="J133" i="1"/>
  <c r="I133" i="1"/>
  <c r="H135" i="1" l="1"/>
  <c r="I134" i="1"/>
  <c r="J134" i="1"/>
  <c r="H136" i="1" l="1"/>
  <c r="I135" i="1"/>
  <c r="J135" i="1"/>
  <c r="H137" i="1" l="1"/>
  <c r="I136" i="1"/>
  <c r="J136" i="1"/>
  <c r="H138" i="1" l="1"/>
  <c r="J137" i="1"/>
  <c r="I137" i="1"/>
  <c r="H139" i="1" l="1"/>
  <c r="I138" i="1"/>
  <c r="J138" i="1"/>
  <c r="H140" i="1" l="1"/>
  <c r="I139" i="1"/>
  <c r="J139" i="1"/>
  <c r="H141" i="1" l="1"/>
  <c r="J140" i="1"/>
  <c r="I140" i="1"/>
  <c r="H142" i="1" l="1"/>
  <c r="J141" i="1"/>
  <c r="I141" i="1"/>
  <c r="H143" i="1" l="1"/>
  <c r="I142" i="1"/>
  <c r="J142" i="1"/>
  <c r="H144" i="1" l="1"/>
  <c r="I143" i="1"/>
  <c r="J143" i="1"/>
  <c r="H145" i="1" l="1"/>
  <c r="J144" i="1"/>
  <c r="I144" i="1"/>
  <c r="H146" i="1" l="1"/>
  <c r="I145" i="1"/>
  <c r="J145" i="1"/>
  <c r="H147" i="1" l="1"/>
  <c r="I146" i="1"/>
  <c r="J146" i="1"/>
  <c r="H148" i="1" l="1"/>
  <c r="I147" i="1"/>
  <c r="J147" i="1"/>
  <c r="H149" i="1" l="1"/>
  <c r="J148" i="1"/>
  <c r="I148" i="1"/>
  <c r="H150" i="1" l="1"/>
  <c r="I149" i="1"/>
  <c r="J149" i="1"/>
  <c r="H151" i="1" l="1"/>
  <c r="I150" i="1"/>
  <c r="J150" i="1"/>
  <c r="H152" i="1" l="1"/>
  <c r="I151" i="1"/>
  <c r="J151" i="1"/>
  <c r="H153" i="1" l="1"/>
  <c r="J152" i="1"/>
  <c r="I152" i="1"/>
  <c r="H154" i="1" l="1"/>
  <c r="I153" i="1"/>
  <c r="J153" i="1"/>
  <c r="H155" i="1" l="1"/>
  <c r="I154" i="1"/>
  <c r="J154" i="1"/>
  <c r="H156" i="1" l="1"/>
  <c r="I155" i="1"/>
  <c r="J155" i="1"/>
  <c r="H157" i="1" l="1"/>
  <c r="J156" i="1"/>
  <c r="I156" i="1"/>
  <c r="H158" i="1" l="1"/>
  <c r="I157" i="1"/>
  <c r="J157" i="1"/>
  <c r="H159" i="1" l="1"/>
  <c r="I158" i="1"/>
  <c r="J158" i="1"/>
  <c r="H160" i="1" l="1"/>
  <c r="I159" i="1"/>
  <c r="J159" i="1"/>
  <c r="H161" i="1" l="1"/>
  <c r="I160" i="1"/>
  <c r="J160" i="1"/>
  <c r="H162" i="1" l="1"/>
  <c r="I161" i="1"/>
  <c r="J161" i="1"/>
  <c r="H163" i="1" l="1"/>
  <c r="I162" i="1"/>
  <c r="J162" i="1"/>
  <c r="H164" i="1" l="1"/>
  <c r="I163" i="1"/>
  <c r="J163" i="1"/>
  <c r="H165" i="1" l="1"/>
  <c r="J164" i="1"/>
  <c r="I164" i="1"/>
  <c r="H166" i="1" l="1"/>
  <c r="J165" i="1"/>
  <c r="I165" i="1"/>
  <c r="H167" i="1" l="1"/>
  <c r="I166" i="1"/>
  <c r="J166" i="1"/>
  <c r="H168" i="1" l="1"/>
  <c r="I167" i="1"/>
  <c r="J167" i="1"/>
  <c r="H169" i="1" l="1"/>
  <c r="I168" i="1"/>
  <c r="J168" i="1"/>
  <c r="H170" i="1" l="1"/>
  <c r="I169" i="1"/>
  <c r="J169" i="1"/>
  <c r="H171" i="1" l="1"/>
  <c r="I170" i="1"/>
  <c r="J170" i="1"/>
  <c r="H172" i="1" l="1"/>
  <c r="I171" i="1"/>
  <c r="J171" i="1"/>
  <c r="H173" i="1" l="1"/>
  <c r="J172" i="1"/>
  <c r="I172" i="1"/>
  <c r="H174" i="1" l="1"/>
  <c r="J173" i="1"/>
  <c r="I173" i="1"/>
  <c r="H175" i="1" l="1"/>
  <c r="I174" i="1"/>
  <c r="J174" i="1"/>
  <c r="H176" i="1" l="1"/>
  <c r="I175" i="1"/>
  <c r="J175" i="1"/>
  <c r="H177" i="1" l="1"/>
  <c r="J176" i="1"/>
  <c r="I176" i="1"/>
  <c r="H178" i="1" l="1"/>
  <c r="I177" i="1"/>
  <c r="J177" i="1"/>
  <c r="H179" i="1" l="1"/>
  <c r="I178" i="1"/>
  <c r="J178" i="1"/>
  <c r="H180" i="1" l="1"/>
  <c r="I179" i="1"/>
  <c r="J179" i="1"/>
  <c r="H181" i="1" l="1"/>
  <c r="J180" i="1"/>
  <c r="I180" i="1"/>
  <c r="H182" i="1" l="1"/>
  <c r="J181" i="1"/>
  <c r="I181" i="1"/>
  <c r="H183" i="1" l="1"/>
  <c r="I182" i="1"/>
  <c r="J182" i="1"/>
  <c r="H184" i="1" l="1"/>
  <c r="I183" i="1"/>
  <c r="J183" i="1"/>
  <c r="H185" i="1" l="1"/>
  <c r="J184" i="1"/>
  <c r="I184" i="1"/>
  <c r="H186" i="1" l="1"/>
  <c r="I185" i="1"/>
  <c r="J185" i="1"/>
  <c r="H187" i="1" l="1"/>
  <c r="I186" i="1"/>
  <c r="J186" i="1"/>
  <c r="H188" i="1" l="1"/>
  <c r="I187" i="1"/>
  <c r="J187" i="1"/>
  <c r="H189" i="1" l="1"/>
  <c r="J188" i="1"/>
  <c r="I188" i="1"/>
  <c r="H190" i="1" l="1"/>
  <c r="J189" i="1"/>
  <c r="I189" i="1"/>
  <c r="H191" i="1" l="1"/>
  <c r="I190" i="1"/>
  <c r="J190" i="1"/>
  <c r="H192" i="1" l="1"/>
  <c r="I191" i="1"/>
  <c r="J191" i="1"/>
  <c r="H193" i="1" l="1"/>
  <c r="I192" i="1"/>
  <c r="J192" i="1"/>
  <c r="H194" i="1" l="1"/>
  <c r="I193" i="1"/>
  <c r="J193" i="1"/>
  <c r="H195" i="1" l="1"/>
  <c r="I194" i="1"/>
  <c r="J194" i="1"/>
  <c r="H196" i="1" l="1"/>
  <c r="I195" i="1"/>
  <c r="J195" i="1"/>
  <c r="H197" i="1" l="1"/>
  <c r="I196" i="1"/>
  <c r="J196" i="1"/>
  <c r="H198" i="1" l="1"/>
  <c r="J197" i="1"/>
  <c r="I197" i="1"/>
  <c r="H199" i="1" l="1"/>
  <c r="I198" i="1"/>
  <c r="J198" i="1"/>
  <c r="H200" i="1" l="1"/>
  <c r="I199" i="1"/>
  <c r="J199" i="1"/>
  <c r="H201" i="1" l="1"/>
  <c r="I200" i="1"/>
  <c r="J200" i="1"/>
  <c r="H202" i="1" l="1"/>
  <c r="J201" i="1"/>
  <c r="I201" i="1"/>
  <c r="H203" i="1" l="1"/>
  <c r="I202" i="1"/>
  <c r="J202" i="1"/>
  <c r="H204" i="1" l="1"/>
  <c r="I203" i="1"/>
  <c r="J203" i="1"/>
  <c r="H205" i="1" l="1"/>
  <c r="J204" i="1"/>
  <c r="I204" i="1"/>
  <c r="H206" i="1" l="1"/>
  <c r="J205" i="1"/>
  <c r="I205" i="1"/>
  <c r="H207" i="1" l="1"/>
  <c r="I206" i="1"/>
  <c r="J206" i="1"/>
  <c r="H208" i="1" l="1"/>
  <c r="I207" i="1"/>
  <c r="J207" i="1"/>
  <c r="H209" i="1" l="1"/>
  <c r="I208" i="1"/>
  <c r="J208" i="1"/>
  <c r="H210" i="1" l="1"/>
  <c r="J209" i="1"/>
  <c r="I209" i="1"/>
  <c r="H211" i="1" l="1"/>
  <c r="I210" i="1"/>
  <c r="J210" i="1"/>
  <c r="H212" i="1" l="1"/>
  <c r="I211" i="1"/>
  <c r="J211" i="1"/>
  <c r="H213" i="1" l="1"/>
  <c r="J212" i="1"/>
  <c r="I212" i="1"/>
  <c r="H214" i="1" l="1"/>
  <c r="J213" i="1"/>
  <c r="I213" i="1"/>
  <c r="H215" i="1" l="1"/>
  <c r="I214" i="1"/>
  <c r="J214" i="1"/>
  <c r="H216" i="1" l="1"/>
  <c r="I215" i="1"/>
  <c r="J215" i="1"/>
  <c r="H217" i="1" l="1"/>
  <c r="I216" i="1"/>
  <c r="J216" i="1"/>
  <c r="H218" i="1" l="1"/>
  <c r="I217" i="1"/>
  <c r="J217" i="1"/>
  <c r="H219" i="1" l="1"/>
  <c r="I218" i="1"/>
  <c r="J218" i="1"/>
  <c r="H220" i="1" l="1"/>
  <c r="I219" i="1"/>
  <c r="J219" i="1"/>
  <c r="H221" i="1" l="1"/>
  <c r="I220" i="1"/>
  <c r="J220" i="1"/>
  <c r="H222" i="1" l="1"/>
  <c r="J221" i="1"/>
  <c r="I221" i="1"/>
  <c r="H223" i="1" l="1"/>
  <c r="I222" i="1"/>
  <c r="J222" i="1"/>
  <c r="H224" i="1" l="1"/>
  <c r="I223" i="1"/>
  <c r="J223" i="1"/>
  <c r="H225" i="1" l="1"/>
  <c r="I224" i="1"/>
  <c r="J224" i="1"/>
  <c r="H226" i="1" l="1"/>
  <c r="I225" i="1"/>
  <c r="J225" i="1"/>
  <c r="H227" i="1" l="1"/>
  <c r="I226" i="1"/>
  <c r="J226" i="1"/>
  <c r="H228" i="1" l="1"/>
  <c r="I227" i="1"/>
  <c r="J227" i="1"/>
  <c r="H229" i="1" l="1"/>
  <c r="I228" i="1"/>
  <c r="J228" i="1"/>
  <c r="H230" i="1" l="1"/>
  <c r="J229" i="1"/>
  <c r="I229" i="1"/>
  <c r="H231" i="1" l="1"/>
  <c r="I230" i="1"/>
  <c r="J230" i="1"/>
  <c r="H232" i="1" l="1"/>
  <c r="I231" i="1"/>
  <c r="J231" i="1"/>
  <c r="H233" i="1" l="1"/>
  <c r="I232" i="1"/>
  <c r="J232" i="1"/>
  <c r="H234" i="1" l="1"/>
  <c r="I233" i="1"/>
  <c r="J233" i="1"/>
  <c r="H235" i="1" l="1"/>
  <c r="I234" i="1"/>
  <c r="J234" i="1"/>
  <c r="H236" i="1" l="1"/>
  <c r="I235" i="1"/>
  <c r="J235" i="1"/>
  <c r="H237" i="1" l="1"/>
  <c r="J236" i="1"/>
  <c r="I236" i="1"/>
  <c r="H238" i="1" l="1"/>
  <c r="J237" i="1"/>
  <c r="I237" i="1"/>
  <c r="H239" i="1" l="1"/>
  <c r="I238" i="1"/>
  <c r="J238" i="1"/>
  <c r="H240" i="1" l="1"/>
  <c r="I239" i="1"/>
  <c r="J239" i="1"/>
  <c r="H241" i="1" l="1"/>
  <c r="I240" i="1"/>
  <c r="J240" i="1"/>
  <c r="H242" i="1" l="1"/>
  <c r="I241" i="1"/>
  <c r="J241" i="1"/>
  <c r="H243" i="1" l="1"/>
  <c r="I242" i="1"/>
  <c r="J242" i="1"/>
  <c r="H244" i="1" l="1"/>
  <c r="I243" i="1"/>
  <c r="J243" i="1"/>
  <c r="H245" i="1" l="1"/>
  <c r="J244" i="1"/>
  <c r="I244" i="1"/>
  <c r="H246" i="1" l="1"/>
  <c r="I245" i="1"/>
  <c r="J245" i="1"/>
  <c r="H247" i="1" l="1"/>
  <c r="I246" i="1"/>
  <c r="J246" i="1"/>
  <c r="H248" i="1" l="1"/>
  <c r="I247" i="1"/>
  <c r="J247" i="1"/>
  <c r="H249" i="1" l="1"/>
  <c r="I248" i="1"/>
  <c r="J248" i="1"/>
  <c r="H250" i="1" l="1"/>
  <c r="I249" i="1"/>
  <c r="J249" i="1"/>
  <c r="H251" i="1" l="1"/>
  <c r="I250" i="1"/>
  <c r="J250" i="1"/>
  <c r="H252" i="1" l="1"/>
  <c r="I251" i="1"/>
  <c r="J251" i="1"/>
  <c r="H253" i="1" l="1"/>
  <c r="J252" i="1"/>
  <c r="I252" i="1"/>
  <c r="H254" i="1" l="1"/>
  <c r="I253" i="1"/>
  <c r="J253" i="1"/>
  <c r="H255" i="1" l="1"/>
  <c r="I254" i="1"/>
  <c r="J254" i="1"/>
  <c r="H256" i="1" l="1"/>
  <c r="I255" i="1"/>
  <c r="J255" i="1"/>
  <c r="H257" i="1" l="1"/>
  <c r="I256" i="1"/>
  <c r="J256" i="1"/>
  <c r="H258" i="1" l="1"/>
  <c r="I257" i="1"/>
  <c r="J257" i="1"/>
  <c r="H259" i="1" l="1"/>
  <c r="I258" i="1"/>
  <c r="J258" i="1"/>
  <c r="H260" i="1" l="1"/>
  <c r="I259" i="1"/>
  <c r="J259" i="1"/>
  <c r="H261" i="1" l="1"/>
  <c r="I260" i="1"/>
  <c r="J260" i="1"/>
  <c r="H262" i="1" l="1"/>
  <c r="J261" i="1"/>
  <c r="I261" i="1"/>
  <c r="H263" i="1" l="1"/>
  <c r="I262" i="1"/>
  <c r="J262" i="1"/>
  <c r="H264" i="1" l="1"/>
  <c r="I263" i="1"/>
  <c r="J263" i="1"/>
  <c r="H265" i="1" l="1"/>
  <c r="I264" i="1"/>
  <c r="J264" i="1"/>
  <c r="H266" i="1" l="1"/>
  <c r="J265" i="1"/>
  <c r="I265" i="1"/>
  <c r="H267" i="1" l="1"/>
  <c r="I266" i="1"/>
  <c r="J266" i="1"/>
  <c r="H268" i="1" l="1"/>
  <c r="I267" i="1"/>
  <c r="J267" i="1"/>
  <c r="H269" i="1" l="1"/>
  <c r="J268" i="1"/>
  <c r="I268" i="1"/>
  <c r="H270" i="1" l="1"/>
  <c r="J269" i="1"/>
  <c r="I269" i="1"/>
  <c r="H271" i="1" l="1"/>
  <c r="I270" i="1"/>
  <c r="J270" i="1"/>
  <c r="H272" i="1" l="1"/>
  <c r="I271" i="1"/>
  <c r="J271" i="1"/>
  <c r="H273" i="1" l="1"/>
  <c r="I272" i="1"/>
  <c r="J272" i="1"/>
  <c r="H274" i="1" l="1"/>
  <c r="J273" i="1"/>
  <c r="I273" i="1"/>
  <c r="H275" i="1" l="1"/>
  <c r="I274" i="1"/>
  <c r="J274" i="1"/>
  <c r="H276" i="1" l="1"/>
  <c r="I275" i="1"/>
  <c r="J275" i="1"/>
  <c r="H277" i="1" l="1"/>
  <c r="J276" i="1"/>
  <c r="I276" i="1"/>
  <c r="H278" i="1" l="1"/>
  <c r="I277" i="1"/>
  <c r="J277" i="1"/>
  <c r="H279" i="1" l="1"/>
  <c r="I278" i="1"/>
  <c r="J278" i="1"/>
  <c r="H280" i="1" l="1"/>
  <c r="I279" i="1"/>
  <c r="J279" i="1"/>
  <c r="H281" i="1" l="1"/>
  <c r="I280" i="1"/>
  <c r="J280" i="1"/>
  <c r="H282" i="1" l="1"/>
  <c r="I281" i="1"/>
  <c r="J281" i="1"/>
  <c r="H283" i="1" l="1"/>
  <c r="I282" i="1"/>
  <c r="J282" i="1"/>
  <c r="H284" i="1" l="1"/>
  <c r="I283" i="1"/>
  <c r="J283" i="1"/>
  <c r="H285" i="1" l="1"/>
  <c r="J284" i="1"/>
  <c r="I284" i="1"/>
  <c r="H286" i="1" l="1"/>
  <c r="I285" i="1"/>
  <c r="J285" i="1"/>
  <c r="H287" i="1" l="1"/>
  <c r="I286" i="1"/>
  <c r="J286" i="1"/>
  <c r="H288" i="1" l="1"/>
  <c r="I287" i="1"/>
  <c r="J287" i="1"/>
  <c r="H289" i="1" l="1"/>
  <c r="I288" i="1"/>
  <c r="J288" i="1"/>
  <c r="H290" i="1" l="1"/>
  <c r="I289" i="1"/>
  <c r="J289" i="1"/>
  <c r="H291" i="1" l="1"/>
  <c r="I290" i="1"/>
  <c r="J290" i="1"/>
  <c r="H292" i="1" l="1"/>
  <c r="I291" i="1"/>
  <c r="J291" i="1"/>
  <c r="H293" i="1" l="1"/>
  <c r="J292" i="1"/>
  <c r="I292" i="1"/>
  <c r="H294" i="1" l="1"/>
  <c r="J293" i="1"/>
  <c r="I293" i="1"/>
  <c r="H295" i="1" l="1"/>
  <c r="I294" i="1"/>
  <c r="J294" i="1"/>
  <c r="H296" i="1" l="1"/>
  <c r="I295" i="1"/>
  <c r="J295" i="1"/>
  <c r="H297" i="1" l="1"/>
  <c r="I296" i="1"/>
  <c r="J296" i="1"/>
  <c r="H298" i="1" l="1"/>
  <c r="I297" i="1"/>
  <c r="J297" i="1"/>
  <c r="H299" i="1" l="1"/>
  <c r="I298" i="1"/>
  <c r="J298" i="1"/>
  <c r="H300" i="1" l="1"/>
  <c r="I299" i="1"/>
  <c r="J299" i="1"/>
  <c r="H301" i="1" l="1"/>
  <c r="J300" i="1"/>
  <c r="I300" i="1"/>
  <c r="H302" i="1" l="1"/>
  <c r="J301" i="1"/>
  <c r="I301" i="1"/>
  <c r="H303" i="1" l="1"/>
  <c r="I302" i="1"/>
  <c r="J302" i="1"/>
  <c r="H304" i="1" l="1"/>
  <c r="I303" i="1"/>
  <c r="J303" i="1"/>
  <c r="H305" i="1" l="1"/>
  <c r="J304" i="1"/>
  <c r="I304" i="1"/>
  <c r="H306" i="1" l="1"/>
  <c r="I305" i="1"/>
  <c r="J305" i="1"/>
  <c r="H307" i="1" l="1"/>
  <c r="I306" i="1"/>
  <c r="J306" i="1"/>
  <c r="H308" i="1" l="1"/>
  <c r="I307" i="1"/>
  <c r="J307" i="1"/>
  <c r="H309" i="1" l="1"/>
  <c r="J308" i="1"/>
  <c r="I308" i="1"/>
  <c r="H310" i="1" l="1"/>
  <c r="J309" i="1"/>
  <c r="I309" i="1"/>
  <c r="H311" i="1" l="1"/>
  <c r="I310" i="1"/>
  <c r="J310" i="1"/>
  <c r="H312" i="1" l="1"/>
  <c r="I311" i="1"/>
  <c r="J311" i="1"/>
  <c r="H313" i="1" l="1"/>
  <c r="J312" i="1"/>
  <c r="I312" i="1"/>
  <c r="H314" i="1" l="1"/>
  <c r="I313" i="1"/>
  <c r="J313" i="1"/>
  <c r="H315" i="1" l="1"/>
  <c r="I314" i="1"/>
  <c r="J314" i="1"/>
  <c r="H316" i="1" l="1"/>
  <c r="I315" i="1"/>
  <c r="J315" i="1"/>
  <c r="H317" i="1" l="1"/>
  <c r="J316" i="1"/>
  <c r="I316" i="1"/>
  <c r="H318" i="1" l="1"/>
  <c r="J317" i="1"/>
  <c r="I317" i="1"/>
  <c r="H319" i="1" l="1"/>
  <c r="I318" i="1"/>
  <c r="J318" i="1"/>
  <c r="H320" i="1" l="1"/>
  <c r="I319" i="1"/>
  <c r="J319" i="1"/>
  <c r="H321" i="1" l="1"/>
  <c r="I320" i="1"/>
  <c r="J320" i="1"/>
  <c r="H322" i="1" l="1"/>
  <c r="I321" i="1"/>
  <c r="J321" i="1"/>
  <c r="H323" i="1" l="1"/>
  <c r="I322" i="1"/>
  <c r="J322" i="1"/>
  <c r="H324" i="1" l="1"/>
  <c r="I323" i="1"/>
  <c r="J323" i="1"/>
  <c r="H325" i="1" l="1"/>
  <c r="J324" i="1"/>
  <c r="I324" i="1"/>
  <c r="H326" i="1" l="1"/>
  <c r="J325" i="1"/>
  <c r="I325" i="1"/>
  <c r="H327" i="1" l="1"/>
  <c r="I326" i="1"/>
  <c r="J326" i="1"/>
  <c r="H328" i="1" l="1"/>
  <c r="I327" i="1"/>
  <c r="J327" i="1"/>
  <c r="H329" i="1" l="1"/>
  <c r="I328" i="1"/>
  <c r="J328" i="1"/>
  <c r="H330" i="1" l="1"/>
  <c r="J329" i="1"/>
  <c r="I329" i="1"/>
  <c r="H331" i="1" l="1"/>
  <c r="I330" i="1"/>
  <c r="J330" i="1"/>
  <c r="H332" i="1" l="1"/>
  <c r="I331" i="1"/>
  <c r="J331" i="1"/>
  <c r="H333" i="1" l="1"/>
  <c r="J332" i="1"/>
  <c r="I332" i="1"/>
  <c r="H334" i="1" l="1"/>
  <c r="J333" i="1"/>
  <c r="I333" i="1"/>
  <c r="H335" i="1" l="1"/>
  <c r="I334" i="1"/>
  <c r="J334" i="1"/>
  <c r="H336" i="1" l="1"/>
  <c r="I335" i="1"/>
  <c r="J335" i="1"/>
  <c r="H337" i="1" l="1"/>
  <c r="I336" i="1"/>
  <c r="J336" i="1"/>
  <c r="H338" i="1" l="1"/>
  <c r="J337" i="1"/>
  <c r="I337" i="1"/>
  <c r="H339" i="1" l="1"/>
  <c r="I338" i="1"/>
  <c r="J338" i="1"/>
  <c r="H340" i="1" l="1"/>
  <c r="I339" i="1"/>
  <c r="J339" i="1"/>
  <c r="H341" i="1" l="1"/>
  <c r="J340" i="1"/>
  <c r="I340" i="1"/>
  <c r="H342" i="1" l="1"/>
  <c r="I341" i="1"/>
  <c r="J341" i="1"/>
  <c r="H343" i="1" l="1"/>
  <c r="I342" i="1"/>
  <c r="J342" i="1"/>
  <c r="H344" i="1" l="1"/>
  <c r="I343" i="1"/>
  <c r="J343" i="1"/>
  <c r="H345" i="1" l="1"/>
  <c r="I344" i="1"/>
  <c r="J344" i="1"/>
  <c r="H346" i="1" l="1"/>
  <c r="I345" i="1"/>
  <c r="J345" i="1"/>
  <c r="H347" i="1" l="1"/>
  <c r="I346" i="1"/>
  <c r="J346" i="1"/>
  <c r="H348" i="1" l="1"/>
  <c r="I347" i="1"/>
  <c r="J347" i="1"/>
  <c r="H349" i="1" l="1"/>
  <c r="I348" i="1"/>
  <c r="J348" i="1"/>
  <c r="H350" i="1" l="1"/>
  <c r="J349" i="1"/>
  <c r="I349" i="1"/>
  <c r="H351" i="1" l="1"/>
  <c r="I350" i="1"/>
  <c r="J350" i="1"/>
  <c r="H352" i="1" l="1"/>
  <c r="I351" i="1"/>
  <c r="J351" i="1"/>
  <c r="H353" i="1" l="1"/>
  <c r="I352" i="1"/>
  <c r="J352" i="1"/>
  <c r="H354" i="1" l="1"/>
  <c r="I353" i="1"/>
  <c r="J353" i="1"/>
  <c r="H355" i="1" l="1"/>
  <c r="I354" i="1"/>
  <c r="J354" i="1"/>
  <c r="H356" i="1" l="1"/>
  <c r="I355" i="1"/>
  <c r="J355" i="1"/>
  <c r="H357" i="1" l="1"/>
  <c r="I356" i="1"/>
  <c r="J356" i="1"/>
  <c r="H358" i="1" l="1"/>
  <c r="J357" i="1"/>
  <c r="I357" i="1"/>
  <c r="H359" i="1" l="1"/>
  <c r="J358" i="1"/>
  <c r="I358" i="1"/>
  <c r="H360" i="1" l="1"/>
  <c r="J359" i="1"/>
  <c r="I359" i="1"/>
  <c r="H361" i="1" l="1"/>
  <c r="I360" i="1"/>
  <c r="J360" i="1"/>
  <c r="H362" i="1" l="1"/>
  <c r="J361" i="1"/>
  <c r="I361" i="1"/>
  <c r="H363" i="1" l="1"/>
  <c r="J362" i="1"/>
  <c r="I362" i="1"/>
  <c r="H364" i="1" l="1"/>
  <c r="I363" i="1"/>
  <c r="J363" i="1"/>
  <c r="H365" i="1" l="1"/>
  <c r="J364" i="1"/>
  <c r="I364" i="1"/>
  <c r="H366" i="1" l="1"/>
  <c r="J365" i="1"/>
  <c r="I365" i="1"/>
  <c r="H367" i="1" l="1"/>
  <c r="J366" i="1"/>
  <c r="I366" i="1"/>
  <c r="H368" i="1" l="1"/>
  <c r="I367" i="1"/>
  <c r="J367" i="1"/>
  <c r="H369" i="1" l="1"/>
  <c r="I368" i="1"/>
  <c r="J368" i="1"/>
  <c r="H370" i="1" l="1"/>
  <c r="J369" i="1"/>
  <c r="I369" i="1"/>
  <c r="H371" i="1" l="1"/>
  <c r="J370" i="1"/>
  <c r="I370" i="1"/>
  <c r="H372" i="1" l="1"/>
  <c r="J371" i="1"/>
  <c r="I371" i="1"/>
  <c r="H373" i="1" l="1"/>
  <c r="I372" i="1"/>
  <c r="J372" i="1"/>
  <c r="H374" i="1" l="1"/>
  <c r="J373" i="1"/>
  <c r="I373" i="1"/>
  <c r="H375" i="1" l="1"/>
  <c r="J374" i="1"/>
  <c r="I374" i="1"/>
  <c r="H376" i="1" l="1"/>
  <c r="J375" i="1"/>
  <c r="I375" i="1"/>
  <c r="H377" i="1" l="1"/>
  <c r="J376" i="1"/>
  <c r="I376" i="1"/>
  <c r="H378" i="1" l="1"/>
  <c r="J377" i="1"/>
  <c r="I377" i="1"/>
  <c r="H379" i="1" l="1"/>
  <c r="J378" i="1"/>
  <c r="I378" i="1"/>
  <c r="H380" i="1" l="1"/>
  <c r="I379" i="1"/>
  <c r="J379" i="1"/>
  <c r="H381" i="1" l="1"/>
  <c r="J380" i="1"/>
  <c r="I380" i="1"/>
  <c r="H382" i="1" l="1"/>
  <c r="J381" i="1"/>
  <c r="I381" i="1"/>
  <c r="H383" i="1" l="1"/>
  <c r="J382" i="1"/>
  <c r="I382" i="1"/>
  <c r="H384" i="1" l="1"/>
  <c r="I383" i="1"/>
  <c r="J383" i="1"/>
  <c r="H385" i="1" l="1"/>
  <c r="I384" i="1"/>
  <c r="J384" i="1"/>
  <c r="H386" i="1" l="1"/>
  <c r="J385" i="1"/>
  <c r="I385" i="1"/>
  <c r="H387" i="1" l="1"/>
  <c r="J386" i="1"/>
  <c r="I386" i="1"/>
  <c r="H388" i="1" l="1"/>
  <c r="I387" i="1"/>
  <c r="J387" i="1"/>
  <c r="H389" i="1" l="1"/>
  <c r="I388" i="1"/>
  <c r="J388" i="1"/>
  <c r="H390" i="1" l="1"/>
  <c r="J389" i="1"/>
  <c r="I389" i="1"/>
  <c r="H391" i="1" l="1"/>
  <c r="J390" i="1"/>
  <c r="I390" i="1"/>
  <c r="H392" i="1" l="1"/>
  <c r="J391" i="1"/>
  <c r="I391" i="1"/>
  <c r="H393" i="1" l="1"/>
  <c r="J392" i="1"/>
  <c r="I392" i="1"/>
  <c r="H394" i="1" l="1"/>
  <c r="J393" i="1"/>
  <c r="I393" i="1"/>
  <c r="H395" i="1" l="1"/>
  <c r="J394" i="1"/>
  <c r="I394" i="1"/>
  <c r="H396" i="1" l="1"/>
  <c r="J395" i="1"/>
  <c r="I395" i="1"/>
  <c r="H397" i="1" l="1"/>
  <c r="J396" i="1"/>
  <c r="I396" i="1"/>
  <c r="H398" i="1" l="1"/>
  <c r="J397" i="1"/>
  <c r="I397" i="1"/>
  <c r="H399" i="1" l="1"/>
  <c r="J398" i="1"/>
  <c r="I398" i="1"/>
  <c r="H400" i="1" l="1"/>
  <c r="I399" i="1"/>
  <c r="J399" i="1"/>
  <c r="H401" i="1" l="1"/>
  <c r="I400" i="1"/>
  <c r="J400" i="1"/>
  <c r="H402" i="1" l="1"/>
  <c r="J401" i="1"/>
  <c r="I401" i="1"/>
  <c r="H403" i="1" l="1"/>
  <c r="J402" i="1"/>
  <c r="I402" i="1"/>
  <c r="H404" i="1" l="1"/>
  <c r="I403" i="1"/>
  <c r="J403" i="1"/>
  <c r="H405" i="1" l="1"/>
  <c r="I404" i="1"/>
  <c r="J404" i="1"/>
  <c r="H406" i="1" l="1"/>
  <c r="J405" i="1"/>
  <c r="I405" i="1"/>
  <c r="H407" i="1" l="1"/>
  <c r="J406" i="1"/>
  <c r="I406" i="1"/>
  <c r="H408" i="1" l="1"/>
  <c r="J407" i="1"/>
  <c r="I407" i="1"/>
  <c r="H409" i="1" l="1"/>
  <c r="J408" i="1"/>
  <c r="I408" i="1"/>
  <c r="H410" i="1" l="1"/>
  <c r="J409" i="1"/>
  <c r="I409" i="1"/>
  <c r="H411" i="1" l="1"/>
  <c r="J410" i="1"/>
  <c r="I410" i="1"/>
  <c r="H412" i="1" l="1"/>
  <c r="I411" i="1"/>
  <c r="J411" i="1"/>
  <c r="H413" i="1" l="1"/>
  <c r="J412" i="1"/>
  <c r="I412" i="1"/>
  <c r="H414" i="1" l="1"/>
  <c r="J413" i="1"/>
  <c r="I413" i="1"/>
  <c r="H415" i="1" l="1"/>
  <c r="J414" i="1"/>
  <c r="I414" i="1"/>
  <c r="H416" i="1" l="1"/>
  <c r="I415" i="1"/>
  <c r="J415" i="1"/>
  <c r="H417" i="1" l="1"/>
  <c r="J416" i="1"/>
  <c r="I416" i="1"/>
  <c r="H418" i="1" l="1"/>
  <c r="J417" i="1"/>
  <c r="I417" i="1"/>
  <c r="H419" i="1" l="1"/>
  <c r="J418" i="1"/>
  <c r="I418" i="1"/>
  <c r="H420" i="1" l="1"/>
  <c r="J419" i="1"/>
  <c r="I419" i="1"/>
  <c r="H421" i="1" l="1"/>
  <c r="I420" i="1"/>
  <c r="J420" i="1"/>
  <c r="H422" i="1" l="1"/>
  <c r="J421" i="1"/>
  <c r="I421" i="1"/>
  <c r="H423" i="1" l="1"/>
  <c r="J422" i="1"/>
  <c r="I422" i="1"/>
  <c r="H424" i="1" l="1"/>
  <c r="J423" i="1"/>
  <c r="I423" i="1"/>
  <c r="H425" i="1" l="1"/>
  <c r="I424" i="1"/>
  <c r="J424" i="1"/>
  <c r="H426" i="1" l="1"/>
  <c r="J425" i="1"/>
  <c r="I425" i="1"/>
  <c r="H427" i="1" l="1"/>
  <c r="J426" i="1"/>
  <c r="I426" i="1"/>
  <c r="H428" i="1" l="1"/>
  <c r="I427" i="1"/>
  <c r="J427" i="1"/>
  <c r="H429" i="1" l="1"/>
  <c r="J428" i="1"/>
  <c r="I428" i="1"/>
  <c r="H430" i="1" l="1"/>
  <c r="J429" i="1"/>
  <c r="I429" i="1"/>
  <c r="H431" i="1" l="1"/>
  <c r="J430" i="1"/>
  <c r="I430" i="1"/>
  <c r="H432" i="1" l="1"/>
  <c r="I431" i="1"/>
  <c r="J431" i="1"/>
  <c r="H433" i="1" l="1"/>
  <c r="I432" i="1"/>
  <c r="J432" i="1"/>
  <c r="H434" i="1" l="1"/>
  <c r="J433" i="1"/>
  <c r="I433" i="1"/>
  <c r="H435" i="1" l="1"/>
  <c r="J434" i="1"/>
  <c r="I434" i="1"/>
  <c r="H436" i="1" l="1"/>
  <c r="I435" i="1"/>
  <c r="J435" i="1"/>
  <c r="H437" i="1" l="1"/>
  <c r="I436" i="1"/>
  <c r="J436" i="1"/>
  <c r="H438" i="1" l="1"/>
  <c r="J437" i="1"/>
  <c r="I437" i="1"/>
  <c r="H439" i="1" l="1"/>
  <c r="J438" i="1"/>
  <c r="I438" i="1"/>
  <c r="H440" i="1" l="1"/>
  <c r="J439" i="1"/>
  <c r="I439" i="1"/>
  <c r="H441" i="1" l="1"/>
  <c r="I440" i="1"/>
  <c r="J440" i="1"/>
  <c r="H442" i="1" l="1"/>
  <c r="J441" i="1"/>
  <c r="I441" i="1"/>
  <c r="H443" i="1" l="1"/>
  <c r="J442" i="1"/>
  <c r="I442" i="1"/>
  <c r="H444" i="1" l="1"/>
  <c r="J443" i="1"/>
  <c r="I443" i="1"/>
  <c r="H445" i="1" l="1"/>
  <c r="J444" i="1"/>
  <c r="I444" i="1"/>
  <c r="H446" i="1" l="1"/>
  <c r="J445" i="1"/>
  <c r="I445" i="1"/>
  <c r="H447" i="1" l="1"/>
  <c r="J446" i="1"/>
  <c r="I446" i="1"/>
  <c r="H448" i="1" l="1"/>
  <c r="I447" i="1"/>
  <c r="J447" i="1"/>
  <c r="H449" i="1" l="1"/>
  <c r="I448" i="1"/>
  <c r="J448" i="1"/>
  <c r="H450" i="1" l="1"/>
  <c r="J449" i="1"/>
  <c r="I449" i="1"/>
  <c r="H451" i="1" l="1"/>
  <c r="J450" i="1"/>
  <c r="I450" i="1"/>
  <c r="H452" i="1" l="1"/>
  <c r="J451" i="1"/>
  <c r="I451" i="1"/>
  <c r="H453" i="1" l="1"/>
  <c r="I452" i="1"/>
  <c r="J452" i="1"/>
  <c r="H454" i="1" l="1"/>
  <c r="J453" i="1"/>
  <c r="I453" i="1"/>
  <c r="H455" i="1" l="1"/>
  <c r="J454" i="1"/>
  <c r="I454" i="1"/>
  <c r="H456" i="1" l="1"/>
  <c r="J455" i="1"/>
  <c r="I455" i="1"/>
  <c r="H457" i="1" l="1"/>
  <c r="J456" i="1"/>
  <c r="I456" i="1"/>
  <c r="H458" i="1" l="1"/>
  <c r="J457" i="1"/>
  <c r="I457" i="1"/>
  <c r="H459" i="1" l="1"/>
  <c r="J458" i="1"/>
  <c r="I458" i="1"/>
  <c r="H460" i="1" l="1"/>
  <c r="J459" i="1"/>
  <c r="I459" i="1"/>
  <c r="H461" i="1" l="1"/>
  <c r="J460" i="1"/>
  <c r="I460" i="1"/>
  <c r="H462" i="1" l="1"/>
  <c r="J461" i="1"/>
  <c r="I461" i="1"/>
  <c r="H463" i="1" l="1"/>
  <c r="J462" i="1"/>
  <c r="I462" i="1"/>
  <c r="H464" i="1" l="1"/>
  <c r="I463" i="1"/>
  <c r="J463" i="1"/>
  <c r="H465" i="1" l="1"/>
  <c r="I464" i="1"/>
  <c r="J464" i="1"/>
  <c r="H466" i="1" l="1"/>
  <c r="J465" i="1"/>
  <c r="I465" i="1"/>
  <c r="H467" i="1" l="1"/>
  <c r="J466" i="1"/>
  <c r="I466" i="1"/>
  <c r="H468" i="1" l="1"/>
  <c r="I467" i="1"/>
  <c r="J467" i="1"/>
  <c r="H469" i="1" l="1"/>
  <c r="I468" i="1"/>
  <c r="J468" i="1"/>
  <c r="H470" i="1" l="1"/>
  <c r="J469" i="1"/>
  <c r="I469" i="1"/>
  <c r="H471" i="1" l="1"/>
  <c r="J470" i="1"/>
  <c r="I470" i="1"/>
  <c r="H472" i="1" l="1"/>
  <c r="J471" i="1"/>
  <c r="I471" i="1"/>
  <c r="H473" i="1" l="1"/>
  <c r="I472" i="1"/>
  <c r="J472" i="1"/>
  <c r="H474" i="1" l="1"/>
  <c r="J473" i="1"/>
  <c r="I473" i="1"/>
  <c r="H475" i="1" l="1"/>
  <c r="J474" i="1"/>
  <c r="I474" i="1"/>
  <c r="H476" i="1" l="1"/>
  <c r="I475" i="1"/>
  <c r="J475" i="1"/>
  <c r="H477" i="1" l="1"/>
  <c r="J476" i="1"/>
  <c r="I476" i="1"/>
  <c r="H478" i="1" l="1"/>
  <c r="J477" i="1"/>
  <c r="I477" i="1"/>
  <c r="H479" i="1" l="1"/>
  <c r="J478" i="1"/>
  <c r="I478" i="1"/>
  <c r="H480" i="1" l="1"/>
  <c r="I479" i="1"/>
  <c r="J479" i="1"/>
  <c r="H481" i="1" l="1"/>
  <c r="J480" i="1"/>
  <c r="I480" i="1"/>
  <c r="H482" i="1" l="1"/>
  <c r="J481" i="1"/>
  <c r="I481" i="1"/>
  <c r="H483" i="1" l="1"/>
  <c r="J482" i="1"/>
  <c r="I482" i="1"/>
  <c r="H484" i="1" l="1"/>
  <c r="I483" i="1"/>
  <c r="J483" i="1"/>
  <c r="H485" i="1" l="1"/>
  <c r="I484" i="1"/>
  <c r="J484" i="1"/>
  <c r="H486" i="1" l="1"/>
  <c r="J485" i="1"/>
  <c r="I485" i="1"/>
  <c r="H487" i="1" l="1"/>
  <c r="I486" i="1"/>
  <c r="J486" i="1"/>
  <c r="H488" i="1" l="1"/>
  <c r="I487" i="1"/>
  <c r="J487" i="1"/>
  <c r="H489" i="1" l="1"/>
  <c r="J488" i="1"/>
  <c r="I488" i="1"/>
  <c r="H490" i="1" l="1"/>
  <c r="I489" i="1"/>
  <c r="J489" i="1"/>
  <c r="H491" i="1" l="1"/>
  <c r="I490" i="1"/>
  <c r="J490" i="1"/>
  <c r="H492" i="1" l="1"/>
  <c r="I491" i="1"/>
  <c r="J491" i="1"/>
  <c r="H493" i="1" l="1"/>
  <c r="J492" i="1"/>
  <c r="I492" i="1"/>
  <c r="H494" i="1" l="1"/>
  <c r="I493" i="1"/>
  <c r="J493" i="1"/>
  <c r="H495" i="1" l="1"/>
  <c r="I494" i="1"/>
  <c r="J494" i="1"/>
  <c r="H496" i="1" l="1"/>
  <c r="I495" i="1"/>
  <c r="J495" i="1"/>
  <c r="H497" i="1" l="1"/>
  <c r="J496" i="1"/>
  <c r="I496" i="1"/>
  <c r="H498" i="1" l="1"/>
  <c r="I497" i="1"/>
  <c r="J497" i="1"/>
  <c r="H499" i="1" l="1"/>
  <c r="I498" i="1"/>
  <c r="J498" i="1"/>
  <c r="H500" i="1" l="1"/>
  <c r="I499" i="1"/>
  <c r="J499" i="1"/>
  <c r="H501" i="1" l="1"/>
  <c r="J500" i="1"/>
  <c r="I500" i="1"/>
  <c r="H502" i="1" l="1"/>
  <c r="I501" i="1"/>
  <c r="J501" i="1"/>
  <c r="H503" i="1" l="1"/>
  <c r="I502" i="1"/>
  <c r="J502" i="1"/>
  <c r="H504" i="1" l="1"/>
  <c r="I503" i="1"/>
  <c r="J503" i="1"/>
  <c r="H505" i="1" l="1"/>
  <c r="J504" i="1"/>
  <c r="I504" i="1"/>
  <c r="H506" i="1" l="1"/>
  <c r="I505" i="1"/>
  <c r="J505" i="1"/>
  <c r="H507" i="1" l="1"/>
  <c r="J506" i="1"/>
  <c r="I506" i="1"/>
  <c r="H508" i="1" l="1"/>
  <c r="I507" i="1"/>
  <c r="J507" i="1"/>
  <c r="H509" i="1" l="1"/>
  <c r="J508" i="1"/>
  <c r="I508" i="1"/>
  <c r="H510" i="1" l="1"/>
  <c r="I509" i="1"/>
  <c r="J509" i="1"/>
  <c r="H511" i="1" l="1"/>
  <c r="J510" i="1"/>
  <c r="I510" i="1"/>
  <c r="H512" i="1" l="1"/>
  <c r="I511" i="1"/>
  <c r="J511" i="1"/>
  <c r="H513" i="1" l="1"/>
  <c r="J512" i="1"/>
  <c r="I512" i="1"/>
  <c r="H514" i="1" l="1"/>
  <c r="J513" i="1"/>
  <c r="I513" i="1"/>
  <c r="H515" i="1" l="1"/>
  <c r="I514" i="1"/>
  <c r="J514" i="1"/>
  <c r="H516" i="1" l="1"/>
  <c r="I515" i="1"/>
  <c r="J515" i="1"/>
  <c r="H517" i="1" l="1"/>
  <c r="J516" i="1"/>
  <c r="I516" i="1"/>
  <c r="H518" i="1" l="1"/>
  <c r="J517" i="1"/>
  <c r="I517" i="1"/>
  <c r="H519" i="1" l="1"/>
  <c r="I518" i="1"/>
  <c r="J518" i="1"/>
  <c r="H520" i="1" l="1"/>
  <c r="I519" i="1"/>
  <c r="J519" i="1"/>
  <c r="H521" i="1" l="1"/>
  <c r="J520" i="1"/>
  <c r="I520" i="1"/>
  <c r="H522" i="1" l="1"/>
  <c r="J521" i="1"/>
  <c r="I521" i="1"/>
  <c r="H523" i="1" l="1"/>
  <c r="J522" i="1"/>
  <c r="I522" i="1"/>
  <c r="H524" i="1" l="1"/>
  <c r="I523" i="1"/>
  <c r="J523" i="1"/>
  <c r="H525" i="1" l="1"/>
  <c r="J524" i="1"/>
  <c r="I524" i="1"/>
  <c r="H526" i="1" l="1"/>
  <c r="I525" i="1"/>
  <c r="J525" i="1"/>
  <c r="H527" i="1" l="1"/>
  <c r="I526" i="1"/>
  <c r="J526" i="1"/>
  <c r="H528" i="1" l="1"/>
  <c r="I527" i="1"/>
  <c r="J527" i="1"/>
  <c r="H529" i="1" l="1"/>
  <c r="J528" i="1"/>
  <c r="I528" i="1"/>
  <c r="H530" i="1" l="1"/>
  <c r="J529" i="1"/>
  <c r="I529" i="1"/>
  <c r="H531" i="1" l="1"/>
  <c r="I530" i="1"/>
  <c r="J530" i="1"/>
  <c r="H532" i="1" l="1"/>
  <c r="I531" i="1"/>
  <c r="J531" i="1"/>
  <c r="H533" i="1" l="1"/>
  <c r="J532" i="1"/>
  <c r="I532" i="1"/>
  <c r="H534" i="1" l="1"/>
  <c r="I533" i="1"/>
  <c r="J533" i="1"/>
  <c r="H535" i="1" l="1"/>
  <c r="J534" i="1"/>
  <c r="I534" i="1"/>
  <c r="H536" i="1" l="1"/>
  <c r="I535" i="1"/>
  <c r="J535" i="1"/>
  <c r="H537" i="1" l="1"/>
  <c r="J536" i="1"/>
  <c r="I536" i="1"/>
  <c r="H538" i="1" l="1"/>
  <c r="I537" i="1"/>
  <c r="J537" i="1"/>
  <c r="H539" i="1" l="1"/>
  <c r="I538" i="1"/>
  <c r="J538" i="1"/>
  <c r="H540" i="1" l="1"/>
  <c r="I539" i="1"/>
  <c r="J539" i="1"/>
  <c r="H541" i="1" l="1"/>
  <c r="J540" i="1"/>
  <c r="I540" i="1"/>
  <c r="H542" i="1" l="1"/>
  <c r="I541" i="1"/>
  <c r="J541" i="1"/>
  <c r="H543" i="1" l="1"/>
  <c r="J542" i="1"/>
  <c r="I542" i="1"/>
  <c r="H544" i="1" l="1"/>
  <c r="I543" i="1"/>
  <c r="J543" i="1"/>
  <c r="H545" i="1" l="1"/>
  <c r="J544" i="1"/>
  <c r="I544" i="1"/>
  <c r="H546" i="1" l="1"/>
  <c r="I545" i="1"/>
  <c r="J545" i="1"/>
  <c r="H547" i="1" l="1"/>
  <c r="I546" i="1"/>
  <c r="J546" i="1"/>
  <c r="H548" i="1" l="1"/>
  <c r="I547" i="1"/>
  <c r="J547" i="1"/>
  <c r="H549" i="1" l="1"/>
  <c r="J548" i="1"/>
  <c r="I548" i="1"/>
  <c r="H550" i="1" l="1"/>
  <c r="J549" i="1"/>
  <c r="I549" i="1"/>
  <c r="H551" i="1" l="1"/>
  <c r="J550" i="1"/>
  <c r="I550" i="1"/>
  <c r="H552" i="1" l="1"/>
  <c r="I551" i="1"/>
  <c r="J551" i="1"/>
  <c r="H553" i="1" l="1"/>
  <c r="J552" i="1"/>
  <c r="I552" i="1"/>
  <c r="H554" i="1" l="1"/>
  <c r="I553" i="1"/>
  <c r="J553" i="1"/>
  <c r="H555" i="1" l="1"/>
  <c r="I554" i="1"/>
  <c r="J554" i="1"/>
  <c r="H556" i="1" l="1"/>
  <c r="I555" i="1"/>
  <c r="J555" i="1"/>
  <c r="H557" i="1" l="1"/>
  <c r="J556" i="1"/>
  <c r="I556" i="1"/>
  <c r="H558" i="1" l="1"/>
  <c r="I557" i="1"/>
  <c r="J557" i="1"/>
  <c r="H559" i="1" l="1"/>
  <c r="I558" i="1"/>
  <c r="J558" i="1"/>
  <c r="H560" i="1" l="1"/>
  <c r="I559" i="1"/>
  <c r="J559" i="1"/>
  <c r="H561" i="1" l="1"/>
  <c r="J560" i="1"/>
  <c r="I560" i="1"/>
  <c r="H562" i="1" l="1"/>
  <c r="I561" i="1"/>
  <c r="J561" i="1"/>
  <c r="H563" i="1" l="1"/>
  <c r="I562" i="1"/>
  <c r="J562" i="1"/>
  <c r="H564" i="1" l="1"/>
  <c r="I563" i="1"/>
  <c r="J563" i="1"/>
  <c r="H565" i="1" l="1"/>
  <c r="J564" i="1"/>
  <c r="I564" i="1"/>
  <c r="H566" i="1" l="1"/>
  <c r="I565" i="1"/>
  <c r="J565" i="1"/>
  <c r="H567" i="1" l="1"/>
  <c r="I566" i="1"/>
  <c r="J566" i="1"/>
  <c r="H568" i="1" l="1"/>
  <c r="I567" i="1"/>
  <c r="J567" i="1"/>
  <c r="H569" i="1" l="1"/>
  <c r="J568" i="1"/>
  <c r="I568" i="1"/>
  <c r="H570" i="1" l="1"/>
  <c r="I569" i="1"/>
  <c r="J569" i="1"/>
  <c r="H571" i="1" l="1"/>
  <c r="J570" i="1"/>
  <c r="I570" i="1"/>
  <c r="H572" i="1" l="1"/>
  <c r="I571" i="1"/>
  <c r="J571" i="1"/>
  <c r="H573" i="1" l="1"/>
  <c r="J572" i="1"/>
  <c r="I572" i="1"/>
  <c r="H574" i="1" l="1"/>
  <c r="I573" i="1"/>
  <c r="J573" i="1"/>
  <c r="H575" i="1" l="1"/>
  <c r="J574" i="1"/>
  <c r="I574" i="1"/>
  <c r="H576" i="1" l="1"/>
  <c r="I575" i="1"/>
  <c r="J575" i="1"/>
  <c r="H577" i="1" l="1"/>
  <c r="J576" i="1"/>
  <c r="I576" i="1"/>
  <c r="H578" i="1" l="1"/>
  <c r="I577" i="1"/>
  <c r="J577" i="1"/>
  <c r="H579" i="1" l="1"/>
  <c r="I578" i="1"/>
  <c r="J578" i="1"/>
  <c r="H580" i="1" l="1"/>
  <c r="J579" i="1"/>
  <c r="I579" i="1"/>
  <c r="H581" i="1" l="1"/>
  <c r="J580" i="1"/>
  <c r="I580" i="1"/>
  <c r="H582" i="1" l="1"/>
  <c r="I581" i="1"/>
  <c r="J581" i="1"/>
  <c r="H583" i="1" l="1"/>
  <c r="I582" i="1"/>
  <c r="J582" i="1"/>
  <c r="H584" i="1" l="1"/>
  <c r="I583" i="1"/>
  <c r="J583" i="1"/>
  <c r="H585" i="1" l="1"/>
  <c r="J584" i="1"/>
  <c r="I584" i="1"/>
  <c r="H586" i="1" l="1"/>
  <c r="I585" i="1"/>
  <c r="J585" i="1"/>
  <c r="H587" i="1" l="1"/>
  <c r="I586" i="1"/>
  <c r="J586" i="1"/>
  <c r="H588" i="1" l="1"/>
  <c r="I587" i="1"/>
  <c r="J587" i="1"/>
  <c r="H589" i="1" l="1"/>
  <c r="J588" i="1"/>
  <c r="I588" i="1"/>
  <c r="H590" i="1" l="1"/>
  <c r="I589" i="1"/>
  <c r="J589" i="1"/>
  <c r="H591" i="1" l="1"/>
  <c r="J590" i="1"/>
  <c r="I590" i="1"/>
  <c r="H592" i="1" l="1"/>
  <c r="I591" i="1"/>
  <c r="J591" i="1"/>
  <c r="H593" i="1" l="1"/>
  <c r="J592" i="1"/>
  <c r="I592" i="1"/>
  <c r="H594" i="1" l="1"/>
  <c r="I593" i="1"/>
  <c r="J593" i="1"/>
  <c r="H595" i="1" l="1"/>
  <c r="I594" i="1"/>
  <c r="J594" i="1"/>
  <c r="H596" i="1" l="1"/>
  <c r="J595" i="1"/>
  <c r="I595" i="1"/>
  <c r="H597" i="1" l="1"/>
  <c r="J596" i="1"/>
  <c r="I596" i="1"/>
  <c r="H598" i="1" l="1"/>
  <c r="I597" i="1"/>
  <c r="J597" i="1"/>
  <c r="H599" i="1" l="1"/>
  <c r="I598" i="1"/>
  <c r="J598" i="1"/>
  <c r="H600" i="1" l="1"/>
  <c r="J599" i="1"/>
  <c r="I599" i="1"/>
  <c r="H601" i="1" l="1"/>
  <c r="J600" i="1"/>
  <c r="I600" i="1"/>
  <c r="H602" i="1" l="1"/>
  <c r="I601" i="1"/>
  <c r="J601" i="1"/>
  <c r="H603" i="1" l="1"/>
  <c r="I602" i="1"/>
  <c r="J602" i="1"/>
  <c r="H604" i="1" l="1"/>
  <c r="I603" i="1"/>
  <c r="J603" i="1"/>
  <c r="H605" i="1" l="1"/>
  <c r="J604" i="1"/>
  <c r="I604" i="1"/>
  <c r="H606" i="1" l="1"/>
  <c r="I605" i="1"/>
  <c r="J605" i="1"/>
  <c r="H607" i="1" l="1"/>
  <c r="J606" i="1"/>
  <c r="I606" i="1"/>
  <c r="H608" i="1" l="1"/>
  <c r="I607" i="1"/>
  <c r="J607" i="1"/>
  <c r="H609" i="1" l="1"/>
  <c r="J608" i="1"/>
  <c r="I608" i="1"/>
  <c r="H610" i="1" l="1"/>
  <c r="I609" i="1"/>
  <c r="J609" i="1"/>
  <c r="H611" i="1" l="1"/>
  <c r="I610" i="1"/>
  <c r="J610" i="1"/>
  <c r="H612" i="1" l="1"/>
  <c r="J611" i="1"/>
  <c r="I611" i="1"/>
  <c r="H613" i="1" l="1"/>
  <c r="J612" i="1"/>
  <c r="I612" i="1"/>
  <c r="H614" i="1" l="1"/>
  <c r="I613" i="1"/>
  <c r="J613" i="1"/>
  <c r="H615" i="1" l="1"/>
  <c r="I614" i="1"/>
  <c r="J614" i="1"/>
  <c r="H616" i="1" l="1"/>
  <c r="J615" i="1"/>
  <c r="I615" i="1"/>
  <c r="H617" i="1" l="1"/>
  <c r="J616" i="1"/>
  <c r="I616" i="1"/>
  <c r="H618" i="1" l="1"/>
  <c r="I617" i="1"/>
  <c r="J617" i="1"/>
  <c r="H619" i="1" l="1"/>
  <c r="I618" i="1"/>
  <c r="J618" i="1"/>
  <c r="H620" i="1" l="1"/>
  <c r="I619" i="1"/>
  <c r="J619" i="1"/>
  <c r="H621" i="1" l="1"/>
  <c r="J620" i="1"/>
  <c r="I620" i="1"/>
  <c r="H622" i="1" l="1"/>
  <c r="I621" i="1"/>
  <c r="J621" i="1"/>
  <c r="H623" i="1" l="1"/>
  <c r="J622" i="1"/>
  <c r="I622" i="1"/>
  <c r="H624" i="1" l="1"/>
  <c r="I623" i="1"/>
  <c r="J623" i="1"/>
  <c r="H625" i="1" l="1"/>
  <c r="J624" i="1"/>
  <c r="I624" i="1"/>
  <c r="H626" i="1" l="1"/>
  <c r="I625" i="1"/>
  <c r="J625" i="1"/>
  <c r="H627" i="1" l="1"/>
  <c r="I626" i="1"/>
  <c r="J626" i="1"/>
  <c r="H628" i="1" l="1"/>
  <c r="J627" i="1"/>
  <c r="I627" i="1"/>
  <c r="H629" i="1" l="1"/>
  <c r="J628" i="1"/>
  <c r="I628" i="1"/>
  <c r="H630" i="1" l="1"/>
  <c r="I629" i="1"/>
  <c r="J629" i="1"/>
  <c r="H631" i="1" l="1"/>
  <c r="I630" i="1"/>
  <c r="J630" i="1"/>
  <c r="H632" i="1" l="1"/>
  <c r="J631" i="1"/>
  <c r="I631" i="1"/>
  <c r="H633" i="1" l="1"/>
  <c r="J632" i="1"/>
  <c r="I632" i="1"/>
  <c r="H634" i="1" l="1"/>
  <c r="I633" i="1"/>
  <c r="J633" i="1"/>
  <c r="H635" i="1" l="1"/>
  <c r="I634" i="1"/>
  <c r="J634" i="1"/>
  <c r="H636" i="1" l="1"/>
  <c r="I635" i="1"/>
  <c r="J635" i="1"/>
  <c r="H637" i="1" l="1"/>
  <c r="J636" i="1"/>
  <c r="I636" i="1"/>
  <c r="H638" i="1" l="1"/>
  <c r="I637" i="1"/>
  <c r="J637" i="1"/>
  <c r="H639" i="1" l="1"/>
  <c r="I638" i="1"/>
  <c r="J638" i="1"/>
  <c r="H640" i="1" l="1"/>
  <c r="J639" i="1"/>
  <c r="I639" i="1"/>
  <c r="H641" i="1" l="1"/>
  <c r="J640" i="1"/>
  <c r="I640" i="1"/>
  <c r="H642" i="1" l="1"/>
  <c r="I641" i="1"/>
  <c r="J641" i="1"/>
  <c r="H643" i="1" l="1"/>
  <c r="J642" i="1"/>
  <c r="I642" i="1"/>
  <c r="H644" i="1" l="1"/>
  <c r="I643" i="1"/>
  <c r="J643" i="1"/>
  <c r="H645" i="1" l="1"/>
  <c r="I644" i="1"/>
  <c r="J644" i="1"/>
  <c r="H646" i="1" l="1"/>
  <c r="I645" i="1"/>
  <c r="J645" i="1"/>
  <c r="H647" i="1" l="1"/>
  <c r="J646" i="1"/>
  <c r="I646" i="1"/>
  <c r="H648" i="1" l="1"/>
  <c r="I647" i="1"/>
  <c r="J647" i="1"/>
  <c r="H649" i="1" l="1"/>
  <c r="J648" i="1"/>
  <c r="I648" i="1"/>
  <c r="H650" i="1" l="1"/>
  <c r="I649" i="1"/>
  <c r="J649" i="1"/>
  <c r="H651" i="1" l="1"/>
  <c r="I650" i="1"/>
  <c r="J650" i="1"/>
  <c r="H652" i="1" l="1"/>
  <c r="J651" i="1"/>
  <c r="I651" i="1"/>
  <c r="H653" i="1" l="1"/>
  <c r="I652" i="1"/>
  <c r="J652" i="1"/>
  <c r="H654" i="1" l="1"/>
  <c r="I653" i="1"/>
  <c r="J653" i="1"/>
  <c r="H655" i="1" l="1"/>
  <c r="J654" i="1"/>
  <c r="I654" i="1"/>
  <c r="H656" i="1" l="1"/>
  <c r="J655" i="1"/>
  <c r="I655" i="1"/>
  <c r="H657" i="1" l="1"/>
  <c r="I656" i="1"/>
  <c r="J656" i="1"/>
  <c r="H658" i="1" l="1"/>
  <c r="J657" i="1"/>
  <c r="I657" i="1"/>
  <c r="H659" i="1" l="1"/>
  <c r="J658" i="1"/>
  <c r="I658" i="1"/>
  <c r="H660" i="1" l="1"/>
  <c r="I659" i="1"/>
  <c r="J659" i="1"/>
  <c r="H661" i="1" l="1"/>
  <c r="I660" i="1"/>
  <c r="J660" i="1"/>
  <c r="H662" i="1" l="1"/>
  <c r="J661" i="1"/>
  <c r="I661" i="1"/>
  <c r="H663" i="1" l="1"/>
  <c r="J662" i="1"/>
  <c r="I662" i="1"/>
  <c r="H664" i="1" l="1"/>
  <c r="I663" i="1"/>
  <c r="J663" i="1"/>
  <c r="H665" i="1" l="1"/>
  <c r="I664" i="1"/>
  <c r="J664" i="1"/>
  <c r="H666" i="1" l="1"/>
  <c r="J665" i="1"/>
  <c r="I665" i="1"/>
  <c r="H667" i="1" l="1"/>
  <c r="I666" i="1"/>
  <c r="J666" i="1"/>
  <c r="H668" i="1" l="1"/>
  <c r="J667" i="1"/>
  <c r="I667" i="1"/>
  <c r="H669" i="1" l="1"/>
  <c r="I668" i="1"/>
  <c r="J668" i="1"/>
  <c r="H670" i="1" l="1"/>
  <c r="J669" i="1"/>
  <c r="I669" i="1"/>
  <c r="H671" i="1" l="1"/>
  <c r="I670" i="1"/>
  <c r="J670" i="1"/>
  <c r="H672" i="1" l="1"/>
  <c r="I671" i="1"/>
  <c r="J671" i="1"/>
  <c r="H673" i="1" l="1"/>
  <c r="I672" i="1"/>
  <c r="J672" i="1"/>
  <c r="H674" i="1" l="1"/>
  <c r="J673" i="1"/>
  <c r="I673" i="1"/>
  <c r="H675" i="1" l="1"/>
  <c r="I674" i="1"/>
  <c r="J674" i="1"/>
  <c r="H676" i="1" l="1"/>
  <c r="I675" i="1"/>
  <c r="J675" i="1"/>
  <c r="H677" i="1" l="1"/>
  <c r="I676" i="1"/>
  <c r="J676" i="1"/>
  <c r="H678" i="1" l="1"/>
  <c r="J677" i="1"/>
  <c r="I677" i="1"/>
  <c r="H679" i="1" l="1"/>
  <c r="I678" i="1"/>
  <c r="J678" i="1"/>
  <c r="H680" i="1" l="1"/>
  <c r="J679" i="1"/>
  <c r="I679" i="1"/>
  <c r="H681" i="1" l="1"/>
  <c r="I680" i="1"/>
  <c r="J680" i="1"/>
  <c r="H682" i="1" l="1"/>
  <c r="J681" i="1"/>
  <c r="I681" i="1"/>
  <c r="H683" i="1" l="1"/>
  <c r="I682" i="1"/>
  <c r="J682" i="1"/>
  <c r="H684" i="1" l="1"/>
  <c r="I683" i="1"/>
  <c r="J683" i="1"/>
  <c r="H685" i="1" l="1"/>
  <c r="I684" i="1"/>
  <c r="J684" i="1"/>
  <c r="H686" i="1" l="1"/>
  <c r="J685" i="1"/>
  <c r="I685" i="1"/>
  <c r="H687" i="1" l="1"/>
  <c r="I686" i="1"/>
  <c r="J686" i="1"/>
  <c r="H688" i="1" l="1"/>
  <c r="J687" i="1"/>
  <c r="I687" i="1"/>
  <c r="H689" i="1" l="1"/>
  <c r="I688" i="1"/>
  <c r="J688" i="1"/>
  <c r="H690" i="1" l="1"/>
  <c r="J689" i="1"/>
  <c r="I689" i="1"/>
  <c r="H691" i="1" l="1"/>
  <c r="J690" i="1"/>
  <c r="I690" i="1"/>
  <c r="H692" i="1" l="1"/>
  <c r="I691" i="1"/>
  <c r="J691" i="1"/>
  <c r="H693" i="1" l="1"/>
  <c r="I692" i="1"/>
  <c r="J692" i="1"/>
  <c r="H694" i="1" l="1"/>
  <c r="J693" i="1"/>
  <c r="I693" i="1"/>
  <c r="H695" i="1" l="1"/>
  <c r="J694" i="1"/>
  <c r="I694" i="1"/>
  <c r="H696" i="1" l="1"/>
  <c r="I695" i="1"/>
  <c r="J695" i="1"/>
  <c r="H697" i="1" l="1"/>
  <c r="I696" i="1"/>
  <c r="J696" i="1"/>
  <c r="H698" i="1" l="1"/>
  <c r="J697" i="1"/>
  <c r="I697" i="1"/>
  <c r="H699" i="1" l="1"/>
  <c r="I698" i="1"/>
  <c r="J698" i="1"/>
  <c r="H700" i="1" l="1"/>
  <c r="I699" i="1"/>
  <c r="J699" i="1"/>
  <c r="H701" i="1" l="1"/>
  <c r="I700" i="1"/>
  <c r="J700" i="1"/>
  <c r="H702" i="1" l="1"/>
  <c r="J701" i="1"/>
  <c r="I701" i="1"/>
  <c r="H703" i="1" l="1"/>
  <c r="I702" i="1"/>
  <c r="J702" i="1"/>
  <c r="H704" i="1" l="1"/>
  <c r="I703" i="1"/>
  <c r="J703" i="1"/>
  <c r="H705" i="1" l="1"/>
  <c r="I704" i="1"/>
  <c r="J704" i="1"/>
  <c r="H706" i="1" l="1"/>
  <c r="J705" i="1"/>
  <c r="I705" i="1"/>
  <c r="H707" i="1" l="1"/>
  <c r="I706" i="1"/>
  <c r="J706" i="1"/>
  <c r="H708" i="1" l="1"/>
  <c r="I707" i="1"/>
  <c r="J707" i="1"/>
  <c r="H709" i="1" l="1"/>
  <c r="I708" i="1"/>
  <c r="J708" i="1"/>
  <c r="H710" i="1" l="1"/>
  <c r="J709" i="1"/>
  <c r="I709" i="1"/>
  <c r="H711" i="1" l="1"/>
  <c r="I710" i="1"/>
  <c r="J710" i="1"/>
  <c r="H712" i="1" l="1"/>
  <c r="I711" i="1"/>
  <c r="J711" i="1"/>
  <c r="H713" i="1" l="1"/>
  <c r="I712" i="1"/>
  <c r="J712" i="1"/>
  <c r="H714" i="1" l="1"/>
  <c r="J713" i="1"/>
  <c r="I713" i="1"/>
  <c r="H715" i="1" l="1"/>
  <c r="I714" i="1"/>
  <c r="J714" i="1"/>
  <c r="H716" i="1" l="1"/>
  <c r="J715" i="1"/>
  <c r="I715" i="1"/>
  <c r="H717" i="1" l="1"/>
  <c r="I716" i="1"/>
  <c r="J716" i="1"/>
  <c r="H718" i="1" l="1"/>
  <c r="J717" i="1"/>
  <c r="I717" i="1"/>
  <c r="H719" i="1" l="1"/>
  <c r="J718" i="1"/>
  <c r="I718" i="1"/>
  <c r="H720" i="1" l="1"/>
  <c r="J719" i="1"/>
  <c r="I719" i="1"/>
  <c r="H721" i="1" l="1"/>
  <c r="I720" i="1"/>
  <c r="J720" i="1"/>
  <c r="H722" i="1" l="1"/>
  <c r="J721" i="1"/>
  <c r="I721" i="1"/>
  <c r="H723" i="1" l="1"/>
  <c r="J722" i="1"/>
  <c r="I722" i="1"/>
  <c r="H724" i="1" l="1"/>
  <c r="I723" i="1"/>
  <c r="J723" i="1"/>
  <c r="H725" i="1" l="1"/>
  <c r="I724" i="1"/>
  <c r="J724" i="1"/>
  <c r="H726" i="1" l="1"/>
  <c r="J725" i="1"/>
  <c r="I725" i="1"/>
  <c r="H727" i="1" l="1"/>
  <c r="J726" i="1"/>
  <c r="I726" i="1"/>
  <c r="H728" i="1" l="1"/>
  <c r="I727" i="1"/>
  <c r="J727" i="1"/>
  <c r="H729" i="1" l="1"/>
  <c r="I728" i="1"/>
  <c r="J728" i="1"/>
  <c r="H730" i="1" l="1"/>
  <c r="J729" i="1"/>
  <c r="I729" i="1"/>
  <c r="H731" i="1" l="1"/>
  <c r="I730" i="1"/>
  <c r="J730" i="1"/>
  <c r="H732" i="1" l="1"/>
  <c r="I731" i="1"/>
  <c r="J731" i="1"/>
  <c r="I732" i="1" l="1"/>
  <c r="J732" i="1"/>
  <c r="L15" i="2" l="1"/>
  <c r="L13" i="2"/>
  <c r="L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E4" i="2"/>
  <c r="D4" i="1" s="1"/>
  <c r="E5" i="2"/>
  <c r="I6" i="1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6" i="2"/>
  <c r="L2" i="1" l="1"/>
  <c r="K2" i="1"/>
  <c r="S3" i="1" s="1"/>
  <c r="L21" i="2"/>
  <c r="D5" i="1"/>
  <c r="L7" i="2"/>
  <c r="M3" i="1" l="1"/>
  <c r="T2" i="1"/>
  <c r="K3" i="1"/>
  <c r="S4" i="1" s="1"/>
  <c r="M4" i="1" l="1"/>
  <c r="T3" i="1"/>
  <c r="K4" i="1"/>
  <c r="S5" i="1" s="1"/>
  <c r="V2" i="1"/>
  <c r="N3" i="1"/>
  <c r="U3" i="1" l="1"/>
  <c r="X3" i="1"/>
  <c r="L3" i="1"/>
  <c r="V3" i="1"/>
  <c r="W3" i="1"/>
  <c r="M5" i="1"/>
  <c r="K5" i="1"/>
  <c r="S6" i="1" s="1"/>
  <c r="N4" i="1"/>
  <c r="O4" i="1" l="1"/>
  <c r="W4" i="1" s="1"/>
  <c r="M6" i="1"/>
  <c r="K6" i="1"/>
  <c r="S7" i="1" s="1"/>
  <c r="N5" i="1"/>
  <c r="P3" i="1"/>
  <c r="R3" i="1" s="1"/>
  <c r="Q3" i="1"/>
  <c r="T4" i="1" l="1"/>
  <c r="P4" i="1"/>
  <c r="R4" i="1" s="1"/>
  <c r="Q4" i="1"/>
  <c r="M7" i="1"/>
  <c r="K7" i="1"/>
  <c r="S8" i="1" s="1"/>
  <c r="N6" i="1"/>
  <c r="X4" i="1" l="1"/>
  <c r="L4" i="1"/>
  <c r="V4" i="1"/>
  <c r="N7" i="1"/>
  <c r="U4" i="1"/>
  <c r="M8" i="1"/>
  <c r="K8" i="1"/>
  <c r="S9" i="1" s="1"/>
  <c r="T5" i="1" l="1"/>
  <c r="X5" i="1" s="1"/>
  <c r="O5" i="1"/>
  <c r="W5" i="1" s="1"/>
  <c r="U5" i="1"/>
  <c r="V5" i="1"/>
  <c r="N8" i="1"/>
  <c r="M9" i="1"/>
  <c r="K9" i="1"/>
  <c r="S10" i="1" s="1"/>
  <c r="L5" i="1" l="1"/>
  <c r="O6" i="1" s="1"/>
  <c r="W6" i="1" s="1"/>
  <c r="P5" i="1"/>
  <c r="R5" i="1" s="1"/>
  <c r="Q5" i="1"/>
  <c r="M10" i="1"/>
  <c r="K10" i="1"/>
  <c r="S11" i="1" s="1"/>
  <c r="N9" i="1"/>
  <c r="M11" i="1" l="1"/>
  <c r="K11" i="1"/>
  <c r="S12" i="1" s="1"/>
  <c r="N10" i="1"/>
  <c r="T6" i="1"/>
  <c r="X6" i="1" s="1"/>
  <c r="P6" i="1"/>
  <c r="R6" i="1" s="1"/>
  <c r="Q6" i="1"/>
  <c r="L6" i="1" l="1"/>
  <c r="V6" i="1"/>
  <c r="M12" i="1"/>
  <c r="K12" i="1"/>
  <c r="S13" i="1" s="1"/>
  <c r="N11" i="1"/>
  <c r="U6" i="1"/>
  <c r="T7" i="1" l="1"/>
  <c r="O7" i="1"/>
  <c r="W7" i="1" s="1"/>
  <c r="U7" i="1"/>
  <c r="M13" i="1"/>
  <c r="K13" i="1"/>
  <c r="S14" i="1" s="1"/>
  <c r="N12" i="1"/>
  <c r="V7" i="1" l="1"/>
  <c r="X7" i="1"/>
  <c r="L7" i="1"/>
  <c r="M14" i="1"/>
  <c r="K14" i="1"/>
  <c r="S15" i="1" s="1"/>
  <c r="P7" i="1"/>
  <c r="R7" i="1" s="1"/>
  <c r="Q7" i="1"/>
  <c r="N13" i="1"/>
  <c r="O8" i="1" l="1"/>
  <c r="W8" i="1" s="1"/>
  <c r="P8" i="1"/>
  <c r="R8" i="1" s="1"/>
  <c r="Q8" i="1"/>
  <c r="T8" i="1"/>
  <c r="X8" i="1" s="1"/>
  <c r="M15" i="1"/>
  <c r="K15" i="1"/>
  <c r="S16" i="1" s="1"/>
  <c r="N14" i="1"/>
  <c r="L8" i="1" l="1"/>
  <c r="V8" i="1"/>
  <c r="M16" i="1"/>
  <c r="K16" i="1"/>
  <c r="S17" i="1" s="1"/>
  <c r="N15" i="1"/>
  <c r="U8" i="1"/>
  <c r="T9" i="1" l="1"/>
  <c r="X9" i="1" s="1"/>
  <c r="O9" i="1"/>
  <c r="V9" i="1"/>
  <c r="W9" i="1"/>
  <c r="M17" i="1"/>
  <c r="K17" i="1"/>
  <c r="S18" i="1" s="1"/>
  <c r="N16" i="1"/>
  <c r="L9" i="1" l="1"/>
  <c r="O10" i="1" s="1"/>
  <c r="W10" i="1" s="1"/>
  <c r="U9" i="1"/>
  <c r="M18" i="1"/>
  <c r="K18" i="1"/>
  <c r="S19" i="1" s="1"/>
  <c r="N17" i="1"/>
  <c r="P9" i="1"/>
  <c r="R9" i="1" s="1"/>
  <c r="Q9" i="1"/>
  <c r="T10" i="1" l="1"/>
  <c r="X10" i="1" s="1"/>
  <c r="P10" i="1"/>
  <c r="R10" i="1" s="1"/>
  <c r="Q10" i="1"/>
  <c r="M19" i="1"/>
  <c r="K19" i="1"/>
  <c r="S20" i="1" s="1"/>
  <c r="N18" i="1"/>
  <c r="L10" i="1" l="1"/>
  <c r="V10" i="1"/>
  <c r="U10" i="1"/>
  <c r="M20" i="1"/>
  <c r="K20" i="1"/>
  <c r="S21" i="1" s="1"/>
  <c r="N19" i="1"/>
  <c r="T11" i="1" l="1"/>
  <c r="O11" i="1"/>
  <c r="N20" i="1"/>
  <c r="M21" i="1"/>
  <c r="K21" i="1"/>
  <c r="S22" i="1" s="1"/>
  <c r="W11" i="1"/>
  <c r="U11" i="1"/>
  <c r="V11" i="1" l="1"/>
  <c r="X11" i="1"/>
  <c r="L11" i="1"/>
  <c r="O12" i="1" s="1"/>
  <c r="W12" i="1" s="1"/>
  <c r="M22" i="1"/>
  <c r="K22" i="1"/>
  <c r="S23" i="1" s="1"/>
  <c r="P11" i="1"/>
  <c r="R11" i="1" s="1"/>
  <c r="Q11" i="1"/>
  <c r="N21" i="1"/>
  <c r="P12" i="1" l="1"/>
  <c r="R12" i="1" s="1"/>
  <c r="Q12" i="1"/>
  <c r="M23" i="1"/>
  <c r="K23" i="1"/>
  <c r="S24" i="1" s="1"/>
  <c r="T12" i="1"/>
  <c r="X12" i="1" s="1"/>
  <c r="N22" i="1"/>
  <c r="L12" i="1" l="1"/>
  <c r="V12" i="1"/>
  <c r="U12" i="1"/>
  <c r="M24" i="1"/>
  <c r="K24" i="1"/>
  <c r="S25" i="1" s="1"/>
  <c r="N23" i="1"/>
  <c r="T13" i="1" l="1"/>
  <c r="O13" i="1"/>
  <c r="N24" i="1"/>
  <c r="U13" i="1"/>
  <c r="M25" i="1"/>
  <c r="K25" i="1"/>
  <c r="S26" i="1" s="1"/>
  <c r="W13" i="1"/>
  <c r="V13" i="1" l="1"/>
  <c r="X13" i="1"/>
  <c r="L13" i="1"/>
  <c r="O14" i="1" s="1"/>
  <c r="W14" i="1" s="1"/>
  <c r="M26" i="1"/>
  <c r="K26" i="1"/>
  <c r="S27" i="1" s="1"/>
  <c r="N26" i="1"/>
  <c r="N25" i="1"/>
  <c r="P13" i="1"/>
  <c r="R13" i="1" s="1"/>
  <c r="Q13" i="1"/>
  <c r="M27" i="1" l="1"/>
  <c r="K27" i="1"/>
  <c r="S28" i="1" s="1"/>
  <c r="P14" i="1"/>
  <c r="R14" i="1" s="1"/>
  <c r="Q14" i="1"/>
  <c r="T14" i="1"/>
  <c r="X14" i="1" s="1"/>
  <c r="L14" i="1" l="1"/>
  <c r="V14" i="1"/>
  <c r="M28" i="1"/>
  <c r="K28" i="1"/>
  <c r="S29" i="1" s="1"/>
  <c r="N27" i="1"/>
  <c r="U14" i="1"/>
  <c r="T15" i="1" l="1"/>
  <c r="O15" i="1"/>
  <c r="M29" i="1"/>
  <c r="K29" i="1"/>
  <c r="S30" i="1" s="1"/>
  <c r="N28" i="1"/>
  <c r="U15" i="1"/>
  <c r="W15" i="1"/>
  <c r="V15" i="1" l="1"/>
  <c r="X15" i="1"/>
  <c r="L15" i="1"/>
  <c r="O16" i="1" s="1"/>
  <c r="W16" i="1" s="1"/>
  <c r="M30" i="1"/>
  <c r="K30" i="1"/>
  <c r="S31" i="1" s="1"/>
  <c r="N29" i="1"/>
  <c r="P15" i="1"/>
  <c r="R15" i="1" s="1"/>
  <c r="Q15" i="1"/>
  <c r="M31" i="1" l="1"/>
  <c r="K31" i="1"/>
  <c r="S32" i="1" s="1"/>
  <c r="N30" i="1"/>
  <c r="T16" i="1"/>
  <c r="X16" i="1" s="1"/>
  <c r="P16" i="1"/>
  <c r="R16" i="1" s="1"/>
  <c r="Q16" i="1"/>
  <c r="L16" i="1" l="1"/>
  <c r="V16" i="1"/>
  <c r="M32" i="1"/>
  <c r="K32" i="1"/>
  <c r="S33" i="1" s="1"/>
  <c r="N31" i="1"/>
  <c r="U16" i="1"/>
  <c r="T17" i="1" l="1"/>
  <c r="O17" i="1"/>
  <c r="M33" i="1"/>
  <c r="K33" i="1"/>
  <c r="S34" i="1" s="1"/>
  <c r="N32" i="1"/>
  <c r="U17" i="1"/>
  <c r="W17" i="1"/>
  <c r="V17" i="1" l="1"/>
  <c r="X17" i="1"/>
  <c r="L17" i="1"/>
  <c r="O18" i="1" s="1"/>
  <c r="W18" i="1" s="1"/>
  <c r="M34" i="1"/>
  <c r="K34" i="1"/>
  <c r="S35" i="1" s="1"/>
  <c r="N33" i="1"/>
  <c r="P17" i="1"/>
  <c r="R17" i="1" s="1"/>
  <c r="Q17" i="1"/>
  <c r="M35" i="1" l="1"/>
  <c r="K35" i="1"/>
  <c r="S36" i="1" s="1"/>
  <c r="N34" i="1"/>
  <c r="T18" i="1"/>
  <c r="X18" i="1" s="1"/>
  <c r="P18" i="1"/>
  <c r="R18" i="1" s="1"/>
  <c r="Q18" i="1"/>
  <c r="L18" i="1" l="1"/>
  <c r="V18" i="1"/>
  <c r="M36" i="1"/>
  <c r="K36" i="1"/>
  <c r="S37" i="1" s="1"/>
  <c r="N35" i="1"/>
  <c r="U18" i="1"/>
  <c r="T19" i="1" l="1"/>
  <c r="O19" i="1"/>
  <c r="M37" i="1"/>
  <c r="K37" i="1"/>
  <c r="S38" i="1" s="1"/>
  <c r="N36" i="1"/>
  <c r="U19" i="1"/>
  <c r="W19" i="1"/>
  <c r="V19" i="1" l="1"/>
  <c r="X19" i="1"/>
  <c r="L19" i="1"/>
  <c r="O20" i="1" s="1"/>
  <c r="W20" i="1" s="1"/>
  <c r="M38" i="1"/>
  <c r="K38" i="1"/>
  <c r="S39" i="1" s="1"/>
  <c r="N37" i="1"/>
  <c r="P19" i="1"/>
  <c r="R19" i="1" s="1"/>
  <c r="Q19" i="1"/>
  <c r="M39" i="1" l="1"/>
  <c r="K39" i="1"/>
  <c r="S40" i="1" s="1"/>
  <c r="N38" i="1"/>
  <c r="T20" i="1"/>
  <c r="X20" i="1" s="1"/>
  <c r="P20" i="1"/>
  <c r="R20" i="1" s="1"/>
  <c r="Q20" i="1"/>
  <c r="L20" i="1" l="1"/>
  <c r="V20" i="1"/>
  <c r="M40" i="1"/>
  <c r="K40" i="1"/>
  <c r="S41" i="1" s="1"/>
  <c r="N39" i="1"/>
  <c r="U20" i="1"/>
  <c r="T21" i="1" l="1"/>
  <c r="O21" i="1"/>
  <c r="M41" i="1"/>
  <c r="K41" i="1"/>
  <c r="S42" i="1" s="1"/>
  <c r="N40" i="1"/>
  <c r="U21" i="1"/>
  <c r="W21" i="1"/>
  <c r="V21" i="1" l="1"/>
  <c r="X21" i="1"/>
  <c r="L21" i="1"/>
  <c r="M42" i="1"/>
  <c r="K42" i="1"/>
  <c r="S43" i="1" s="1"/>
  <c r="N41" i="1"/>
  <c r="P21" i="1"/>
  <c r="R21" i="1" s="1"/>
  <c r="Q21" i="1"/>
  <c r="O22" i="1" l="1"/>
  <c r="W22" i="1" s="1"/>
  <c r="M43" i="1"/>
  <c r="K43" i="1"/>
  <c r="S44" i="1" s="1"/>
  <c r="N42" i="1"/>
  <c r="T22" i="1"/>
  <c r="X22" i="1" s="1"/>
  <c r="P22" i="1"/>
  <c r="R22" i="1" s="1"/>
  <c r="Q22" i="1"/>
  <c r="L22" i="1" l="1"/>
  <c r="V22" i="1"/>
  <c r="M44" i="1"/>
  <c r="K44" i="1"/>
  <c r="S45" i="1" s="1"/>
  <c r="N43" i="1"/>
  <c r="U22" i="1"/>
  <c r="T23" i="1" l="1"/>
  <c r="O23" i="1"/>
  <c r="W23" i="1" s="1"/>
  <c r="M45" i="1"/>
  <c r="K45" i="1"/>
  <c r="S46" i="1" s="1"/>
  <c r="N44" i="1"/>
  <c r="V23" i="1" l="1"/>
  <c r="X23" i="1"/>
  <c r="L23" i="1"/>
  <c r="O24" i="1" s="1"/>
  <c r="W24" i="1" s="1"/>
  <c r="U23" i="1"/>
  <c r="M46" i="1"/>
  <c r="K46" i="1"/>
  <c r="S47" i="1" s="1"/>
  <c r="N45" i="1"/>
  <c r="P23" i="1"/>
  <c r="R23" i="1" s="1"/>
  <c r="Q23" i="1"/>
  <c r="M47" i="1" l="1"/>
  <c r="K47" i="1"/>
  <c r="S48" i="1" s="1"/>
  <c r="N46" i="1"/>
  <c r="T24" i="1"/>
  <c r="X24" i="1" s="1"/>
  <c r="P24" i="1"/>
  <c r="R24" i="1" s="1"/>
  <c r="Q24" i="1"/>
  <c r="L24" i="1" l="1"/>
  <c r="V24" i="1"/>
  <c r="M48" i="1"/>
  <c r="K48" i="1"/>
  <c r="S49" i="1" s="1"/>
  <c r="N47" i="1"/>
  <c r="U24" i="1"/>
  <c r="T25" i="1" l="1"/>
  <c r="O25" i="1"/>
  <c r="W25" i="1" s="1"/>
  <c r="M49" i="1"/>
  <c r="K49" i="1"/>
  <c r="S50" i="1" s="1"/>
  <c r="N48" i="1"/>
  <c r="V25" i="1" l="1"/>
  <c r="X25" i="1"/>
  <c r="L25" i="1"/>
  <c r="O26" i="1" s="1"/>
  <c r="P26" i="1" s="1"/>
  <c r="R26" i="1" s="1"/>
  <c r="U25" i="1"/>
  <c r="M50" i="1"/>
  <c r="K50" i="1"/>
  <c r="S51" i="1" s="1"/>
  <c r="N49" i="1"/>
  <c r="P25" i="1"/>
  <c r="R25" i="1" s="1"/>
  <c r="Q25" i="1"/>
  <c r="Q26" i="1" l="1"/>
  <c r="W26" i="1"/>
  <c r="T26" i="1"/>
  <c r="X26" i="1" s="1"/>
  <c r="M51" i="1"/>
  <c r="K51" i="1"/>
  <c r="S52" i="1" s="1"/>
  <c r="N50" i="1"/>
  <c r="L26" i="1" l="1"/>
  <c r="V26" i="1"/>
  <c r="M52" i="1"/>
  <c r="K52" i="1"/>
  <c r="S53" i="1" s="1"/>
  <c r="N51" i="1"/>
  <c r="U26" i="1"/>
  <c r="T27" i="1" l="1"/>
  <c r="O27" i="1"/>
  <c r="W27" i="1" s="1"/>
  <c r="M53" i="1"/>
  <c r="K53" i="1"/>
  <c r="S54" i="1" s="1"/>
  <c r="N52" i="1"/>
  <c r="V27" i="1" l="1"/>
  <c r="X27" i="1"/>
  <c r="L27" i="1"/>
  <c r="O28" i="1" s="1"/>
  <c r="W28" i="1" s="1"/>
  <c r="U27" i="1"/>
  <c r="M54" i="1"/>
  <c r="K54" i="1"/>
  <c r="S55" i="1" s="1"/>
  <c r="N53" i="1"/>
  <c r="P27" i="1"/>
  <c r="R27" i="1" s="1"/>
  <c r="Q27" i="1"/>
  <c r="T28" i="1" l="1"/>
  <c r="X28" i="1" s="1"/>
  <c r="P28" i="1"/>
  <c r="R28" i="1" s="1"/>
  <c r="Q28" i="1"/>
  <c r="M55" i="1"/>
  <c r="K55" i="1"/>
  <c r="S56" i="1" s="1"/>
  <c r="N54" i="1"/>
  <c r="L28" i="1" l="1"/>
  <c r="V28" i="1"/>
  <c r="M56" i="1"/>
  <c r="K56" i="1"/>
  <c r="S57" i="1" s="1"/>
  <c r="N55" i="1"/>
  <c r="U28" i="1"/>
  <c r="T29" i="1" l="1"/>
  <c r="O29" i="1"/>
  <c r="U29" i="1"/>
  <c r="W29" i="1"/>
  <c r="M57" i="1"/>
  <c r="K57" i="1"/>
  <c r="S58" i="1" s="1"/>
  <c r="N56" i="1"/>
  <c r="V29" i="1" l="1"/>
  <c r="X29" i="1"/>
  <c r="L29" i="1"/>
  <c r="O30" i="1" s="1"/>
  <c r="W30" i="1" s="1"/>
  <c r="M58" i="1"/>
  <c r="K58" i="1"/>
  <c r="S59" i="1" s="1"/>
  <c r="N57" i="1"/>
  <c r="P29" i="1"/>
  <c r="R29" i="1" s="1"/>
  <c r="Q29" i="1"/>
  <c r="P30" i="1" l="1"/>
  <c r="R30" i="1" s="1"/>
  <c r="Q30" i="1"/>
  <c r="T30" i="1"/>
  <c r="X30" i="1" s="1"/>
  <c r="M59" i="1"/>
  <c r="K59" i="1"/>
  <c r="S60" i="1" s="1"/>
  <c r="N58" i="1"/>
  <c r="L30" i="1" l="1"/>
  <c r="V30" i="1"/>
  <c r="U30" i="1"/>
  <c r="M60" i="1"/>
  <c r="K60" i="1"/>
  <c r="S61" i="1" s="1"/>
  <c r="N59" i="1"/>
  <c r="T31" i="1" l="1"/>
  <c r="O31" i="1"/>
  <c r="U31" i="1"/>
  <c r="M61" i="1"/>
  <c r="K61" i="1"/>
  <c r="S62" i="1" s="1"/>
  <c r="N60" i="1"/>
  <c r="W31" i="1"/>
  <c r="V31" i="1" l="1"/>
  <c r="X31" i="1"/>
  <c r="L31" i="1"/>
  <c r="O32" i="1" s="1"/>
  <c r="W32" i="1" s="1"/>
  <c r="P31" i="1"/>
  <c r="R31" i="1" s="1"/>
  <c r="Q31" i="1"/>
  <c r="M62" i="1"/>
  <c r="K62" i="1"/>
  <c r="S63" i="1" s="1"/>
  <c r="N61" i="1"/>
  <c r="M63" i="1" l="1"/>
  <c r="K63" i="1"/>
  <c r="S64" i="1" s="1"/>
  <c r="T32" i="1"/>
  <c r="X32" i="1" s="1"/>
  <c r="N62" i="1"/>
  <c r="P32" i="1"/>
  <c r="R32" i="1" s="1"/>
  <c r="Q32" i="1"/>
  <c r="L32" i="1" l="1"/>
  <c r="V32" i="1"/>
  <c r="U32" i="1"/>
  <c r="M64" i="1"/>
  <c r="K64" i="1"/>
  <c r="S65" i="1" s="1"/>
  <c r="N63" i="1"/>
  <c r="T33" i="1" l="1"/>
  <c r="U33" i="1" s="1"/>
  <c r="O33" i="1"/>
  <c r="M65" i="1"/>
  <c r="K65" i="1"/>
  <c r="S66" i="1" s="1"/>
  <c r="N64" i="1"/>
  <c r="W33" i="1"/>
  <c r="V33" i="1" l="1"/>
  <c r="X33" i="1"/>
  <c r="L33" i="1"/>
  <c r="O34" i="1" s="1"/>
  <c r="W34" i="1" s="1"/>
  <c r="P33" i="1"/>
  <c r="R33" i="1" s="1"/>
  <c r="Q33" i="1"/>
  <c r="M66" i="1"/>
  <c r="K66" i="1"/>
  <c r="S67" i="1" s="1"/>
  <c r="N65" i="1"/>
  <c r="N66" i="1" l="1"/>
  <c r="T34" i="1"/>
  <c r="X34" i="1" s="1"/>
  <c r="P34" i="1"/>
  <c r="R34" i="1" s="1"/>
  <c r="Q34" i="1"/>
  <c r="M67" i="1"/>
  <c r="K67" i="1"/>
  <c r="S68" i="1" s="1"/>
  <c r="L34" i="1" l="1"/>
  <c r="V34" i="1"/>
  <c r="M68" i="1"/>
  <c r="K68" i="1"/>
  <c r="S69" i="1" s="1"/>
  <c r="U34" i="1"/>
  <c r="N67" i="1"/>
  <c r="T35" i="1" l="1"/>
  <c r="X35" i="1" s="1"/>
  <c r="O35" i="1"/>
  <c r="M69" i="1"/>
  <c r="K69" i="1"/>
  <c r="S70" i="1" s="1"/>
  <c r="W35" i="1"/>
  <c r="N68" i="1"/>
  <c r="L35" i="1" l="1"/>
  <c r="V35" i="1"/>
  <c r="U35" i="1"/>
  <c r="P35" i="1"/>
  <c r="R35" i="1" s="1"/>
  <c r="Q35" i="1"/>
  <c r="M70" i="1"/>
  <c r="K70" i="1"/>
  <c r="S71" i="1" s="1"/>
  <c r="N69" i="1"/>
  <c r="O36" i="1" l="1"/>
  <c r="W36" i="1" s="1"/>
  <c r="T36" i="1"/>
  <c r="X36" i="1" s="1"/>
  <c r="M71" i="1"/>
  <c r="K71" i="1"/>
  <c r="S72" i="1" s="1"/>
  <c r="N70" i="1"/>
  <c r="P36" i="1"/>
  <c r="R36" i="1" s="1"/>
  <c r="Q36" i="1"/>
  <c r="L36" i="1" l="1"/>
  <c r="V36" i="1"/>
  <c r="M72" i="1"/>
  <c r="K72" i="1"/>
  <c r="S73" i="1" s="1"/>
  <c r="N71" i="1"/>
  <c r="U36" i="1"/>
  <c r="T37" i="1" l="1"/>
  <c r="O37" i="1"/>
  <c r="U37" i="1"/>
  <c r="W37" i="1"/>
  <c r="M73" i="1"/>
  <c r="K73" i="1"/>
  <c r="S74" i="1" s="1"/>
  <c r="N72" i="1"/>
  <c r="V37" i="1" l="1"/>
  <c r="X37" i="1"/>
  <c r="L37" i="1" s="1"/>
  <c r="O38" i="1" s="1"/>
  <c r="W38" i="1" s="1"/>
  <c r="N73" i="1"/>
  <c r="P37" i="1"/>
  <c r="R37" i="1" s="1"/>
  <c r="Q37" i="1"/>
  <c r="M74" i="1"/>
  <c r="K74" i="1"/>
  <c r="S75" i="1" s="1"/>
  <c r="P38" i="1" l="1"/>
  <c r="R38" i="1" s="1"/>
  <c r="Q38" i="1"/>
  <c r="N74" i="1"/>
  <c r="M75" i="1"/>
  <c r="K75" i="1"/>
  <c r="S76" i="1" s="1"/>
  <c r="T38" i="1"/>
  <c r="X38" i="1" s="1"/>
  <c r="L38" i="1" s="1"/>
  <c r="V38" i="1" l="1"/>
  <c r="M76" i="1"/>
  <c r="K76" i="1"/>
  <c r="S77" i="1" s="1"/>
  <c r="N75" i="1"/>
  <c r="U38" i="1"/>
  <c r="T39" i="1" l="1"/>
  <c r="O39" i="1"/>
  <c r="W39" i="1" s="1"/>
  <c r="U39" i="1"/>
  <c r="M77" i="1"/>
  <c r="K77" i="1"/>
  <c r="S78" i="1" s="1"/>
  <c r="N76" i="1"/>
  <c r="V39" i="1" l="1"/>
  <c r="X39" i="1"/>
  <c r="L39" i="1" s="1"/>
  <c r="O40" i="1" s="1"/>
  <c r="W40" i="1" s="1"/>
  <c r="N77" i="1"/>
  <c r="M78" i="1"/>
  <c r="K78" i="1"/>
  <c r="S79" i="1" s="1"/>
  <c r="P39" i="1"/>
  <c r="R39" i="1" s="1"/>
  <c r="Q39" i="1"/>
  <c r="T40" i="1" l="1"/>
  <c r="P40" i="1"/>
  <c r="R40" i="1" s="1"/>
  <c r="Q40" i="1"/>
  <c r="N78" i="1"/>
  <c r="M79" i="1"/>
  <c r="K79" i="1"/>
  <c r="S80" i="1" s="1"/>
  <c r="X40" i="1" l="1"/>
  <c r="L40" i="1"/>
  <c r="V40" i="1"/>
  <c r="M80" i="1"/>
  <c r="K80" i="1"/>
  <c r="S81" i="1" s="1"/>
  <c r="N79" i="1"/>
  <c r="U40" i="1"/>
  <c r="T41" i="1" l="1"/>
  <c r="O41" i="1"/>
  <c r="W41" i="1" s="1"/>
  <c r="U41" i="1"/>
  <c r="M81" i="1"/>
  <c r="K81" i="1"/>
  <c r="S82" i="1" s="1"/>
  <c r="N80" i="1"/>
  <c r="V41" i="1" l="1"/>
  <c r="X41" i="1"/>
  <c r="L41" i="1"/>
  <c r="O42" i="1" s="1"/>
  <c r="W42" i="1" s="1"/>
  <c r="M82" i="1"/>
  <c r="K82" i="1"/>
  <c r="S83" i="1" s="1"/>
  <c r="N81" i="1"/>
  <c r="P41" i="1"/>
  <c r="R41" i="1" s="1"/>
  <c r="Q41" i="1"/>
  <c r="T42" i="1" l="1"/>
  <c r="X42" i="1" s="1"/>
  <c r="L42" i="1" s="1"/>
  <c r="P42" i="1"/>
  <c r="R42" i="1" s="1"/>
  <c r="Q42" i="1"/>
  <c r="M83" i="1"/>
  <c r="K83" i="1"/>
  <c r="S84" i="1" s="1"/>
  <c r="N82" i="1"/>
  <c r="V42" i="1" l="1"/>
  <c r="M84" i="1"/>
  <c r="K84" i="1"/>
  <c r="S85" i="1" s="1"/>
  <c r="N83" i="1"/>
  <c r="U42" i="1"/>
  <c r="T43" i="1" l="1"/>
  <c r="O43" i="1"/>
  <c r="W43" i="1" s="1"/>
  <c r="M85" i="1"/>
  <c r="K85" i="1"/>
  <c r="S86" i="1" s="1"/>
  <c r="N84" i="1"/>
  <c r="V43" i="1" l="1"/>
  <c r="X43" i="1"/>
  <c r="L43" i="1" s="1"/>
  <c r="O44" i="1" s="1"/>
  <c r="W44" i="1" s="1"/>
  <c r="U43" i="1"/>
  <c r="M86" i="1"/>
  <c r="K86" i="1"/>
  <c r="S87" i="1" s="1"/>
  <c r="N85" i="1"/>
  <c r="P43" i="1"/>
  <c r="R43" i="1" s="1"/>
  <c r="Q43" i="1"/>
  <c r="T44" i="1" l="1"/>
  <c r="X44" i="1" s="1"/>
  <c r="L44" i="1" s="1"/>
  <c r="P44" i="1"/>
  <c r="R44" i="1" s="1"/>
  <c r="Q44" i="1"/>
  <c r="M87" i="1"/>
  <c r="K87" i="1"/>
  <c r="S88" i="1" s="1"/>
  <c r="N86" i="1"/>
  <c r="V44" i="1" l="1"/>
  <c r="M88" i="1"/>
  <c r="K88" i="1"/>
  <c r="S89" i="1" s="1"/>
  <c r="N87" i="1"/>
  <c r="U44" i="1"/>
  <c r="T45" i="1" l="1"/>
  <c r="O45" i="1"/>
  <c r="U45" i="1"/>
  <c r="W45" i="1"/>
  <c r="M89" i="1"/>
  <c r="K89" i="1"/>
  <c r="S90" i="1" s="1"/>
  <c r="N88" i="1"/>
  <c r="V45" i="1" l="1"/>
  <c r="X45" i="1"/>
  <c r="L45" i="1" s="1"/>
  <c r="O46" i="1" s="1"/>
  <c r="W46" i="1" s="1"/>
  <c r="M90" i="1"/>
  <c r="K90" i="1"/>
  <c r="S91" i="1" s="1"/>
  <c r="N89" i="1"/>
  <c r="P45" i="1"/>
  <c r="R45" i="1" s="1"/>
  <c r="Q45" i="1"/>
  <c r="P46" i="1" l="1"/>
  <c r="R46" i="1" s="1"/>
  <c r="Q46" i="1"/>
  <c r="T46" i="1"/>
  <c r="X46" i="1" s="1"/>
  <c r="L46" i="1" s="1"/>
  <c r="M91" i="1"/>
  <c r="K91" i="1"/>
  <c r="S92" i="1" s="1"/>
  <c r="N90" i="1"/>
  <c r="V46" i="1" l="1"/>
  <c r="M92" i="1"/>
  <c r="K92" i="1"/>
  <c r="S93" i="1" s="1"/>
  <c r="N91" i="1"/>
  <c r="U46" i="1"/>
  <c r="T47" i="1" l="1"/>
  <c r="O47" i="1"/>
  <c r="W47" i="1" s="1"/>
  <c r="M93" i="1"/>
  <c r="K93" i="1"/>
  <c r="S94" i="1" s="1"/>
  <c r="N92" i="1"/>
  <c r="V47" i="1" l="1"/>
  <c r="X47" i="1"/>
  <c r="L47" i="1" s="1"/>
  <c r="O48" i="1" s="1"/>
  <c r="W48" i="1" s="1"/>
  <c r="U47" i="1"/>
  <c r="N93" i="1"/>
  <c r="M94" i="1"/>
  <c r="K94" i="1"/>
  <c r="S95" i="1" s="1"/>
  <c r="P47" i="1"/>
  <c r="R47" i="1" s="1"/>
  <c r="Q47" i="1"/>
  <c r="T48" i="1" l="1"/>
  <c r="X48" i="1" s="1"/>
  <c r="L48" i="1" s="1"/>
  <c r="P48" i="1"/>
  <c r="R48" i="1" s="1"/>
  <c r="Q48" i="1"/>
  <c r="M95" i="1"/>
  <c r="K95" i="1"/>
  <c r="S96" i="1" s="1"/>
  <c r="N94" i="1"/>
  <c r="V48" i="1" l="1"/>
  <c r="N95" i="1"/>
  <c r="M96" i="1"/>
  <c r="K96" i="1"/>
  <c r="S97" i="1" s="1"/>
  <c r="U48" i="1"/>
  <c r="T49" i="1" l="1"/>
  <c r="O49" i="1"/>
  <c r="W49" i="1" s="1"/>
  <c r="M97" i="1"/>
  <c r="K97" i="1"/>
  <c r="S98" i="1" s="1"/>
  <c r="N96" i="1"/>
  <c r="V49" i="1" l="1"/>
  <c r="X49" i="1"/>
  <c r="L49" i="1" s="1"/>
  <c r="O50" i="1" s="1"/>
  <c r="W50" i="1" s="1"/>
  <c r="U49" i="1"/>
  <c r="M98" i="1"/>
  <c r="K98" i="1"/>
  <c r="S99" i="1" s="1"/>
  <c r="N97" i="1"/>
  <c r="P49" i="1"/>
  <c r="R49" i="1" s="1"/>
  <c r="Q49" i="1"/>
  <c r="T50" i="1" l="1"/>
  <c r="X50" i="1" s="1"/>
  <c r="L50" i="1" s="1"/>
  <c r="P50" i="1"/>
  <c r="R50" i="1" s="1"/>
  <c r="Q50" i="1"/>
  <c r="M99" i="1"/>
  <c r="K99" i="1"/>
  <c r="S100" i="1" s="1"/>
  <c r="N98" i="1"/>
  <c r="V50" i="1" l="1"/>
  <c r="M100" i="1"/>
  <c r="K100" i="1"/>
  <c r="S101" i="1" s="1"/>
  <c r="N99" i="1"/>
  <c r="U50" i="1"/>
  <c r="T51" i="1" l="1"/>
  <c r="O51" i="1"/>
  <c r="W51" i="1" s="1"/>
  <c r="M101" i="1"/>
  <c r="K101" i="1"/>
  <c r="S102" i="1" s="1"/>
  <c r="N100" i="1"/>
  <c r="V51" i="1" l="1"/>
  <c r="X51" i="1"/>
  <c r="L51" i="1" s="1"/>
  <c r="O52" i="1" s="1"/>
  <c r="W52" i="1" s="1"/>
  <c r="U51" i="1"/>
  <c r="N101" i="1"/>
  <c r="M102" i="1"/>
  <c r="K102" i="1"/>
  <c r="S103" i="1" s="1"/>
  <c r="P51" i="1"/>
  <c r="R51" i="1" s="1"/>
  <c r="Q51" i="1"/>
  <c r="T52" i="1" l="1"/>
  <c r="X52" i="1" s="1"/>
  <c r="L52" i="1" s="1"/>
  <c r="P52" i="1"/>
  <c r="R52" i="1" s="1"/>
  <c r="Q52" i="1"/>
  <c r="M103" i="1"/>
  <c r="K103" i="1"/>
  <c r="S104" i="1" s="1"/>
  <c r="N102" i="1"/>
  <c r="V52" i="1" l="1"/>
  <c r="M104" i="1"/>
  <c r="K104" i="1"/>
  <c r="S105" i="1" s="1"/>
  <c r="N103" i="1"/>
  <c r="U52" i="1"/>
  <c r="T53" i="1" l="1"/>
  <c r="X53" i="1" s="1"/>
  <c r="L53" i="1" s="1"/>
  <c r="O54" i="1" s="1"/>
  <c r="O53" i="1"/>
  <c r="V53" i="1"/>
  <c r="U53" i="1"/>
  <c r="W53" i="1"/>
  <c r="M105" i="1"/>
  <c r="K105" i="1"/>
  <c r="S106" i="1" s="1"/>
  <c r="N104" i="1"/>
  <c r="N105" i="1" l="1"/>
  <c r="P53" i="1"/>
  <c r="R53" i="1" s="1"/>
  <c r="Q53" i="1"/>
  <c r="M106" i="1"/>
  <c r="K106" i="1"/>
  <c r="S107" i="1" s="1"/>
  <c r="W54" i="1"/>
  <c r="M107" i="1" l="1"/>
  <c r="K107" i="1"/>
  <c r="S108" i="1" s="1"/>
  <c r="P54" i="1"/>
  <c r="R54" i="1" s="1"/>
  <c r="Q54" i="1"/>
  <c r="N106" i="1"/>
  <c r="T54" i="1"/>
  <c r="X54" i="1" s="1"/>
  <c r="L54" i="1" s="1"/>
  <c r="V54" i="1" l="1"/>
  <c r="M108" i="1"/>
  <c r="K108" i="1"/>
  <c r="S109" i="1" s="1"/>
  <c r="U54" i="1"/>
  <c r="N107" i="1"/>
  <c r="T55" i="1" l="1"/>
  <c r="O55" i="1"/>
  <c r="U55" i="1"/>
  <c r="W55" i="1"/>
  <c r="M109" i="1"/>
  <c r="K109" i="1"/>
  <c r="S110" i="1" s="1"/>
  <c r="N108" i="1"/>
  <c r="V55" i="1" l="1"/>
  <c r="X55" i="1"/>
  <c r="L55" i="1" s="1"/>
  <c r="O56" i="1" s="1"/>
  <c r="W56" i="1" s="1"/>
  <c r="N109" i="1"/>
  <c r="P55" i="1"/>
  <c r="R55" i="1" s="1"/>
  <c r="Q55" i="1"/>
  <c r="M110" i="1"/>
  <c r="K110" i="1"/>
  <c r="S111" i="1" s="1"/>
  <c r="P56" i="1" l="1"/>
  <c r="R56" i="1" s="1"/>
  <c r="Q56" i="1"/>
  <c r="M111" i="1"/>
  <c r="K111" i="1"/>
  <c r="S112" i="1" s="1"/>
  <c r="N110" i="1"/>
  <c r="T56" i="1"/>
  <c r="X56" i="1" s="1"/>
  <c r="L56" i="1" s="1"/>
  <c r="V56" i="1" l="1"/>
  <c r="M112" i="1"/>
  <c r="K112" i="1"/>
  <c r="S113" i="1" s="1"/>
  <c r="N111" i="1"/>
  <c r="U56" i="1"/>
  <c r="T57" i="1" l="1"/>
  <c r="X57" i="1" s="1"/>
  <c r="L57" i="1" s="1"/>
  <c r="O57" i="1"/>
  <c r="W57" i="1" s="1"/>
  <c r="V57" i="1"/>
  <c r="U57" i="1"/>
  <c r="M113" i="1"/>
  <c r="K113" i="1"/>
  <c r="S114" i="1" s="1"/>
  <c r="N112" i="1"/>
  <c r="O58" i="1" l="1"/>
  <c r="P57" i="1"/>
  <c r="R57" i="1" s="1"/>
  <c r="Q57" i="1"/>
  <c r="M114" i="1"/>
  <c r="K114" i="1"/>
  <c r="S115" i="1" s="1"/>
  <c r="N113" i="1"/>
  <c r="W58" i="1"/>
  <c r="M115" i="1" l="1"/>
  <c r="K115" i="1"/>
  <c r="S116" i="1" s="1"/>
  <c r="N114" i="1"/>
  <c r="P58" i="1"/>
  <c r="R58" i="1" s="1"/>
  <c r="Q58" i="1"/>
  <c r="T58" i="1"/>
  <c r="X58" i="1" s="1"/>
  <c r="L58" i="1" s="1"/>
  <c r="V58" i="1" l="1"/>
  <c r="M116" i="1"/>
  <c r="K116" i="1"/>
  <c r="S117" i="1" s="1"/>
  <c r="U58" i="1"/>
  <c r="N115" i="1"/>
  <c r="T59" i="1" l="1"/>
  <c r="O59" i="1"/>
  <c r="W59" i="1" s="1"/>
  <c r="M117" i="1"/>
  <c r="K117" i="1"/>
  <c r="S118" i="1" s="1"/>
  <c r="N116" i="1"/>
  <c r="V59" i="1" l="1"/>
  <c r="X59" i="1"/>
  <c r="L59" i="1" s="1"/>
  <c r="O60" i="1" s="1"/>
  <c r="W60" i="1" s="1"/>
  <c r="U59" i="1"/>
  <c r="M118" i="1"/>
  <c r="K118" i="1"/>
  <c r="S119" i="1" s="1"/>
  <c r="N117" i="1"/>
  <c r="P59" i="1"/>
  <c r="R59" i="1" s="1"/>
  <c r="Q59" i="1"/>
  <c r="T60" i="1" l="1"/>
  <c r="X60" i="1" s="1"/>
  <c r="L60" i="1" s="1"/>
  <c r="P60" i="1"/>
  <c r="R60" i="1" s="1"/>
  <c r="Q60" i="1"/>
  <c r="M119" i="1"/>
  <c r="K119" i="1"/>
  <c r="S120" i="1" s="1"/>
  <c r="N118" i="1"/>
  <c r="V60" i="1" l="1"/>
  <c r="M120" i="1"/>
  <c r="K120" i="1"/>
  <c r="S121" i="1" s="1"/>
  <c r="N119" i="1"/>
  <c r="U60" i="1"/>
  <c r="T61" i="1" l="1"/>
  <c r="O61" i="1"/>
  <c r="W61" i="1" s="1"/>
  <c r="U61" i="1"/>
  <c r="M121" i="1"/>
  <c r="K121" i="1"/>
  <c r="S122" i="1" s="1"/>
  <c r="N120" i="1"/>
  <c r="V61" i="1" l="1"/>
  <c r="X61" i="1"/>
  <c r="L61" i="1" s="1"/>
  <c r="O62" i="1" s="1"/>
  <c r="W62" i="1" s="1"/>
  <c r="M122" i="1"/>
  <c r="K122" i="1"/>
  <c r="S123" i="1" s="1"/>
  <c r="N121" i="1"/>
  <c r="P61" i="1"/>
  <c r="R61" i="1" s="1"/>
  <c r="Q61" i="1"/>
  <c r="P62" i="1" l="1"/>
  <c r="R62" i="1" s="1"/>
  <c r="Q62" i="1"/>
  <c r="T62" i="1"/>
  <c r="X62" i="1" s="1"/>
  <c r="L62" i="1" s="1"/>
  <c r="M123" i="1"/>
  <c r="K123" i="1"/>
  <c r="S124" i="1" s="1"/>
  <c r="N122" i="1"/>
  <c r="V62" i="1" l="1"/>
  <c r="M124" i="1"/>
  <c r="K124" i="1"/>
  <c r="S125" i="1" s="1"/>
  <c r="U62" i="1"/>
  <c r="N123" i="1"/>
  <c r="T63" i="1" l="1"/>
  <c r="X63" i="1" s="1"/>
  <c r="L63" i="1" s="1"/>
  <c r="O63" i="1"/>
  <c r="V63" i="1"/>
  <c r="U63" i="1"/>
  <c r="W63" i="1"/>
  <c r="M125" i="1"/>
  <c r="K125" i="1"/>
  <c r="S126" i="1" s="1"/>
  <c r="N124" i="1"/>
  <c r="O64" i="1" l="1"/>
  <c r="M126" i="1"/>
  <c r="K126" i="1"/>
  <c r="S127" i="1" s="1"/>
  <c r="N125" i="1"/>
  <c r="W64" i="1"/>
  <c r="P63" i="1"/>
  <c r="R63" i="1" s="1"/>
  <c r="Q63" i="1"/>
  <c r="P64" i="1" l="1"/>
  <c r="R64" i="1" s="1"/>
  <c r="Q64" i="1"/>
  <c r="T64" i="1"/>
  <c r="X64" i="1" s="1"/>
  <c r="L64" i="1" s="1"/>
  <c r="M127" i="1"/>
  <c r="K127" i="1"/>
  <c r="S128" i="1" s="1"/>
  <c r="N126" i="1"/>
  <c r="V64" i="1" l="1"/>
  <c r="M128" i="1"/>
  <c r="K128" i="1"/>
  <c r="S129" i="1" s="1"/>
  <c r="N127" i="1"/>
  <c r="U64" i="1"/>
  <c r="T65" i="1" l="1"/>
  <c r="X65" i="1" s="1"/>
  <c r="L65" i="1" s="1"/>
  <c r="O65" i="1"/>
  <c r="V65" i="1"/>
  <c r="U65" i="1"/>
  <c r="W65" i="1"/>
  <c r="M129" i="1"/>
  <c r="K129" i="1"/>
  <c r="S130" i="1" s="1"/>
  <c r="N128" i="1"/>
  <c r="O66" i="1" l="1"/>
  <c r="M130" i="1"/>
  <c r="K130" i="1"/>
  <c r="S131" i="1" s="1"/>
  <c r="N129" i="1"/>
  <c r="W66" i="1"/>
  <c r="P65" i="1"/>
  <c r="R65" i="1" s="1"/>
  <c r="Q65" i="1"/>
  <c r="P66" i="1" l="1"/>
  <c r="R66" i="1" s="1"/>
  <c r="Q66" i="1"/>
  <c r="T66" i="1"/>
  <c r="X66" i="1" s="1"/>
  <c r="L66" i="1" s="1"/>
  <c r="M131" i="1"/>
  <c r="K131" i="1"/>
  <c r="S132" i="1" s="1"/>
  <c r="N130" i="1"/>
  <c r="V66" i="1" l="1"/>
  <c r="N131" i="1"/>
  <c r="U66" i="1"/>
  <c r="M132" i="1"/>
  <c r="K132" i="1"/>
  <c r="S133" i="1" s="1"/>
  <c r="T67" i="1" l="1"/>
  <c r="X67" i="1" s="1"/>
  <c r="L67" i="1" s="1"/>
  <c r="O67" i="1"/>
  <c r="W67" i="1" s="1"/>
  <c r="V67" i="1"/>
  <c r="U67" i="1"/>
  <c r="N132" i="1"/>
  <c r="M133" i="1"/>
  <c r="K133" i="1"/>
  <c r="S134" i="1" s="1"/>
  <c r="O68" i="1" l="1"/>
  <c r="M134" i="1"/>
  <c r="K134" i="1"/>
  <c r="S135" i="1" s="1"/>
  <c r="N133" i="1"/>
  <c r="P67" i="1"/>
  <c r="R67" i="1" s="1"/>
  <c r="Q67" i="1"/>
  <c r="W68" i="1"/>
  <c r="M135" i="1" l="1"/>
  <c r="K135" i="1"/>
  <c r="S136" i="1" s="1"/>
  <c r="P68" i="1"/>
  <c r="R68" i="1" s="1"/>
  <c r="Q68" i="1"/>
  <c r="T68" i="1"/>
  <c r="X68" i="1" s="1"/>
  <c r="L68" i="1" s="1"/>
  <c r="N134" i="1"/>
  <c r="V68" i="1" l="1"/>
  <c r="M136" i="1"/>
  <c r="K136" i="1"/>
  <c r="S137" i="1" s="1"/>
  <c r="N135" i="1"/>
  <c r="U68" i="1"/>
  <c r="T69" i="1" l="1"/>
  <c r="O69" i="1"/>
  <c r="U69" i="1"/>
  <c r="M137" i="1"/>
  <c r="K137" i="1"/>
  <c r="S138" i="1" s="1"/>
  <c r="N136" i="1"/>
  <c r="W69" i="1"/>
  <c r="V69" i="1" l="1"/>
  <c r="X69" i="1"/>
  <c r="L69" i="1" s="1"/>
  <c r="O70" i="1" s="1"/>
  <c r="W70" i="1" s="1"/>
  <c r="P69" i="1"/>
  <c r="R69" i="1" s="1"/>
  <c r="Q69" i="1"/>
  <c r="M138" i="1"/>
  <c r="K138" i="1"/>
  <c r="S139" i="1" s="1"/>
  <c r="N137" i="1"/>
  <c r="T70" i="1" l="1"/>
  <c r="X70" i="1" s="1"/>
  <c r="L70" i="1" s="1"/>
  <c r="M139" i="1"/>
  <c r="K139" i="1"/>
  <c r="S140" i="1" s="1"/>
  <c r="N138" i="1"/>
  <c r="P70" i="1"/>
  <c r="R70" i="1" s="1"/>
  <c r="Q70" i="1"/>
  <c r="V70" i="1" l="1"/>
  <c r="M140" i="1"/>
  <c r="K140" i="1"/>
  <c r="S141" i="1" s="1"/>
  <c r="N139" i="1"/>
  <c r="U70" i="1"/>
  <c r="T71" i="1" l="1"/>
  <c r="X71" i="1" s="1"/>
  <c r="L71" i="1" s="1"/>
  <c r="O71" i="1"/>
  <c r="V71" i="1"/>
  <c r="U71" i="1"/>
  <c r="W71" i="1"/>
  <c r="M141" i="1"/>
  <c r="K141" i="1"/>
  <c r="S142" i="1" s="1"/>
  <c r="N140" i="1"/>
  <c r="O72" i="1" l="1"/>
  <c r="M142" i="1"/>
  <c r="K142" i="1"/>
  <c r="S143" i="1" s="1"/>
  <c r="N141" i="1"/>
  <c r="W72" i="1"/>
  <c r="P71" i="1"/>
  <c r="R71" i="1" s="1"/>
  <c r="Q71" i="1"/>
  <c r="P72" i="1" l="1"/>
  <c r="R72" i="1" s="1"/>
  <c r="Q72" i="1"/>
  <c r="T72" i="1"/>
  <c r="X72" i="1" s="1"/>
  <c r="L72" i="1" s="1"/>
  <c r="M143" i="1"/>
  <c r="K143" i="1"/>
  <c r="S144" i="1" s="1"/>
  <c r="N142" i="1"/>
  <c r="V72" i="1" l="1"/>
  <c r="M144" i="1"/>
  <c r="K144" i="1"/>
  <c r="S145" i="1" s="1"/>
  <c r="N143" i="1"/>
  <c r="U72" i="1"/>
  <c r="T73" i="1" l="1"/>
  <c r="X73" i="1" s="1"/>
  <c r="L73" i="1" s="1"/>
  <c r="O73" i="1"/>
  <c r="V73" i="1"/>
  <c r="O74" i="1" s="1"/>
  <c r="U73" i="1"/>
  <c r="W73" i="1"/>
  <c r="M145" i="1"/>
  <c r="K145" i="1"/>
  <c r="S146" i="1" s="1"/>
  <c r="N144" i="1"/>
  <c r="N145" i="1" l="1"/>
  <c r="M146" i="1"/>
  <c r="K146" i="1"/>
  <c r="S147" i="1" s="1"/>
  <c r="W74" i="1"/>
  <c r="P73" i="1"/>
  <c r="R73" i="1" s="1"/>
  <c r="Q73" i="1"/>
  <c r="T74" i="1" l="1"/>
  <c r="X74" i="1" s="1"/>
  <c r="L74" i="1" s="1"/>
  <c r="P74" i="1"/>
  <c r="R74" i="1" s="1"/>
  <c r="Q74" i="1"/>
  <c r="M147" i="1"/>
  <c r="K147" i="1"/>
  <c r="S148" i="1" s="1"/>
  <c r="N146" i="1"/>
  <c r="V74" i="1" l="1"/>
  <c r="M148" i="1"/>
  <c r="K148" i="1"/>
  <c r="S149" i="1" s="1"/>
  <c r="N147" i="1"/>
  <c r="U74" i="1"/>
  <c r="T75" i="1" l="1"/>
  <c r="O75" i="1"/>
  <c r="W75" i="1"/>
  <c r="M149" i="1"/>
  <c r="K149" i="1"/>
  <c r="S150" i="1" s="1"/>
  <c r="N148" i="1"/>
  <c r="V75" i="1" l="1"/>
  <c r="X75" i="1"/>
  <c r="L75" i="1" s="1"/>
  <c r="U75" i="1"/>
  <c r="M150" i="1"/>
  <c r="K150" i="1"/>
  <c r="S151" i="1" s="1"/>
  <c r="N149" i="1"/>
  <c r="P75" i="1"/>
  <c r="R75" i="1" s="1"/>
  <c r="Q75" i="1"/>
  <c r="O76" i="1" l="1"/>
  <c r="W76" i="1" s="1"/>
  <c r="M151" i="1"/>
  <c r="K151" i="1"/>
  <c r="S152" i="1" s="1"/>
  <c r="P76" i="1"/>
  <c r="R76" i="1" s="1"/>
  <c r="Q76" i="1"/>
  <c r="T76" i="1"/>
  <c r="X76" i="1" s="1"/>
  <c r="L76" i="1" s="1"/>
  <c r="N150" i="1"/>
  <c r="V76" i="1" l="1"/>
  <c r="M152" i="1"/>
  <c r="K152" i="1"/>
  <c r="S153" i="1" s="1"/>
  <c r="N151" i="1"/>
  <c r="U76" i="1"/>
  <c r="T77" i="1" l="1"/>
  <c r="X77" i="1" s="1"/>
  <c r="L77" i="1" s="1"/>
  <c r="O77" i="1"/>
  <c r="W77" i="1" s="1"/>
  <c r="U77" i="1"/>
  <c r="M153" i="1"/>
  <c r="K153" i="1"/>
  <c r="T153" i="1" s="1"/>
  <c r="N152" i="1"/>
  <c r="V77" i="1" l="1"/>
  <c r="O78" i="1" s="1"/>
  <c r="S154" i="1"/>
  <c r="P77" i="1"/>
  <c r="R77" i="1" s="1"/>
  <c r="Q77" i="1"/>
  <c r="W78" i="1"/>
  <c r="M154" i="1"/>
  <c r="K154" i="1"/>
  <c r="N153" i="1"/>
  <c r="S155" i="1" l="1"/>
  <c r="N154" i="1"/>
  <c r="T78" i="1"/>
  <c r="X78" i="1" s="1"/>
  <c r="L78" i="1" s="1"/>
  <c r="P78" i="1"/>
  <c r="R78" i="1" s="1"/>
  <c r="Q78" i="1"/>
  <c r="M155" i="1"/>
  <c r="K155" i="1"/>
  <c r="S156" i="1" l="1"/>
  <c r="V78" i="1"/>
  <c r="M156" i="1"/>
  <c r="K156" i="1"/>
  <c r="U78" i="1"/>
  <c r="N155" i="1"/>
  <c r="S157" i="1" l="1"/>
  <c r="T79" i="1"/>
  <c r="X79" i="1" s="1"/>
  <c r="L79" i="1" s="1"/>
  <c r="O79" i="1"/>
  <c r="V79" i="1"/>
  <c r="U79" i="1"/>
  <c r="W79" i="1"/>
  <c r="M157" i="1"/>
  <c r="K157" i="1"/>
  <c r="S158" i="1" s="1"/>
  <c r="N156" i="1"/>
  <c r="O80" i="1" l="1"/>
  <c r="M158" i="1"/>
  <c r="K158" i="1"/>
  <c r="S159" i="1" s="1"/>
  <c r="N157" i="1"/>
  <c r="W80" i="1"/>
  <c r="P79" i="1"/>
  <c r="R79" i="1" s="1"/>
  <c r="Q79" i="1"/>
  <c r="P80" i="1" l="1"/>
  <c r="R80" i="1" s="1"/>
  <c r="Q80" i="1"/>
  <c r="T80" i="1"/>
  <c r="X80" i="1" s="1"/>
  <c r="L80" i="1" s="1"/>
  <c r="M159" i="1"/>
  <c r="K159" i="1"/>
  <c r="S160" i="1" s="1"/>
  <c r="N158" i="1"/>
  <c r="V80" i="1" l="1"/>
  <c r="U80" i="1"/>
  <c r="M160" i="1"/>
  <c r="K160" i="1"/>
  <c r="S161" i="1" s="1"/>
  <c r="N159" i="1"/>
  <c r="T81" i="1" l="1"/>
  <c r="X81" i="1" s="1"/>
  <c r="L81" i="1" s="1"/>
  <c r="O82" i="1" s="1"/>
  <c r="O81" i="1"/>
  <c r="W81" i="1" s="1"/>
  <c r="V81" i="1"/>
  <c r="U81" i="1"/>
  <c r="M161" i="1"/>
  <c r="K161" i="1"/>
  <c r="T161" i="1" s="1"/>
  <c r="X161" i="1" s="1"/>
  <c r="N160" i="1"/>
  <c r="S162" i="1" l="1"/>
  <c r="P81" i="1"/>
  <c r="R81" i="1" s="1"/>
  <c r="Q81" i="1"/>
  <c r="W82" i="1"/>
  <c r="M162" i="1"/>
  <c r="K162" i="1"/>
  <c r="N161" i="1"/>
  <c r="S163" i="1" l="1"/>
  <c r="M163" i="1"/>
  <c r="K163" i="1"/>
  <c r="N162" i="1"/>
  <c r="T82" i="1"/>
  <c r="X82" i="1" s="1"/>
  <c r="L82" i="1" s="1"/>
  <c r="P82" i="1"/>
  <c r="R82" i="1" s="1"/>
  <c r="Q82" i="1"/>
  <c r="S164" i="1" l="1"/>
  <c r="V82" i="1"/>
  <c r="U82" i="1"/>
  <c r="M164" i="1"/>
  <c r="K164" i="1"/>
  <c r="N163" i="1"/>
  <c r="S165" i="1" l="1"/>
  <c r="T83" i="1"/>
  <c r="X83" i="1" s="1"/>
  <c r="L83" i="1" s="1"/>
  <c r="O84" i="1" s="1"/>
  <c r="O83" i="1"/>
  <c r="W83" i="1" s="1"/>
  <c r="V83" i="1"/>
  <c r="M165" i="1"/>
  <c r="K165" i="1"/>
  <c r="S166" i="1" s="1"/>
  <c r="N164" i="1"/>
  <c r="U83" i="1"/>
  <c r="M166" i="1" l="1"/>
  <c r="K166" i="1"/>
  <c r="S167" i="1" s="1"/>
  <c r="P83" i="1"/>
  <c r="R83" i="1" s="1"/>
  <c r="Q83" i="1"/>
  <c r="W84" i="1"/>
  <c r="N165" i="1"/>
  <c r="T84" i="1" l="1"/>
  <c r="X84" i="1" s="1"/>
  <c r="L84" i="1" s="1"/>
  <c r="P84" i="1"/>
  <c r="R84" i="1" s="1"/>
  <c r="Q84" i="1"/>
  <c r="M167" i="1"/>
  <c r="K167" i="1"/>
  <c r="S168" i="1" s="1"/>
  <c r="N166" i="1"/>
  <c r="V84" i="1" l="1"/>
  <c r="N167" i="1"/>
  <c r="M168" i="1"/>
  <c r="K168" i="1"/>
  <c r="S169" i="1" s="1"/>
  <c r="U84" i="1"/>
  <c r="T85" i="1" l="1"/>
  <c r="O85" i="1"/>
  <c r="W85" i="1" s="1"/>
  <c r="M169" i="1"/>
  <c r="K169" i="1"/>
  <c r="S170" i="1" s="1"/>
  <c r="N168" i="1"/>
  <c r="V85" i="1" l="1"/>
  <c r="X85" i="1"/>
  <c r="L85" i="1" s="1"/>
  <c r="O86" i="1" s="1"/>
  <c r="W86" i="1" s="1"/>
  <c r="U85" i="1"/>
  <c r="M170" i="1"/>
  <c r="K170" i="1"/>
  <c r="T170" i="1" s="1"/>
  <c r="X170" i="1" s="1"/>
  <c r="P85" i="1"/>
  <c r="R85" i="1" s="1"/>
  <c r="Q85" i="1"/>
  <c r="N169" i="1"/>
  <c r="S171" i="1" l="1"/>
  <c r="P86" i="1"/>
  <c r="R86" i="1" s="1"/>
  <c r="Q86" i="1"/>
  <c r="M171" i="1"/>
  <c r="K171" i="1"/>
  <c r="T86" i="1"/>
  <c r="X86" i="1" s="1"/>
  <c r="L86" i="1" s="1"/>
  <c r="N170" i="1"/>
  <c r="S172" i="1" l="1"/>
  <c r="V86" i="1"/>
  <c r="U86" i="1"/>
  <c r="M172" i="1"/>
  <c r="K172" i="1"/>
  <c r="N171" i="1"/>
  <c r="S173" i="1" l="1"/>
  <c r="T87" i="1"/>
  <c r="O87" i="1"/>
  <c r="U87" i="1"/>
  <c r="M173" i="1"/>
  <c r="K173" i="1"/>
  <c r="N172" i="1"/>
  <c r="W87" i="1"/>
  <c r="S174" i="1" l="1"/>
  <c r="V87" i="1"/>
  <c r="X87" i="1"/>
  <c r="L87" i="1" s="1"/>
  <c r="O88" i="1" s="1"/>
  <c r="W88" i="1" s="1"/>
  <c r="P87" i="1"/>
  <c r="R87" i="1" s="1"/>
  <c r="Q87" i="1"/>
  <c r="M174" i="1"/>
  <c r="K174" i="1"/>
  <c r="N173" i="1"/>
  <c r="S175" i="1" l="1"/>
  <c r="T88" i="1"/>
  <c r="X88" i="1" s="1"/>
  <c r="L88" i="1" s="1"/>
  <c r="P88" i="1"/>
  <c r="R88" i="1" s="1"/>
  <c r="Q88" i="1"/>
  <c r="M175" i="1"/>
  <c r="K175" i="1"/>
  <c r="N174" i="1"/>
  <c r="S176" i="1" l="1"/>
  <c r="V88" i="1"/>
  <c r="M176" i="1"/>
  <c r="K176" i="1"/>
  <c r="N175" i="1"/>
  <c r="U88" i="1"/>
  <c r="S177" i="1" l="1"/>
  <c r="T89" i="1"/>
  <c r="X89" i="1" s="1"/>
  <c r="L89" i="1" s="1"/>
  <c r="O89" i="1"/>
  <c r="W89" i="1"/>
  <c r="N176" i="1"/>
  <c r="M177" i="1"/>
  <c r="K177" i="1"/>
  <c r="S178" i="1" s="1"/>
  <c r="U89" i="1" l="1"/>
  <c r="V89" i="1"/>
  <c r="O90" i="1" s="1"/>
  <c r="W90" i="1" s="1"/>
  <c r="M178" i="1"/>
  <c r="K178" i="1"/>
  <c r="S179" i="1" s="1"/>
  <c r="P89" i="1"/>
  <c r="R89" i="1" s="1"/>
  <c r="Q89" i="1"/>
  <c r="N177" i="1"/>
  <c r="M179" i="1" l="1"/>
  <c r="K179" i="1"/>
  <c r="S180" i="1" s="1"/>
  <c r="P90" i="1"/>
  <c r="R90" i="1" s="1"/>
  <c r="Q90" i="1"/>
  <c r="T90" i="1"/>
  <c r="X90" i="1" s="1"/>
  <c r="L90" i="1" s="1"/>
  <c r="N178" i="1"/>
  <c r="V90" i="1" l="1"/>
  <c r="M180" i="1"/>
  <c r="K180" i="1"/>
  <c r="S181" i="1" s="1"/>
  <c r="N179" i="1"/>
  <c r="U90" i="1"/>
  <c r="T91" i="1" l="1"/>
  <c r="X91" i="1" s="1"/>
  <c r="L91" i="1" s="1"/>
  <c r="O91" i="1"/>
  <c r="W91" i="1" s="1"/>
  <c r="V91" i="1"/>
  <c r="U91" i="1"/>
  <c r="M181" i="1"/>
  <c r="K181" i="1"/>
  <c r="S182" i="1" s="1"/>
  <c r="N180" i="1"/>
  <c r="O92" i="1" l="1"/>
  <c r="W92" i="1"/>
  <c r="P91" i="1"/>
  <c r="R91" i="1" s="1"/>
  <c r="Q91" i="1"/>
  <c r="M182" i="1"/>
  <c r="K182" i="1"/>
  <c r="S183" i="1" s="1"/>
  <c r="N181" i="1"/>
  <c r="M183" i="1" l="1"/>
  <c r="K183" i="1"/>
  <c r="S184" i="1" s="1"/>
  <c r="T92" i="1"/>
  <c r="X92" i="1" s="1"/>
  <c r="L92" i="1" s="1"/>
  <c r="N182" i="1"/>
  <c r="P92" i="1"/>
  <c r="R92" i="1" s="1"/>
  <c r="Q92" i="1"/>
  <c r="V92" i="1" l="1"/>
  <c r="U92" i="1"/>
  <c r="M184" i="1"/>
  <c r="K184" i="1"/>
  <c r="S185" i="1" s="1"/>
  <c r="N183" i="1"/>
  <c r="T93" i="1" l="1"/>
  <c r="X93" i="1" s="1"/>
  <c r="L93" i="1" s="1"/>
  <c r="O93" i="1"/>
  <c r="V93" i="1"/>
  <c r="U93" i="1"/>
  <c r="N184" i="1"/>
  <c r="W93" i="1"/>
  <c r="M185" i="1"/>
  <c r="K185" i="1"/>
  <c r="S186" i="1" s="1"/>
  <c r="O94" i="1" l="1"/>
  <c r="M186" i="1"/>
  <c r="K186" i="1"/>
  <c r="S187" i="1" s="1"/>
  <c r="N185" i="1"/>
  <c r="W94" i="1"/>
  <c r="P93" i="1"/>
  <c r="R93" i="1" s="1"/>
  <c r="Q93" i="1"/>
  <c r="P94" i="1" l="1"/>
  <c r="R94" i="1" s="1"/>
  <c r="Q94" i="1"/>
  <c r="T94" i="1"/>
  <c r="X94" i="1" s="1"/>
  <c r="L94" i="1" s="1"/>
  <c r="M187" i="1"/>
  <c r="K187" i="1"/>
  <c r="S188" i="1" s="1"/>
  <c r="N186" i="1"/>
  <c r="V94" i="1" l="1"/>
  <c r="M188" i="1"/>
  <c r="K188" i="1"/>
  <c r="S189" i="1" s="1"/>
  <c r="U94" i="1"/>
  <c r="N187" i="1"/>
  <c r="T95" i="1" l="1"/>
  <c r="X95" i="1" s="1"/>
  <c r="L95" i="1" s="1"/>
  <c r="O96" i="1" s="1"/>
  <c r="O95" i="1"/>
  <c r="V95" i="1"/>
  <c r="U95" i="1"/>
  <c r="W95" i="1"/>
  <c r="M189" i="1"/>
  <c r="K189" i="1"/>
  <c r="S190" i="1" s="1"/>
  <c r="N188" i="1"/>
  <c r="M190" i="1" l="1"/>
  <c r="K190" i="1"/>
  <c r="S191" i="1" s="1"/>
  <c r="N189" i="1"/>
  <c r="W96" i="1"/>
  <c r="P95" i="1"/>
  <c r="R95" i="1" s="1"/>
  <c r="Q95" i="1"/>
  <c r="T96" i="1" l="1"/>
  <c r="X96" i="1" s="1"/>
  <c r="L96" i="1" s="1"/>
  <c r="P96" i="1"/>
  <c r="R96" i="1" s="1"/>
  <c r="Q96" i="1"/>
  <c r="M191" i="1"/>
  <c r="K191" i="1"/>
  <c r="S192" i="1" s="1"/>
  <c r="N190" i="1"/>
  <c r="V96" i="1" l="1"/>
  <c r="M192" i="1"/>
  <c r="K192" i="1"/>
  <c r="S193" i="1" s="1"/>
  <c r="N191" i="1"/>
  <c r="U96" i="1"/>
  <c r="T97" i="1" l="1"/>
  <c r="O97" i="1"/>
  <c r="W97" i="1"/>
  <c r="M193" i="1"/>
  <c r="K193" i="1"/>
  <c r="S194" i="1" s="1"/>
  <c r="N192" i="1"/>
  <c r="V97" i="1" l="1"/>
  <c r="X97" i="1"/>
  <c r="L97" i="1" s="1"/>
  <c r="O98" i="1" s="1"/>
  <c r="W98" i="1" s="1"/>
  <c r="U97" i="1"/>
  <c r="M194" i="1"/>
  <c r="K194" i="1"/>
  <c r="S195" i="1" s="1"/>
  <c r="N193" i="1"/>
  <c r="P97" i="1"/>
  <c r="R97" i="1" s="1"/>
  <c r="Q97" i="1"/>
  <c r="P98" i="1" l="1"/>
  <c r="R98" i="1" s="1"/>
  <c r="Q98" i="1"/>
  <c r="M195" i="1"/>
  <c r="K195" i="1"/>
  <c r="S196" i="1" s="1"/>
  <c r="T98" i="1"/>
  <c r="X98" i="1" s="1"/>
  <c r="L98" i="1" s="1"/>
  <c r="N194" i="1"/>
  <c r="V98" i="1" l="1"/>
  <c r="U98" i="1"/>
  <c r="M196" i="1"/>
  <c r="K196" i="1"/>
  <c r="S197" i="1" s="1"/>
  <c r="N195" i="1"/>
  <c r="T99" i="1" l="1"/>
  <c r="O99" i="1"/>
  <c r="N196" i="1"/>
  <c r="M197" i="1"/>
  <c r="K197" i="1"/>
  <c r="S198" i="1" s="1"/>
  <c r="U99" i="1"/>
  <c r="W99" i="1"/>
  <c r="V99" i="1" l="1"/>
  <c r="L99" i="1"/>
  <c r="O100" i="1" s="1"/>
  <c r="W100" i="1" s="1"/>
  <c r="X99" i="1"/>
  <c r="M198" i="1"/>
  <c r="K198" i="1"/>
  <c r="S199" i="1" s="1"/>
  <c r="N197" i="1"/>
  <c r="P99" i="1"/>
  <c r="R99" i="1" s="1"/>
  <c r="Q99" i="1"/>
  <c r="N198" i="1" l="1"/>
  <c r="T100" i="1"/>
  <c r="X100" i="1" s="1"/>
  <c r="L100" i="1" s="1"/>
  <c r="M199" i="1"/>
  <c r="K199" i="1"/>
  <c r="S200" i="1" s="1"/>
  <c r="P100" i="1"/>
  <c r="R100" i="1" s="1"/>
  <c r="Q100" i="1"/>
  <c r="V100" i="1" l="1"/>
  <c r="M200" i="1"/>
  <c r="K200" i="1"/>
  <c r="S201" i="1" s="1"/>
  <c r="N199" i="1"/>
  <c r="U100" i="1"/>
  <c r="T101" i="1" l="1"/>
  <c r="X101" i="1" s="1"/>
  <c r="L101" i="1" s="1"/>
  <c r="O101" i="1"/>
  <c r="W101" i="1" s="1"/>
  <c r="V101" i="1"/>
  <c r="U101" i="1"/>
  <c r="M201" i="1"/>
  <c r="K201" i="1"/>
  <c r="S202" i="1" s="1"/>
  <c r="N200" i="1"/>
  <c r="O102" i="1" l="1"/>
  <c r="W102" i="1" s="1"/>
  <c r="P101" i="1"/>
  <c r="R101" i="1" s="1"/>
  <c r="Q101" i="1"/>
  <c r="M202" i="1"/>
  <c r="K202" i="1"/>
  <c r="S203" i="1" s="1"/>
  <c r="N201" i="1"/>
  <c r="N202" i="1" l="1"/>
  <c r="T102" i="1"/>
  <c r="X102" i="1" s="1"/>
  <c r="L102" i="1" s="1"/>
  <c r="P102" i="1"/>
  <c r="R102" i="1" s="1"/>
  <c r="Q102" i="1"/>
  <c r="M203" i="1"/>
  <c r="K203" i="1"/>
  <c r="S204" i="1" s="1"/>
  <c r="V102" i="1" l="1"/>
  <c r="U102" i="1"/>
  <c r="M204" i="1"/>
  <c r="K204" i="1"/>
  <c r="S205" i="1" s="1"/>
  <c r="N203" i="1"/>
  <c r="T103" i="1" l="1"/>
  <c r="O103" i="1"/>
  <c r="U103" i="1"/>
  <c r="N204" i="1"/>
  <c r="W103" i="1"/>
  <c r="M205" i="1"/>
  <c r="K205" i="1"/>
  <c r="S206" i="1" s="1"/>
  <c r="V103" i="1" l="1"/>
  <c r="X103" i="1"/>
  <c r="L103" i="1" s="1"/>
  <c r="O104" i="1" s="1"/>
  <c r="W104" i="1" s="1"/>
  <c r="M206" i="1"/>
  <c r="K206" i="1"/>
  <c r="S207" i="1" s="1"/>
  <c r="N205" i="1"/>
  <c r="P103" i="1"/>
  <c r="R103" i="1" s="1"/>
  <c r="Q103" i="1"/>
  <c r="P104" i="1" l="1"/>
  <c r="R104" i="1" s="1"/>
  <c r="Q104" i="1"/>
  <c r="T104" i="1"/>
  <c r="X104" i="1" s="1"/>
  <c r="L104" i="1" s="1"/>
  <c r="M207" i="1"/>
  <c r="K207" i="1"/>
  <c r="S208" i="1" s="1"/>
  <c r="N206" i="1"/>
  <c r="V104" i="1" l="1"/>
  <c r="N207" i="1"/>
  <c r="U104" i="1"/>
  <c r="M208" i="1"/>
  <c r="K208" i="1"/>
  <c r="S209" i="1" s="1"/>
  <c r="T105" i="1" l="1"/>
  <c r="X105" i="1" s="1"/>
  <c r="L105" i="1" s="1"/>
  <c r="O105" i="1"/>
  <c r="V105" i="1"/>
  <c r="U105" i="1"/>
  <c r="N208" i="1"/>
  <c r="W105" i="1"/>
  <c r="M209" i="1"/>
  <c r="K209" i="1"/>
  <c r="S210" i="1" s="1"/>
  <c r="O106" i="1" l="1"/>
  <c r="M210" i="1"/>
  <c r="K210" i="1"/>
  <c r="S211" i="1" s="1"/>
  <c r="N209" i="1"/>
  <c r="P105" i="1"/>
  <c r="R105" i="1" s="1"/>
  <c r="Q105" i="1"/>
  <c r="W106" i="1"/>
  <c r="M211" i="1" l="1"/>
  <c r="K211" i="1"/>
  <c r="S212" i="1" s="1"/>
  <c r="P106" i="1"/>
  <c r="R106" i="1" s="1"/>
  <c r="Q106" i="1"/>
  <c r="T106" i="1"/>
  <c r="X106" i="1" s="1"/>
  <c r="L106" i="1" s="1"/>
  <c r="N210" i="1"/>
  <c r="V106" i="1" l="1"/>
  <c r="M212" i="1"/>
  <c r="K212" i="1"/>
  <c r="S213" i="1" s="1"/>
  <c r="N211" i="1"/>
  <c r="U106" i="1"/>
  <c r="T107" i="1" l="1"/>
  <c r="O107" i="1"/>
  <c r="U107" i="1"/>
  <c r="M213" i="1"/>
  <c r="K213" i="1"/>
  <c r="S214" i="1" s="1"/>
  <c r="N212" i="1"/>
  <c r="W107" i="1"/>
  <c r="V107" i="1" l="1"/>
  <c r="X107" i="1"/>
  <c r="L107" i="1" s="1"/>
  <c r="O108" i="1" s="1"/>
  <c r="W108" i="1" s="1"/>
  <c r="P107" i="1"/>
  <c r="R107" i="1" s="1"/>
  <c r="Q107" i="1"/>
  <c r="M214" i="1"/>
  <c r="K214" i="1"/>
  <c r="S215" i="1" s="1"/>
  <c r="N213" i="1"/>
  <c r="M215" i="1" l="1"/>
  <c r="K215" i="1"/>
  <c r="S216" i="1" s="1"/>
  <c r="T108" i="1"/>
  <c r="N214" i="1"/>
  <c r="P108" i="1"/>
  <c r="R108" i="1" s="1"/>
  <c r="Q108" i="1"/>
  <c r="L108" i="1" l="1"/>
  <c r="X108" i="1"/>
  <c r="V108" i="1"/>
  <c r="U108" i="1"/>
  <c r="M216" i="1"/>
  <c r="K216" i="1"/>
  <c r="S217" i="1" s="1"/>
  <c r="N215" i="1"/>
  <c r="T109" i="1" l="1"/>
  <c r="X109" i="1" s="1"/>
  <c r="L109" i="1" s="1"/>
  <c r="O109" i="1"/>
  <c r="W109" i="1" s="1"/>
  <c r="V109" i="1"/>
  <c r="U109" i="1"/>
  <c r="M217" i="1"/>
  <c r="K217" i="1"/>
  <c r="S218" i="1" s="1"/>
  <c r="N216" i="1"/>
  <c r="O110" i="1" l="1"/>
  <c r="W110" i="1" s="1"/>
  <c r="P109" i="1"/>
  <c r="R109" i="1" s="1"/>
  <c r="Q109" i="1"/>
  <c r="M218" i="1"/>
  <c r="K218" i="1"/>
  <c r="S219" i="1" s="1"/>
  <c r="N217" i="1"/>
  <c r="M219" i="1" l="1"/>
  <c r="K219" i="1"/>
  <c r="S220" i="1" s="1"/>
  <c r="N218" i="1"/>
  <c r="T110" i="1"/>
  <c r="X110" i="1" s="1"/>
  <c r="L110" i="1" s="1"/>
  <c r="P110" i="1"/>
  <c r="R110" i="1" s="1"/>
  <c r="Q110" i="1"/>
  <c r="V110" i="1" l="1"/>
  <c r="U110" i="1"/>
  <c r="M220" i="1"/>
  <c r="K220" i="1"/>
  <c r="S221" i="1" s="1"/>
  <c r="N219" i="1"/>
  <c r="T111" i="1" l="1"/>
  <c r="X111" i="1" s="1"/>
  <c r="L111" i="1" s="1"/>
  <c r="O111" i="1"/>
  <c r="N220" i="1"/>
  <c r="W111" i="1"/>
  <c r="M221" i="1"/>
  <c r="K221" i="1"/>
  <c r="S222" i="1" s="1"/>
  <c r="V111" i="1" l="1"/>
  <c r="O112" i="1" s="1"/>
  <c r="W112" i="1" s="1"/>
  <c r="U111" i="1"/>
  <c r="M222" i="1"/>
  <c r="K222" i="1"/>
  <c r="S223" i="1" s="1"/>
  <c r="N221" i="1"/>
  <c r="P111" i="1"/>
  <c r="R111" i="1" s="1"/>
  <c r="Q111" i="1"/>
  <c r="M223" i="1" l="1"/>
  <c r="K223" i="1"/>
  <c r="S224" i="1" s="1"/>
  <c r="P112" i="1"/>
  <c r="R112" i="1" s="1"/>
  <c r="Q112" i="1"/>
  <c r="T112" i="1"/>
  <c r="X112" i="1" s="1"/>
  <c r="L112" i="1" s="1"/>
  <c r="N222" i="1"/>
  <c r="V112" i="1" l="1"/>
  <c r="U112" i="1"/>
  <c r="M224" i="1"/>
  <c r="K224" i="1"/>
  <c r="S225" i="1" s="1"/>
  <c r="N223" i="1"/>
  <c r="T113" i="1" l="1"/>
  <c r="X113" i="1" s="1"/>
  <c r="L113" i="1" s="1"/>
  <c r="O113" i="1"/>
  <c r="W113" i="1" s="1"/>
  <c r="M225" i="1"/>
  <c r="K225" i="1"/>
  <c r="S226" i="1" s="1"/>
  <c r="N224" i="1"/>
  <c r="U113" i="1" l="1"/>
  <c r="V113" i="1"/>
  <c r="O114" i="1" s="1"/>
  <c r="W114" i="1" s="1"/>
  <c r="P113" i="1"/>
  <c r="R113" i="1" s="1"/>
  <c r="Q113" i="1"/>
  <c r="M226" i="1"/>
  <c r="K226" i="1"/>
  <c r="S227" i="1" s="1"/>
  <c r="N225" i="1"/>
  <c r="T114" i="1" l="1"/>
  <c r="X114" i="1" s="1"/>
  <c r="L114" i="1" s="1"/>
  <c r="M227" i="1"/>
  <c r="K227" i="1"/>
  <c r="S228" i="1" s="1"/>
  <c r="N226" i="1"/>
  <c r="P114" i="1"/>
  <c r="R114" i="1" s="1"/>
  <c r="Q114" i="1"/>
  <c r="V114" i="1" l="1"/>
  <c r="M228" i="1"/>
  <c r="K228" i="1"/>
  <c r="S229" i="1" s="1"/>
  <c r="N227" i="1"/>
  <c r="U114" i="1"/>
  <c r="T115" i="1" l="1"/>
  <c r="X115" i="1" s="1"/>
  <c r="L115" i="1" s="1"/>
  <c r="O115" i="1"/>
  <c r="W115" i="1" s="1"/>
  <c r="M229" i="1"/>
  <c r="K229" i="1"/>
  <c r="S230" i="1" s="1"/>
  <c r="N228" i="1"/>
  <c r="U115" i="1" l="1"/>
  <c r="V115" i="1"/>
  <c r="O116" i="1" s="1"/>
  <c r="W116" i="1" s="1"/>
  <c r="M230" i="1"/>
  <c r="K230" i="1"/>
  <c r="S231" i="1" s="1"/>
  <c r="N229" i="1"/>
  <c r="P115" i="1"/>
  <c r="R115" i="1" s="1"/>
  <c r="Q115" i="1"/>
  <c r="P116" i="1" l="1"/>
  <c r="R116" i="1" s="1"/>
  <c r="Q116" i="1"/>
  <c r="T116" i="1"/>
  <c r="X116" i="1" s="1"/>
  <c r="L116" i="1" s="1"/>
  <c r="M231" i="1"/>
  <c r="K231" i="1"/>
  <c r="S232" i="1" s="1"/>
  <c r="N230" i="1"/>
  <c r="V116" i="1" l="1"/>
  <c r="N231" i="1"/>
  <c r="M232" i="1"/>
  <c r="K232" i="1"/>
  <c r="S233" i="1" s="1"/>
  <c r="U116" i="1"/>
  <c r="T117" i="1" l="1"/>
  <c r="X117" i="1" s="1"/>
  <c r="L117" i="1" s="1"/>
  <c r="O117" i="1"/>
  <c r="W117" i="1" s="1"/>
  <c r="V117" i="1"/>
  <c r="U117" i="1"/>
  <c r="M233" i="1"/>
  <c r="K233" i="1"/>
  <c r="S234" i="1" s="1"/>
  <c r="N232" i="1"/>
  <c r="O118" i="1" l="1"/>
  <c r="W118" i="1"/>
  <c r="P117" i="1"/>
  <c r="R117" i="1" s="1"/>
  <c r="Q117" i="1"/>
  <c r="M234" i="1"/>
  <c r="K234" i="1"/>
  <c r="S235" i="1" s="1"/>
  <c r="N233" i="1"/>
  <c r="T118" i="1" l="1"/>
  <c r="X118" i="1" s="1"/>
  <c r="L118" i="1" s="1"/>
  <c r="P118" i="1"/>
  <c r="R118" i="1" s="1"/>
  <c r="Q118" i="1"/>
  <c r="M235" i="1"/>
  <c r="K235" i="1"/>
  <c r="S236" i="1" s="1"/>
  <c r="N234" i="1"/>
  <c r="V118" i="1" l="1"/>
  <c r="M236" i="1"/>
  <c r="K236" i="1"/>
  <c r="S237" i="1" s="1"/>
  <c r="N235" i="1"/>
  <c r="U118" i="1"/>
  <c r="T119" i="1" l="1"/>
  <c r="O119" i="1"/>
  <c r="W119" i="1" s="1"/>
  <c r="U119" i="1"/>
  <c r="M237" i="1"/>
  <c r="K237" i="1"/>
  <c r="S238" i="1" s="1"/>
  <c r="N236" i="1"/>
  <c r="V119" i="1" l="1"/>
  <c r="X119" i="1"/>
  <c r="L119" i="1" s="1"/>
  <c r="O120" i="1" s="1"/>
  <c r="W120" i="1" s="1"/>
  <c r="M238" i="1"/>
  <c r="K238" i="1"/>
  <c r="S239" i="1" s="1"/>
  <c r="N237" i="1"/>
  <c r="P119" i="1"/>
  <c r="R119" i="1" s="1"/>
  <c r="Q119" i="1"/>
  <c r="T120" i="1" l="1"/>
  <c r="X120" i="1" s="1"/>
  <c r="L120" i="1" s="1"/>
  <c r="P120" i="1"/>
  <c r="R120" i="1" s="1"/>
  <c r="Q120" i="1"/>
  <c r="M239" i="1"/>
  <c r="K239" i="1"/>
  <c r="S240" i="1" s="1"/>
  <c r="N238" i="1"/>
  <c r="V120" i="1" l="1"/>
  <c r="O121" i="1" s="1"/>
  <c r="M240" i="1"/>
  <c r="K240" i="1"/>
  <c r="S241" i="1" s="1"/>
  <c r="N239" i="1"/>
  <c r="T121" i="1"/>
  <c r="X121" i="1" s="1"/>
  <c r="U120" i="1"/>
  <c r="L121" i="1" l="1"/>
  <c r="U121" i="1"/>
  <c r="V121" i="1"/>
  <c r="W121" i="1"/>
  <c r="M241" i="1"/>
  <c r="K241" i="1"/>
  <c r="S242" i="1" s="1"/>
  <c r="N240" i="1"/>
  <c r="O122" i="1" l="1"/>
  <c r="W122" i="1" s="1"/>
  <c r="N241" i="1"/>
  <c r="M242" i="1"/>
  <c r="K242" i="1"/>
  <c r="S243" i="1" s="1"/>
  <c r="P121" i="1"/>
  <c r="R121" i="1" s="1"/>
  <c r="Q121" i="1"/>
  <c r="P122" i="1" l="1"/>
  <c r="R122" i="1" s="1"/>
  <c r="Q122" i="1"/>
  <c r="T122" i="1"/>
  <c r="X122" i="1" s="1"/>
  <c r="L122" i="1" s="1"/>
  <c r="M243" i="1"/>
  <c r="K243" i="1"/>
  <c r="S244" i="1" s="1"/>
  <c r="N242" i="1"/>
  <c r="V122" i="1" l="1"/>
  <c r="O123" i="1" s="1"/>
  <c r="M244" i="1"/>
  <c r="K244" i="1"/>
  <c r="S245" i="1" s="1"/>
  <c r="N243" i="1"/>
  <c r="T123" i="1"/>
  <c r="U122" i="1"/>
  <c r="U123" i="1" l="1"/>
  <c r="X123" i="1"/>
  <c r="L123" i="1" s="1"/>
  <c r="V123" i="1"/>
  <c r="W123" i="1"/>
  <c r="M245" i="1"/>
  <c r="K245" i="1"/>
  <c r="S246" i="1" s="1"/>
  <c r="N244" i="1"/>
  <c r="O124" i="1" l="1"/>
  <c r="N245" i="1"/>
  <c r="M246" i="1"/>
  <c r="K246" i="1"/>
  <c r="S247" i="1" s="1"/>
  <c r="W124" i="1"/>
  <c r="P123" i="1"/>
  <c r="R123" i="1" s="1"/>
  <c r="Q123" i="1"/>
  <c r="T124" i="1" l="1"/>
  <c r="X124" i="1" s="1"/>
  <c r="L124" i="1" s="1"/>
  <c r="P124" i="1"/>
  <c r="R124" i="1" s="1"/>
  <c r="Q124" i="1"/>
  <c r="M247" i="1"/>
  <c r="K247" i="1"/>
  <c r="S248" i="1" s="1"/>
  <c r="N246" i="1"/>
  <c r="V124" i="1" l="1"/>
  <c r="O125" i="1" s="1"/>
  <c r="N247" i="1"/>
  <c r="M248" i="1"/>
  <c r="K248" i="1"/>
  <c r="S249" i="1" s="1"/>
  <c r="T125" i="1"/>
  <c r="X125" i="1" s="1"/>
  <c r="L125" i="1" s="1"/>
  <c r="U124" i="1"/>
  <c r="V125" i="1" l="1"/>
  <c r="O126" i="1"/>
  <c r="U125" i="1"/>
  <c r="W125" i="1"/>
  <c r="M249" i="1"/>
  <c r="K249" i="1"/>
  <c r="S250" i="1" s="1"/>
  <c r="N248" i="1"/>
  <c r="W126" i="1" l="1"/>
  <c r="M250" i="1"/>
  <c r="K250" i="1"/>
  <c r="S251" i="1" s="1"/>
  <c r="N249" i="1"/>
  <c r="P125" i="1"/>
  <c r="R125" i="1" s="1"/>
  <c r="Q125" i="1"/>
  <c r="T126" i="1" l="1"/>
  <c r="X126" i="1" s="1"/>
  <c r="L126" i="1" s="1"/>
  <c r="P126" i="1"/>
  <c r="R126" i="1" s="1"/>
  <c r="Q126" i="1"/>
  <c r="M251" i="1"/>
  <c r="K251" i="1"/>
  <c r="S252" i="1" s="1"/>
  <c r="N250" i="1"/>
  <c r="V126" i="1" l="1"/>
  <c r="O127" i="1" s="1"/>
  <c r="N251" i="1"/>
  <c r="M252" i="1"/>
  <c r="K252" i="1"/>
  <c r="S253" i="1" s="1"/>
  <c r="T127" i="1"/>
  <c r="U126" i="1"/>
  <c r="U127" i="1" l="1"/>
  <c r="X127" i="1"/>
  <c r="L127" i="1" s="1"/>
  <c r="V127" i="1"/>
  <c r="W127" i="1"/>
  <c r="M253" i="1"/>
  <c r="K253" i="1"/>
  <c r="S254" i="1" s="1"/>
  <c r="N252" i="1"/>
  <c r="O128" i="1" l="1"/>
  <c r="N253" i="1"/>
  <c r="M254" i="1"/>
  <c r="K254" i="1"/>
  <c r="S255" i="1" s="1"/>
  <c r="W128" i="1"/>
  <c r="P127" i="1"/>
  <c r="R127" i="1" s="1"/>
  <c r="Q127" i="1"/>
  <c r="T128" i="1" l="1"/>
  <c r="X128" i="1" s="1"/>
  <c r="L128" i="1" s="1"/>
  <c r="P128" i="1"/>
  <c r="R128" i="1" s="1"/>
  <c r="Q128" i="1"/>
  <c r="M255" i="1"/>
  <c r="K255" i="1"/>
  <c r="S256" i="1" s="1"/>
  <c r="N254" i="1"/>
  <c r="V128" i="1" l="1"/>
  <c r="O129" i="1" s="1"/>
  <c r="N255" i="1"/>
  <c r="M256" i="1"/>
  <c r="K256" i="1"/>
  <c r="S257" i="1" s="1"/>
  <c r="T129" i="1"/>
  <c r="X129" i="1" s="1"/>
  <c r="L129" i="1" s="1"/>
  <c r="U128" i="1"/>
  <c r="V129" i="1" l="1"/>
  <c r="O130" i="1"/>
  <c r="U129" i="1"/>
  <c r="W129" i="1"/>
  <c r="M257" i="1"/>
  <c r="K257" i="1"/>
  <c r="S258" i="1" s="1"/>
  <c r="N256" i="1"/>
  <c r="P129" i="1" l="1"/>
  <c r="R129" i="1" s="1"/>
  <c r="Q129" i="1"/>
  <c r="M258" i="1"/>
  <c r="K258" i="1"/>
  <c r="S259" i="1" s="1"/>
  <c r="N257" i="1"/>
  <c r="W130" i="1"/>
  <c r="P130" i="1" l="1"/>
  <c r="R130" i="1" s="1"/>
  <c r="Q130" i="1"/>
  <c r="M259" i="1"/>
  <c r="K259" i="1"/>
  <c r="S260" i="1" s="1"/>
  <c r="N258" i="1"/>
  <c r="T130" i="1"/>
  <c r="X130" i="1" s="1"/>
  <c r="L130" i="1" s="1"/>
  <c r="T131" i="1" l="1"/>
  <c r="V130" i="1"/>
  <c r="O131" i="1" s="1"/>
  <c r="M260" i="1"/>
  <c r="K260" i="1"/>
  <c r="S261" i="1" s="1"/>
  <c r="N259" i="1"/>
  <c r="U130" i="1"/>
  <c r="U131" i="1" l="1"/>
  <c r="X131" i="1"/>
  <c r="L131" i="1" s="1"/>
  <c r="O132" i="1" s="1"/>
  <c r="V131" i="1"/>
  <c r="W131" i="1"/>
  <c r="M261" i="1"/>
  <c r="K261" i="1"/>
  <c r="S262" i="1" s="1"/>
  <c r="N260" i="1"/>
  <c r="M262" i="1" l="1"/>
  <c r="K262" i="1"/>
  <c r="S263" i="1" s="1"/>
  <c r="N261" i="1"/>
  <c r="W132" i="1"/>
  <c r="P131" i="1"/>
  <c r="R131" i="1" s="1"/>
  <c r="Q131" i="1"/>
  <c r="T132" i="1" l="1"/>
  <c r="X132" i="1" s="1"/>
  <c r="L132" i="1" s="1"/>
  <c r="P132" i="1"/>
  <c r="R132" i="1" s="1"/>
  <c r="Q132" i="1"/>
  <c r="M263" i="1"/>
  <c r="K263" i="1"/>
  <c r="S264" i="1" s="1"/>
  <c r="N262" i="1"/>
  <c r="V132" i="1" l="1"/>
  <c r="O133" i="1" s="1"/>
  <c r="M264" i="1"/>
  <c r="K264" i="1"/>
  <c r="S265" i="1" s="1"/>
  <c r="N263" i="1"/>
  <c r="T133" i="1"/>
  <c r="U132" i="1"/>
  <c r="U133" i="1" l="1"/>
  <c r="X133" i="1"/>
  <c r="L133" i="1" s="1"/>
  <c r="V133" i="1"/>
  <c r="W133" i="1"/>
  <c r="M265" i="1"/>
  <c r="K265" i="1"/>
  <c r="S266" i="1" s="1"/>
  <c r="N264" i="1"/>
  <c r="O134" i="1" l="1"/>
  <c r="P133" i="1"/>
  <c r="R133" i="1" s="1"/>
  <c r="Q133" i="1"/>
  <c r="M266" i="1"/>
  <c r="K266" i="1"/>
  <c r="S267" i="1" s="1"/>
  <c r="N265" i="1"/>
  <c r="W134" i="1"/>
  <c r="M267" i="1" l="1"/>
  <c r="K267" i="1"/>
  <c r="S268" i="1" s="1"/>
  <c r="N266" i="1"/>
  <c r="P134" i="1"/>
  <c r="R134" i="1" s="1"/>
  <c r="Q134" i="1"/>
  <c r="T134" i="1"/>
  <c r="X134" i="1" s="1"/>
  <c r="L134" i="1" s="1"/>
  <c r="V134" i="1" l="1"/>
  <c r="O135" i="1" s="1"/>
  <c r="T135" i="1"/>
  <c r="X135" i="1" s="1"/>
  <c r="L135" i="1" s="1"/>
  <c r="M268" i="1"/>
  <c r="K268" i="1"/>
  <c r="S269" i="1" s="1"/>
  <c r="U134" i="1"/>
  <c r="N267" i="1"/>
  <c r="U135" i="1" l="1"/>
  <c r="V135" i="1"/>
  <c r="O136" i="1" s="1"/>
  <c r="W135" i="1"/>
  <c r="M269" i="1"/>
  <c r="K269" i="1"/>
  <c r="S270" i="1" s="1"/>
  <c r="N268" i="1"/>
  <c r="M270" i="1" l="1"/>
  <c r="K270" i="1"/>
  <c r="S271" i="1" s="1"/>
  <c r="N269" i="1"/>
  <c r="P135" i="1"/>
  <c r="R135" i="1" s="1"/>
  <c r="Q135" i="1"/>
  <c r="W136" i="1"/>
  <c r="M271" i="1" l="1"/>
  <c r="K271" i="1"/>
  <c r="S272" i="1" s="1"/>
  <c r="P136" i="1"/>
  <c r="R136" i="1" s="1"/>
  <c r="Q136" i="1"/>
  <c r="T136" i="1"/>
  <c r="X136" i="1" s="1"/>
  <c r="L136" i="1" s="1"/>
  <c r="N270" i="1"/>
  <c r="T137" i="1" l="1"/>
  <c r="X137" i="1" s="1"/>
  <c r="L137" i="1" s="1"/>
  <c r="V136" i="1"/>
  <c r="O137" i="1" s="1"/>
  <c r="M272" i="1"/>
  <c r="K272" i="1"/>
  <c r="S273" i="1" s="1"/>
  <c r="N271" i="1"/>
  <c r="U136" i="1"/>
  <c r="V137" i="1" l="1"/>
  <c r="O138" i="1"/>
  <c r="U137" i="1"/>
  <c r="W137" i="1"/>
  <c r="M273" i="1"/>
  <c r="K273" i="1"/>
  <c r="S274" i="1" s="1"/>
  <c r="N272" i="1"/>
  <c r="P137" i="1" l="1"/>
  <c r="R137" i="1" s="1"/>
  <c r="Q137" i="1"/>
  <c r="M274" i="1"/>
  <c r="K274" i="1"/>
  <c r="S275" i="1" s="1"/>
  <c r="N273" i="1"/>
  <c r="W138" i="1"/>
  <c r="P138" i="1" l="1"/>
  <c r="R138" i="1" s="1"/>
  <c r="Q138" i="1"/>
  <c r="M275" i="1"/>
  <c r="K275" i="1"/>
  <c r="S276" i="1" s="1"/>
  <c r="N274" i="1"/>
  <c r="T138" i="1"/>
  <c r="X138" i="1" s="1"/>
  <c r="L138" i="1" s="1"/>
  <c r="T139" i="1" l="1"/>
  <c r="X139" i="1" s="1"/>
  <c r="L139" i="1" s="1"/>
  <c r="V138" i="1"/>
  <c r="O139" i="1" s="1"/>
  <c r="M276" i="1"/>
  <c r="K276" i="1"/>
  <c r="S277" i="1" s="1"/>
  <c r="N275" i="1"/>
  <c r="U138" i="1"/>
  <c r="U139" i="1" l="1"/>
  <c r="V139" i="1"/>
  <c r="W139" i="1"/>
  <c r="M277" i="1"/>
  <c r="K277" i="1"/>
  <c r="S278" i="1" s="1"/>
  <c r="N276" i="1"/>
  <c r="O140" i="1" l="1"/>
  <c r="W140" i="1" s="1"/>
  <c r="N277" i="1"/>
  <c r="M278" i="1"/>
  <c r="K278" i="1"/>
  <c r="S279" i="1" s="1"/>
  <c r="P139" i="1"/>
  <c r="R139" i="1" s="1"/>
  <c r="Q139" i="1"/>
  <c r="T140" i="1" l="1"/>
  <c r="X140" i="1" s="1"/>
  <c r="L140" i="1" s="1"/>
  <c r="P140" i="1"/>
  <c r="R140" i="1" s="1"/>
  <c r="Q140" i="1"/>
  <c r="M279" i="1"/>
  <c r="K279" i="1"/>
  <c r="S280" i="1" s="1"/>
  <c r="N278" i="1"/>
  <c r="V140" i="1" l="1"/>
  <c r="O141" i="1" s="1"/>
  <c r="M280" i="1"/>
  <c r="K280" i="1"/>
  <c r="S281" i="1" s="1"/>
  <c r="N279" i="1"/>
  <c r="T141" i="1"/>
  <c r="U140" i="1"/>
  <c r="U141" i="1" l="1"/>
  <c r="X141" i="1"/>
  <c r="L141" i="1" s="1"/>
  <c r="O142" i="1" s="1"/>
  <c r="V141" i="1"/>
  <c r="W141" i="1"/>
  <c r="M281" i="1"/>
  <c r="K281" i="1"/>
  <c r="S282" i="1" s="1"/>
  <c r="N280" i="1"/>
  <c r="M282" i="1" l="1"/>
  <c r="K282" i="1"/>
  <c r="S283" i="1" s="1"/>
  <c r="N281" i="1"/>
  <c r="W142" i="1"/>
  <c r="P141" i="1"/>
  <c r="R141" i="1" s="1"/>
  <c r="Q141" i="1"/>
  <c r="T142" i="1" l="1"/>
  <c r="X142" i="1" s="1"/>
  <c r="L142" i="1" s="1"/>
  <c r="P142" i="1"/>
  <c r="R142" i="1" s="1"/>
  <c r="Q142" i="1"/>
  <c r="M283" i="1"/>
  <c r="K283" i="1"/>
  <c r="S284" i="1" s="1"/>
  <c r="N282" i="1"/>
  <c r="V142" i="1" l="1"/>
  <c r="O143" i="1" s="1"/>
  <c r="N283" i="1"/>
  <c r="T143" i="1"/>
  <c r="U142" i="1"/>
  <c r="M284" i="1"/>
  <c r="K284" i="1"/>
  <c r="S285" i="1" s="1"/>
  <c r="U143" i="1" l="1"/>
  <c r="X143" i="1"/>
  <c r="L143" i="1" s="1"/>
  <c r="V143" i="1"/>
  <c r="N284" i="1"/>
  <c r="W143" i="1"/>
  <c r="M285" i="1"/>
  <c r="K285" i="1"/>
  <c r="S286" i="1" s="1"/>
  <c r="O144" i="1" l="1"/>
  <c r="N285" i="1"/>
  <c r="M286" i="1"/>
  <c r="K286" i="1"/>
  <c r="S287" i="1" s="1"/>
  <c r="W144" i="1"/>
  <c r="P143" i="1"/>
  <c r="R143" i="1" s="1"/>
  <c r="Q143" i="1"/>
  <c r="T144" i="1" l="1"/>
  <c r="X144" i="1" s="1"/>
  <c r="L144" i="1" s="1"/>
  <c r="P144" i="1"/>
  <c r="R144" i="1" s="1"/>
  <c r="Q144" i="1"/>
  <c r="M287" i="1"/>
  <c r="K287" i="1"/>
  <c r="S288" i="1" s="1"/>
  <c r="N286" i="1"/>
  <c r="V144" i="1" l="1"/>
  <c r="O145" i="1" s="1"/>
  <c r="M288" i="1"/>
  <c r="K288" i="1"/>
  <c r="S289" i="1" s="1"/>
  <c r="N287" i="1"/>
  <c r="T145" i="1"/>
  <c r="X145" i="1" s="1"/>
  <c r="L145" i="1" s="1"/>
  <c r="U144" i="1"/>
  <c r="V145" i="1" l="1"/>
  <c r="O146" i="1"/>
  <c r="U145" i="1"/>
  <c r="W145" i="1"/>
  <c r="M289" i="1"/>
  <c r="K289" i="1"/>
  <c r="S290" i="1" s="1"/>
  <c r="N288" i="1"/>
  <c r="M290" i="1" l="1"/>
  <c r="K290" i="1"/>
  <c r="S291" i="1" s="1"/>
  <c r="N289" i="1"/>
  <c r="P145" i="1"/>
  <c r="R145" i="1" s="1"/>
  <c r="Q145" i="1"/>
  <c r="W146" i="1"/>
  <c r="P146" i="1" l="1"/>
  <c r="R146" i="1" s="1"/>
  <c r="Q146" i="1"/>
  <c r="M291" i="1"/>
  <c r="K291" i="1"/>
  <c r="S292" i="1" s="1"/>
  <c r="T146" i="1"/>
  <c r="X146" i="1" s="1"/>
  <c r="L146" i="1" s="1"/>
  <c r="N290" i="1"/>
  <c r="T147" i="1" l="1"/>
  <c r="X147" i="1" s="1"/>
  <c r="L147" i="1" s="1"/>
  <c r="V146" i="1"/>
  <c r="O147" i="1" s="1"/>
  <c r="U146" i="1"/>
  <c r="M292" i="1"/>
  <c r="K292" i="1"/>
  <c r="S293" i="1" s="1"/>
  <c r="N291" i="1"/>
  <c r="V147" i="1" l="1"/>
  <c r="O148" i="1"/>
  <c r="U147" i="1"/>
  <c r="M293" i="1"/>
  <c r="K293" i="1"/>
  <c r="S294" i="1" s="1"/>
  <c r="N292" i="1"/>
  <c r="W147" i="1"/>
  <c r="W148" i="1" l="1"/>
  <c r="P147" i="1"/>
  <c r="R147" i="1" s="1"/>
  <c r="Q147" i="1"/>
  <c r="M294" i="1"/>
  <c r="K294" i="1"/>
  <c r="S295" i="1" s="1"/>
  <c r="N293" i="1"/>
  <c r="T148" i="1" l="1"/>
  <c r="X148" i="1" s="1"/>
  <c r="L148" i="1" s="1"/>
  <c r="M295" i="1"/>
  <c r="K295" i="1"/>
  <c r="S296" i="1" s="1"/>
  <c r="N294" i="1"/>
  <c r="P148" i="1"/>
  <c r="R148" i="1" s="1"/>
  <c r="Q148" i="1"/>
  <c r="V148" i="1" l="1"/>
  <c r="O149" i="1" s="1"/>
  <c r="M296" i="1"/>
  <c r="K296" i="1"/>
  <c r="S297" i="1" s="1"/>
  <c r="N295" i="1"/>
  <c r="T149" i="1"/>
  <c r="U148" i="1"/>
  <c r="U149" i="1" l="1"/>
  <c r="X149" i="1"/>
  <c r="L149" i="1" s="1"/>
  <c r="V149" i="1"/>
  <c r="W149" i="1"/>
  <c r="M297" i="1"/>
  <c r="K297" i="1"/>
  <c r="S298" i="1" s="1"/>
  <c r="N296" i="1"/>
  <c r="O150" i="1" l="1"/>
  <c r="M298" i="1"/>
  <c r="K298" i="1"/>
  <c r="S299" i="1" s="1"/>
  <c r="P149" i="1"/>
  <c r="R149" i="1" s="1"/>
  <c r="Q149" i="1"/>
  <c r="N297" i="1"/>
  <c r="W150" i="1"/>
  <c r="M299" i="1" l="1"/>
  <c r="K299" i="1"/>
  <c r="S300" i="1" s="1"/>
  <c r="P150" i="1"/>
  <c r="R150" i="1" s="1"/>
  <c r="Q150" i="1"/>
  <c r="T150" i="1"/>
  <c r="X150" i="1" s="1"/>
  <c r="L150" i="1" s="1"/>
  <c r="N298" i="1"/>
  <c r="T151" i="1" l="1"/>
  <c r="X151" i="1" s="1"/>
  <c r="L151" i="1" s="1"/>
  <c r="V150" i="1"/>
  <c r="O151" i="1" s="1"/>
  <c r="U150" i="1"/>
  <c r="M300" i="1"/>
  <c r="K300" i="1"/>
  <c r="S301" i="1" s="1"/>
  <c r="N299" i="1"/>
  <c r="V151" i="1" l="1"/>
  <c r="O152" i="1" s="1"/>
  <c r="U151" i="1"/>
  <c r="M301" i="1"/>
  <c r="K301" i="1"/>
  <c r="S302" i="1" s="1"/>
  <c r="N300" i="1"/>
  <c r="W151" i="1"/>
  <c r="P151" i="1" l="1"/>
  <c r="R151" i="1" s="1"/>
  <c r="Q151" i="1"/>
  <c r="W152" i="1"/>
  <c r="M302" i="1"/>
  <c r="K302" i="1"/>
  <c r="S303" i="1" s="1"/>
  <c r="N301" i="1"/>
  <c r="X153" i="1" l="1"/>
  <c r="N302" i="1"/>
  <c r="T152" i="1"/>
  <c r="X152" i="1" s="1"/>
  <c r="L152" i="1" s="1"/>
  <c r="P152" i="1"/>
  <c r="R152" i="1" s="1"/>
  <c r="Q152" i="1"/>
  <c r="M303" i="1"/>
  <c r="K303" i="1"/>
  <c r="S304" i="1" s="1"/>
  <c r="V152" i="1" l="1"/>
  <c r="O153" i="1" s="1"/>
  <c r="U152" i="1"/>
  <c r="M304" i="1"/>
  <c r="K304" i="1"/>
  <c r="S305" i="1" s="1"/>
  <c r="N303" i="1"/>
  <c r="L153" i="1" l="1"/>
  <c r="V153" i="1"/>
  <c r="U153" i="1"/>
  <c r="N304" i="1"/>
  <c r="W153" i="1"/>
  <c r="M305" i="1"/>
  <c r="K305" i="1"/>
  <c r="S306" i="1" s="1"/>
  <c r="O154" i="1" l="1"/>
  <c r="M306" i="1"/>
  <c r="K306" i="1"/>
  <c r="S307" i="1" s="1"/>
  <c r="N305" i="1"/>
  <c r="W154" i="1"/>
  <c r="P153" i="1"/>
  <c r="R153" i="1" s="1"/>
  <c r="Q153" i="1"/>
  <c r="T154" i="1" l="1"/>
  <c r="X154" i="1" s="1"/>
  <c r="L154" i="1" s="1"/>
  <c r="P154" i="1"/>
  <c r="R154" i="1" s="1"/>
  <c r="Q154" i="1"/>
  <c r="M307" i="1"/>
  <c r="K307" i="1"/>
  <c r="S308" i="1" s="1"/>
  <c r="N306" i="1"/>
  <c r="V154" i="1" l="1"/>
  <c r="O155" i="1" s="1"/>
  <c r="M308" i="1"/>
  <c r="K308" i="1"/>
  <c r="S309" i="1" s="1"/>
  <c r="N307" i="1"/>
  <c r="T155" i="1"/>
  <c r="U154" i="1"/>
  <c r="U155" i="1" l="1"/>
  <c r="X155" i="1"/>
  <c r="L155" i="1" s="1"/>
  <c r="V155" i="1"/>
  <c r="W155" i="1"/>
  <c r="M309" i="1"/>
  <c r="K309" i="1"/>
  <c r="S310" i="1" s="1"/>
  <c r="N308" i="1"/>
  <c r="O156" i="1" l="1"/>
  <c r="M310" i="1"/>
  <c r="K310" i="1"/>
  <c r="S311" i="1" s="1"/>
  <c r="N309" i="1"/>
  <c r="P155" i="1"/>
  <c r="R155" i="1" s="1"/>
  <c r="Q155" i="1"/>
  <c r="W156" i="1"/>
  <c r="P156" i="1" l="1"/>
  <c r="R156" i="1" s="1"/>
  <c r="Q156" i="1"/>
  <c r="M311" i="1"/>
  <c r="K311" i="1"/>
  <c r="S312" i="1" s="1"/>
  <c r="T156" i="1"/>
  <c r="N310" i="1"/>
  <c r="X156" i="1" l="1"/>
  <c r="L156" i="1"/>
  <c r="V156" i="1"/>
  <c r="T157" i="1"/>
  <c r="U156" i="1"/>
  <c r="M312" i="1"/>
  <c r="K312" i="1"/>
  <c r="S313" i="1" s="1"/>
  <c r="N311" i="1"/>
  <c r="O157" i="1" l="1"/>
  <c r="U157" i="1"/>
  <c r="X157" i="1"/>
  <c r="L157" i="1"/>
  <c r="V157" i="1"/>
  <c r="M313" i="1"/>
  <c r="K313" i="1"/>
  <c r="S314" i="1" s="1"/>
  <c r="N312" i="1"/>
  <c r="W157" i="1"/>
  <c r="O158" i="1" l="1"/>
  <c r="P157" i="1"/>
  <c r="R157" i="1" s="1"/>
  <c r="Q157" i="1"/>
  <c r="W158" i="1"/>
  <c r="M314" i="1"/>
  <c r="K314" i="1"/>
  <c r="S315" i="1" s="1"/>
  <c r="N313" i="1"/>
  <c r="N314" i="1" l="1"/>
  <c r="T158" i="1"/>
  <c r="M315" i="1"/>
  <c r="K315" i="1"/>
  <c r="S316" i="1" s="1"/>
  <c r="P158" i="1"/>
  <c r="R158" i="1" s="1"/>
  <c r="Q158" i="1"/>
  <c r="X158" i="1" l="1"/>
  <c r="L158" i="1"/>
  <c r="V158" i="1"/>
  <c r="T159" i="1"/>
  <c r="M316" i="1"/>
  <c r="K316" i="1"/>
  <c r="S317" i="1" s="1"/>
  <c r="N315" i="1"/>
  <c r="U158" i="1"/>
  <c r="U159" i="1" l="1"/>
  <c r="X159" i="1"/>
  <c r="O159" i="1"/>
  <c r="W159" i="1" s="1"/>
  <c r="L159" i="1"/>
  <c r="O160" i="1" s="1"/>
  <c r="V159" i="1"/>
  <c r="M317" i="1"/>
  <c r="K317" i="1"/>
  <c r="S318" i="1" s="1"/>
  <c r="N316" i="1"/>
  <c r="W160" i="1" l="1"/>
  <c r="P159" i="1"/>
  <c r="R159" i="1" s="1"/>
  <c r="Q159" i="1"/>
  <c r="M318" i="1"/>
  <c r="K318" i="1"/>
  <c r="S319" i="1" s="1"/>
  <c r="N317" i="1"/>
  <c r="T160" i="1" l="1"/>
  <c r="M319" i="1"/>
  <c r="K319" i="1"/>
  <c r="S320" i="1" s="1"/>
  <c r="N318" i="1"/>
  <c r="P160" i="1"/>
  <c r="R160" i="1" s="1"/>
  <c r="Q160" i="1"/>
  <c r="X160" i="1" l="1"/>
  <c r="L160" i="1"/>
  <c r="L161" i="1" s="1"/>
  <c r="V160" i="1"/>
  <c r="M320" i="1"/>
  <c r="K320" i="1"/>
  <c r="S321" i="1" s="1"/>
  <c r="N319" i="1"/>
  <c r="U161" i="1"/>
  <c r="U160" i="1"/>
  <c r="O161" i="1" l="1"/>
  <c r="V161" i="1"/>
  <c r="O162" i="1"/>
  <c r="W161" i="1"/>
  <c r="M321" i="1"/>
  <c r="K321" i="1"/>
  <c r="S322" i="1" s="1"/>
  <c r="N320" i="1"/>
  <c r="M322" i="1" l="1"/>
  <c r="K322" i="1"/>
  <c r="S323" i="1" s="1"/>
  <c r="N321" i="1"/>
  <c r="W162" i="1"/>
  <c r="P161" i="1"/>
  <c r="R161" i="1" s="1"/>
  <c r="Q161" i="1"/>
  <c r="P162" i="1" l="1"/>
  <c r="R162" i="1" s="1"/>
  <c r="Q162" i="1"/>
  <c r="T162" i="1"/>
  <c r="M323" i="1"/>
  <c r="K323" i="1"/>
  <c r="S324" i="1" s="1"/>
  <c r="N322" i="1"/>
  <c r="X162" i="1" l="1"/>
  <c r="L162" i="1"/>
  <c r="V162" i="1"/>
  <c r="T163" i="1"/>
  <c r="X163" i="1" s="1"/>
  <c r="M324" i="1"/>
  <c r="K324" i="1"/>
  <c r="S325" i="1" s="1"/>
  <c r="U163" i="1"/>
  <c r="U162" i="1"/>
  <c r="N323" i="1"/>
  <c r="L163" i="1" l="1"/>
  <c r="O164" i="1" s="1"/>
  <c r="O163" i="1"/>
  <c r="V163" i="1"/>
  <c r="W163" i="1"/>
  <c r="M325" i="1"/>
  <c r="K325" i="1"/>
  <c r="S326" i="1" s="1"/>
  <c r="N324" i="1"/>
  <c r="M326" i="1" l="1"/>
  <c r="K326" i="1"/>
  <c r="S327" i="1" s="1"/>
  <c r="N325" i="1"/>
  <c r="W164" i="1"/>
  <c r="P163" i="1"/>
  <c r="R163" i="1" s="1"/>
  <c r="Q163" i="1"/>
  <c r="T164" i="1" l="1"/>
  <c r="P164" i="1"/>
  <c r="R164" i="1" s="1"/>
  <c r="Q164" i="1"/>
  <c r="M327" i="1"/>
  <c r="K327" i="1"/>
  <c r="S328" i="1" s="1"/>
  <c r="N326" i="1"/>
  <c r="X164" i="1" l="1"/>
  <c r="L164" i="1"/>
  <c r="V164" i="1"/>
  <c r="M328" i="1"/>
  <c r="K328" i="1"/>
  <c r="S329" i="1" s="1"/>
  <c r="N327" i="1"/>
  <c r="T165" i="1"/>
  <c r="U164" i="1"/>
  <c r="L165" i="1" l="1"/>
  <c r="U165" i="1"/>
  <c r="X165" i="1"/>
  <c r="O165" i="1"/>
  <c r="V165" i="1"/>
  <c r="O166" i="1" s="1"/>
  <c r="W165" i="1"/>
  <c r="M329" i="1"/>
  <c r="K329" i="1"/>
  <c r="S330" i="1" s="1"/>
  <c r="N328" i="1"/>
  <c r="M330" i="1" l="1"/>
  <c r="K330" i="1"/>
  <c r="S331" i="1" s="1"/>
  <c r="N329" i="1"/>
  <c r="W166" i="1"/>
  <c r="P165" i="1"/>
  <c r="R165" i="1" s="1"/>
  <c r="Q165" i="1"/>
  <c r="P166" i="1" l="1"/>
  <c r="R166" i="1" s="1"/>
  <c r="Q166" i="1"/>
  <c r="T166" i="1"/>
  <c r="M331" i="1"/>
  <c r="K331" i="1"/>
  <c r="S332" i="1" s="1"/>
  <c r="N330" i="1"/>
  <c r="X166" i="1" l="1"/>
  <c r="L166" i="1"/>
  <c r="V166" i="1"/>
  <c r="N331" i="1"/>
  <c r="T167" i="1"/>
  <c r="X167" i="1" s="1"/>
  <c r="M332" i="1"/>
  <c r="K332" i="1"/>
  <c r="S333" i="1" s="1"/>
  <c r="U166" i="1"/>
  <c r="L167" i="1" l="1"/>
  <c r="U167" i="1"/>
  <c r="O167" i="1"/>
  <c r="V167" i="1"/>
  <c r="O168" i="1" s="1"/>
  <c r="W167" i="1"/>
  <c r="M333" i="1"/>
  <c r="K333" i="1"/>
  <c r="S334" i="1" s="1"/>
  <c r="N332" i="1"/>
  <c r="N333" i="1" l="1"/>
  <c r="P167" i="1"/>
  <c r="R167" i="1" s="1"/>
  <c r="Q167" i="1"/>
  <c r="M334" i="1"/>
  <c r="K334" i="1"/>
  <c r="S335" i="1" s="1"/>
  <c r="W168" i="1"/>
  <c r="P168" i="1" l="1"/>
  <c r="R168" i="1" s="1"/>
  <c r="Q168" i="1"/>
  <c r="N334" i="1"/>
  <c r="M335" i="1"/>
  <c r="K335" i="1"/>
  <c r="S336" i="1" s="1"/>
  <c r="T168" i="1"/>
  <c r="X168" i="1" l="1"/>
  <c r="L168" i="1"/>
  <c r="V168" i="1"/>
  <c r="N335" i="1"/>
  <c r="M336" i="1"/>
  <c r="K336" i="1"/>
  <c r="S337" i="1" s="1"/>
  <c r="T169" i="1"/>
  <c r="U168" i="1"/>
  <c r="L169" i="1" l="1"/>
  <c r="U169" i="1"/>
  <c r="X169" i="1"/>
  <c r="O169" i="1"/>
  <c r="W169" i="1" s="1"/>
  <c r="L170" i="1"/>
  <c r="V169" i="1"/>
  <c r="O170" i="1" s="1"/>
  <c r="M337" i="1"/>
  <c r="K337" i="1"/>
  <c r="S338" i="1" s="1"/>
  <c r="N336" i="1"/>
  <c r="M338" i="1" l="1"/>
  <c r="K338" i="1"/>
  <c r="S339" i="1" s="1"/>
  <c r="N337" i="1"/>
  <c r="W170" i="1"/>
  <c r="P169" i="1"/>
  <c r="R169" i="1" s="1"/>
  <c r="Q169" i="1"/>
  <c r="P170" i="1" l="1"/>
  <c r="R170" i="1" s="1"/>
  <c r="Q170" i="1"/>
  <c r="M339" i="1"/>
  <c r="K339" i="1"/>
  <c r="S340" i="1" s="1"/>
  <c r="N338" i="1"/>
  <c r="V170" i="1" l="1"/>
  <c r="O171" i="1" s="1"/>
  <c r="N339" i="1"/>
  <c r="M340" i="1"/>
  <c r="K340" i="1"/>
  <c r="S341" i="1" s="1"/>
  <c r="T171" i="1"/>
  <c r="U170" i="1"/>
  <c r="X171" i="1" l="1"/>
  <c r="L171" i="1"/>
  <c r="V171" i="1"/>
  <c r="U171" i="1"/>
  <c r="W171" i="1"/>
  <c r="M341" i="1"/>
  <c r="K341" i="1"/>
  <c r="S342" i="1" s="1"/>
  <c r="N340" i="1"/>
  <c r="O172" i="1" l="1"/>
  <c r="N341" i="1"/>
  <c r="P171" i="1"/>
  <c r="R171" i="1" s="1"/>
  <c r="Q171" i="1"/>
  <c r="M342" i="1"/>
  <c r="K342" i="1"/>
  <c r="S343" i="1" s="1"/>
  <c r="W172" i="1"/>
  <c r="M343" i="1" l="1"/>
  <c r="K343" i="1"/>
  <c r="S344" i="1" s="1"/>
  <c r="P172" i="1"/>
  <c r="R172" i="1" s="1"/>
  <c r="Q172" i="1"/>
  <c r="N342" i="1"/>
  <c r="T172" i="1"/>
  <c r="X172" i="1" l="1"/>
  <c r="L172" i="1"/>
  <c r="V172" i="1"/>
  <c r="T173" i="1"/>
  <c r="X173" i="1" s="1"/>
  <c r="M344" i="1"/>
  <c r="K344" i="1"/>
  <c r="S345" i="1" s="1"/>
  <c r="U173" i="1"/>
  <c r="U172" i="1"/>
  <c r="N343" i="1"/>
  <c r="L173" i="1" l="1"/>
  <c r="O174" i="1" s="1"/>
  <c r="O173" i="1"/>
  <c r="V173" i="1"/>
  <c r="W173" i="1"/>
  <c r="M345" i="1"/>
  <c r="K345" i="1"/>
  <c r="S346" i="1" s="1"/>
  <c r="N344" i="1"/>
  <c r="N345" i="1" l="1"/>
  <c r="P173" i="1"/>
  <c r="R173" i="1" s="1"/>
  <c r="Q173" i="1"/>
  <c r="M346" i="1"/>
  <c r="K346" i="1"/>
  <c r="S347" i="1" s="1"/>
  <c r="W174" i="1"/>
  <c r="P174" i="1" l="1"/>
  <c r="R174" i="1" s="1"/>
  <c r="Q174" i="1"/>
  <c r="M347" i="1"/>
  <c r="K347" i="1"/>
  <c r="S348" i="1" s="1"/>
  <c r="N346" i="1"/>
  <c r="T174" i="1"/>
  <c r="X174" i="1" l="1"/>
  <c r="L174" i="1"/>
  <c r="V174" i="1"/>
  <c r="M348" i="1"/>
  <c r="K348" i="1"/>
  <c r="S349" i="1" s="1"/>
  <c r="N347" i="1"/>
  <c r="T175" i="1"/>
  <c r="X175" i="1" s="1"/>
  <c r="U174" i="1"/>
  <c r="L175" i="1" l="1"/>
  <c r="O175" i="1"/>
  <c r="V175" i="1"/>
  <c r="U175" i="1"/>
  <c r="W175" i="1"/>
  <c r="M349" i="1"/>
  <c r="K349" i="1"/>
  <c r="S350" i="1" s="1"/>
  <c r="N348" i="1"/>
  <c r="O176" i="1" l="1"/>
  <c r="N349" i="1"/>
  <c r="M350" i="1"/>
  <c r="K350" i="1"/>
  <c r="S351" i="1" s="1"/>
  <c r="W176" i="1"/>
  <c r="P175" i="1"/>
  <c r="R175" i="1" s="1"/>
  <c r="Q175" i="1"/>
  <c r="T176" i="1" l="1"/>
  <c r="M351" i="1"/>
  <c r="K351" i="1"/>
  <c r="S352" i="1" s="1"/>
  <c r="P176" i="1"/>
  <c r="R176" i="1" s="1"/>
  <c r="Q176" i="1"/>
  <c r="N350" i="1"/>
  <c r="X176" i="1" l="1"/>
  <c r="L176" i="1"/>
  <c r="V176" i="1"/>
  <c r="M352" i="1"/>
  <c r="K352" i="1"/>
  <c r="S353" i="1" s="1"/>
  <c r="N351" i="1"/>
  <c r="T177" i="1"/>
  <c r="X177" i="1" s="1"/>
  <c r="U176" i="1"/>
  <c r="L177" i="1" l="1"/>
  <c r="O177" i="1"/>
  <c r="V177" i="1"/>
  <c r="U177" i="1"/>
  <c r="W177" i="1"/>
  <c r="M353" i="1"/>
  <c r="K353" i="1"/>
  <c r="S354" i="1" s="1"/>
  <c r="N352" i="1"/>
  <c r="O178" i="1" l="1"/>
  <c r="M354" i="1"/>
  <c r="K354" i="1"/>
  <c r="S355" i="1" s="1"/>
  <c r="N353" i="1"/>
  <c r="W178" i="1"/>
  <c r="P177" i="1"/>
  <c r="R177" i="1" s="1"/>
  <c r="Q177" i="1"/>
  <c r="T178" i="1" l="1"/>
  <c r="P178" i="1"/>
  <c r="R178" i="1" s="1"/>
  <c r="Q178" i="1"/>
  <c r="M355" i="1"/>
  <c r="K355" i="1"/>
  <c r="S356" i="1" s="1"/>
  <c r="N354" i="1"/>
  <c r="X178" i="1" l="1"/>
  <c r="L178" i="1"/>
  <c r="V178" i="1"/>
  <c r="M356" i="1"/>
  <c r="K356" i="1"/>
  <c r="S357" i="1" s="1"/>
  <c r="N355" i="1"/>
  <c r="T179" i="1"/>
  <c r="X179" i="1" s="1"/>
  <c r="U178" i="1"/>
  <c r="L179" i="1" l="1"/>
  <c r="O179" i="1"/>
  <c r="V179" i="1"/>
  <c r="U179" i="1"/>
  <c r="W179" i="1"/>
  <c r="M357" i="1"/>
  <c r="K357" i="1"/>
  <c r="S358" i="1" s="1"/>
  <c r="N356" i="1"/>
  <c r="O180" i="1" l="1"/>
  <c r="M358" i="1"/>
  <c r="K358" i="1"/>
  <c r="S359" i="1" s="1"/>
  <c r="N357" i="1"/>
  <c r="W180" i="1"/>
  <c r="P179" i="1"/>
  <c r="R179" i="1" s="1"/>
  <c r="Q179" i="1"/>
  <c r="P180" i="1" l="1"/>
  <c r="R180" i="1" s="1"/>
  <c r="Q180" i="1"/>
  <c r="T180" i="1"/>
  <c r="M359" i="1"/>
  <c r="K359" i="1"/>
  <c r="S360" i="1" s="1"/>
  <c r="N358" i="1"/>
  <c r="X180" i="1" l="1"/>
  <c r="L180" i="1"/>
  <c r="V180" i="1"/>
  <c r="T181" i="1"/>
  <c r="X181" i="1" s="1"/>
  <c r="N359" i="1"/>
  <c r="M360" i="1"/>
  <c r="K360" i="1"/>
  <c r="S361" i="1" s="1"/>
  <c r="U180" i="1"/>
  <c r="L181" i="1" l="1"/>
  <c r="O181" i="1"/>
  <c r="V181" i="1"/>
  <c r="O182" i="1" s="1"/>
  <c r="U181" i="1"/>
  <c r="W181" i="1"/>
  <c r="M361" i="1"/>
  <c r="K361" i="1"/>
  <c r="S362" i="1" s="1"/>
  <c r="N360" i="1"/>
  <c r="M362" i="1" l="1"/>
  <c r="K362" i="1"/>
  <c r="S363" i="1" s="1"/>
  <c r="N361" i="1"/>
  <c r="P181" i="1"/>
  <c r="R181" i="1" s="1"/>
  <c r="Q181" i="1"/>
  <c r="W182" i="1"/>
  <c r="P182" i="1" l="1"/>
  <c r="R182" i="1" s="1"/>
  <c r="Q182" i="1"/>
  <c r="M363" i="1"/>
  <c r="K363" i="1"/>
  <c r="S364" i="1" s="1"/>
  <c r="T182" i="1"/>
  <c r="N362" i="1"/>
  <c r="X182" i="1" l="1"/>
  <c r="L182" i="1"/>
  <c r="V182" i="1"/>
  <c r="T183" i="1"/>
  <c r="X183" i="1" s="1"/>
  <c r="U182" i="1"/>
  <c r="M364" i="1"/>
  <c r="K364" i="1"/>
  <c r="S365" i="1" s="1"/>
  <c r="N363" i="1"/>
  <c r="L183" i="1" l="1"/>
  <c r="O183" i="1"/>
  <c r="V183" i="1"/>
  <c r="O184" i="1" s="1"/>
  <c r="U183" i="1"/>
  <c r="M365" i="1"/>
  <c r="K365" i="1"/>
  <c r="S366" i="1" s="1"/>
  <c r="N364" i="1"/>
  <c r="W183" i="1"/>
  <c r="W184" i="1" l="1"/>
  <c r="P183" i="1"/>
  <c r="R183" i="1" s="1"/>
  <c r="Q183" i="1"/>
  <c r="M366" i="1"/>
  <c r="K366" i="1"/>
  <c r="S367" i="1" s="1"/>
  <c r="N365" i="1"/>
  <c r="T184" i="1" l="1"/>
  <c r="M367" i="1"/>
  <c r="K367" i="1"/>
  <c r="S368" i="1" s="1"/>
  <c r="N366" i="1"/>
  <c r="P184" i="1"/>
  <c r="R184" i="1" s="1"/>
  <c r="Q184" i="1"/>
  <c r="X184" i="1" l="1"/>
  <c r="L184" i="1"/>
  <c r="V184" i="1"/>
  <c r="M368" i="1"/>
  <c r="K368" i="1"/>
  <c r="S369" i="1" s="1"/>
  <c r="N367" i="1"/>
  <c r="T185" i="1"/>
  <c r="U184" i="1"/>
  <c r="L185" i="1" l="1"/>
  <c r="U185" i="1"/>
  <c r="X185" i="1"/>
  <c r="O185" i="1"/>
  <c r="V185" i="1"/>
  <c r="O186" i="1" s="1"/>
  <c r="W185" i="1"/>
  <c r="M369" i="1"/>
  <c r="K369" i="1"/>
  <c r="S370" i="1" s="1"/>
  <c r="N368" i="1"/>
  <c r="M370" i="1" l="1"/>
  <c r="K370" i="1"/>
  <c r="S371" i="1" s="1"/>
  <c r="N369" i="1"/>
  <c r="P185" i="1"/>
  <c r="R185" i="1" s="1"/>
  <c r="Q185" i="1"/>
  <c r="W186" i="1"/>
  <c r="M371" i="1" l="1"/>
  <c r="K371" i="1"/>
  <c r="S372" i="1" s="1"/>
  <c r="P186" i="1"/>
  <c r="R186" i="1" s="1"/>
  <c r="Q186" i="1"/>
  <c r="T186" i="1"/>
  <c r="N370" i="1"/>
  <c r="X186" i="1" l="1"/>
  <c r="L186" i="1"/>
  <c r="T187" i="1"/>
  <c r="V186" i="1"/>
  <c r="U186" i="1"/>
  <c r="N371" i="1"/>
  <c r="M372" i="1"/>
  <c r="K372" i="1"/>
  <c r="S373" i="1" s="1"/>
  <c r="L187" i="1" l="1"/>
  <c r="O187" i="1"/>
  <c r="W187" i="1" s="1"/>
  <c r="U187" i="1"/>
  <c r="X187" i="1"/>
  <c r="V187" i="1"/>
  <c r="N372" i="1"/>
  <c r="M373" i="1"/>
  <c r="K373" i="1"/>
  <c r="S374" i="1" s="1"/>
  <c r="O188" i="1" l="1"/>
  <c r="W188" i="1" s="1"/>
  <c r="M374" i="1"/>
  <c r="K374" i="1"/>
  <c r="S375" i="1" s="1"/>
  <c r="N373" i="1"/>
  <c r="P187" i="1"/>
  <c r="R187" i="1" s="1"/>
  <c r="Q187" i="1"/>
  <c r="P188" i="1" l="1"/>
  <c r="R188" i="1" s="1"/>
  <c r="Q188" i="1"/>
  <c r="M375" i="1"/>
  <c r="K375" i="1"/>
  <c r="S376" i="1" s="1"/>
  <c r="T188" i="1"/>
  <c r="N374" i="1"/>
  <c r="X188" i="1" l="1"/>
  <c r="L188" i="1"/>
  <c r="T189" i="1"/>
  <c r="V188" i="1"/>
  <c r="U188" i="1"/>
  <c r="M376" i="1"/>
  <c r="K376" i="1"/>
  <c r="S377" i="1" s="1"/>
  <c r="N375" i="1"/>
  <c r="L189" i="1" l="1"/>
  <c r="O189" i="1"/>
  <c r="W189" i="1" s="1"/>
  <c r="U189" i="1"/>
  <c r="X189" i="1"/>
  <c r="V189" i="1"/>
  <c r="O190" i="1" s="1"/>
  <c r="N376" i="1"/>
  <c r="M377" i="1"/>
  <c r="K377" i="1"/>
  <c r="S378" i="1" s="1"/>
  <c r="M378" i="1" l="1"/>
  <c r="K378" i="1"/>
  <c r="S379" i="1" s="1"/>
  <c r="N377" i="1"/>
  <c r="W190" i="1"/>
  <c r="P189" i="1"/>
  <c r="R189" i="1" s="1"/>
  <c r="Q189" i="1"/>
  <c r="T190" i="1" l="1"/>
  <c r="P190" i="1"/>
  <c r="R190" i="1" s="1"/>
  <c r="Q190" i="1"/>
  <c r="M379" i="1"/>
  <c r="K379" i="1"/>
  <c r="S380" i="1" s="1"/>
  <c r="N378" i="1"/>
  <c r="X190" i="1" l="1"/>
  <c r="L190" i="1"/>
  <c r="V190" i="1"/>
  <c r="M380" i="1"/>
  <c r="K380" i="1"/>
  <c r="S381" i="1" s="1"/>
  <c r="N379" i="1"/>
  <c r="T191" i="1"/>
  <c r="U190" i="1"/>
  <c r="L191" i="1" l="1"/>
  <c r="U191" i="1"/>
  <c r="X191" i="1"/>
  <c r="O191" i="1"/>
  <c r="V191" i="1"/>
  <c r="W191" i="1"/>
  <c r="M381" i="1"/>
  <c r="K381" i="1"/>
  <c r="S382" i="1" s="1"/>
  <c r="N380" i="1"/>
  <c r="O192" i="1" l="1"/>
  <c r="M382" i="1"/>
  <c r="K382" i="1"/>
  <c r="S383" i="1" s="1"/>
  <c r="N381" i="1"/>
  <c r="W192" i="1"/>
  <c r="P191" i="1"/>
  <c r="R191" i="1" s="1"/>
  <c r="Q191" i="1"/>
  <c r="P192" i="1" l="1"/>
  <c r="R192" i="1" s="1"/>
  <c r="Q192" i="1"/>
  <c r="T192" i="1"/>
  <c r="M383" i="1"/>
  <c r="K383" i="1"/>
  <c r="S384" i="1" s="1"/>
  <c r="N382" i="1"/>
  <c r="X192" i="1" l="1"/>
  <c r="L192" i="1"/>
  <c r="V192" i="1"/>
  <c r="T193" i="1"/>
  <c r="X193" i="1" s="1"/>
  <c r="M384" i="1"/>
  <c r="K384" i="1"/>
  <c r="S385" i="1" s="1"/>
  <c r="N383" i="1"/>
  <c r="U192" i="1"/>
  <c r="L193" i="1" l="1"/>
  <c r="O193" i="1"/>
  <c r="W193" i="1" s="1"/>
  <c r="V193" i="1"/>
  <c r="O194" i="1" s="1"/>
  <c r="U193" i="1"/>
  <c r="M385" i="1"/>
  <c r="K385" i="1"/>
  <c r="S386" i="1" s="1"/>
  <c r="N384" i="1"/>
  <c r="P193" i="1" l="1"/>
  <c r="R193" i="1" s="1"/>
  <c r="Q193" i="1"/>
  <c r="W194" i="1"/>
  <c r="M386" i="1"/>
  <c r="K386" i="1"/>
  <c r="S387" i="1" s="1"/>
  <c r="N385" i="1"/>
  <c r="N386" i="1" l="1"/>
  <c r="T194" i="1"/>
  <c r="M387" i="1"/>
  <c r="K387" i="1"/>
  <c r="S388" i="1" s="1"/>
  <c r="P194" i="1"/>
  <c r="R194" i="1" s="1"/>
  <c r="Q194" i="1"/>
  <c r="X194" i="1" l="1"/>
  <c r="L194" i="1"/>
  <c r="V194" i="1"/>
  <c r="T195" i="1"/>
  <c r="M388" i="1"/>
  <c r="K388" i="1"/>
  <c r="S389" i="1" s="1"/>
  <c r="N387" i="1"/>
  <c r="U194" i="1"/>
  <c r="L195" i="1" l="1"/>
  <c r="U195" i="1"/>
  <c r="X195" i="1"/>
  <c r="O195" i="1"/>
  <c r="V195" i="1"/>
  <c r="O196" i="1" s="1"/>
  <c r="W195" i="1"/>
  <c r="M389" i="1"/>
  <c r="K389" i="1"/>
  <c r="S390" i="1" s="1"/>
  <c r="N388" i="1"/>
  <c r="M390" i="1" l="1"/>
  <c r="K390" i="1"/>
  <c r="S391" i="1" s="1"/>
  <c r="N389" i="1"/>
  <c r="W196" i="1"/>
  <c r="P195" i="1"/>
  <c r="R195" i="1" s="1"/>
  <c r="Q195" i="1"/>
  <c r="P196" i="1" l="1"/>
  <c r="R196" i="1" s="1"/>
  <c r="Q196" i="1"/>
  <c r="T196" i="1"/>
  <c r="M391" i="1"/>
  <c r="K391" i="1"/>
  <c r="S392" i="1" s="1"/>
  <c r="N390" i="1"/>
  <c r="X196" i="1" l="1"/>
  <c r="L196" i="1"/>
  <c r="V196" i="1"/>
  <c r="N391" i="1"/>
  <c r="T197" i="1"/>
  <c r="U196" i="1"/>
  <c r="M392" i="1"/>
  <c r="K392" i="1"/>
  <c r="S393" i="1" s="1"/>
  <c r="L197" i="1" l="1"/>
  <c r="U197" i="1"/>
  <c r="X197" i="1"/>
  <c r="O197" i="1"/>
  <c r="W197" i="1" s="1"/>
  <c r="V197" i="1"/>
  <c r="O198" i="1" s="1"/>
  <c r="N392" i="1"/>
  <c r="M393" i="1"/>
  <c r="K393" i="1"/>
  <c r="S394" i="1" s="1"/>
  <c r="M394" i="1" l="1"/>
  <c r="K394" i="1"/>
  <c r="S395" i="1" s="1"/>
  <c r="N393" i="1"/>
  <c r="W198" i="1"/>
  <c r="P197" i="1"/>
  <c r="R197" i="1" s="1"/>
  <c r="Q197" i="1"/>
  <c r="P198" i="1" l="1"/>
  <c r="R198" i="1" s="1"/>
  <c r="Q198" i="1"/>
  <c r="T198" i="1"/>
  <c r="M395" i="1"/>
  <c r="K395" i="1"/>
  <c r="S396" i="1" s="1"/>
  <c r="N394" i="1"/>
  <c r="X198" i="1" l="1"/>
  <c r="L198" i="1"/>
  <c r="V198" i="1"/>
  <c r="N395" i="1"/>
  <c r="M396" i="1"/>
  <c r="K396" i="1"/>
  <c r="S397" i="1" s="1"/>
  <c r="U198" i="1"/>
  <c r="T199" i="1"/>
  <c r="X199" i="1" s="1"/>
  <c r="L199" i="1" l="1"/>
  <c r="O199" i="1"/>
  <c r="U199" i="1"/>
  <c r="V199" i="1"/>
  <c r="O200" i="1" s="1"/>
  <c r="M397" i="1"/>
  <c r="K397" i="1"/>
  <c r="S398" i="1" s="1"/>
  <c r="N396" i="1"/>
  <c r="W199" i="1"/>
  <c r="W200" i="1" l="1"/>
  <c r="P199" i="1"/>
  <c r="R199" i="1" s="1"/>
  <c r="Q199" i="1"/>
  <c r="M398" i="1"/>
  <c r="K398" i="1"/>
  <c r="S399" i="1" s="1"/>
  <c r="N397" i="1"/>
  <c r="T200" i="1" l="1"/>
  <c r="M399" i="1"/>
  <c r="K399" i="1"/>
  <c r="S400" i="1" s="1"/>
  <c r="N398" i="1"/>
  <c r="P200" i="1"/>
  <c r="R200" i="1" s="1"/>
  <c r="Q200" i="1"/>
  <c r="X200" i="1" l="1"/>
  <c r="L200" i="1"/>
  <c r="V200" i="1"/>
  <c r="M400" i="1"/>
  <c r="K400" i="1"/>
  <c r="S401" i="1" s="1"/>
  <c r="N399" i="1"/>
  <c r="T201" i="1"/>
  <c r="X201" i="1" s="1"/>
  <c r="U200" i="1"/>
  <c r="L201" i="1" l="1"/>
  <c r="O201" i="1"/>
  <c r="V201" i="1"/>
  <c r="O202" i="1"/>
  <c r="U201" i="1"/>
  <c r="W201" i="1"/>
  <c r="M401" i="1"/>
  <c r="K401" i="1"/>
  <c r="S402" i="1" s="1"/>
  <c r="N400" i="1"/>
  <c r="N401" i="1" l="1"/>
  <c r="P201" i="1"/>
  <c r="R201" i="1" s="1"/>
  <c r="Q201" i="1"/>
  <c r="M402" i="1"/>
  <c r="K402" i="1"/>
  <c r="S403" i="1" s="1"/>
  <c r="W202" i="1"/>
  <c r="P202" i="1" l="1"/>
  <c r="R202" i="1" s="1"/>
  <c r="Q202" i="1"/>
  <c r="N402" i="1"/>
  <c r="M403" i="1"/>
  <c r="K403" i="1"/>
  <c r="S404" i="1" s="1"/>
  <c r="T202" i="1"/>
  <c r="X202" i="1" l="1"/>
  <c r="L202" i="1"/>
  <c r="V202" i="1"/>
  <c r="M404" i="1"/>
  <c r="K404" i="1"/>
  <c r="S405" i="1" s="1"/>
  <c r="T203" i="1"/>
  <c r="X203" i="1" s="1"/>
  <c r="N403" i="1"/>
  <c r="U202" i="1"/>
  <c r="L203" i="1" l="1"/>
  <c r="U203" i="1"/>
  <c r="O203" i="1"/>
  <c r="V203" i="1"/>
  <c r="O204" i="1" s="1"/>
  <c r="W203" i="1"/>
  <c r="M405" i="1"/>
  <c r="K405" i="1"/>
  <c r="S406" i="1" s="1"/>
  <c r="N404" i="1"/>
  <c r="M406" i="1" l="1"/>
  <c r="K406" i="1"/>
  <c r="S407" i="1" s="1"/>
  <c r="P203" i="1"/>
  <c r="R203" i="1" s="1"/>
  <c r="Q203" i="1"/>
  <c r="N405" i="1"/>
  <c r="W204" i="1"/>
  <c r="M407" i="1" l="1"/>
  <c r="K407" i="1"/>
  <c r="S408" i="1" s="1"/>
  <c r="P204" i="1"/>
  <c r="R204" i="1" s="1"/>
  <c r="Q204" i="1"/>
  <c r="T204" i="1"/>
  <c r="N406" i="1"/>
  <c r="X204" i="1" l="1"/>
  <c r="L204" i="1"/>
  <c r="T205" i="1"/>
  <c r="V204" i="1"/>
  <c r="M408" i="1"/>
  <c r="K408" i="1"/>
  <c r="S409" i="1" s="1"/>
  <c r="N407" i="1"/>
  <c r="U204" i="1"/>
  <c r="L205" i="1" l="1"/>
  <c r="O205" i="1"/>
  <c r="W205" i="1" s="1"/>
  <c r="U205" i="1"/>
  <c r="X205" i="1"/>
  <c r="V205" i="1"/>
  <c r="O206" i="1" s="1"/>
  <c r="M409" i="1"/>
  <c r="K409" i="1"/>
  <c r="S410" i="1" s="1"/>
  <c r="N408" i="1"/>
  <c r="W206" i="1" l="1"/>
  <c r="P205" i="1"/>
  <c r="R205" i="1" s="1"/>
  <c r="Q205" i="1"/>
  <c r="M410" i="1"/>
  <c r="K410" i="1"/>
  <c r="S411" i="1" s="1"/>
  <c r="N409" i="1"/>
  <c r="T206" i="1" l="1"/>
  <c r="P206" i="1"/>
  <c r="R206" i="1" s="1"/>
  <c r="Q206" i="1"/>
  <c r="M411" i="1"/>
  <c r="K411" i="1"/>
  <c r="S412" i="1" s="1"/>
  <c r="N410" i="1"/>
  <c r="X206" i="1" l="1"/>
  <c r="L206" i="1"/>
  <c r="V206" i="1"/>
  <c r="M412" i="1"/>
  <c r="K412" i="1"/>
  <c r="S413" i="1" s="1"/>
  <c r="N411" i="1"/>
  <c r="T207" i="1"/>
  <c r="U206" i="1"/>
  <c r="L207" i="1" l="1"/>
  <c r="U207" i="1"/>
  <c r="X207" i="1"/>
  <c r="O207" i="1"/>
  <c r="V207" i="1"/>
  <c r="W207" i="1"/>
  <c r="M413" i="1"/>
  <c r="K413" i="1"/>
  <c r="S414" i="1" s="1"/>
  <c r="N412" i="1"/>
  <c r="O208" i="1" l="1"/>
  <c r="W208" i="1" s="1"/>
  <c r="M414" i="1"/>
  <c r="K414" i="1"/>
  <c r="S415" i="1" s="1"/>
  <c r="N413" i="1"/>
  <c r="P207" i="1"/>
  <c r="R207" i="1" s="1"/>
  <c r="Q207" i="1"/>
  <c r="T208" i="1" l="1"/>
  <c r="P208" i="1"/>
  <c r="R208" i="1" s="1"/>
  <c r="Q208" i="1"/>
  <c r="M415" i="1"/>
  <c r="K415" i="1"/>
  <c r="S416" i="1" s="1"/>
  <c r="N414" i="1"/>
  <c r="X208" i="1" l="1"/>
  <c r="L208" i="1"/>
  <c r="V208" i="1"/>
  <c r="M416" i="1"/>
  <c r="K416" i="1"/>
  <c r="S417" i="1" s="1"/>
  <c r="N415" i="1"/>
  <c r="T209" i="1"/>
  <c r="X209" i="1" s="1"/>
  <c r="U208" i="1"/>
  <c r="O209" i="1" l="1"/>
  <c r="W209" i="1" s="1"/>
  <c r="L209" i="1"/>
  <c r="U209" i="1"/>
  <c r="V209" i="1"/>
  <c r="M417" i="1"/>
  <c r="K417" i="1"/>
  <c r="S418" i="1" s="1"/>
  <c r="N416" i="1"/>
  <c r="O210" i="1" l="1"/>
  <c r="W210" i="1" s="1"/>
  <c r="M418" i="1"/>
  <c r="K418" i="1"/>
  <c r="S419" i="1" s="1"/>
  <c r="N417" i="1"/>
  <c r="P209" i="1"/>
  <c r="R209" i="1" s="1"/>
  <c r="Q209" i="1"/>
  <c r="T210" i="1" l="1"/>
  <c r="P210" i="1"/>
  <c r="R210" i="1" s="1"/>
  <c r="Q210" i="1"/>
  <c r="M419" i="1"/>
  <c r="K419" i="1"/>
  <c r="S420" i="1" s="1"/>
  <c r="N418" i="1"/>
  <c r="X210" i="1" l="1"/>
  <c r="L210" i="1"/>
  <c r="V210" i="1"/>
  <c r="M420" i="1"/>
  <c r="K420" i="1"/>
  <c r="S421" i="1" s="1"/>
  <c r="N419" i="1"/>
  <c r="T211" i="1"/>
  <c r="U210" i="1"/>
  <c r="L211" i="1" l="1"/>
  <c r="U211" i="1"/>
  <c r="X211" i="1"/>
  <c r="O211" i="1"/>
  <c r="V211" i="1"/>
  <c r="W211" i="1"/>
  <c r="M421" i="1"/>
  <c r="K421" i="1"/>
  <c r="S422" i="1" s="1"/>
  <c r="N420" i="1"/>
  <c r="O212" i="1" l="1"/>
  <c r="W212" i="1" s="1"/>
  <c r="M422" i="1"/>
  <c r="K422" i="1"/>
  <c r="S423" i="1" s="1"/>
  <c r="N421" i="1"/>
  <c r="P211" i="1"/>
  <c r="R211" i="1" s="1"/>
  <c r="Q211" i="1"/>
  <c r="P212" i="1" l="1"/>
  <c r="R212" i="1" s="1"/>
  <c r="Q212" i="1"/>
  <c r="T212" i="1"/>
  <c r="M423" i="1"/>
  <c r="K423" i="1"/>
  <c r="S424" i="1" s="1"/>
  <c r="N422" i="1"/>
  <c r="X212" i="1" l="1"/>
  <c r="L212" i="1"/>
  <c r="V212" i="1"/>
  <c r="M424" i="1"/>
  <c r="K424" i="1"/>
  <c r="S425" i="1" s="1"/>
  <c r="U212" i="1"/>
  <c r="T213" i="1"/>
  <c r="X213" i="1" s="1"/>
  <c r="N423" i="1"/>
  <c r="L213" i="1" l="1"/>
  <c r="O214" i="1" s="1"/>
  <c r="O213" i="1"/>
  <c r="V213" i="1"/>
  <c r="U213" i="1"/>
  <c r="W213" i="1"/>
  <c r="M425" i="1"/>
  <c r="K425" i="1"/>
  <c r="S426" i="1" s="1"/>
  <c r="N424" i="1"/>
  <c r="W214" i="1" l="1"/>
  <c r="M426" i="1"/>
  <c r="K426" i="1"/>
  <c r="S427" i="1" s="1"/>
  <c r="N425" i="1"/>
  <c r="P213" i="1"/>
  <c r="R213" i="1" s="1"/>
  <c r="Q213" i="1"/>
  <c r="N426" i="1" l="1"/>
  <c r="T214" i="1"/>
  <c r="M427" i="1"/>
  <c r="K427" i="1"/>
  <c r="S428" i="1" s="1"/>
  <c r="P214" i="1"/>
  <c r="R214" i="1" s="1"/>
  <c r="Q214" i="1"/>
  <c r="X214" i="1" l="1"/>
  <c r="L214" i="1"/>
  <c r="T215" i="1"/>
  <c r="X215" i="1" s="1"/>
  <c r="V214" i="1"/>
  <c r="O215" i="1" s="1"/>
  <c r="M428" i="1"/>
  <c r="K428" i="1"/>
  <c r="S429" i="1" s="1"/>
  <c r="N427" i="1"/>
  <c r="U214" i="1"/>
  <c r="L215" i="1" l="1"/>
  <c r="U215" i="1"/>
  <c r="V215" i="1"/>
  <c r="W215" i="1"/>
  <c r="M429" i="1"/>
  <c r="K429" i="1"/>
  <c r="S430" i="1" s="1"/>
  <c r="N428" i="1"/>
  <c r="O216" i="1" l="1"/>
  <c r="W216" i="1" s="1"/>
  <c r="M430" i="1"/>
  <c r="K430" i="1"/>
  <c r="S431" i="1" s="1"/>
  <c r="N429" i="1"/>
  <c r="P215" i="1"/>
  <c r="R215" i="1" s="1"/>
  <c r="Q215" i="1"/>
  <c r="T216" i="1" l="1"/>
  <c r="P216" i="1"/>
  <c r="R216" i="1" s="1"/>
  <c r="Q216" i="1"/>
  <c r="M431" i="1"/>
  <c r="K431" i="1"/>
  <c r="S432" i="1" s="1"/>
  <c r="N430" i="1"/>
  <c r="X216" i="1" l="1"/>
  <c r="L216" i="1"/>
  <c r="V216" i="1"/>
  <c r="M432" i="1"/>
  <c r="K432" i="1"/>
  <c r="S433" i="1" s="1"/>
  <c r="N431" i="1"/>
  <c r="T217" i="1"/>
  <c r="U216" i="1"/>
  <c r="U217" i="1" l="1"/>
  <c r="X217" i="1"/>
  <c r="O217" i="1"/>
  <c r="L217" i="1"/>
  <c r="V217" i="1"/>
  <c r="W217" i="1"/>
  <c r="M433" i="1"/>
  <c r="K433" i="1"/>
  <c r="S434" i="1" s="1"/>
  <c r="N432" i="1"/>
  <c r="O218" i="1" l="1"/>
  <c r="W218" i="1" s="1"/>
  <c r="M434" i="1"/>
  <c r="K434" i="1"/>
  <c r="S435" i="1" s="1"/>
  <c r="N433" i="1"/>
  <c r="P217" i="1"/>
  <c r="R217" i="1" s="1"/>
  <c r="Q217" i="1"/>
  <c r="T218" i="1" l="1"/>
  <c r="P218" i="1"/>
  <c r="R218" i="1" s="1"/>
  <c r="Q218" i="1"/>
  <c r="M435" i="1"/>
  <c r="K435" i="1"/>
  <c r="S436" i="1" s="1"/>
  <c r="N434" i="1"/>
  <c r="X218" i="1" l="1"/>
  <c r="L218" i="1"/>
  <c r="V218" i="1"/>
  <c r="M436" i="1"/>
  <c r="K436" i="1"/>
  <c r="S437" i="1" s="1"/>
  <c r="N435" i="1"/>
  <c r="T219" i="1"/>
  <c r="U218" i="1"/>
  <c r="L219" i="1" l="1"/>
  <c r="U219" i="1"/>
  <c r="X219" i="1"/>
  <c r="O219" i="1"/>
  <c r="V219" i="1"/>
  <c r="W219" i="1"/>
  <c r="M437" i="1"/>
  <c r="K437" i="1"/>
  <c r="S438" i="1" s="1"/>
  <c r="N436" i="1"/>
  <c r="O220" i="1" l="1"/>
  <c r="M438" i="1"/>
  <c r="K438" i="1"/>
  <c r="S439" i="1" s="1"/>
  <c r="N437" i="1"/>
  <c r="P219" i="1"/>
  <c r="R219" i="1" s="1"/>
  <c r="Q219" i="1"/>
  <c r="W220" i="1"/>
  <c r="M439" i="1" l="1"/>
  <c r="K439" i="1"/>
  <c r="S440" i="1" s="1"/>
  <c r="P220" i="1"/>
  <c r="R220" i="1" s="1"/>
  <c r="Q220" i="1"/>
  <c r="T220" i="1"/>
  <c r="N438" i="1"/>
  <c r="X220" i="1" l="1"/>
  <c r="L220" i="1"/>
  <c r="T221" i="1"/>
  <c r="V220" i="1"/>
  <c r="U220" i="1"/>
  <c r="M440" i="1"/>
  <c r="K440" i="1"/>
  <c r="S441" i="1" s="1"/>
  <c r="N439" i="1"/>
  <c r="L221" i="1" l="1"/>
  <c r="O221" i="1"/>
  <c r="U221" i="1"/>
  <c r="X221" i="1"/>
  <c r="V221" i="1"/>
  <c r="O222" i="1"/>
  <c r="M441" i="1"/>
  <c r="K441" i="1"/>
  <c r="S442" i="1" s="1"/>
  <c r="N440" i="1"/>
  <c r="W221" i="1"/>
  <c r="P221" i="1" l="1"/>
  <c r="R221" i="1" s="1"/>
  <c r="Q221" i="1"/>
  <c r="W222" i="1"/>
  <c r="M442" i="1"/>
  <c r="K442" i="1"/>
  <c r="S443" i="1" s="1"/>
  <c r="N441" i="1"/>
  <c r="N442" i="1" l="1"/>
  <c r="T222" i="1"/>
  <c r="P222" i="1"/>
  <c r="R222" i="1" s="1"/>
  <c r="Q222" i="1"/>
  <c r="M443" i="1"/>
  <c r="K443" i="1"/>
  <c r="S444" i="1" s="1"/>
  <c r="X222" i="1" l="1"/>
  <c r="L222" i="1"/>
  <c r="V222" i="1"/>
  <c r="M444" i="1"/>
  <c r="K444" i="1"/>
  <c r="S445" i="1" s="1"/>
  <c r="N443" i="1"/>
  <c r="U222" i="1"/>
  <c r="T223" i="1"/>
  <c r="X223" i="1" s="1"/>
  <c r="O223" i="1" l="1"/>
  <c r="L223" i="1"/>
  <c r="V223" i="1"/>
  <c r="W223" i="1"/>
  <c r="M445" i="1"/>
  <c r="K445" i="1"/>
  <c r="S446" i="1" s="1"/>
  <c r="U223" i="1"/>
  <c r="N444" i="1"/>
  <c r="O224" i="1" l="1"/>
  <c r="M446" i="1"/>
  <c r="K446" i="1"/>
  <c r="S447" i="1" s="1"/>
  <c r="N445" i="1"/>
  <c r="P223" i="1"/>
  <c r="R223" i="1" s="1"/>
  <c r="Q223" i="1"/>
  <c r="W224" i="1"/>
  <c r="P224" i="1" l="1"/>
  <c r="R224" i="1" s="1"/>
  <c r="Q224" i="1"/>
  <c r="M447" i="1"/>
  <c r="K447" i="1"/>
  <c r="S448" i="1" s="1"/>
  <c r="T224" i="1"/>
  <c r="N446" i="1"/>
  <c r="X224" i="1" l="1"/>
  <c r="L224" i="1"/>
  <c r="V224" i="1"/>
  <c r="T225" i="1"/>
  <c r="U224" i="1"/>
  <c r="M448" i="1"/>
  <c r="K448" i="1"/>
  <c r="S449" i="1" s="1"/>
  <c r="N447" i="1"/>
  <c r="L225" i="1" l="1"/>
  <c r="U225" i="1"/>
  <c r="X225" i="1"/>
  <c r="O225" i="1"/>
  <c r="W225" i="1" s="1"/>
  <c r="V225" i="1"/>
  <c r="N448" i="1"/>
  <c r="M449" i="1"/>
  <c r="K449" i="1"/>
  <c r="S450" i="1" s="1"/>
  <c r="O226" i="1" l="1"/>
  <c r="M450" i="1"/>
  <c r="K450" i="1"/>
  <c r="S451" i="1" s="1"/>
  <c r="N449" i="1"/>
  <c r="W226" i="1"/>
  <c r="P225" i="1"/>
  <c r="R225" i="1" s="1"/>
  <c r="Q225" i="1"/>
  <c r="T226" i="1" l="1"/>
  <c r="P226" i="1"/>
  <c r="R226" i="1" s="1"/>
  <c r="Q226" i="1"/>
  <c r="M451" i="1"/>
  <c r="K451" i="1"/>
  <c r="S452" i="1" s="1"/>
  <c r="N450" i="1"/>
  <c r="X226" i="1" l="1"/>
  <c r="L226" i="1"/>
  <c r="V226" i="1"/>
  <c r="N451" i="1"/>
  <c r="M452" i="1"/>
  <c r="K452" i="1"/>
  <c r="S453" i="1" s="1"/>
  <c r="T227" i="1"/>
  <c r="U226" i="1"/>
  <c r="O227" i="1" l="1"/>
  <c r="U227" i="1"/>
  <c r="X227" i="1"/>
  <c r="L227" i="1"/>
  <c r="V227" i="1"/>
  <c r="W227" i="1"/>
  <c r="M453" i="1"/>
  <c r="K453" i="1"/>
  <c r="S454" i="1" s="1"/>
  <c r="N452" i="1"/>
  <c r="O228" i="1" l="1"/>
  <c r="M454" i="1"/>
  <c r="K454" i="1"/>
  <c r="S455" i="1" s="1"/>
  <c r="N453" i="1"/>
  <c r="W228" i="1"/>
  <c r="P227" i="1"/>
  <c r="R227" i="1" s="1"/>
  <c r="Q227" i="1"/>
  <c r="T228" i="1" l="1"/>
  <c r="P228" i="1"/>
  <c r="R228" i="1" s="1"/>
  <c r="Q228" i="1"/>
  <c r="M455" i="1"/>
  <c r="K455" i="1"/>
  <c r="S456" i="1" s="1"/>
  <c r="N454" i="1"/>
  <c r="X228" i="1" l="1"/>
  <c r="L228" i="1"/>
  <c r="V228" i="1"/>
  <c r="M456" i="1"/>
  <c r="K456" i="1"/>
  <c r="S457" i="1" s="1"/>
  <c r="N455" i="1"/>
  <c r="T229" i="1"/>
  <c r="X229" i="1" s="1"/>
  <c r="U228" i="1"/>
  <c r="L229" i="1" l="1"/>
  <c r="O229" i="1"/>
  <c r="U229" i="1"/>
  <c r="V229" i="1"/>
  <c r="W229" i="1"/>
  <c r="M457" i="1"/>
  <c r="K457" i="1"/>
  <c r="S458" i="1" s="1"/>
  <c r="N456" i="1"/>
  <c r="O230" i="1" l="1"/>
  <c r="W230" i="1" s="1"/>
  <c r="M458" i="1"/>
  <c r="K458" i="1"/>
  <c r="S459" i="1" s="1"/>
  <c r="N457" i="1"/>
  <c r="P229" i="1"/>
  <c r="R229" i="1" s="1"/>
  <c r="Q229" i="1"/>
  <c r="T230" i="1" l="1"/>
  <c r="P230" i="1"/>
  <c r="R230" i="1" s="1"/>
  <c r="Q230" i="1"/>
  <c r="M459" i="1"/>
  <c r="K459" i="1"/>
  <c r="S460" i="1" s="1"/>
  <c r="N458" i="1"/>
  <c r="X230" i="1" l="1"/>
  <c r="L230" i="1"/>
  <c r="V230" i="1"/>
  <c r="M460" i="1"/>
  <c r="K460" i="1"/>
  <c r="S461" i="1" s="1"/>
  <c r="N459" i="1"/>
  <c r="T231" i="1"/>
  <c r="U230" i="1"/>
  <c r="L231" i="1" l="1"/>
  <c r="U231" i="1"/>
  <c r="X231" i="1"/>
  <c r="O231" i="1"/>
  <c r="V231" i="1"/>
  <c r="O232" i="1" s="1"/>
  <c r="W231" i="1"/>
  <c r="M461" i="1"/>
  <c r="K461" i="1"/>
  <c r="S462" i="1" s="1"/>
  <c r="N460" i="1"/>
  <c r="M462" i="1" l="1"/>
  <c r="K462" i="1"/>
  <c r="S463" i="1" s="1"/>
  <c r="N461" i="1"/>
  <c r="W232" i="1"/>
  <c r="P231" i="1"/>
  <c r="R231" i="1" s="1"/>
  <c r="Q231" i="1"/>
  <c r="T232" i="1" l="1"/>
  <c r="P232" i="1"/>
  <c r="R232" i="1" s="1"/>
  <c r="Q232" i="1"/>
  <c r="M463" i="1"/>
  <c r="K463" i="1"/>
  <c r="S464" i="1" s="1"/>
  <c r="N462" i="1"/>
  <c r="X232" i="1" l="1"/>
  <c r="L232" i="1"/>
  <c r="V232" i="1"/>
  <c r="M464" i="1"/>
  <c r="K464" i="1"/>
  <c r="S465" i="1" s="1"/>
  <c r="N463" i="1"/>
  <c r="T233" i="1"/>
  <c r="X233" i="1" s="1"/>
  <c r="U232" i="1"/>
  <c r="L233" i="1" l="1"/>
  <c r="U233" i="1"/>
  <c r="O233" i="1"/>
  <c r="W233" i="1" s="1"/>
  <c r="V233" i="1"/>
  <c r="M465" i="1"/>
  <c r="K465" i="1"/>
  <c r="S466" i="1" s="1"/>
  <c r="N464" i="1"/>
  <c r="O234" i="1" l="1"/>
  <c r="N465" i="1"/>
  <c r="P233" i="1"/>
  <c r="R233" i="1" s="1"/>
  <c r="Q233" i="1"/>
  <c r="M466" i="1"/>
  <c r="K466" i="1"/>
  <c r="S467" i="1" s="1"/>
  <c r="W234" i="1"/>
  <c r="P234" i="1" l="1"/>
  <c r="R234" i="1" s="1"/>
  <c r="Q234" i="1"/>
  <c r="M467" i="1"/>
  <c r="K467" i="1"/>
  <c r="S468" i="1" s="1"/>
  <c r="N466" i="1"/>
  <c r="T234" i="1"/>
  <c r="X234" i="1" l="1"/>
  <c r="L234" i="1"/>
  <c r="V234" i="1"/>
  <c r="M468" i="1"/>
  <c r="K468" i="1"/>
  <c r="S469" i="1" s="1"/>
  <c r="N467" i="1"/>
  <c r="T235" i="1"/>
  <c r="X235" i="1" s="1"/>
  <c r="U234" i="1"/>
  <c r="L235" i="1" l="1"/>
  <c r="O235" i="1"/>
  <c r="V235" i="1"/>
  <c r="O236" i="1"/>
  <c r="U235" i="1"/>
  <c r="W235" i="1"/>
  <c r="M469" i="1"/>
  <c r="K469" i="1"/>
  <c r="S470" i="1" s="1"/>
  <c r="N468" i="1"/>
  <c r="M470" i="1" l="1"/>
  <c r="K470" i="1"/>
  <c r="S471" i="1" s="1"/>
  <c r="N469" i="1"/>
  <c r="W236" i="1"/>
  <c r="P235" i="1"/>
  <c r="R235" i="1" s="1"/>
  <c r="Q235" i="1"/>
  <c r="T236" i="1" l="1"/>
  <c r="P236" i="1"/>
  <c r="R236" i="1" s="1"/>
  <c r="Q236" i="1"/>
  <c r="M471" i="1"/>
  <c r="K471" i="1"/>
  <c r="S472" i="1" s="1"/>
  <c r="N470" i="1"/>
  <c r="X236" i="1" l="1"/>
  <c r="L236" i="1"/>
  <c r="V236" i="1"/>
  <c r="M472" i="1"/>
  <c r="K472" i="1"/>
  <c r="S473" i="1" s="1"/>
  <c r="N471" i="1"/>
  <c r="T237" i="1"/>
  <c r="X237" i="1" s="1"/>
  <c r="U236" i="1"/>
  <c r="L237" i="1" l="1"/>
  <c r="U237" i="1"/>
  <c r="O237" i="1"/>
  <c r="V237" i="1"/>
  <c r="O238" i="1" s="1"/>
  <c r="W237" i="1"/>
  <c r="M473" i="1"/>
  <c r="K473" i="1"/>
  <c r="S474" i="1" s="1"/>
  <c r="N472" i="1"/>
  <c r="N473" i="1" l="1"/>
  <c r="P237" i="1"/>
  <c r="R237" i="1" s="1"/>
  <c r="Q237" i="1"/>
  <c r="M474" i="1"/>
  <c r="K474" i="1"/>
  <c r="S475" i="1" s="1"/>
  <c r="W238" i="1"/>
  <c r="M475" i="1" l="1"/>
  <c r="K475" i="1"/>
  <c r="S476" i="1" s="1"/>
  <c r="P238" i="1"/>
  <c r="R238" i="1" s="1"/>
  <c r="Q238" i="1"/>
  <c r="N474" i="1"/>
  <c r="T238" i="1"/>
  <c r="X238" i="1" l="1"/>
  <c r="L238" i="1"/>
  <c r="V238" i="1"/>
  <c r="N475" i="1"/>
  <c r="T239" i="1"/>
  <c r="X239" i="1" s="1"/>
  <c r="M476" i="1"/>
  <c r="K476" i="1"/>
  <c r="S477" i="1" s="1"/>
  <c r="U238" i="1"/>
  <c r="L239" i="1" l="1"/>
  <c r="U239" i="1"/>
  <c r="O239" i="1"/>
  <c r="V239" i="1"/>
  <c r="O240" i="1"/>
  <c r="W239" i="1"/>
  <c r="M477" i="1"/>
  <c r="K477" i="1"/>
  <c r="S478" i="1" s="1"/>
  <c r="N476" i="1"/>
  <c r="M478" i="1" l="1"/>
  <c r="K478" i="1"/>
  <c r="S479" i="1" s="1"/>
  <c r="N477" i="1"/>
  <c r="W240" i="1"/>
  <c r="P239" i="1"/>
  <c r="R239" i="1" s="1"/>
  <c r="Q239" i="1"/>
  <c r="P240" i="1" l="1"/>
  <c r="R240" i="1" s="1"/>
  <c r="Q240" i="1"/>
  <c r="T240" i="1"/>
  <c r="M479" i="1"/>
  <c r="K479" i="1"/>
  <c r="S480" i="1" s="1"/>
  <c r="N478" i="1"/>
  <c r="X240" i="1" l="1"/>
  <c r="L240" i="1"/>
  <c r="T241" i="1"/>
  <c r="V240" i="1"/>
  <c r="M480" i="1"/>
  <c r="K480" i="1"/>
  <c r="S481" i="1" s="1"/>
  <c r="N479" i="1"/>
  <c r="U240" i="1"/>
  <c r="L241" i="1" l="1"/>
  <c r="O241" i="1"/>
  <c r="U241" i="1"/>
  <c r="X241" i="1"/>
  <c r="V241" i="1"/>
  <c r="O242" i="1" s="1"/>
  <c r="W241" i="1"/>
  <c r="M481" i="1"/>
  <c r="K481" i="1"/>
  <c r="S482" i="1" s="1"/>
  <c r="N480" i="1"/>
  <c r="M482" i="1" l="1"/>
  <c r="K482" i="1"/>
  <c r="S483" i="1" s="1"/>
  <c r="N481" i="1"/>
  <c r="W242" i="1"/>
  <c r="P241" i="1"/>
  <c r="R241" i="1" s="1"/>
  <c r="Q241" i="1"/>
  <c r="T242" i="1" l="1"/>
  <c r="P242" i="1"/>
  <c r="R242" i="1" s="1"/>
  <c r="Q242" i="1"/>
  <c r="M483" i="1"/>
  <c r="K483" i="1"/>
  <c r="S484" i="1" s="1"/>
  <c r="N482" i="1"/>
  <c r="X242" i="1" l="1"/>
  <c r="L242" i="1"/>
  <c r="V242" i="1"/>
  <c r="M484" i="1"/>
  <c r="K484" i="1"/>
  <c r="S485" i="1" s="1"/>
  <c r="N483" i="1"/>
  <c r="T243" i="1"/>
  <c r="U242" i="1"/>
  <c r="L243" i="1" l="1"/>
  <c r="U243" i="1"/>
  <c r="X243" i="1"/>
  <c r="O243" i="1"/>
  <c r="V243" i="1"/>
  <c r="O244" i="1" s="1"/>
  <c r="W243" i="1"/>
  <c r="M485" i="1"/>
  <c r="K485" i="1"/>
  <c r="S486" i="1" s="1"/>
  <c r="N484" i="1"/>
  <c r="M486" i="1" l="1"/>
  <c r="K486" i="1"/>
  <c r="S487" i="1" s="1"/>
  <c r="N485" i="1"/>
  <c r="W244" i="1"/>
  <c r="P243" i="1"/>
  <c r="R243" i="1" s="1"/>
  <c r="Q243" i="1"/>
  <c r="P244" i="1" l="1"/>
  <c r="R244" i="1" s="1"/>
  <c r="Q244" i="1"/>
  <c r="T244" i="1"/>
  <c r="M487" i="1"/>
  <c r="K487" i="1"/>
  <c r="S488" i="1" s="1"/>
  <c r="N486" i="1"/>
  <c r="X244" i="1" l="1"/>
  <c r="L244" i="1"/>
  <c r="V244" i="1"/>
  <c r="U244" i="1"/>
  <c r="T245" i="1"/>
  <c r="X245" i="1" s="1"/>
  <c r="M488" i="1"/>
  <c r="K488" i="1"/>
  <c r="S489" i="1" s="1"/>
  <c r="N487" i="1"/>
  <c r="L245" i="1" l="1"/>
  <c r="O245" i="1"/>
  <c r="W245" i="1" s="1"/>
  <c r="V245" i="1"/>
  <c r="O246" i="1"/>
  <c r="M489" i="1"/>
  <c r="K489" i="1"/>
  <c r="S490" i="1" s="1"/>
  <c r="N488" i="1"/>
  <c r="U245" i="1"/>
  <c r="M490" i="1" l="1"/>
  <c r="K490" i="1"/>
  <c r="S491" i="1" s="1"/>
  <c r="P245" i="1"/>
  <c r="R245" i="1" s="1"/>
  <c r="Q245" i="1"/>
  <c r="W246" i="1"/>
  <c r="N489" i="1"/>
  <c r="P246" i="1" l="1"/>
  <c r="R246" i="1" s="1"/>
  <c r="Q246" i="1"/>
  <c r="T246" i="1"/>
  <c r="M491" i="1"/>
  <c r="K491" i="1"/>
  <c r="S492" i="1" s="1"/>
  <c r="N490" i="1"/>
  <c r="X246" i="1" l="1"/>
  <c r="L246" i="1"/>
  <c r="V246" i="1"/>
  <c r="M492" i="1"/>
  <c r="K492" i="1"/>
  <c r="S493" i="1" s="1"/>
  <c r="N491" i="1"/>
  <c r="T247" i="1"/>
  <c r="X247" i="1" s="1"/>
  <c r="U246" i="1"/>
  <c r="L247" i="1" l="1"/>
  <c r="O247" i="1"/>
  <c r="V247" i="1"/>
  <c r="U247" i="1"/>
  <c r="W247" i="1"/>
  <c r="M493" i="1"/>
  <c r="K493" i="1"/>
  <c r="S494" i="1" s="1"/>
  <c r="N492" i="1"/>
  <c r="O248" i="1" l="1"/>
  <c r="M494" i="1"/>
  <c r="K494" i="1"/>
  <c r="S495" i="1" s="1"/>
  <c r="N493" i="1"/>
  <c r="P247" i="1"/>
  <c r="R247" i="1" s="1"/>
  <c r="Q247" i="1"/>
  <c r="W248" i="1"/>
  <c r="M495" i="1" l="1"/>
  <c r="K495" i="1"/>
  <c r="S496" i="1" s="1"/>
  <c r="P248" i="1"/>
  <c r="R248" i="1" s="1"/>
  <c r="Q248" i="1"/>
  <c r="T248" i="1"/>
  <c r="N494" i="1"/>
  <c r="X248" i="1" l="1"/>
  <c r="L248" i="1"/>
  <c r="V248" i="1"/>
  <c r="T249" i="1"/>
  <c r="U248" i="1"/>
  <c r="M496" i="1"/>
  <c r="K496" i="1"/>
  <c r="S497" i="1" s="1"/>
  <c r="N495" i="1"/>
  <c r="L249" i="1" l="1"/>
  <c r="U249" i="1"/>
  <c r="X249" i="1"/>
  <c r="O249" i="1"/>
  <c r="W249" i="1" s="1"/>
  <c r="V249" i="1"/>
  <c r="O250" i="1" s="1"/>
  <c r="M497" i="1"/>
  <c r="K497" i="1"/>
  <c r="S498" i="1" s="1"/>
  <c r="N496" i="1"/>
  <c r="W250" i="1" l="1"/>
  <c r="P249" i="1"/>
  <c r="R249" i="1" s="1"/>
  <c r="Q249" i="1"/>
  <c r="M498" i="1"/>
  <c r="K498" i="1"/>
  <c r="S499" i="1" s="1"/>
  <c r="N497" i="1"/>
  <c r="T250" i="1" l="1"/>
  <c r="M499" i="1"/>
  <c r="K499" i="1"/>
  <c r="S500" i="1" s="1"/>
  <c r="N498" i="1"/>
  <c r="P250" i="1"/>
  <c r="R250" i="1" s="1"/>
  <c r="Q250" i="1"/>
  <c r="X250" i="1" l="1"/>
  <c r="L250" i="1"/>
  <c r="V250" i="1"/>
  <c r="M500" i="1"/>
  <c r="K500" i="1"/>
  <c r="S501" i="1" s="1"/>
  <c r="N499" i="1"/>
  <c r="T251" i="1"/>
  <c r="X251" i="1" s="1"/>
  <c r="U250" i="1"/>
  <c r="L251" i="1" l="1"/>
  <c r="U251" i="1"/>
  <c r="O251" i="1"/>
  <c r="V251" i="1"/>
  <c r="O252" i="1" s="1"/>
  <c r="W251" i="1"/>
  <c r="M501" i="1"/>
  <c r="K501" i="1"/>
  <c r="S502" i="1" s="1"/>
  <c r="N500" i="1"/>
  <c r="M502" i="1" l="1"/>
  <c r="K502" i="1"/>
  <c r="S503" i="1" s="1"/>
  <c r="N501" i="1"/>
  <c r="P251" i="1"/>
  <c r="R251" i="1" s="1"/>
  <c r="Q251" i="1"/>
  <c r="W252" i="1"/>
  <c r="M503" i="1" l="1"/>
  <c r="K503" i="1"/>
  <c r="S504" i="1" s="1"/>
  <c r="P252" i="1"/>
  <c r="R252" i="1" s="1"/>
  <c r="Q252" i="1"/>
  <c r="T252" i="1"/>
  <c r="N502" i="1"/>
  <c r="X252" i="1" l="1"/>
  <c r="L252" i="1"/>
  <c r="V252" i="1"/>
  <c r="T253" i="1"/>
  <c r="X253" i="1" s="1"/>
  <c r="U252" i="1"/>
  <c r="M504" i="1"/>
  <c r="K504" i="1"/>
  <c r="S505" i="1" s="1"/>
  <c r="N503" i="1"/>
  <c r="O253" i="1" l="1"/>
  <c r="U253" i="1"/>
  <c r="L253" i="1"/>
  <c r="V253" i="1"/>
  <c r="M505" i="1"/>
  <c r="K505" i="1"/>
  <c r="S506" i="1" s="1"/>
  <c r="W253" i="1"/>
  <c r="N504" i="1"/>
  <c r="O254" i="1" l="1"/>
  <c r="W254" i="1" s="1"/>
  <c r="P253" i="1"/>
  <c r="R253" i="1" s="1"/>
  <c r="Q253" i="1"/>
  <c r="M506" i="1"/>
  <c r="K506" i="1"/>
  <c r="S507" i="1" s="1"/>
  <c r="N505" i="1"/>
  <c r="T254" i="1" l="1"/>
  <c r="M507" i="1"/>
  <c r="K507" i="1"/>
  <c r="S508" i="1" s="1"/>
  <c r="N506" i="1"/>
  <c r="P254" i="1"/>
  <c r="R254" i="1" s="1"/>
  <c r="Q254" i="1"/>
  <c r="X254" i="1" l="1"/>
  <c r="L254" i="1"/>
  <c r="V254" i="1"/>
  <c r="M508" i="1"/>
  <c r="K508" i="1"/>
  <c r="S509" i="1" s="1"/>
  <c r="N507" i="1"/>
  <c r="T255" i="1"/>
  <c r="X255" i="1" s="1"/>
  <c r="U254" i="1"/>
  <c r="L255" i="1" l="1"/>
  <c r="O255" i="1"/>
  <c r="V255" i="1"/>
  <c r="O256" i="1"/>
  <c r="U255" i="1"/>
  <c r="W255" i="1"/>
  <c r="M509" i="1"/>
  <c r="K509" i="1"/>
  <c r="S510" i="1" s="1"/>
  <c r="N508" i="1"/>
  <c r="M510" i="1" l="1"/>
  <c r="K510" i="1"/>
  <c r="S511" i="1" s="1"/>
  <c r="N509" i="1"/>
  <c r="W256" i="1"/>
  <c r="P255" i="1"/>
  <c r="R255" i="1" s="1"/>
  <c r="Q255" i="1"/>
  <c r="P256" i="1" l="1"/>
  <c r="R256" i="1" s="1"/>
  <c r="Q256" i="1"/>
  <c r="T256" i="1"/>
  <c r="M511" i="1"/>
  <c r="K511" i="1"/>
  <c r="S512" i="1" s="1"/>
  <c r="N510" i="1"/>
  <c r="X256" i="1" l="1"/>
  <c r="L256" i="1"/>
  <c r="V256" i="1"/>
  <c r="T257" i="1"/>
  <c r="X257" i="1" s="1"/>
  <c r="M512" i="1"/>
  <c r="K512" i="1"/>
  <c r="S513" i="1" s="1"/>
  <c r="N511" i="1"/>
  <c r="U256" i="1"/>
  <c r="L257" i="1" l="1"/>
  <c r="U257" i="1"/>
  <c r="O257" i="1"/>
  <c r="W257" i="1" s="1"/>
  <c r="V257" i="1"/>
  <c r="M513" i="1"/>
  <c r="K513" i="1"/>
  <c r="S514" i="1" s="1"/>
  <c r="N512" i="1"/>
  <c r="O258" i="1" l="1"/>
  <c r="W258" i="1"/>
  <c r="P257" i="1"/>
  <c r="R257" i="1" s="1"/>
  <c r="Q257" i="1"/>
  <c r="M514" i="1"/>
  <c r="K514" i="1"/>
  <c r="S515" i="1" s="1"/>
  <c r="N513" i="1"/>
  <c r="T258" i="1" l="1"/>
  <c r="P258" i="1"/>
  <c r="R258" i="1" s="1"/>
  <c r="Q258" i="1"/>
  <c r="M515" i="1"/>
  <c r="K515" i="1"/>
  <c r="S516" i="1" s="1"/>
  <c r="N514" i="1"/>
  <c r="X258" i="1" l="1"/>
  <c r="L258" i="1"/>
  <c r="V258" i="1"/>
  <c r="M516" i="1"/>
  <c r="K516" i="1"/>
  <c r="S517" i="1" s="1"/>
  <c r="N515" i="1"/>
  <c r="U258" i="1"/>
  <c r="T259" i="1" l="1"/>
  <c r="O259" i="1"/>
  <c r="W259" i="1" s="1"/>
  <c r="M517" i="1"/>
  <c r="K517" i="1"/>
  <c r="S518" i="1" s="1"/>
  <c r="N516" i="1"/>
  <c r="V259" i="1" l="1"/>
  <c r="X259" i="1"/>
  <c r="L259" i="1"/>
  <c r="O260" i="1" s="1"/>
  <c r="W260" i="1" s="1"/>
  <c r="U259" i="1"/>
  <c r="M518" i="1"/>
  <c r="K518" i="1"/>
  <c r="S519" i="1" s="1"/>
  <c r="N517" i="1"/>
  <c r="P259" i="1"/>
  <c r="R259" i="1" s="1"/>
  <c r="Q259" i="1"/>
  <c r="T260" i="1" l="1"/>
  <c r="X260" i="1" s="1"/>
  <c r="P260" i="1"/>
  <c r="R260" i="1" s="1"/>
  <c r="Q260" i="1"/>
  <c r="M519" i="1"/>
  <c r="K519" i="1"/>
  <c r="S520" i="1" s="1"/>
  <c r="N518" i="1"/>
  <c r="L260" i="1" l="1"/>
  <c r="V260" i="1"/>
  <c r="M520" i="1"/>
  <c r="K520" i="1"/>
  <c r="S521" i="1" s="1"/>
  <c r="N519" i="1"/>
  <c r="U260" i="1"/>
  <c r="T261" i="1" l="1"/>
  <c r="O261" i="1"/>
  <c r="U261" i="1"/>
  <c r="W261" i="1"/>
  <c r="M521" i="1"/>
  <c r="K521" i="1"/>
  <c r="S522" i="1" s="1"/>
  <c r="N520" i="1"/>
  <c r="V261" i="1" l="1"/>
  <c r="X261" i="1"/>
  <c r="L261" i="1"/>
  <c r="O262" i="1" s="1"/>
  <c r="W262" i="1" s="1"/>
  <c r="M522" i="1"/>
  <c r="K522" i="1"/>
  <c r="S523" i="1" s="1"/>
  <c r="N521" i="1"/>
  <c r="P261" i="1"/>
  <c r="R261" i="1" s="1"/>
  <c r="Q261" i="1"/>
  <c r="T262" i="1" l="1"/>
  <c r="X262" i="1" s="1"/>
  <c r="P262" i="1"/>
  <c r="R262" i="1" s="1"/>
  <c r="Q262" i="1"/>
  <c r="M523" i="1"/>
  <c r="K523" i="1"/>
  <c r="S524" i="1" s="1"/>
  <c r="N522" i="1"/>
  <c r="L262" i="1" l="1"/>
  <c r="V262" i="1"/>
  <c r="M524" i="1"/>
  <c r="K524" i="1"/>
  <c r="S525" i="1" s="1"/>
  <c r="N523" i="1"/>
  <c r="U262" i="1"/>
  <c r="T263" i="1" l="1"/>
  <c r="O263" i="1"/>
  <c r="U263" i="1"/>
  <c r="W263" i="1"/>
  <c r="M525" i="1"/>
  <c r="K525" i="1"/>
  <c r="S526" i="1" s="1"/>
  <c r="N524" i="1"/>
  <c r="V263" i="1" l="1"/>
  <c r="X263" i="1"/>
  <c r="L263" i="1"/>
  <c r="M526" i="1"/>
  <c r="K526" i="1"/>
  <c r="S527" i="1" s="1"/>
  <c r="N525" i="1"/>
  <c r="P263" i="1"/>
  <c r="R263" i="1" s="1"/>
  <c r="Q263" i="1"/>
  <c r="O264" i="1" l="1"/>
  <c r="W264" i="1" s="1"/>
  <c r="T264" i="1"/>
  <c r="X264" i="1" s="1"/>
  <c r="M527" i="1"/>
  <c r="K527" i="1"/>
  <c r="S528" i="1" s="1"/>
  <c r="N526" i="1"/>
  <c r="Q264" i="1" l="1"/>
  <c r="P264" i="1"/>
  <c r="R264" i="1" s="1"/>
  <c r="L264" i="1"/>
  <c r="V264" i="1"/>
  <c r="N527" i="1"/>
  <c r="U264" i="1"/>
  <c r="M528" i="1"/>
  <c r="K528" i="1"/>
  <c r="S529" i="1" s="1"/>
  <c r="T265" i="1" l="1"/>
  <c r="O265" i="1"/>
  <c r="W265" i="1" s="1"/>
  <c r="U265" i="1"/>
  <c r="N528" i="1"/>
  <c r="M529" i="1"/>
  <c r="K529" i="1"/>
  <c r="S530" i="1" s="1"/>
  <c r="V265" i="1" l="1"/>
  <c r="X265" i="1"/>
  <c r="L265" i="1"/>
  <c r="N529" i="1"/>
  <c r="M530" i="1"/>
  <c r="K530" i="1"/>
  <c r="S531" i="1" s="1"/>
  <c r="P265" i="1"/>
  <c r="R265" i="1" s="1"/>
  <c r="Q265" i="1"/>
  <c r="O266" i="1" l="1"/>
  <c r="W266" i="1" s="1"/>
  <c r="M531" i="1"/>
  <c r="K531" i="1"/>
  <c r="S532" i="1" s="1"/>
  <c r="N530" i="1"/>
  <c r="P266" i="1"/>
  <c r="R266" i="1" s="1"/>
  <c r="Q266" i="1"/>
  <c r="T266" i="1"/>
  <c r="X266" i="1" s="1"/>
  <c r="L266" i="1" l="1"/>
  <c r="V266" i="1"/>
  <c r="N531" i="1"/>
  <c r="M532" i="1"/>
  <c r="K532" i="1"/>
  <c r="S533" i="1" s="1"/>
  <c r="U266" i="1"/>
  <c r="T267" i="1" l="1"/>
  <c r="U267" i="1" s="1"/>
  <c r="O267" i="1"/>
  <c r="W267" i="1" s="1"/>
  <c r="M533" i="1"/>
  <c r="K533" i="1"/>
  <c r="S534" i="1" s="1"/>
  <c r="N532" i="1"/>
  <c r="V267" i="1" l="1"/>
  <c r="X267" i="1"/>
  <c r="L267" i="1"/>
  <c r="M534" i="1"/>
  <c r="K534" i="1"/>
  <c r="S535" i="1" s="1"/>
  <c r="N533" i="1"/>
  <c r="P267" i="1"/>
  <c r="R267" i="1" s="1"/>
  <c r="Q267" i="1"/>
  <c r="O268" i="1" l="1"/>
  <c r="W268" i="1" s="1"/>
  <c r="Q268" i="1"/>
  <c r="T268" i="1"/>
  <c r="X268" i="1" s="1"/>
  <c r="M535" i="1"/>
  <c r="K535" i="1"/>
  <c r="S536" i="1" s="1"/>
  <c r="N534" i="1"/>
  <c r="P268" i="1" l="1"/>
  <c r="R268" i="1" s="1"/>
  <c r="L268" i="1"/>
  <c r="V268" i="1"/>
  <c r="M536" i="1"/>
  <c r="K536" i="1"/>
  <c r="S537" i="1" s="1"/>
  <c r="N535" i="1"/>
  <c r="U268" i="1"/>
  <c r="T269" i="1" l="1"/>
  <c r="O269" i="1"/>
  <c r="W269" i="1" s="1"/>
  <c r="U269" i="1"/>
  <c r="M537" i="1"/>
  <c r="K537" i="1"/>
  <c r="S538" i="1" s="1"/>
  <c r="N536" i="1"/>
  <c r="V269" i="1" l="1"/>
  <c r="X269" i="1"/>
  <c r="L269" i="1"/>
  <c r="O270" i="1" s="1"/>
  <c r="W270" i="1" s="1"/>
  <c r="M538" i="1"/>
  <c r="K538" i="1"/>
  <c r="S539" i="1" s="1"/>
  <c r="N537" i="1"/>
  <c r="P269" i="1"/>
  <c r="R269" i="1" s="1"/>
  <c r="Q269" i="1"/>
  <c r="T270" i="1" l="1"/>
  <c r="X270" i="1" s="1"/>
  <c r="P270" i="1"/>
  <c r="R270" i="1" s="1"/>
  <c r="Q270" i="1"/>
  <c r="M539" i="1"/>
  <c r="K539" i="1"/>
  <c r="S540" i="1" s="1"/>
  <c r="N538" i="1"/>
  <c r="L270" i="1" l="1"/>
  <c r="V270" i="1"/>
  <c r="M540" i="1"/>
  <c r="K540" i="1"/>
  <c r="S541" i="1" s="1"/>
  <c r="N539" i="1"/>
  <c r="U270" i="1"/>
  <c r="T271" i="1" l="1"/>
  <c r="U271" i="1" s="1"/>
  <c r="O271" i="1"/>
  <c r="W271" i="1" s="1"/>
  <c r="M541" i="1"/>
  <c r="K541" i="1"/>
  <c r="S542" i="1" s="1"/>
  <c r="N540" i="1"/>
  <c r="V271" i="1" l="1"/>
  <c r="X271" i="1"/>
  <c r="L271" i="1"/>
  <c r="M542" i="1"/>
  <c r="K542" i="1"/>
  <c r="S543" i="1" s="1"/>
  <c r="N541" i="1"/>
  <c r="P271" i="1"/>
  <c r="R271" i="1" s="1"/>
  <c r="Q271" i="1"/>
  <c r="O272" i="1" l="1"/>
  <c r="W272" i="1" s="1"/>
  <c r="T272" i="1"/>
  <c r="X272" i="1" s="1"/>
  <c r="M543" i="1"/>
  <c r="K543" i="1"/>
  <c r="S544" i="1" s="1"/>
  <c r="N542" i="1"/>
  <c r="Q272" i="1" l="1"/>
  <c r="P272" i="1"/>
  <c r="R272" i="1" s="1"/>
  <c r="L272" i="1"/>
  <c r="V272" i="1"/>
  <c r="U272" i="1"/>
  <c r="M544" i="1"/>
  <c r="K544" i="1"/>
  <c r="S545" i="1" s="1"/>
  <c r="N543" i="1"/>
  <c r="T273" i="1" l="1"/>
  <c r="O273" i="1"/>
  <c r="M545" i="1"/>
  <c r="K545" i="1"/>
  <c r="S546" i="1" s="1"/>
  <c r="N544" i="1"/>
  <c r="W273" i="1"/>
  <c r="V273" i="1" l="1"/>
  <c r="X273" i="1"/>
  <c r="L273" i="1"/>
  <c r="U273" i="1"/>
  <c r="M546" i="1"/>
  <c r="K546" i="1"/>
  <c r="S547" i="1" s="1"/>
  <c r="P273" i="1"/>
  <c r="R273" i="1" s="1"/>
  <c r="Q273" i="1"/>
  <c r="N545" i="1"/>
  <c r="O274" i="1" l="1"/>
  <c r="W274" i="1" s="1"/>
  <c r="T274" i="1"/>
  <c r="X274" i="1" s="1"/>
  <c r="M547" i="1"/>
  <c r="K547" i="1"/>
  <c r="S548" i="1" s="1"/>
  <c r="N546" i="1"/>
  <c r="Q274" i="1" l="1"/>
  <c r="P274" i="1"/>
  <c r="R274" i="1" s="1"/>
  <c r="L274" i="1"/>
  <c r="V274" i="1"/>
  <c r="N547" i="1"/>
  <c r="M548" i="1"/>
  <c r="K548" i="1"/>
  <c r="S549" i="1" s="1"/>
  <c r="U274" i="1"/>
  <c r="T275" i="1" l="1"/>
  <c r="X275" i="1" s="1"/>
  <c r="O275" i="1"/>
  <c r="W275" i="1" s="1"/>
  <c r="M549" i="1"/>
  <c r="K549" i="1"/>
  <c r="S550" i="1" s="1"/>
  <c r="N548" i="1"/>
  <c r="L275" i="1" l="1"/>
  <c r="V275" i="1"/>
  <c r="U275" i="1"/>
  <c r="N549" i="1"/>
  <c r="P275" i="1"/>
  <c r="R275" i="1" s="1"/>
  <c r="Q275" i="1"/>
  <c r="M550" i="1"/>
  <c r="K550" i="1"/>
  <c r="S551" i="1" s="1"/>
  <c r="O276" i="1" l="1"/>
  <c r="W276" i="1" s="1"/>
  <c r="N550" i="1"/>
  <c r="M551" i="1"/>
  <c r="K551" i="1"/>
  <c r="S552" i="1" s="1"/>
  <c r="T276" i="1"/>
  <c r="X276" i="1" s="1"/>
  <c r="Q276" i="1" l="1"/>
  <c r="P276" i="1"/>
  <c r="R276" i="1" s="1"/>
  <c r="L276" i="1"/>
  <c r="V276" i="1"/>
  <c r="M552" i="1"/>
  <c r="K552" i="1"/>
  <c r="S553" i="1" s="1"/>
  <c r="N551" i="1"/>
  <c r="U276" i="1"/>
  <c r="T277" i="1" l="1"/>
  <c r="X277" i="1" s="1"/>
  <c r="O277" i="1"/>
  <c r="W277" i="1" s="1"/>
  <c r="M553" i="1"/>
  <c r="K553" i="1"/>
  <c r="S554" i="1" s="1"/>
  <c r="N552" i="1"/>
  <c r="L277" i="1" l="1"/>
  <c r="U277" i="1"/>
  <c r="V277" i="1"/>
  <c r="O278" i="1" s="1"/>
  <c r="W278" i="1" s="1"/>
  <c r="M554" i="1"/>
  <c r="K554" i="1"/>
  <c r="S555" i="1" s="1"/>
  <c r="N553" i="1"/>
  <c r="P277" i="1"/>
  <c r="R277" i="1" s="1"/>
  <c r="Q277" i="1"/>
  <c r="T278" i="1" l="1"/>
  <c r="X278" i="1" s="1"/>
  <c r="P278" i="1"/>
  <c r="R278" i="1" s="1"/>
  <c r="Q278" i="1"/>
  <c r="M555" i="1"/>
  <c r="K555" i="1"/>
  <c r="S556" i="1" s="1"/>
  <c r="N554" i="1"/>
  <c r="L278" i="1" l="1"/>
  <c r="V278" i="1"/>
  <c r="M556" i="1"/>
  <c r="K556" i="1"/>
  <c r="S557" i="1" s="1"/>
  <c r="N555" i="1"/>
  <c r="U278" i="1"/>
  <c r="T279" i="1" l="1"/>
  <c r="X279" i="1" s="1"/>
  <c r="O279" i="1"/>
  <c r="W279" i="1" s="1"/>
  <c r="M557" i="1"/>
  <c r="K557" i="1"/>
  <c r="S558" i="1" s="1"/>
  <c r="N556" i="1"/>
  <c r="L279" i="1" l="1"/>
  <c r="U279" i="1"/>
  <c r="V279" i="1"/>
  <c r="N557" i="1"/>
  <c r="M558" i="1"/>
  <c r="K558" i="1"/>
  <c r="S559" i="1" s="1"/>
  <c r="P279" i="1"/>
  <c r="R279" i="1" s="1"/>
  <c r="Q279" i="1"/>
  <c r="O280" i="1" l="1"/>
  <c r="W280" i="1" s="1"/>
  <c r="P280" i="1"/>
  <c r="R280" i="1" s="1"/>
  <c r="Q280" i="1"/>
  <c r="T280" i="1"/>
  <c r="X280" i="1" s="1"/>
  <c r="M559" i="1"/>
  <c r="K559" i="1"/>
  <c r="S560" i="1" s="1"/>
  <c r="N558" i="1"/>
  <c r="L280" i="1" l="1"/>
  <c r="V280" i="1"/>
  <c r="M560" i="1"/>
  <c r="K560" i="1"/>
  <c r="S561" i="1" s="1"/>
  <c r="N559" i="1"/>
  <c r="U280" i="1"/>
  <c r="T281" i="1" l="1"/>
  <c r="X281" i="1" s="1"/>
  <c r="O281" i="1"/>
  <c r="W281" i="1" s="1"/>
  <c r="M561" i="1"/>
  <c r="K561" i="1"/>
  <c r="S562" i="1" s="1"/>
  <c r="N560" i="1"/>
  <c r="L281" i="1" l="1"/>
  <c r="U281" i="1"/>
  <c r="V281" i="1"/>
  <c r="N561" i="1"/>
  <c r="M562" i="1"/>
  <c r="K562" i="1"/>
  <c r="S563" i="1" s="1"/>
  <c r="P281" i="1"/>
  <c r="R281" i="1" s="1"/>
  <c r="Q281" i="1"/>
  <c r="O282" i="1" l="1"/>
  <c r="W282" i="1" s="1"/>
  <c r="T282" i="1"/>
  <c r="X282" i="1" s="1"/>
  <c r="P282" i="1"/>
  <c r="R282" i="1" s="1"/>
  <c r="Q282" i="1"/>
  <c r="M563" i="1"/>
  <c r="K563" i="1"/>
  <c r="S564" i="1" s="1"/>
  <c r="N562" i="1"/>
  <c r="L282" i="1" l="1"/>
  <c r="V282" i="1"/>
  <c r="M564" i="1"/>
  <c r="K564" i="1"/>
  <c r="S565" i="1" s="1"/>
  <c r="N563" i="1"/>
  <c r="U282" i="1"/>
  <c r="T283" i="1" l="1"/>
  <c r="X283" i="1" s="1"/>
  <c r="O283" i="1"/>
  <c r="W283" i="1" s="1"/>
  <c r="M565" i="1"/>
  <c r="K565" i="1"/>
  <c r="S566" i="1" s="1"/>
  <c r="N564" i="1"/>
  <c r="L283" i="1" l="1"/>
  <c r="U283" i="1"/>
  <c r="V283" i="1"/>
  <c r="O284" i="1" s="1"/>
  <c r="W284" i="1" s="1"/>
  <c r="M566" i="1"/>
  <c r="K566" i="1"/>
  <c r="S567" i="1" s="1"/>
  <c r="N565" i="1"/>
  <c r="P283" i="1"/>
  <c r="R283" i="1" s="1"/>
  <c r="Q283" i="1"/>
  <c r="T284" i="1" l="1"/>
  <c r="X284" i="1" s="1"/>
  <c r="P284" i="1"/>
  <c r="R284" i="1" s="1"/>
  <c r="Q284" i="1"/>
  <c r="M567" i="1"/>
  <c r="K567" i="1"/>
  <c r="S568" i="1" s="1"/>
  <c r="N566" i="1"/>
  <c r="L284" i="1" l="1"/>
  <c r="V284" i="1"/>
  <c r="M568" i="1"/>
  <c r="K568" i="1"/>
  <c r="S569" i="1" s="1"/>
  <c r="N567" i="1"/>
  <c r="U284" i="1"/>
  <c r="T285" i="1" l="1"/>
  <c r="X285" i="1" s="1"/>
  <c r="O285" i="1"/>
  <c r="W285" i="1" s="1"/>
  <c r="M569" i="1"/>
  <c r="K569" i="1"/>
  <c r="S570" i="1" s="1"/>
  <c r="N568" i="1"/>
  <c r="L285" i="1" l="1"/>
  <c r="U285" i="1"/>
  <c r="V285" i="1"/>
  <c r="N569" i="1"/>
  <c r="M570" i="1"/>
  <c r="K570" i="1"/>
  <c r="S571" i="1" s="1"/>
  <c r="P285" i="1"/>
  <c r="R285" i="1" s="1"/>
  <c r="Q285" i="1"/>
  <c r="O286" i="1" l="1"/>
  <c r="W286" i="1" s="1"/>
  <c r="T286" i="1"/>
  <c r="X286" i="1" s="1"/>
  <c r="M571" i="1"/>
  <c r="K571" i="1"/>
  <c r="S572" i="1" s="1"/>
  <c r="N570" i="1"/>
  <c r="Q286" i="1" l="1"/>
  <c r="P286" i="1"/>
  <c r="R286" i="1" s="1"/>
  <c r="L286" i="1"/>
  <c r="V286" i="1"/>
  <c r="M572" i="1"/>
  <c r="K572" i="1"/>
  <c r="S573" i="1" s="1"/>
  <c r="N571" i="1"/>
  <c r="U286" i="1"/>
  <c r="T287" i="1" l="1"/>
  <c r="O287" i="1"/>
  <c r="W287" i="1" s="1"/>
  <c r="M573" i="1"/>
  <c r="K573" i="1"/>
  <c r="S574" i="1" s="1"/>
  <c r="N572" i="1"/>
  <c r="V287" i="1" l="1"/>
  <c r="X287" i="1"/>
  <c r="L287" i="1"/>
  <c r="O288" i="1" s="1"/>
  <c r="W288" i="1" s="1"/>
  <c r="U287" i="1"/>
  <c r="M574" i="1"/>
  <c r="K574" i="1"/>
  <c r="S575" i="1" s="1"/>
  <c r="N573" i="1"/>
  <c r="P287" i="1"/>
  <c r="R287" i="1" s="1"/>
  <c r="Q287" i="1"/>
  <c r="T288" i="1" l="1"/>
  <c r="X288" i="1" s="1"/>
  <c r="P288" i="1"/>
  <c r="R288" i="1" s="1"/>
  <c r="Q288" i="1"/>
  <c r="M575" i="1"/>
  <c r="K575" i="1"/>
  <c r="S576" i="1" s="1"/>
  <c r="N574" i="1"/>
  <c r="L288" i="1" l="1"/>
  <c r="V288" i="1"/>
  <c r="N575" i="1"/>
  <c r="M576" i="1"/>
  <c r="K576" i="1"/>
  <c r="S577" i="1" s="1"/>
  <c r="U288" i="1"/>
  <c r="T289" i="1" l="1"/>
  <c r="O289" i="1"/>
  <c r="W289" i="1" s="1"/>
  <c r="M577" i="1"/>
  <c r="K577" i="1"/>
  <c r="S578" i="1" s="1"/>
  <c r="N576" i="1"/>
  <c r="V289" i="1" l="1"/>
  <c r="X289" i="1"/>
  <c r="L289" i="1"/>
  <c r="U289" i="1"/>
  <c r="N577" i="1"/>
  <c r="P289" i="1"/>
  <c r="R289" i="1" s="1"/>
  <c r="Q289" i="1"/>
  <c r="M578" i="1"/>
  <c r="K578" i="1"/>
  <c r="S579" i="1" s="1"/>
  <c r="O290" i="1" l="1"/>
  <c r="W290" i="1" s="1"/>
  <c r="T290" i="1"/>
  <c r="X290" i="1" s="1"/>
  <c r="P290" i="1"/>
  <c r="R290" i="1" s="1"/>
  <c r="Q290" i="1"/>
  <c r="M579" i="1"/>
  <c r="K579" i="1"/>
  <c r="S580" i="1" s="1"/>
  <c r="N578" i="1"/>
  <c r="L290" i="1" l="1"/>
  <c r="V290" i="1"/>
  <c r="M580" i="1"/>
  <c r="K580" i="1"/>
  <c r="S581" i="1" s="1"/>
  <c r="N579" i="1"/>
  <c r="U290" i="1"/>
  <c r="T291" i="1" l="1"/>
  <c r="U291" i="1" s="1"/>
  <c r="O291" i="1"/>
  <c r="W291" i="1"/>
  <c r="M581" i="1"/>
  <c r="K581" i="1"/>
  <c r="S582" i="1" s="1"/>
  <c r="N580" i="1"/>
  <c r="V291" i="1" l="1"/>
  <c r="X291" i="1"/>
  <c r="L291" i="1"/>
  <c r="O292" i="1" s="1"/>
  <c r="W292" i="1" s="1"/>
  <c r="N581" i="1"/>
  <c r="M582" i="1"/>
  <c r="K582" i="1"/>
  <c r="S583" i="1" s="1"/>
  <c r="P291" i="1"/>
  <c r="R291" i="1" s="1"/>
  <c r="Q291" i="1"/>
  <c r="T292" i="1" l="1"/>
  <c r="X292" i="1" s="1"/>
  <c r="P292" i="1"/>
  <c r="R292" i="1" s="1"/>
  <c r="Q292" i="1"/>
  <c r="M583" i="1"/>
  <c r="K583" i="1"/>
  <c r="S584" i="1" s="1"/>
  <c r="N582" i="1"/>
  <c r="L292" i="1" l="1"/>
  <c r="V292" i="1"/>
  <c r="M584" i="1"/>
  <c r="K584" i="1"/>
  <c r="S585" i="1" s="1"/>
  <c r="N583" i="1"/>
  <c r="U292" i="1"/>
  <c r="T293" i="1" l="1"/>
  <c r="O293" i="1"/>
  <c r="W293" i="1" s="1"/>
  <c r="M585" i="1"/>
  <c r="K585" i="1"/>
  <c r="S586" i="1" s="1"/>
  <c r="N584" i="1"/>
  <c r="V293" i="1" l="1"/>
  <c r="X293" i="1"/>
  <c r="L293" i="1"/>
  <c r="U293" i="1"/>
  <c r="N585" i="1"/>
  <c r="M586" i="1"/>
  <c r="K586" i="1"/>
  <c r="S587" i="1" s="1"/>
  <c r="P293" i="1"/>
  <c r="R293" i="1" s="1"/>
  <c r="Q293" i="1"/>
  <c r="O294" i="1" l="1"/>
  <c r="W294" i="1" s="1"/>
  <c r="T294" i="1"/>
  <c r="X294" i="1" s="1"/>
  <c r="M587" i="1"/>
  <c r="K587" i="1"/>
  <c r="S588" i="1" s="1"/>
  <c r="N586" i="1"/>
  <c r="Q294" i="1" l="1"/>
  <c r="P294" i="1"/>
  <c r="R294" i="1" s="1"/>
  <c r="L294" i="1"/>
  <c r="V294" i="1"/>
  <c r="M588" i="1"/>
  <c r="K588" i="1"/>
  <c r="S589" i="1" s="1"/>
  <c r="N587" i="1"/>
  <c r="U294" i="1"/>
  <c r="T295" i="1" l="1"/>
  <c r="O295" i="1"/>
  <c r="W295" i="1" s="1"/>
  <c r="U295" i="1"/>
  <c r="M589" i="1"/>
  <c r="K589" i="1"/>
  <c r="S590" i="1" s="1"/>
  <c r="N588" i="1"/>
  <c r="V295" i="1" l="1"/>
  <c r="X295" i="1"/>
  <c r="L295" i="1"/>
  <c r="O296" i="1" s="1"/>
  <c r="W296" i="1" s="1"/>
  <c r="M590" i="1"/>
  <c r="K590" i="1"/>
  <c r="S591" i="1" s="1"/>
  <c r="N589" i="1"/>
  <c r="P295" i="1"/>
  <c r="R295" i="1" s="1"/>
  <c r="Q295" i="1"/>
  <c r="P296" i="1" l="1"/>
  <c r="R296" i="1" s="1"/>
  <c r="Q296" i="1"/>
  <c r="T296" i="1"/>
  <c r="X296" i="1" s="1"/>
  <c r="M591" i="1"/>
  <c r="K591" i="1"/>
  <c r="S592" i="1" s="1"/>
  <c r="N590" i="1"/>
  <c r="L296" i="1" l="1"/>
  <c r="V296" i="1"/>
  <c r="M592" i="1"/>
  <c r="K592" i="1"/>
  <c r="S593" i="1" s="1"/>
  <c r="N591" i="1"/>
  <c r="U296" i="1"/>
  <c r="T297" i="1" l="1"/>
  <c r="O297" i="1"/>
  <c r="W297" i="1" s="1"/>
  <c r="M593" i="1"/>
  <c r="K593" i="1"/>
  <c r="S594" i="1" s="1"/>
  <c r="N592" i="1"/>
  <c r="V297" i="1" l="1"/>
  <c r="X297" i="1"/>
  <c r="L297" i="1"/>
  <c r="O298" i="1" s="1"/>
  <c r="W298" i="1" s="1"/>
  <c r="U297" i="1"/>
  <c r="M594" i="1"/>
  <c r="K594" i="1"/>
  <c r="S595" i="1" s="1"/>
  <c r="N593" i="1"/>
  <c r="P297" i="1"/>
  <c r="R297" i="1" s="1"/>
  <c r="Q297" i="1"/>
  <c r="P298" i="1" l="1"/>
  <c r="R298" i="1" s="1"/>
  <c r="Q298" i="1"/>
  <c r="M595" i="1"/>
  <c r="K595" i="1"/>
  <c r="S596" i="1" s="1"/>
  <c r="T298" i="1"/>
  <c r="X298" i="1" s="1"/>
  <c r="N594" i="1"/>
  <c r="L298" i="1" l="1"/>
  <c r="V298" i="1"/>
  <c r="U298" i="1"/>
  <c r="M596" i="1"/>
  <c r="K596" i="1"/>
  <c r="S597" i="1" s="1"/>
  <c r="N595" i="1"/>
  <c r="T299" i="1" l="1"/>
  <c r="X299" i="1" s="1"/>
  <c r="O299" i="1"/>
  <c r="W299" i="1" s="1"/>
  <c r="N596" i="1"/>
  <c r="M597" i="1"/>
  <c r="K597" i="1"/>
  <c r="S598" i="1" s="1"/>
  <c r="L299" i="1" l="1"/>
  <c r="O300" i="1" s="1"/>
  <c r="W300" i="1" s="1"/>
  <c r="V299" i="1"/>
  <c r="U299" i="1"/>
  <c r="P299" i="1"/>
  <c r="R299" i="1" s="1"/>
  <c r="Q299" i="1"/>
  <c r="M598" i="1"/>
  <c r="K598" i="1"/>
  <c r="S599" i="1" s="1"/>
  <c r="N597" i="1"/>
  <c r="T300" i="1" l="1"/>
  <c r="X300" i="1" s="1"/>
  <c r="P300" i="1"/>
  <c r="R300" i="1" s="1"/>
  <c r="Q300" i="1"/>
  <c r="M599" i="1"/>
  <c r="K599" i="1"/>
  <c r="S600" i="1" s="1"/>
  <c r="N598" i="1"/>
  <c r="L300" i="1" l="1"/>
  <c r="V300" i="1"/>
  <c r="N599" i="1"/>
  <c r="M600" i="1"/>
  <c r="K600" i="1"/>
  <c r="S601" i="1" s="1"/>
  <c r="U300" i="1"/>
  <c r="T301" i="1" l="1"/>
  <c r="X301" i="1" s="1"/>
  <c r="O301" i="1"/>
  <c r="V301" i="1"/>
  <c r="U301" i="1"/>
  <c r="W301" i="1"/>
  <c r="M601" i="1"/>
  <c r="K601" i="1"/>
  <c r="S602" i="1" s="1"/>
  <c r="N600" i="1"/>
  <c r="L301" i="1" l="1"/>
  <c r="M602" i="1"/>
  <c r="K602" i="1"/>
  <c r="S603" i="1" s="1"/>
  <c r="N601" i="1"/>
  <c r="P301" i="1"/>
  <c r="R301" i="1" s="1"/>
  <c r="Q301" i="1"/>
  <c r="O302" i="1" l="1"/>
  <c r="W302" i="1" s="1"/>
  <c r="T302" i="1"/>
  <c r="X302" i="1" s="1"/>
  <c r="P302" i="1"/>
  <c r="R302" i="1" s="1"/>
  <c r="Q302" i="1"/>
  <c r="M603" i="1"/>
  <c r="K603" i="1"/>
  <c r="S604" i="1" s="1"/>
  <c r="N602" i="1"/>
  <c r="L302" i="1" l="1"/>
  <c r="V302" i="1"/>
  <c r="N603" i="1"/>
  <c r="U302" i="1"/>
  <c r="M604" i="1"/>
  <c r="K604" i="1"/>
  <c r="S605" i="1" s="1"/>
  <c r="T303" i="1" l="1"/>
  <c r="U303" i="1" s="1"/>
  <c r="O303" i="1"/>
  <c r="W303" i="1" s="1"/>
  <c r="N604" i="1"/>
  <c r="M605" i="1"/>
  <c r="K605" i="1"/>
  <c r="S606" i="1" s="1"/>
  <c r="V303" i="1" l="1"/>
  <c r="X303" i="1"/>
  <c r="L303" i="1"/>
  <c r="O304" i="1" s="1"/>
  <c r="W304" i="1" s="1"/>
  <c r="M606" i="1"/>
  <c r="K606" i="1"/>
  <c r="S607" i="1" s="1"/>
  <c r="N605" i="1"/>
  <c r="P303" i="1"/>
  <c r="R303" i="1" s="1"/>
  <c r="Q303" i="1"/>
  <c r="P304" i="1" l="1"/>
  <c r="R304" i="1" s="1"/>
  <c r="Q304" i="1"/>
  <c r="T304" i="1"/>
  <c r="X304" i="1" s="1"/>
  <c r="M607" i="1"/>
  <c r="K607" i="1"/>
  <c r="S608" i="1" s="1"/>
  <c r="N606" i="1"/>
  <c r="L304" i="1" l="1"/>
  <c r="V304" i="1"/>
  <c r="M608" i="1"/>
  <c r="K608" i="1"/>
  <c r="S609" i="1" s="1"/>
  <c r="N607" i="1"/>
  <c r="U304" i="1"/>
  <c r="T305" i="1" l="1"/>
  <c r="O305" i="1"/>
  <c r="W305" i="1" s="1"/>
  <c r="M609" i="1"/>
  <c r="K609" i="1"/>
  <c r="S610" i="1" s="1"/>
  <c r="N608" i="1"/>
  <c r="V305" i="1" l="1"/>
  <c r="X305" i="1"/>
  <c r="L305" i="1"/>
  <c r="O306" i="1" s="1"/>
  <c r="W306" i="1" s="1"/>
  <c r="U305" i="1"/>
  <c r="M610" i="1"/>
  <c r="K610" i="1"/>
  <c r="S611" i="1" s="1"/>
  <c r="N609" i="1"/>
  <c r="P305" i="1"/>
  <c r="R305" i="1" s="1"/>
  <c r="Q305" i="1"/>
  <c r="M611" i="1" l="1"/>
  <c r="K611" i="1"/>
  <c r="S612" i="1" s="1"/>
  <c r="P306" i="1"/>
  <c r="R306" i="1" s="1"/>
  <c r="Q306" i="1"/>
  <c r="T306" i="1"/>
  <c r="X306" i="1" s="1"/>
  <c r="N610" i="1"/>
  <c r="L306" i="1" l="1"/>
  <c r="V306" i="1"/>
  <c r="U306" i="1"/>
  <c r="N611" i="1"/>
  <c r="M612" i="1"/>
  <c r="K612" i="1"/>
  <c r="S613" i="1" s="1"/>
  <c r="T307" i="1" l="1"/>
  <c r="U307" i="1" s="1"/>
  <c r="O307" i="1"/>
  <c r="N612" i="1"/>
  <c r="M613" i="1"/>
  <c r="K613" i="1"/>
  <c r="S614" i="1" s="1"/>
  <c r="W307" i="1"/>
  <c r="V307" i="1" l="1"/>
  <c r="X307" i="1"/>
  <c r="L307" i="1"/>
  <c r="O308" i="1" s="1"/>
  <c r="W308" i="1" s="1"/>
  <c r="N613" i="1"/>
  <c r="M614" i="1"/>
  <c r="K614" i="1"/>
  <c r="S615" i="1" s="1"/>
  <c r="P307" i="1"/>
  <c r="R307" i="1" s="1"/>
  <c r="Q307" i="1"/>
  <c r="M615" i="1" l="1"/>
  <c r="K615" i="1"/>
  <c r="S616" i="1" s="1"/>
  <c r="T308" i="1"/>
  <c r="X308" i="1" s="1"/>
  <c r="P308" i="1"/>
  <c r="R308" i="1" s="1"/>
  <c r="Q308" i="1"/>
  <c r="N614" i="1"/>
  <c r="L308" i="1" l="1"/>
  <c r="V308" i="1"/>
  <c r="U308" i="1"/>
  <c r="M616" i="1"/>
  <c r="K616" i="1"/>
  <c r="S617" i="1" s="1"/>
  <c r="N615" i="1"/>
  <c r="T309" i="1" l="1"/>
  <c r="O309" i="1"/>
  <c r="M617" i="1"/>
  <c r="K617" i="1"/>
  <c r="S618" i="1" s="1"/>
  <c r="N616" i="1"/>
  <c r="W309" i="1"/>
  <c r="V309" i="1" l="1"/>
  <c r="X309" i="1"/>
  <c r="L309" i="1"/>
  <c r="O310" i="1" s="1"/>
  <c r="W310" i="1" s="1"/>
  <c r="U309" i="1"/>
  <c r="M618" i="1"/>
  <c r="K618" i="1"/>
  <c r="S619" i="1" s="1"/>
  <c r="P309" i="1"/>
  <c r="R309" i="1" s="1"/>
  <c r="Q309" i="1"/>
  <c r="N617" i="1"/>
  <c r="T310" i="1" l="1"/>
  <c r="X310" i="1" s="1"/>
  <c r="P310" i="1"/>
  <c r="R310" i="1" s="1"/>
  <c r="Q310" i="1"/>
  <c r="M619" i="1"/>
  <c r="K619" i="1"/>
  <c r="S620" i="1" s="1"/>
  <c r="N618" i="1"/>
  <c r="L310" i="1" l="1"/>
  <c r="V310" i="1"/>
  <c r="M620" i="1"/>
  <c r="K620" i="1"/>
  <c r="S621" i="1" s="1"/>
  <c r="N619" i="1"/>
  <c r="U310" i="1"/>
  <c r="T311" i="1" l="1"/>
  <c r="O311" i="1"/>
  <c r="W311" i="1" s="1"/>
  <c r="M621" i="1"/>
  <c r="K621" i="1"/>
  <c r="S622" i="1" s="1"/>
  <c r="N620" i="1"/>
  <c r="V311" i="1" l="1"/>
  <c r="X311" i="1"/>
  <c r="L311" i="1"/>
  <c r="O312" i="1" s="1"/>
  <c r="W312" i="1" s="1"/>
  <c r="U311" i="1"/>
  <c r="P311" i="1"/>
  <c r="R311" i="1" s="1"/>
  <c r="Q311" i="1"/>
  <c r="M622" i="1"/>
  <c r="K622" i="1"/>
  <c r="S623" i="1" s="1"/>
  <c r="N621" i="1"/>
  <c r="N622" i="1" l="1"/>
  <c r="T312" i="1"/>
  <c r="X312" i="1" s="1"/>
  <c r="M623" i="1"/>
  <c r="K623" i="1"/>
  <c r="S624" i="1" s="1"/>
  <c r="P312" i="1"/>
  <c r="R312" i="1" s="1"/>
  <c r="Q312" i="1"/>
  <c r="L312" i="1" l="1"/>
  <c r="V312" i="1"/>
  <c r="M624" i="1"/>
  <c r="K624" i="1"/>
  <c r="S625" i="1" s="1"/>
  <c r="N623" i="1"/>
  <c r="U312" i="1"/>
  <c r="T313" i="1" l="1"/>
  <c r="O313" i="1"/>
  <c r="W313" i="1" s="1"/>
  <c r="M625" i="1"/>
  <c r="K625" i="1"/>
  <c r="S626" i="1" s="1"/>
  <c r="N624" i="1"/>
  <c r="V313" i="1" l="1"/>
  <c r="X313" i="1"/>
  <c r="L313" i="1"/>
  <c r="U313" i="1"/>
  <c r="P313" i="1"/>
  <c r="R313" i="1" s="1"/>
  <c r="Q313" i="1"/>
  <c r="M626" i="1"/>
  <c r="K626" i="1"/>
  <c r="S627" i="1" s="1"/>
  <c r="N625" i="1"/>
  <c r="O314" i="1" l="1"/>
  <c r="W314" i="1" s="1"/>
  <c r="M627" i="1"/>
  <c r="K627" i="1"/>
  <c r="S628" i="1" s="1"/>
  <c r="N626" i="1"/>
  <c r="T314" i="1"/>
  <c r="X314" i="1" s="1"/>
  <c r="Q314" i="1" l="1"/>
  <c r="L314" i="1"/>
  <c r="P314" i="1"/>
  <c r="R314" i="1" s="1"/>
  <c r="V314" i="1"/>
  <c r="M628" i="1"/>
  <c r="K628" i="1"/>
  <c r="S629" i="1" s="1"/>
  <c r="N627" i="1"/>
  <c r="U314" i="1"/>
  <c r="T315" i="1" l="1"/>
  <c r="O315" i="1"/>
  <c r="W315" i="1" s="1"/>
  <c r="U315" i="1"/>
  <c r="M629" i="1"/>
  <c r="K629" i="1"/>
  <c r="S630" i="1" s="1"/>
  <c r="N628" i="1"/>
  <c r="V315" i="1" l="1"/>
  <c r="X315" i="1"/>
  <c r="L315" i="1"/>
  <c r="O316" i="1" s="1"/>
  <c r="W316" i="1" s="1"/>
  <c r="N629" i="1"/>
  <c r="M630" i="1"/>
  <c r="K630" i="1"/>
  <c r="S631" i="1" s="1"/>
  <c r="P315" i="1"/>
  <c r="R315" i="1" s="1"/>
  <c r="Q315" i="1"/>
  <c r="T316" i="1" l="1"/>
  <c r="X316" i="1" s="1"/>
  <c r="P316" i="1"/>
  <c r="R316" i="1" s="1"/>
  <c r="Q316" i="1"/>
  <c r="M631" i="1"/>
  <c r="K631" i="1"/>
  <c r="S632" i="1" s="1"/>
  <c r="N630" i="1"/>
  <c r="L316" i="1" l="1"/>
  <c r="V316" i="1"/>
  <c r="M632" i="1"/>
  <c r="K632" i="1"/>
  <c r="S633" i="1" s="1"/>
  <c r="N631" i="1"/>
  <c r="U316" i="1"/>
  <c r="T317" i="1" l="1"/>
  <c r="O317" i="1"/>
  <c r="W317" i="1" s="1"/>
  <c r="M633" i="1"/>
  <c r="K633" i="1"/>
  <c r="S634" i="1" s="1"/>
  <c r="N632" i="1"/>
  <c r="V317" i="1" l="1"/>
  <c r="X317" i="1"/>
  <c r="L317" i="1"/>
  <c r="O318" i="1" s="1"/>
  <c r="W318" i="1" s="1"/>
  <c r="U317" i="1"/>
  <c r="P317" i="1"/>
  <c r="R317" i="1" s="1"/>
  <c r="Q317" i="1"/>
  <c r="M634" i="1"/>
  <c r="K634" i="1"/>
  <c r="S635" i="1" s="1"/>
  <c r="N633" i="1"/>
  <c r="N634" i="1" l="1"/>
  <c r="T318" i="1"/>
  <c r="X318" i="1" s="1"/>
  <c r="M635" i="1"/>
  <c r="K635" i="1"/>
  <c r="S636" i="1" s="1"/>
  <c r="P318" i="1"/>
  <c r="R318" i="1" s="1"/>
  <c r="Q318" i="1"/>
  <c r="L318" i="1" l="1"/>
  <c r="V318" i="1"/>
  <c r="M636" i="1"/>
  <c r="K636" i="1"/>
  <c r="S637" i="1" s="1"/>
  <c r="N635" i="1"/>
  <c r="U318" i="1"/>
  <c r="T319" i="1" l="1"/>
  <c r="O319" i="1"/>
  <c r="W319" i="1" s="1"/>
  <c r="M637" i="1"/>
  <c r="K637" i="1"/>
  <c r="S638" i="1" s="1"/>
  <c r="N636" i="1"/>
  <c r="V319" i="1" l="1"/>
  <c r="X319" i="1"/>
  <c r="L319" i="1"/>
  <c r="O320" i="1" s="1"/>
  <c r="W320" i="1" s="1"/>
  <c r="U319" i="1"/>
  <c r="P319" i="1"/>
  <c r="R319" i="1" s="1"/>
  <c r="Q319" i="1"/>
  <c r="M638" i="1"/>
  <c r="K638" i="1"/>
  <c r="S639" i="1" s="1"/>
  <c r="N637" i="1"/>
  <c r="N638" i="1" l="1"/>
  <c r="T320" i="1"/>
  <c r="X320" i="1" s="1"/>
  <c r="M639" i="1"/>
  <c r="K639" i="1"/>
  <c r="S640" i="1" s="1"/>
  <c r="P320" i="1"/>
  <c r="R320" i="1" s="1"/>
  <c r="Q320" i="1"/>
  <c r="L320" i="1" l="1"/>
  <c r="V320" i="1"/>
  <c r="M640" i="1"/>
  <c r="K640" i="1"/>
  <c r="S641" i="1" s="1"/>
  <c r="N639" i="1"/>
  <c r="U320" i="1"/>
  <c r="T321" i="1" l="1"/>
  <c r="O321" i="1"/>
  <c r="W321" i="1"/>
  <c r="M641" i="1"/>
  <c r="K641" i="1"/>
  <c r="S642" i="1" s="1"/>
  <c r="N640" i="1"/>
  <c r="V321" i="1" l="1"/>
  <c r="X321" i="1"/>
  <c r="L321" i="1"/>
  <c r="O322" i="1" s="1"/>
  <c r="W322" i="1" s="1"/>
  <c r="U321" i="1"/>
  <c r="M642" i="1"/>
  <c r="K642" i="1"/>
  <c r="S643" i="1" s="1"/>
  <c r="N641" i="1"/>
  <c r="P321" i="1"/>
  <c r="R321" i="1" s="1"/>
  <c r="Q321" i="1"/>
  <c r="P322" i="1" l="1"/>
  <c r="R322" i="1" s="1"/>
  <c r="Q322" i="1"/>
  <c r="T322" i="1"/>
  <c r="X322" i="1" s="1"/>
  <c r="M643" i="1"/>
  <c r="K643" i="1"/>
  <c r="S644" i="1" s="1"/>
  <c r="N642" i="1"/>
  <c r="L322" i="1" l="1"/>
  <c r="V322" i="1"/>
  <c r="N643" i="1"/>
  <c r="M644" i="1"/>
  <c r="K644" i="1"/>
  <c r="S645" i="1" s="1"/>
  <c r="U322" i="1"/>
  <c r="T323" i="1" l="1"/>
  <c r="O323" i="1"/>
  <c r="W323" i="1"/>
  <c r="M645" i="1"/>
  <c r="K645" i="1"/>
  <c r="S646" i="1" s="1"/>
  <c r="N644" i="1"/>
  <c r="U323" i="1"/>
  <c r="V323" i="1" l="1"/>
  <c r="X323" i="1"/>
  <c r="L323" i="1"/>
  <c r="O324" i="1" s="1"/>
  <c r="W324" i="1" s="1"/>
  <c r="M646" i="1"/>
  <c r="K646" i="1"/>
  <c r="S647" i="1" s="1"/>
  <c r="N645" i="1"/>
  <c r="P323" i="1"/>
  <c r="R323" i="1" s="1"/>
  <c r="Q323" i="1"/>
  <c r="P324" i="1" l="1"/>
  <c r="R324" i="1" s="1"/>
  <c r="Q324" i="1"/>
  <c r="T324" i="1"/>
  <c r="X324" i="1" s="1"/>
  <c r="M647" i="1"/>
  <c r="K647" i="1"/>
  <c r="S648" i="1" s="1"/>
  <c r="N646" i="1"/>
  <c r="L324" i="1" l="1"/>
  <c r="V324" i="1"/>
  <c r="N647" i="1"/>
  <c r="M648" i="1"/>
  <c r="K648" i="1"/>
  <c r="S649" i="1" s="1"/>
  <c r="U324" i="1"/>
  <c r="T325" i="1" l="1"/>
  <c r="O325" i="1"/>
  <c r="W325" i="1" s="1"/>
  <c r="N648" i="1"/>
  <c r="M649" i="1"/>
  <c r="K649" i="1"/>
  <c r="S650" i="1" s="1"/>
  <c r="V325" i="1" l="1"/>
  <c r="X325" i="1"/>
  <c r="L325" i="1"/>
  <c r="O326" i="1" s="1"/>
  <c r="W326" i="1" s="1"/>
  <c r="U325" i="1"/>
  <c r="P325" i="1"/>
  <c r="R325" i="1" s="1"/>
  <c r="Q325" i="1"/>
  <c r="N649" i="1"/>
  <c r="M650" i="1"/>
  <c r="K650" i="1"/>
  <c r="S651" i="1" s="1"/>
  <c r="N650" i="1" l="1"/>
  <c r="T326" i="1"/>
  <c r="X326" i="1" s="1"/>
  <c r="P326" i="1"/>
  <c r="R326" i="1" s="1"/>
  <c r="Q326" i="1"/>
  <c r="M651" i="1"/>
  <c r="K651" i="1"/>
  <c r="S652" i="1" s="1"/>
  <c r="L326" i="1" l="1"/>
  <c r="V326" i="1"/>
  <c r="U326" i="1"/>
  <c r="M652" i="1"/>
  <c r="K652" i="1"/>
  <c r="S653" i="1" s="1"/>
  <c r="N651" i="1"/>
  <c r="T327" i="1" l="1"/>
  <c r="U327" i="1" s="1"/>
  <c r="O327" i="1"/>
  <c r="W327" i="1" s="1"/>
  <c r="N652" i="1"/>
  <c r="M653" i="1"/>
  <c r="K653" i="1"/>
  <c r="S654" i="1" s="1"/>
  <c r="V327" i="1" l="1"/>
  <c r="X327" i="1"/>
  <c r="L327" i="1"/>
  <c r="N653" i="1"/>
  <c r="P327" i="1"/>
  <c r="R327" i="1" s="1"/>
  <c r="Q327" i="1"/>
  <c r="M654" i="1"/>
  <c r="K654" i="1"/>
  <c r="S655" i="1" s="1"/>
  <c r="O328" i="1" l="1"/>
  <c r="W328" i="1" s="1"/>
  <c r="M655" i="1"/>
  <c r="K655" i="1"/>
  <c r="S656" i="1" s="1"/>
  <c r="N654" i="1"/>
  <c r="T328" i="1"/>
  <c r="X328" i="1" s="1"/>
  <c r="Q328" i="1" l="1"/>
  <c r="P328" i="1"/>
  <c r="R328" i="1" s="1"/>
  <c r="L328" i="1"/>
  <c r="V328" i="1"/>
  <c r="N655" i="1"/>
  <c r="M656" i="1"/>
  <c r="K656" i="1"/>
  <c r="S657" i="1" s="1"/>
  <c r="U328" i="1"/>
  <c r="T329" i="1" l="1"/>
  <c r="O329" i="1"/>
  <c r="W329" i="1" s="1"/>
  <c r="M657" i="1"/>
  <c r="K657" i="1"/>
  <c r="S658" i="1" s="1"/>
  <c r="N656" i="1"/>
  <c r="V329" i="1" l="1"/>
  <c r="X329" i="1"/>
  <c r="L329" i="1"/>
  <c r="O330" i="1" s="1"/>
  <c r="W330" i="1" s="1"/>
  <c r="U329" i="1"/>
  <c r="M658" i="1"/>
  <c r="K658" i="1"/>
  <c r="S659" i="1" s="1"/>
  <c r="P329" i="1"/>
  <c r="R329" i="1" s="1"/>
  <c r="Q329" i="1"/>
  <c r="N657" i="1"/>
  <c r="P330" i="1" l="1"/>
  <c r="R330" i="1" s="1"/>
  <c r="Q330" i="1"/>
  <c r="M659" i="1"/>
  <c r="K659" i="1"/>
  <c r="S660" i="1" s="1"/>
  <c r="T330" i="1"/>
  <c r="X330" i="1" s="1"/>
  <c r="N658" i="1"/>
  <c r="L330" i="1" l="1"/>
  <c r="V330" i="1"/>
  <c r="U330" i="1"/>
  <c r="M660" i="1"/>
  <c r="K660" i="1"/>
  <c r="S661" i="1" s="1"/>
  <c r="N659" i="1"/>
  <c r="T331" i="1" l="1"/>
  <c r="O331" i="1"/>
  <c r="M661" i="1"/>
  <c r="K661" i="1"/>
  <c r="S662" i="1" s="1"/>
  <c r="N660" i="1"/>
  <c r="U331" i="1"/>
  <c r="W331" i="1"/>
  <c r="V331" i="1" l="1"/>
  <c r="X331" i="1"/>
  <c r="L331" i="1"/>
  <c r="O332" i="1" s="1"/>
  <c r="W332" i="1" s="1"/>
  <c r="M662" i="1"/>
  <c r="K662" i="1"/>
  <c r="S663" i="1" s="1"/>
  <c r="P331" i="1"/>
  <c r="R331" i="1" s="1"/>
  <c r="Q331" i="1"/>
  <c r="N661" i="1"/>
  <c r="N662" i="1" l="1"/>
  <c r="T332" i="1"/>
  <c r="X332" i="1" s="1"/>
  <c r="M663" i="1"/>
  <c r="K663" i="1"/>
  <c r="S664" i="1" s="1"/>
  <c r="P332" i="1"/>
  <c r="R332" i="1" s="1"/>
  <c r="Q332" i="1"/>
  <c r="L332" i="1" l="1"/>
  <c r="V332" i="1"/>
  <c r="M664" i="1"/>
  <c r="K664" i="1"/>
  <c r="S665" i="1" s="1"/>
  <c r="N663" i="1"/>
  <c r="U332" i="1"/>
  <c r="T333" i="1" l="1"/>
  <c r="X333" i="1" s="1"/>
  <c r="O333" i="1"/>
  <c r="V333" i="1"/>
  <c r="U333" i="1"/>
  <c r="W333" i="1"/>
  <c r="M665" i="1"/>
  <c r="K665" i="1"/>
  <c r="S666" i="1" s="1"/>
  <c r="N664" i="1"/>
  <c r="L333" i="1" l="1"/>
  <c r="M666" i="1"/>
  <c r="K666" i="1"/>
  <c r="S667" i="1" s="1"/>
  <c r="N665" i="1"/>
  <c r="P333" i="1"/>
  <c r="R333" i="1" s="1"/>
  <c r="Q333" i="1"/>
  <c r="O334" i="1" l="1"/>
  <c r="W334" i="1" s="1"/>
  <c r="T334" i="1"/>
  <c r="X334" i="1" s="1"/>
  <c r="M667" i="1"/>
  <c r="K667" i="1"/>
  <c r="S668" i="1" s="1"/>
  <c r="N666" i="1"/>
  <c r="Q334" i="1" l="1"/>
  <c r="P334" i="1"/>
  <c r="R334" i="1" s="1"/>
  <c r="L334" i="1"/>
  <c r="V334" i="1"/>
  <c r="N667" i="1"/>
  <c r="U334" i="1"/>
  <c r="M668" i="1"/>
  <c r="K668" i="1"/>
  <c r="S669" i="1" s="1"/>
  <c r="T335" i="1" l="1"/>
  <c r="U335" i="1" s="1"/>
  <c r="O335" i="1"/>
  <c r="N668" i="1"/>
  <c r="W335" i="1"/>
  <c r="M669" i="1"/>
  <c r="K669" i="1"/>
  <c r="S670" i="1" s="1"/>
  <c r="V335" i="1" l="1"/>
  <c r="X335" i="1"/>
  <c r="L335" i="1"/>
  <c r="O336" i="1" s="1"/>
  <c r="W336" i="1" s="1"/>
  <c r="M670" i="1"/>
  <c r="K670" i="1"/>
  <c r="S671" i="1" s="1"/>
  <c r="N669" i="1"/>
  <c r="P335" i="1"/>
  <c r="R335" i="1" s="1"/>
  <c r="Q335" i="1"/>
  <c r="M671" i="1" l="1"/>
  <c r="K671" i="1"/>
  <c r="S672" i="1" s="1"/>
  <c r="P336" i="1"/>
  <c r="R336" i="1" s="1"/>
  <c r="Q336" i="1"/>
  <c r="T336" i="1"/>
  <c r="X336" i="1" s="1"/>
  <c r="N670" i="1"/>
  <c r="L336" i="1" l="1"/>
  <c r="V336" i="1"/>
  <c r="M672" i="1"/>
  <c r="K672" i="1"/>
  <c r="S673" i="1" s="1"/>
  <c r="U336" i="1"/>
  <c r="N671" i="1"/>
  <c r="T337" i="1" l="1"/>
  <c r="O337" i="1"/>
  <c r="W337" i="1" s="1"/>
  <c r="M673" i="1"/>
  <c r="K673" i="1"/>
  <c r="S674" i="1" s="1"/>
  <c r="N672" i="1"/>
  <c r="V337" i="1" l="1"/>
  <c r="X337" i="1"/>
  <c r="L337" i="1"/>
  <c r="O338" i="1" s="1"/>
  <c r="W338" i="1" s="1"/>
  <c r="U337" i="1"/>
  <c r="M674" i="1"/>
  <c r="K674" i="1"/>
  <c r="S675" i="1" s="1"/>
  <c r="N673" i="1"/>
  <c r="P337" i="1"/>
  <c r="R337" i="1" s="1"/>
  <c r="Q337" i="1"/>
  <c r="P338" i="1" l="1"/>
  <c r="R338" i="1" s="1"/>
  <c r="Q338" i="1"/>
  <c r="M675" i="1"/>
  <c r="K675" i="1"/>
  <c r="S676" i="1" s="1"/>
  <c r="T338" i="1"/>
  <c r="X338" i="1" s="1"/>
  <c r="N674" i="1"/>
  <c r="L338" i="1" l="1"/>
  <c r="V338" i="1"/>
  <c r="U338" i="1"/>
  <c r="M676" i="1"/>
  <c r="K676" i="1"/>
  <c r="S677" i="1" s="1"/>
  <c r="N675" i="1"/>
  <c r="T339" i="1" l="1"/>
  <c r="O339" i="1"/>
  <c r="U339" i="1"/>
  <c r="N676" i="1"/>
  <c r="M677" i="1"/>
  <c r="K677" i="1"/>
  <c r="S678" i="1" s="1"/>
  <c r="W339" i="1"/>
  <c r="V339" i="1" l="1"/>
  <c r="X339" i="1"/>
  <c r="L339" i="1"/>
  <c r="O340" i="1" s="1"/>
  <c r="W340" i="1" s="1"/>
  <c r="P339" i="1"/>
  <c r="R339" i="1" s="1"/>
  <c r="Q339" i="1"/>
  <c r="M678" i="1"/>
  <c r="K678" i="1"/>
  <c r="S679" i="1" s="1"/>
  <c r="N677" i="1"/>
  <c r="N678" i="1" l="1"/>
  <c r="T340" i="1"/>
  <c r="X340" i="1" s="1"/>
  <c r="P340" i="1"/>
  <c r="R340" i="1" s="1"/>
  <c r="Q340" i="1"/>
  <c r="M679" i="1"/>
  <c r="K679" i="1"/>
  <c r="S680" i="1" s="1"/>
  <c r="L340" i="1" l="1"/>
  <c r="V340" i="1"/>
  <c r="M680" i="1"/>
  <c r="K680" i="1"/>
  <c r="S681" i="1" s="1"/>
  <c r="N679" i="1"/>
  <c r="U340" i="1"/>
  <c r="T341" i="1" l="1"/>
  <c r="O341" i="1"/>
  <c r="M681" i="1"/>
  <c r="K681" i="1"/>
  <c r="S682" i="1" s="1"/>
  <c r="N680" i="1"/>
  <c r="W341" i="1"/>
  <c r="V341" i="1" l="1"/>
  <c r="X341" i="1"/>
  <c r="L341" i="1"/>
  <c r="O342" i="1" s="1"/>
  <c r="W342" i="1" s="1"/>
  <c r="U341" i="1"/>
  <c r="P341" i="1"/>
  <c r="R341" i="1" s="1"/>
  <c r="Q341" i="1"/>
  <c r="M682" i="1"/>
  <c r="K682" i="1"/>
  <c r="S683" i="1" s="1"/>
  <c r="N681" i="1"/>
  <c r="T342" i="1" l="1"/>
  <c r="X342" i="1" s="1"/>
  <c r="M683" i="1"/>
  <c r="K683" i="1"/>
  <c r="S684" i="1" s="1"/>
  <c r="N682" i="1"/>
  <c r="P342" i="1"/>
  <c r="R342" i="1" s="1"/>
  <c r="Q342" i="1"/>
  <c r="L342" i="1" l="1"/>
  <c r="V342" i="1"/>
  <c r="M684" i="1"/>
  <c r="K684" i="1"/>
  <c r="S685" i="1" s="1"/>
  <c r="N683" i="1"/>
  <c r="U342" i="1"/>
  <c r="T343" i="1" l="1"/>
  <c r="O343" i="1"/>
  <c r="W343" i="1" s="1"/>
  <c r="M685" i="1"/>
  <c r="K685" i="1"/>
  <c r="S686" i="1" s="1"/>
  <c r="N684" i="1"/>
  <c r="V343" i="1" l="1"/>
  <c r="X343" i="1"/>
  <c r="L343" i="1"/>
  <c r="U343" i="1"/>
  <c r="M686" i="1"/>
  <c r="K686" i="1"/>
  <c r="S687" i="1" s="1"/>
  <c r="N685" i="1"/>
  <c r="P343" i="1"/>
  <c r="R343" i="1" s="1"/>
  <c r="Q343" i="1"/>
  <c r="O344" i="1" l="1"/>
  <c r="W344" i="1" s="1"/>
  <c r="P344" i="1"/>
  <c r="R344" i="1" s="1"/>
  <c r="Q344" i="1"/>
  <c r="M687" i="1"/>
  <c r="K687" i="1"/>
  <c r="S688" i="1" s="1"/>
  <c r="T344" i="1"/>
  <c r="X344" i="1" s="1"/>
  <c r="N686" i="1"/>
  <c r="L344" i="1" l="1"/>
  <c r="V344" i="1"/>
  <c r="U344" i="1"/>
  <c r="M688" i="1"/>
  <c r="K688" i="1"/>
  <c r="S689" i="1" s="1"/>
  <c r="N687" i="1"/>
  <c r="T345" i="1" l="1"/>
  <c r="X345" i="1" s="1"/>
  <c r="O345" i="1"/>
  <c r="W345" i="1" s="1"/>
  <c r="V345" i="1"/>
  <c r="M689" i="1"/>
  <c r="K689" i="1"/>
  <c r="S690" i="1" s="1"/>
  <c r="N688" i="1"/>
  <c r="U345" i="1" l="1"/>
  <c r="L345" i="1"/>
  <c r="M690" i="1"/>
  <c r="K690" i="1"/>
  <c r="S691" i="1" s="1"/>
  <c r="N689" i="1"/>
  <c r="P345" i="1"/>
  <c r="R345" i="1" s="1"/>
  <c r="Q345" i="1"/>
  <c r="O346" i="1" l="1"/>
  <c r="W346" i="1" s="1"/>
  <c r="N690" i="1"/>
  <c r="T346" i="1"/>
  <c r="X346" i="1" s="1"/>
  <c r="M691" i="1"/>
  <c r="K691" i="1"/>
  <c r="S692" i="1" s="1"/>
  <c r="P346" i="1"/>
  <c r="R346" i="1" s="1"/>
  <c r="Q346" i="1"/>
  <c r="L346" i="1" l="1"/>
  <c r="V346" i="1"/>
  <c r="M692" i="1"/>
  <c r="K692" i="1"/>
  <c r="S693" i="1" s="1"/>
  <c r="N691" i="1"/>
  <c r="U346" i="1"/>
  <c r="T347" i="1" l="1"/>
  <c r="O347" i="1"/>
  <c r="U347" i="1"/>
  <c r="M693" i="1"/>
  <c r="K693" i="1"/>
  <c r="S694" i="1" s="1"/>
  <c r="N692" i="1"/>
  <c r="W347" i="1"/>
  <c r="V347" i="1" l="1"/>
  <c r="X347" i="1"/>
  <c r="L347" i="1"/>
  <c r="O348" i="1" s="1"/>
  <c r="W348" i="1" s="1"/>
  <c r="P347" i="1"/>
  <c r="R347" i="1" s="1"/>
  <c r="Q347" i="1"/>
  <c r="M694" i="1"/>
  <c r="K694" i="1"/>
  <c r="S695" i="1" s="1"/>
  <c r="N693" i="1"/>
  <c r="T348" i="1" l="1"/>
  <c r="X348" i="1" s="1"/>
  <c r="M695" i="1"/>
  <c r="K695" i="1"/>
  <c r="S696" i="1" s="1"/>
  <c r="N694" i="1"/>
  <c r="P348" i="1"/>
  <c r="R348" i="1" s="1"/>
  <c r="Q348" i="1"/>
  <c r="L348" i="1" l="1"/>
  <c r="V348" i="1"/>
  <c r="M696" i="1"/>
  <c r="K696" i="1"/>
  <c r="S697" i="1" s="1"/>
  <c r="N695" i="1"/>
  <c r="U348" i="1"/>
  <c r="T349" i="1" l="1"/>
  <c r="X349" i="1" s="1"/>
  <c r="O349" i="1"/>
  <c r="V349" i="1"/>
  <c r="U349" i="1"/>
  <c r="W349" i="1"/>
  <c r="M697" i="1"/>
  <c r="K697" i="1"/>
  <c r="S698" i="1" s="1"/>
  <c r="N696" i="1"/>
  <c r="L349" i="1" l="1"/>
  <c r="M698" i="1"/>
  <c r="K698" i="1"/>
  <c r="S699" i="1" s="1"/>
  <c r="N697" i="1"/>
  <c r="P349" i="1"/>
  <c r="R349" i="1" s="1"/>
  <c r="Q349" i="1"/>
  <c r="O350" i="1" l="1"/>
  <c r="W350" i="1" s="1"/>
  <c r="T350" i="1"/>
  <c r="X350" i="1" s="1"/>
  <c r="M699" i="1"/>
  <c r="K699" i="1"/>
  <c r="S700" i="1" s="1"/>
  <c r="N698" i="1"/>
  <c r="Q350" i="1" l="1"/>
  <c r="P350" i="1"/>
  <c r="R350" i="1" s="1"/>
  <c r="L350" i="1"/>
  <c r="V350" i="1"/>
  <c r="N699" i="1"/>
  <c r="U350" i="1"/>
  <c r="M700" i="1"/>
  <c r="K700" i="1"/>
  <c r="S701" i="1" s="1"/>
  <c r="T351" i="1" l="1"/>
  <c r="X351" i="1" s="1"/>
  <c r="O351" i="1"/>
  <c r="V351" i="1"/>
  <c r="U351" i="1"/>
  <c r="W351" i="1"/>
  <c r="N700" i="1"/>
  <c r="M701" i="1"/>
  <c r="K701" i="1"/>
  <c r="S702" i="1" s="1"/>
  <c r="L351" i="1" l="1"/>
  <c r="N701" i="1"/>
  <c r="P351" i="1"/>
  <c r="R351" i="1" s="1"/>
  <c r="Q351" i="1"/>
  <c r="M702" i="1"/>
  <c r="K702" i="1"/>
  <c r="S703" i="1" s="1"/>
  <c r="O352" i="1" l="1"/>
  <c r="W352" i="1" s="1"/>
  <c r="M703" i="1"/>
  <c r="K703" i="1"/>
  <c r="S704" i="1" s="1"/>
  <c r="N702" i="1"/>
  <c r="T352" i="1"/>
  <c r="X352" i="1" s="1"/>
  <c r="P352" i="1" l="1"/>
  <c r="R352" i="1" s="1"/>
  <c r="Q352" i="1"/>
  <c r="L352" i="1"/>
  <c r="V352" i="1"/>
  <c r="M704" i="1"/>
  <c r="K704" i="1"/>
  <c r="S705" i="1" s="1"/>
  <c r="N703" i="1"/>
  <c r="U352" i="1"/>
  <c r="T353" i="1" l="1"/>
  <c r="O353" i="1"/>
  <c r="U353" i="1"/>
  <c r="W353" i="1"/>
  <c r="M705" i="1"/>
  <c r="K705" i="1"/>
  <c r="S706" i="1" s="1"/>
  <c r="N704" i="1"/>
  <c r="V353" i="1" l="1"/>
  <c r="X353" i="1"/>
  <c r="L353" i="1"/>
  <c r="O354" i="1" s="1"/>
  <c r="W354" i="1" s="1"/>
  <c r="M706" i="1"/>
  <c r="K706" i="1"/>
  <c r="S707" i="1" s="1"/>
  <c r="N705" i="1"/>
  <c r="P353" i="1"/>
  <c r="R353" i="1" s="1"/>
  <c r="Q353" i="1"/>
  <c r="P354" i="1" l="1"/>
  <c r="R354" i="1" s="1"/>
  <c r="Q354" i="1"/>
  <c r="T354" i="1"/>
  <c r="X354" i="1" s="1"/>
  <c r="M707" i="1"/>
  <c r="K707" i="1"/>
  <c r="S708" i="1" s="1"/>
  <c r="N706" i="1"/>
  <c r="L354" i="1" l="1"/>
  <c r="V354" i="1"/>
  <c r="M708" i="1"/>
  <c r="K708" i="1"/>
  <c r="S709" i="1" s="1"/>
  <c r="N707" i="1"/>
  <c r="U354" i="1"/>
  <c r="T355" i="1" l="1"/>
  <c r="X355" i="1" s="1"/>
  <c r="O355" i="1"/>
  <c r="W355" i="1" s="1"/>
  <c r="V355" i="1"/>
  <c r="U355" i="1"/>
  <c r="M709" i="1"/>
  <c r="K709" i="1"/>
  <c r="S710" i="1" s="1"/>
  <c r="N708" i="1"/>
  <c r="L355" i="1" l="1"/>
  <c r="P355" i="1"/>
  <c r="R355" i="1" s="1"/>
  <c r="Q355" i="1"/>
  <c r="M710" i="1"/>
  <c r="K710" i="1"/>
  <c r="S711" i="1" s="1"/>
  <c r="N709" i="1"/>
  <c r="O356" i="1" l="1"/>
  <c r="W356" i="1" s="1"/>
  <c r="M711" i="1"/>
  <c r="K711" i="1"/>
  <c r="S712" i="1" s="1"/>
  <c r="N710" i="1"/>
  <c r="T356" i="1"/>
  <c r="X356" i="1" s="1"/>
  <c r="P356" i="1"/>
  <c r="R356" i="1" s="1"/>
  <c r="Q356" i="1"/>
  <c r="L356" i="1" l="1"/>
  <c r="V356" i="1"/>
  <c r="M712" i="1"/>
  <c r="K712" i="1"/>
  <c r="S713" i="1" s="1"/>
  <c r="U356" i="1"/>
  <c r="N711" i="1"/>
  <c r="T357" i="1" l="1"/>
  <c r="O357" i="1"/>
  <c r="W357" i="1" s="1"/>
  <c r="M713" i="1"/>
  <c r="K713" i="1"/>
  <c r="S714" i="1" s="1"/>
  <c r="N712" i="1"/>
  <c r="V357" i="1" l="1"/>
  <c r="X357" i="1"/>
  <c r="L357" i="1"/>
  <c r="U357" i="1"/>
  <c r="N713" i="1"/>
  <c r="M714" i="1"/>
  <c r="K714" i="1"/>
  <c r="S715" i="1" s="1"/>
  <c r="P357" i="1"/>
  <c r="R357" i="1" s="1"/>
  <c r="Q357" i="1"/>
  <c r="O358" i="1" l="1"/>
  <c r="W358" i="1" s="1"/>
  <c r="M715" i="1"/>
  <c r="K715" i="1"/>
  <c r="S716" i="1" s="1"/>
  <c r="N714" i="1"/>
  <c r="T358" i="1"/>
  <c r="X358" i="1" s="1"/>
  <c r="Q358" i="1" l="1"/>
  <c r="P358" i="1"/>
  <c r="R358" i="1" s="1"/>
  <c r="L358" i="1"/>
  <c r="V358" i="1"/>
  <c r="M716" i="1"/>
  <c r="K716" i="1"/>
  <c r="S717" i="1" s="1"/>
  <c r="N715" i="1"/>
  <c r="U358" i="1"/>
  <c r="T359" i="1" l="1"/>
  <c r="O359" i="1"/>
  <c r="W359" i="1" s="1"/>
  <c r="M717" i="1"/>
  <c r="K717" i="1"/>
  <c r="S718" i="1" s="1"/>
  <c r="N716" i="1"/>
  <c r="V359" i="1" l="1"/>
  <c r="X359" i="1"/>
  <c r="L359" i="1"/>
  <c r="O360" i="1" s="1"/>
  <c r="W360" i="1" s="1"/>
  <c r="U359" i="1"/>
  <c r="M718" i="1"/>
  <c r="K718" i="1"/>
  <c r="S719" i="1" s="1"/>
  <c r="P359" i="1"/>
  <c r="R359" i="1" s="1"/>
  <c r="Q359" i="1"/>
  <c r="N717" i="1"/>
  <c r="P360" i="1" l="1"/>
  <c r="R360" i="1" s="1"/>
  <c r="Q360" i="1"/>
  <c r="M719" i="1"/>
  <c r="K719" i="1"/>
  <c r="S720" i="1" s="1"/>
  <c r="T360" i="1"/>
  <c r="X360" i="1" s="1"/>
  <c r="N718" i="1"/>
  <c r="L360" i="1" l="1"/>
  <c r="V360" i="1"/>
  <c r="U360" i="1"/>
  <c r="M720" i="1"/>
  <c r="K720" i="1"/>
  <c r="S721" i="1" s="1"/>
  <c r="N719" i="1"/>
  <c r="T361" i="1" l="1"/>
  <c r="O361" i="1"/>
  <c r="U361" i="1"/>
  <c r="M721" i="1"/>
  <c r="K721" i="1"/>
  <c r="S722" i="1" s="1"/>
  <c r="W361" i="1"/>
  <c r="N720" i="1"/>
  <c r="V361" i="1" l="1"/>
  <c r="X361" i="1"/>
  <c r="L361" i="1"/>
  <c r="O362" i="1" s="1"/>
  <c r="W362" i="1" s="1"/>
  <c r="P361" i="1"/>
  <c r="R361" i="1" s="1"/>
  <c r="Q361" i="1"/>
  <c r="M722" i="1"/>
  <c r="K722" i="1"/>
  <c r="S723" i="1" s="1"/>
  <c r="N721" i="1"/>
  <c r="T362" i="1" l="1"/>
  <c r="X362" i="1" s="1"/>
  <c r="M723" i="1"/>
  <c r="K723" i="1"/>
  <c r="S724" i="1" s="1"/>
  <c r="N722" i="1"/>
  <c r="P362" i="1"/>
  <c r="R362" i="1" s="1"/>
  <c r="Q362" i="1"/>
  <c r="L362" i="1" l="1"/>
  <c r="V362" i="1"/>
  <c r="M724" i="1"/>
  <c r="K724" i="1"/>
  <c r="S725" i="1" s="1"/>
  <c r="N723" i="1"/>
  <c r="U362" i="1"/>
  <c r="T363" i="1" l="1"/>
  <c r="O363" i="1"/>
  <c r="W363" i="1"/>
  <c r="M725" i="1"/>
  <c r="K725" i="1"/>
  <c r="S726" i="1" s="1"/>
  <c r="N724" i="1"/>
  <c r="V363" i="1" l="1"/>
  <c r="X363" i="1"/>
  <c r="L363" i="1"/>
  <c r="O364" i="1" s="1"/>
  <c r="W364" i="1" s="1"/>
  <c r="U363" i="1"/>
  <c r="N725" i="1"/>
  <c r="P363" i="1"/>
  <c r="R363" i="1" s="1"/>
  <c r="Q363" i="1"/>
  <c r="M726" i="1"/>
  <c r="K726" i="1"/>
  <c r="S727" i="1" s="1"/>
  <c r="P364" i="1" l="1"/>
  <c r="R364" i="1" s="1"/>
  <c r="Q364" i="1"/>
  <c r="N726" i="1"/>
  <c r="M727" i="1"/>
  <c r="K727" i="1"/>
  <c r="S728" i="1" s="1"/>
  <c r="T364" i="1"/>
  <c r="X364" i="1" s="1"/>
  <c r="L364" i="1" l="1"/>
  <c r="V364" i="1"/>
  <c r="M728" i="1"/>
  <c r="K728" i="1"/>
  <c r="S729" i="1" s="1"/>
  <c r="N727" i="1"/>
  <c r="U364" i="1"/>
  <c r="T365" i="1" l="1"/>
  <c r="O365" i="1"/>
  <c r="W365" i="1" s="1"/>
  <c r="M729" i="1"/>
  <c r="K729" i="1"/>
  <c r="S730" i="1" s="1"/>
  <c r="N728" i="1"/>
  <c r="V365" i="1" l="1"/>
  <c r="X365" i="1"/>
  <c r="L365" i="1"/>
  <c r="U365" i="1"/>
  <c r="N729" i="1"/>
  <c r="P365" i="1"/>
  <c r="R365" i="1" s="1"/>
  <c r="Q365" i="1"/>
  <c r="M730" i="1"/>
  <c r="K730" i="1"/>
  <c r="S731" i="1" s="1"/>
  <c r="O366" i="1" l="1"/>
  <c r="W366" i="1" s="1"/>
  <c r="P366" i="1"/>
  <c r="R366" i="1" s="1"/>
  <c r="Q366" i="1"/>
  <c r="N730" i="1"/>
  <c r="M731" i="1"/>
  <c r="K731" i="1"/>
  <c r="S732" i="1" s="1"/>
  <c r="T366" i="1"/>
  <c r="X366" i="1" s="1"/>
  <c r="L366" i="1" l="1"/>
  <c r="V366" i="1"/>
  <c r="N731" i="1"/>
  <c r="M732" i="1"/>
  <c r="K732" i="1"/>
  <c r="U366" i="1"/>
  <c r="T367" i="1" l="1"/>
  <c r="O367" i="1"/>
  <c r="W367" i="1" s="1"/>
  <c r="N732" i="1"/>
  <c r="V367" i="1" l="1"/>
  <c r="X367" i="1"/>
  <c r="L367" i="1"/>
  <c r="O368" i="1" s="1"/>
  <c r="W368" i="1" s="1"/>
  <c r="U367" i="1"/>
  <c r="P367" i="1"/>
  <c r="R367" i="1" s="1"/>
  <c r="Q367" i="1"/>
  <c r="T368" i="1" l="1"/>
  <c r="X368" i="1" s="1"/>
  <c r="P368" i="1"/>
  <c r="R368" i="1" s="1"/>
  <c r="Q368" i="1"/>
  <c r="L368" i="1" l="1"/>
  <c r="V368" i="1"/>
  <c r="U368" i="1"/>
  <c r="T369" i="1" l="1"/>
  <c r="O369" i="1"/>
  <c r="W369" i="1"/>
  <c r="V369" i="1" l="1"/>
  <c r="X369" i="1"/>
  <c r="L369" i="1"/>
  <c r="O370" i="1" s="1"/>
  <c r="W370" i="1" s="1"/>
  <c r="U369" i="1"/>
  <c r="P369" i="1"/>
  <c r="R369" i="1" s="1"/>
  <c r="Q369" i="1"/>
  <c r="T370" i="1" l="1"/>
  <c r="X370" i="1" s="1"/>
  <c r="P370" i="1"/>
  <c r="R370" i="1" s="1"/>
  <c r="Q370" i="1"/>
  <c r="L370" i="1" l="1"/>
  <c r="V370" i="1"/>
  <c r="U370" i="1"/>
  <c r="T371" i="1" l="1"/>
  <c r="O371" i="1"/>
  <c r="U371" i="1"/>
  <c r="W371" i="1"/>
  <c r="V371" i="1" l="1"/>
  <c r="X371" i="1"/>
  <c r="L371" i="1"/>
  <c r="O372" i="1" s="1"/>
  <c r="W372" i="1" s="1"/>
  <c r="P371" i="1"/>
  <c r="R371" i="1" s="1"/>
  <c r="Q371" i="1"/>
  <c r="T372" i="1" l="1"/>
  <c r="X372" i="1" s="1"/>
  <c r="P372" i="1"/>
  <c r="R372" i="1" s="1"/>
  <c r="Q372" i="1"/>
  <c r="L372" i="1" l="1"/>
  <c r="V372" i="1"/>
  <c r="U372" i="1"/>
  <c r="T373" i="1" l="1"/>
  <c r="X373" i="1" s="1"/>
  <c r="O373" i="1"/>
  <c r="W373" i="1" s="1"/>
  <c r="L373" i="1" l="1"/>
  <c r="V373" i="1"/>
  <c r="U373" i="1"/>
  <c r="O374" i="1"/>
  <c r="W374" i="1" s="1"/>
  <c r="P373" i="1"/>
  <c r="R373" i="1" s="1"/>
  <c r="Q373" i="1"/>
  <c r="T374" i="1" l="1"/>
  <c r="X374" i="1" s="1"/>
  <c r="P374" i="1"/>
  <c r="R374" i="1" s="1"/>
  <c r="Q374" i="1"/>
  <c r="L374" i="1" l="1"/>
  <c r="V374" i="1"/>
  <c r="U374" i="1"/>
  <c r="T375" i="1" l="1"/>
  <c r="X375" i="1" s="1"/>
  <c r="O375" i="1"/>
  <c r="W375" i="1" s="1"/>
  <c r="L375" i="1" l="1"/>
  <c r="V375" i="1"/>
  <c r="U375" i="1"/>
  <c r="P375" i="1"/>
  <c r="R375" i="1" s="1"/>
  <c r="Q375" i="1"/>
  <c r="O376" i="1" l="1"/>
  <c r="W376" i="1" s="1"/>
  <c r="T376" i="1"/>
  <c r="X376" i="1" s="1"/>
  <c r="P376" i="1"/>
  <c r="R376" i="1" s="1"/>
  <c r="Q376" i="1"/>
  <c r="L376" i="1" l="1"/>
  <c r="V376" i="1"/>
  <c r="U376" i="1"/>
  <c r="T377" i="1" l="1"/>
  <c r="X377" i="1" s="1"/>
  <c r="O377" i="1"/>
  <c r="W377" i="1" s="1"/>
  <c r="L377" i="1" l="1"/>
  <c r="V377" i="1"/>
  <c r="U377" i="1"/>
  <c r="P377" i="1"/>
  <c r="R377" i="1" s="1"/>
  <c r="Q377" i="1"/>
  <c r="O378" i="1" l="1"/>
  <c r="W378" i="1" s="1"/>
  <c r="T378" i="1"/>
  <c r="X378" i="1" s="1"/>
  <c r="P378" i="1"/>
  <c r="R378" i="1" s="1"/>
  <c r="Q378" i="1"/>
  <c r="L378" i="1" l="1"/>
  <c r="V378" i="1"/>
  <c r="U378" i="1"/>
  <c r="T379" i="1" l="1"/>
  <c r="O379" i="1"/>
  <c r="W379" i="1" s="1"/>
  <c r="V379" i="1" l="1"/>
  <c r="X379" i="1"/>
  <c r="L379" i="1"/>
  <c r="U379" i="1"/>
  <c r="P379" i="1"/>
  <c r="R379" i="1" s="1"/>
  <c r="Q379" i="1"/>
  <c r="O380" i="1" l="1"/>
  <c r="W380" i="1" s="1"/>
  <c r="T380" i="1"/>
  <c r="X380" i="1" s="1"/>
  <c r="P380" i="1"/>
  <c r="R380" i="1" s="1"/>
  <c r="Q380" i="1"/>
  <c r="L380" i="1" l="1"/>
  <c r="V380" i="1"/>
  <c r="U380" i="1"/>
  <c r="T381" i="1" l="1"/>
  <c r="X381" i="1" s="1"/>
  <c r="O381" i="1"/>
  <c r="W381" i="1" s="1"/>
  <c r="L381" i="1" l="1"/>
  <c r="O382" i="1" s="1"/>
  <c r="W382" i="1" s="1"/>
  <c r="V381" i="1"/>
  <c r="U381" i="1"/>
  <c r="P381" i="1"/>
  <c r="R381" i="1" s="1"/>
  <c r="Q381" i="1"/>
  <c r="T382" i="1" l="1"/>
  <c r="X382" i="1" s="1"/>
  <c r="P382" i="1"/>
  <c r="R382" i="1" s="1"/>
  <c r="Q382" i="1"/>
  <c r="L382" i="1" l="1"/>
  <c r="V382" i="1"/>
  <c r="U382" i="1"/>
  <c r="T383" i="1" l="1"/>
  <c r="O383" i="1"/>
  <c r="W383" i="1" s="1"/>
  <c r="V383" i="1" l="1"/>
  <c r="X383" i="1"/>
  <c r="L383" i="1"/>
  <c r="O384" i="1" s="1"/>
  <c r="W384" i="1" s="1"/>
  <c r="U383" i="1"/>
  <c r="P383" i="1"/>
  <c r="R383" i="1" s="1"/>
  <c r="Q383" i="1"/>
  <c r="T384" i="1" l="1"/>
  <c r="X384" i="1" s="1"/>
  <c r="P384" i="1"/>
  <c r="R384" i="1" s="1"/>
  <c r="Q384" i="1"/>
  <c r="L384" i="1" l="1"/>
  <c r="V384" i="1"/>
  <c r="U384" i="1"/>
  <c r="T385" i="1" l="1"/>
  <c r="X385" i="1" s="1"/>
  <c r="O385" i="1"/>
  <c r="W385" i="1" s="1"/>
  <c r="L385" i="1" l="1"/>
  <c r="V385" i="1"/>
  <c r="U385" i="1"/>
  <c r="P385" i="1"/>
  <c r="R385" i="1" s="1"/>
  <c r="Q385" i="1"/>
  <c r="O386" i="1" l="1"/>
  <c r="W386" i="1" s="1"/>
  <c r="T386" i="1"/>
  <c r="X386" i="1" s="1"/>
  <c r="P386" i="1"/>
  <c r="R386" i="1" s="1"/>
  <c r="Q386" i="1"/>
  <c r="L386" i="1" l="1"/>
  <c r="V386" i="1"/>
  <c r="U386" i="1"/>
  <c r="T387" i="1" l="1"/>
  <c r="X387" i="1" s="1"/>
  <c r="O387" i="1"/>
  <c r="W387" i="1" s="1"/>
  <c r="L387" i="1" l="1"/>
  <c r="V387" i="1"/>
  <c r="U387" i="1"/>
  <c r="P387" i="1"/>
  <c r="R387" i="1" s="1"/>
  <c r="Q387" i="1"/>
  <c r="O388" i="1" l="1"/>
  <c r="W388" i="1" s="1"/>
  <c r="T388" i="1"/>
  <c r="X388" i="1" s="1"/>
  <c r="P388" i="1"/>
  <c r="R388" i="1" s="1"/>
  <c r="Q388" i="1"/>
  <c r="L388" i="1" l="1"/>
  <c r="V388" i="1"/>
  <c r="U388" i="1"/>
  <c r="T389" i="1" l="1"/>
  <c r="O389" i="1"/>
  <c r="W389" i="1" s="1"/>
  <c r="V389" i="1" l="1"/>
  <c r="X389" i="1"/>
  <c r="L389" i="1"/>
  <c r="O390" i="1" s="1"/>
  <c r="W390" i="1" s="1"/>
  <c r="U389" i="1"/>
  <c r="P389" i="1"/>
  <c r="R389" i="1" s="1"/>
  <c r="Q389" i="1"/>
  <c r="T390" i="1" l="1"/>
  <c r="X390" i="1" s="1"/>
  <c r="P390" i="1"/>
  <c r="R390" i="1" s="1"/>
  <c r="Q390" i="1"/>
  <c r="L390" i="1" l="1"/>
  <c r="V390" i="1"/>
  <c r="U390" i="1"/>
  <c r="T391" i="1" l="1"/>
  <c r="O391" i="1"/>
  <c r="W391" i="1" s="1"/>
  <c r="V391" i="1" l="1"/>
  <c r="X391" i="1"/>
  <c r="L391" i="1"/>
  <c r="O392" i="1" s="1"/>
  <c r="W392" i="1" s="1"/>
  <c r="U391" i="1"/>
  <c r="P391" i="1"/>
  <c r="R391" i="1" s="1"/>
  <c r="Q391" i="1"/>
  <c r="T392" i="1" l="1"/>
  <c r="X392" i="1" s="1"/>
  <c r="P392" i="1"/>
  <c r="R392" i="1" s="1"/>
  <c r="Q392" i="1"/>
  <c r="L392" i="1" l="1"/>
  <c r="V392" i="1"/>
  <c r="U392" i="1"/>
  <c r="T393" i="1" l="1"/>
  <c r="O393" i="1"/>
  <c r="U393" i="1"/>
  <c r="W393" i="1"/>
  <c r="V393" i="1" l="1"/>
  <c r="X393" i="1"/>
  <c r="L393" i="1"/>
  <c r="P393" i="1"/>
  <c r="R393" i="1" s="1"/>
  <c r="Q393" i="1"/>
  <c r="O394" i="1" l="1"/>
  <c r="W394" i="1" s="1"/>
  <c r="T394" i="1"/>
  <c r="X394" i="1" s="1"/>
  <c r="P394" i="1"/>
  <c r="R394" i="1" s="1"/>
  <c r="Q394" i="1"/>
  <c r="L394" i="1" l="1"/>
  <c r="V394" i="1"/>
  <c r="U394" i="1"/>
  <c r="T395" i="1" l="1"/>
  <c r="O395" i="1"/>
  <c r="W395" i="1" s="1"/>
  <c r="V395" i="1" l="1"/>
  <c r="X395" i="1"/>
  <c r="L395" i="1"/>
  <c r="O396" i="1" s="1"/>
  <c r="W396" i="1" s="1"/>
  <c r="U395" i="1"/>
  <c r="P395" i="1"/>
  <c r="R395" i="1" s="1"/>
  <c r="Q395" i="1"/>
  <c r="T396" i="1" l="1"/>
  <c r="X396" i="1" s="1"/>
  <c r="P396" i="1"/>
  <c r="R396" i="1" s="1"/>
  <c r="Q396" i="1"/>
  <c r="L396" i="1" l="1"/>
  <c r="V396" i="1"/>
  <c r="U396" i="1"/>
  <c r="T397" i="1" l="1"/>
  <c r="X397" i="1" s="1"/>
  <c r="O397" i="1"/>
  <c r="W397" i="1" s="1"/>
  <c r="L397" i="1" l="1"/>
  <c r="O398" i="1" s="1"/>
  <c r="W398" i="1" s="1"/>
  <c r="V397" i="1"/>
  <c r="U397" i="1"/>
  <c r="P397" i="1"/>
  <c r="R397" i="1" s="1"/>
  <c r="Q397" i="1"/>
  <c r="T398" i="1" l="1"/>
  <c r="X398" i="1" s="1"/>
  <c r="P398" i="1"/>
  <c r="R398" i="1" s="1"/>
  <c r="Q398" i="1"/>
  <c r="L398" i="1" l="1"/>
  <c r="V398" i="1"/>
  <c r="U398" i="1"/>
  <c r="T399" i="1" l="1"/>
  <c r="O399" i="1"/>
  <c r="W399" i="1" s="1"/>
  <c r="V399" i="1" l="1"/>
  <c r="X399" i="1"/>
  <c r="L399" i="1"/>
  <c r="O400" i="1" s="1"/>
  <c r="W400" i="1" s="1"/>
  <c r="U399" i="1"/>
  <c r="P399" i="1"/>
  <c r="R399" i="1" s="1"/>
  <c r="Q399" i="1"/>
  <c r="T400" i="1" l="1"/>
  <c r="X400" i="1" s="1"/>
  <c r="P400" i="1"/>
  <c r="R400" i="1" s="1"/>
  <c r="Q400" i="1"/>
  <c r="L400" i="1" l="1"/>
  <c r="V400" i="1"/>
  <c r="U400" i="1"/>
  <c r="T401" i="1" l="1"/>
  <c r="O401" i="1"/>
  <c r="W401" i="1" s="1"/>
  <c r="V401" i="1" l="1"/>
  <c r="X401" i="1"/>
  <c r="L401" i="1"/>
  <c r="U401" i="1"/>
  <c r="P401" i="1"/>
  <c r="R401" i="1" s="1"/>
  <c r="Q401" i="1"/>
  <c r="O402" i="1" l="1"/>
  <c r="W402" i="1" s="1"/>
  <c r="T402" i="1"/>
  <c r="X402" i="1" s="1"/>
  <c r="P402" i="1"/>
  <c r="R402" i="1" s="1"/>
  <c r="Q402" i="1"/>
  <c r="L402" i="1" l="1"/>
  <c r="V402" i="1"/>
  <c r="U402" i="1"/>
  <c r="T403" i="1" l="1"/>
  <c r="O403" i="1"/>
  <c r="W403" i="1"/>
  <c r="V403" i="1" l="1"/>
  <c r="X403" i="1"/>
  <c r="L403" i="1"/>
  <c r="O404" i="1" s="1"/>
  <c r="W404" i="1" s="1"/>
  <c r="U403" i="1"/>
  <c r="P403" i="1"/>
  <c r="R403" i="1" s="1"/>
  <c r="Q403" i="1"/>
  <c r="T404" i="1" l="1"/>
  <c r="X404" i="1" s="1"/>
  <c r="P404" i="1"/>
  <c r="R404" i="1" s="1"/>
  <c r="Q404" i="1"/>
  <c r="L404" i="1" l="1"/>
  <c r="V404" i="1"/>
  <c r="U404" i="1"/>
  <c r="T405" i="1" l="1"/>
  <c r="O405" i="1"/>
  <c r="W405" i="1" s="1"/>
  <c r="V405" i="1" l="1"/>
  <c r="X405" i="1"/>
  <c r="L405" i="1"/>
  <c r="U405" i="1"/>
  <c r="P405" i="1"/>
  <c r="R405" i="1" s="1"/>
  <c r="Q405" i="1"/>
  <c r="O406" i="1" l="1"/>
  <c r="W406" i="1" s="1"/>
  <c r="T406" i="1"/>
  <c r="X406" i="1" s="1"/>
  <c r="P406" i="1"/>
  <c r="R406" i="1" s="1"/>
  <c r="Q406" i="1"/>
  <c r="L406" i="1" l="1"/>
  <c r="V406" i="1"/>
  <c r="U406" i="1"/>
  <c r="T407" i="1" l="1"/>
  <c r="O407" i="1"/>
  <c r="W407" i="1"/>
  <c r="V407" i="1" l="1"/>
  <c r="X407" i="1"/>
  <c r="L407" i="1"/>
  <c r="O408" i="1" s="1"/>
  <c r="W408" i="1" s="1"/>
  <c r="U407" i="1"/>
  <c r="P407" i="1"/>
  <c r="R407" i="1" s="1"/>
  <c r="Q407" i="1"/>
  <c r="T408" i="1" l="1"/>
  <c r="X408" i="1" s="1"/>
  <c r="P408" i="1"/>
  <c r="R408" i="1" s="1"/>
  <c r="Q408" i="1"/>
  <c r="L408" i="1" l="1"/>
  <c r="V408" i="1"/>
  <c r="U408" i="1"/>
  <c r="T409" i="1" l="1"/>
  <c r="O409" i="1"/>
  <c r="W409" i="1" s="1"/>
  <c r="V409" i="1" l="1"/>
  <c r="X409" i="1"/>
  <c r="L409" i="1"/>
  <c r="O410" i="1" s="1"/>
  <c r="W410" i="1" s="1"/>
  <c r="U409" i="1"/>
  <c r="P409" i="1"/>
  <c r="R409" i="1" s="1"/>
  <c r="Q409" i="1"/>
  <c r="T410" i="1" l="1"/>
  <c r="X410" i="1" s="1"/>
  <c r="P410" i="1"/>
  <c r="R410" i="1" s="1"/>
  <c r="Q410" i="1"/>
  <c r="L410" i="1" l="1"/>
  <c r="V410" i="1"/>
  <c r="U410" i="1"/>
  <c r="T411" i="1" l="1"/>
  <c r="O411" i="1"/>
  <c r="W411" i="1" s="1"/>
  <c r="V411" i="1" l="1"/>
  <c r="X411" i="1"/>
  <c r="L411" i="1"/>
  <c r="O412" i="1" s="1"/>
  <c r="W412" i="1" s="1"/>
  <c r="U411" i="1"/>
  <c r="P411" i="1"/>
  <c r="R411" i="1" s="1"/>
  <c r="Q411" i="1"/>
  <c r="T412" i="1" l="1"/>
  <c r="X412" i="1" s="1"/>
  <c r="P412" i="1"/>
  <c r="R412" i="1" s="1"/>
  <c r="Q412" i="1"/>
  <c r="L412" i="1" l="1"/>
  <c r="V412" i="1"/>
  <c r="U412" i="1"/>
  <c r="T413" i="1" l="1"/>
  <c r="O413" i="1"/>
  <c r="W413" i="1" s="1"/>
  <c r="V413" i="1" l="1"/>
  <c r="X413" i="1"/>
  <c r="L413" i="1"/>
  <c r="O414" i="1" s="1"/>
  <c r="W414" i="1" s="1"/>
  <c r="U413" i="1"/>
  <c r="P413" i="1"/>
  <c r="R413" i="1" s="1"/>
  <c r="Q413" i="1"/>
  <c r="T414" i="1" l="1"/>
  <c r="X414" i="1" s="1"/>
  <c r="P414" i="1"/>
  <c r="R414" i="1" s="1"/>
  <c r="Q414" i="1"/>
  <c r="L414" i="1" l="1"/>
  <c r="V414" i="1"/>
  <c r="U414" i="1"/>
  <c r="T415" i="1" l="1"/>
  <c r="O415" i="1"/>
  <c r="U415" i="1"/>
  <c r="W415" i="1"/>
  <c r="V415" i="1" l="1"/>
  <c r="X415" i="1"/>
  <c r="L415" i="1"/>
  <c r="O416" i="1" s="1"/>
  <c r="W416" i="1" s="1"/>
  <c r="P415" i="1"/>
  <c r="R415" i="1" s="1"/>
  <c r="Q415" i="1"/>
  <c r="T416" i="1" l="1"/>
  <c r="X416" i="1" s="1"/>
  <c r="P416" i="1"/>
  <c r="R416" i="1" s="1"/>
  <c r="Q416" i="1"/>
  <c r="L416" i="1" l="1"/>
  <c r="V416" i="1"/>
  <c r="U416" i="1"/>
  <c r="T417" i="1" l="1"/>
  <c r="X417" i="1" s="1"/>
  <c r="O417" i="1"/>
  <c r="W417" i="1" s="1"/>
  <c r="L417" i="1" l="1"/>
  <c r="O418" i="1" s="1"/>
  <c r="W418" i="1" s="1"/>
  <c r="V417" i="1"/>
  <c r="U417" i="1"/>
  <c r="P417" i="1"/>
  <c r="R417" i="1" s="1"/>
  <c r="Q417" i="1"/>
  <c r="T418" i="1" l="1"/>
  <c r="X418" i="1" s="1"/>
  <c r="P418" i="1"/>
  <c r="R418" i="1" s="1"/>
  <c r="Q418" i="1"/>
  <c r="L418" i="1" l="1"/>
  <c r="V418" i="1"/>
  <c r="U418" i="1"/>
  <c r="T419" i="1" l="1"/>
  <c r="X419" i="1" s="1"/>
  <c r="O419" i="1"/>
  <c r="W419" i="1" s="1"/>
  <c r="L419" i="1" l="1"/>
  <c r="O420" i="1" s="1"/>
  <c r="W420" i="1" s="1"/>
  <c r="V419" i="1"/>
  <c r="U419" i="1"/>
  <c r="P419" i="1"/>
  <c r="R419" i="1" s="1"/>
  <c r="Q419" i="1"/>
  <c r="T420" i="1" l="1"/>
  <c r="X420" i="1" s="1"/>
  <c r="P420" i="1"/>
  <c r="R420" i="1" s="1"/>
  <c r="Q420" i="1"/>
  <c r="L420" i="1" l="1"/>
  <c r="V420" i="1"/>
  <c r="U420" i="1"/>
  <c r="T421" i="1" l="1"/>
  <c r="X421" i="1" s="1"/>
  <c r="O421" i="1"/>
  <c r="W421" i="1" s="1"/>
  <c r="L421" i="1" l="1"/>
  <c r="V421" i="1"/>
  <c r="U421" i="1"/>
  <c r="O422" i="1"/>
  <c r="W422" i="1" s="1"/>
  <c r="P421" i="1"/>
  <c r="R421" i="1" s="1"/>
  <c r="Q421" i="1"/>
  <c r="T422" i="1" l="1"/>
  <c r="X422" i="1" s="1"/>
  <c r="P422" i="1"/>
  <c r="R422" i="1" s="1"/>
  <c r="Q422" i="1"/>
  <c r="L422" i="1" l="1"/>
  <c r="V422" i="1"/>
  <c r="U422" i="1"/>
  <c r="T423" i="1" l="1"/>
  <c r="O423" i="1"/>
  <c r="W423" i="1"/>
  <c r="V423" i="1" l="1"/>
  <c r="X423" i="1"/>
  <c r="L423" i="1"/>
  <c r="O424" i="1" s="1"/>
  <c r="W424" i="1" s="1"/>
  <c r="U423" i="1"/>
  <c r="P423" i="1"/>
  <c r="R423" i="1" s="1"/>
  <c r="Q423" i="1"/>
  <c r="T424" i="1" l="1"/>
  <c r="X424" i="1" s="1"/>
  <c r="P424" i="1"/>
  <c r="R424" i="1" s="1"/>
  <c r="Q424" i="1"/>
  <c r="L424" i="1" l="1"/>
  <c r="V424" i="1"/>
  <c r="U424" i="1"/>
  <c r="T425" i="1" l="1"/>
  <c r="X425" i="1" s="1"/>
  <c r="O425" i="1"/>
  <c r="W425" i="1" s="1"/>
  <c r="V425" i="1"/>
  <c r="U425" i="1"/>
  <c r="L425" i="1" l="1"/>
  <c r="P425" i="1"/>
  <c r="R425" i="1" s="1"/>
  <c r="Q425" i="1"/>
  <c r="O426" i="1" l="1"/>
  <c r="W426" i="1" s="1"/>
  <c r="T426" i="1"/>
  <c r="X426" i="1" s="1"/>
  <c r="P426" i="1"/>
  <c r="R426" i="1" s="1"/>
  <c r="Q426" i="1"/>
  <c r="L426" i="1" l="1"/>
  <c r="V426" i="1"/>
  <c r="U426" i="1"/>
  <c r="T427" i="1" l="1"/>
  <c r="O427" i="1"/>
  <c r="W427" i="1" s="1"/>
  <c r="U427" i="1"/>
  <c r="V427" i="1" l="1"/>
  <c r="X427" i="1"/>
  <c r="L427" i="1"/>
  <c r="O428" i="1" s="1"/>
  <c r="W428" i="1" s="1"/>
  <c r="P427" i="1"/>
  <c r="R427" i="1" s="1"/>
  <c r="Q427" i="1"/>
  <c r="T428" i="1" l="1"/>
  <c r="X428" i="1" s="1"/>
  <c r="P428" i="1"/>
  <c r="R428" i="1" s="1"/>
  <c r="Q428" i="1"/>
  <c r="L428" i="1" l="1"/>
  <c r="V428" i="1"/>
  <c r="U428" i="1"/>
  <c r="T429" i="1" l="1"/>
  <c r="O429" i="1"/>
  <c r="W429" i="1" s="1"/>
  <c r="U429" i="1"/>
  <c r="V429" i="1" l="1"/>
  <c r="X429" i="1"/>
  <c r="L429" i="1"/>
  <c r="O430" i="1" s="1"/>
  <c r="W430" i="1" s="1"/>
  <c r="P429" i="1"/>
  <c r="R429" i="1" s="1"/>
  <c r="Q429" i="1"/>
  <c r="T430" i="1" l="1"/>
  <c r="X430" i="1" s="1"/>
  <c r="P430" i="1"/>
  <c r="R430" i="1" s="1"/>
  <c r="Q430" i="1"/>
  <c r="L430" i="1" l="1"/>
  <c r="V430" i="1"/>
  <c r="U430" i="1"/>
  <c r="T431" i="1" l="1"/>
  <c r="X431" i="1" s="1"/>
  <c r="O431" i="1"/>
  <c r="V431" i="1"/>
  <c r="U431" i="1"/>
  <c r="W431" i="1"/>
  <c r="L431" i="1" l="1"/>
  <c r="P431" i="1"/>
  <c r="R431" i="1" s="1"/>
  <c r="Q431" i="1"/>
  <c r="O432" i="1" l="1"/>
  <c r="W432" i="1" s="1"/>
  <c r="T432" i="1"/>
  <c r="X432" i="1" s="1"/>
  <c r="P432" i="1"/>
  <c r="R432" i="1" s="1"/>
  <c r="Q432" i="1"/>
  <c r="L432" i="1" l="1"/>
  <c r="V432" i="1"/>
  <c r="U432" i="1"/>
  <c r="T433" i="1" l="1"/>
  <c r="X433" i="1" s="1"/>
  <c r="O433" i="1"/>
  <c r="U433" i="1"/>
  <c r="W433" i="1"/>
  <c r="V433" i="1" l="1"/>
  <c r="L433" i="1"/>
  <c r="P433" i="1"/>
  <c r="R433" i="1" s="1"/>
  <c r="Q433" i="1"/>
  <c r="O434" i="1" l="1"/>
  <c r="W434" i="1" s="1"/>
  <c r="T434" i="1"/>
  <c r="X434" i="1" s="1"/>
  <c r="P434" i="1"/>
  <c r="R434" i="1" s="1"/>
  <c r="Q434" i="1"/>
  <c r="L434" i="1" l="1"/>
  <c r="V434" i="1"/>
  <c r="U434" i="1"/>
  <c r="T435" i="1" l="1"/>
  <c r="O435" i="1"/>
  <c r="W435" i="1"/>
  <c r="V435" i="1" l="1"/>
  <c r="X435" i="1"/>
  <c r="L435" i="1"/>
  <c r="O436" i="1" s="1"/>
  <c r="W436" i="1" s="1"/>
  <c r="U435" i="1"/>
  <c r="P435" i="1"/>
  <c r="R435" i="1" s="1"/>
  <c r="Q435" i="1"/>
  <c r="T436" i="1" l="1"/>
  <c r="X436" i="1" s="1"/>
  <c r="P436" i="1"/>
  <c r="R436" i="1" s="1"/>
  <c r="Q436" i="1"/>
  <c r="L436" i="1" l="1"/>
  <c r="V436" i="1"/>
  <c r="U436" i="1"/>
  <c r="T437" i="1" l="1"/>
  <c r="O437" i="1"/>
  <c r="W437" i="1" s="1"/>
  <c r="V437" i="1" l="1"/>
  <c r="X437" i="1"/>
  <c r="L437" i="1"/>
  <c r="O438" i="1" s="1"/>
  <c r="W438" i="1" s="1"/>
  <c r="U437" i="1"/>
  <c r="P437" i="1"/>
  <c r="R437" i="1" s="1"/>
  <c r="Q437" i="1"/>
  <c r="T438" i="1" l="1"/>
  <c r="X438" i="1" s="1"/>
  <c r="P438" i="1"/>
  <c r="R438" i="1" s="1"/>
  <c r="Q438" i="1"/>
  <c r="L438" i="1" l="1"/>
  <c r="V438" i="1"/>
  <c r="U438" i="1"/>
  <c r="T439" i="1" l="1"/>
  <c r="O439" i="1"/>
  <c r="W439" i="1" s="1"/>
  <c r="V439" i="1" l="1"/>
  <c r="X439" i="1"/>
  <c r="L439" i="1"/>
  <c r="O440" i="1" s="1"/>
  <c r="W440" i="1" s="1"/>
  <c r="U439" i="1"/>
  <c r="P439" i="1"/>
  <c r="R439" i="1" s="1"/>
  <c r="Q439" i="1"/>
  <c r="T440" i="1" l="1"/>
  <c r="X440" i="1" s="1"/>
  <c r="P440" i="1"/>
  <c r="R440" i="1" s="1"/>
  <c r="Q440" i="1"/>
  <c r="L440" i="1" l="1"/>
  <c r="V440" i="1"/>
  <c r="U440" i="1"/>
  <c r="T441" i="1" l="1"/>
  <c r="O441" i="1"/>
  <c r="W441" i="1" s="1"/>
  <c r="V441" i="1" l="1"/>
  <c r="X441" i="1"/>
  <c r="L441" i="1"/>
  <c r="O442" i="1" s="1"/>
  <c r="W442" i="1" s="1"/>
  <c r="U441" i="1"/>
  <c r="P441" i="1"/>
  <c r="R441" i="1" s="1"/>
  <c r="Q441" i="1"/>
  <c r="T442" i="1" l="1"/>
  <c r="X442" i="1" s="1"/>
  <c r="P442" i="1"/>
  <c r="R442" i="1" s="1"/>
  <c r="Q442" i="1"/>
  <c r="L442" i="1" l="1"/>
  <c r="V442" i="1"/>
  <c r="U442" i="1"/>
  <c r="T443" i="1" l="1"/>
  <c r="O443" i="1"/>
  <c r="W443" i="1" s="1"/>
  <c r="U443" i="1"/>
  <c r="V443" i="1" l="1"/>
  <c r="X443" i="1"/>
  <c r="L443" i="1"/>
  <c r="O444" i="1" s="1"/>
  <c r="W444" i="1" s="1"/>
  <c r="P443" i="1"/>
  <c r="R443" i="1" s="1"/>
  <c r="Q443" i="1"/>
  <c r="T444" i="1" l="1"/>
  <c r="X444" i="1" s="1"/>
  <c r="P444" i="1"/>
  <c r="R444" i="1" s="1"/>
  <c r="Q444" i="1"/>
  <c r="L444" i="1" l="1"/>
  <c r="V444" i="1"/>
  <c r="U444" i="1"/>
  <c r="T445" i="1" l="1"/>
  <c r="O445" i="1"/>
  <c r="W445" i="1" s="1"/>
  <c r="U445" i="1"/>
  <c r="V445" i="1" l="1"/>
  <c r="X445" i="1"/>
  <c r="L445" i="1"/>
  <c r="O446" i="1" s="1"/>
  <c r="W446" i="1" s="1"/>
  <c r="P445" i="1"/>
  <c r="R445" i="1" s="1"/>
  <c r="Q445" i="1"/>
  <c r="T446" i="1" l="1"/>
  <c r="X446" i="1" s="1"/>
  <c r="P446" i="1"/>
  <c r="R446" i="1" s="1"/>
  <c r="Q446" i="1"/>
  <c r="L446" i="1" l="1"/>
  <c r="V446" i="1"/>
  <c r="U446" i="1"/>
  <c r="T447" i="1" l="1"/>
  <c r="X447" i="1" s="1"/>
  <c r="O447" i="1"/>
  <c r="W447" i="1"/>
  <c r="L447" i="1" l="1"/>
  <c r="V447" i="1"/>
  <c r="U447" i="1"/>
  <c r="P447" i="1"/>
  <c r="R447" i="1" s="1"/>
  <c r="Q447" i="1"/>
  <c r="O448" i="1" l="1"/>
  <c r="W448" i="1" s="1"/>
  <c r="T448" i="1"/>
  <c r="X448" i="1" s="1"/>
  <c r="P448" i="1"/>
  <c r="R448" i="1" s="1"/>
  <c r="Q448" i="1"/>
  <c r="L448" i="1" l="1"/>
  <c r="V448" i="1"/>
  <c r="U448" i="1"/>
  <c r="T449" i="1" l="1"/>
  <c r="O449" i="1"/>
  <c r="W449" i="1"/>
  <c r="V449" i="1" l="1"/>
  <c r="X449" i="1"/>
  <c r="L449" i="1"/>
  <c r="O450" i="1" s="1"/>
  <c r="W450" i="1" s="1"/>
  <c r="U449" i="1"/>
  <c r="P449" i="1"/>
  <c r="R449" i="1" s="1"/>
  <c r="Q449" i="1"/>
  <c r="T450" i="1" l="1"/>
  <c r="X450" i="1" s="1"/>
  <c r="P450" i="1"/>
  <c r="R450" i="1" s="1"/>
  <c r="Q450" i="1"/>
  <c r="L450" i="1" l="1"/>
  <c r="V450" i="1"/>
  <c r="U450" i="1"/>
  <c r="T451" i="1" l="1"/>
  <c r="O451" i="1"/>
  <c r="W451" i="1" s="1"/>
  <c r="V451" i="1" l="1"/>
  <c r="X451" i="1"/>
  <c r="L451" i="1"/>
  <c r="O452" i="1" s="1"/>
  <c r="W452" i="1" s="1"/>
  <c r="U451" i="1"/>
  <c r="P451" i="1"/>
  <c r="R451" i="1" s="1"/>
  <c r="Q451" i="1"/>
  <c r="T452" i="1" l="1"/>
  <c r="X452" i="1" s="1"/>
  <c r="P452" i="1"/>
  <c r="R452" i="1" s="1"/>
  <c r="Q452" i="1"/>
  <c r="L452" i="1" l="1"/>
  <c r="V452" i="1"/>
  <c r="U452" i="1"/>
  <c r="T453" i="1" l="1"/>
  <c r="O453" i="1"/>
  <c r="W453" i="1"/>
  <c r="V453" i="1" l="1"/>
  <c r="X453" i="1"/>
  <c r="L453" i="1"/>
  <c r="O454" i="1" s="1"/>
  <c r="W454" i="1" s="1"/>
  <c r="U453" i="1"/>
  <c r="P453" i="1"/>
  <c r="R453" i="1" s="1"/>
  <c r="Q453" i="1"/>
  <c r="T454" i="1" l="1"/>
  <c r="X454" i="1" s="1"/>
  <c r="P454" i="1"/>
  <c r="R454" i="1" s="1"/>
  <c r="Q454" i="1"/>
  <c r="L454" i="1" l="1"/>
  <c r="V454" i="1"/>
  <c r="U454" i="1"/>
  <c r="T455" i="1" l="1"/>
  <c r="O455" i="1"/>
  <c r="W455" i="1"/>
  <c r="V455" i="1" l="1"/>
  <c r="X455" i="1"/>
  <c r="L455" i="1"/>
  <c r="O456" i="1" s="1"/>
  <c r="W456" i="1" s="1"/>
  <c r="U455" i="1"/>
  <c r="P455" i="1"/>
  <c r="R455" i="1" s="1"/>
  <c r="Q455" i="1"/>
  <c r="T456" i="1" l="1"/>
  <c r="X456" i="1" s="1"/>
  <c r="P456" i="1"/>
  <c r="R456" i="1" s="1"/>
  <c r="Q456" i="1"/>
  <c r="L456" i="1" l="1"/>
  <c r="V456" i="1"/>
  <c r="U456" i="1"/>
  <c r="T457" i="1" l="1"/>
  <c r="O457" i="1"/>
  <c r="W457" i="1" s="1"/>
  <c r="V457" i="1" l="1"/>
  <c r="X457" i="1"/>
  <c r="L457" i="1"/>
  <c r="U457" i="1"/>
  <c r="P457" i="1"/>
  <c r="R457" i="1" s="1"/>
  <c r="Q457" i="1"/>
  <c r="O458" i="1" l="1"/>
  <c r="W458" i="1" s="1"/>
  <c r="T458" i="1"/>
  <c r="X458" i="1" s="1"/>
  <c r="P458" i="1"/>
  <c r="R458" i="1" s="1"/>
  <c r="Q458" i="1"/>
  <c r="L458" i="1" l="1"/>
  <c r="V458" i="1"/>
  <c r="U458" i="1"/>
  <c r="T459" i="1" l="1"/>
  <c r="O459" i="1"/>
  <c r="W459" i="1" s="1"/>
  <c r="V459" i="1" l="1"/>
  <c r="X459" i="1"/>
  <c r="L459" i="1"/>
  <c r="O460" i="1" s="1"/>
  <c r="W460" i="1" s="1"/>
  <c r="U459" i="1"/>
  <c r="P459" i="1"/>
  <c r="R459" i="1" s="1"/>
  <c r="Q459" i="1"/>
  <c r="T460" i="1" l="1"/>
  <c r="X460" i="1" s="1"/>
  <c r="P460" i="1"/>
  <c r="R460" i="1" s="1"/>
  <c r="Q460" i="1"/>
  <c r="L460" i="1" l="1"/>
  <c r="V460" i="1"/>
  <c r="U460" i="1"/>
  <c r="T461" i="1" l="1"/>
  <c r="O461" i="1"/>
  <c r="W461" i="1" s="1"/>
  <c r="V461" i="1" l="1"/>
  <c r="X461" i="1"/>
  <c r="L461" i="1"/>
  <c r="O462" i="1" s="1"/>
  <c r="W462" i="1" s="1"/>
  <c r="U461" i="1"/>
  <c r="P461" i="1"/>
  <c r="R461" i="1" s="1"/>
  <c r="Q461" i="1"/>
  <c r="T462" i="1" l="1"/>
  <c r="X462" i="1" s="1"/>
  <c r="P462" i="1"/>
  <c r="R462" i="1" s="1"/>
  <c r="Q462" i="1"/>
  <c r="L462" i="1" l="1"/>
  <c r="V462" i="1"/>
  <c r="U462" i="1"/>
  <c r="T463" i="1" l="1"/>
  <c r="O463" i="1"/>
  <c r="W463" i="1" s="1"/>
  <c r="V463" i="1" l="1"/>
  <c r="X463" i="1"/>
  <c r="L463" i="1"/>
  <c r="O464" i="1" s="1"/>
  <c r="W464" i="1" s="1"/>
  <c r="U463" i="1"/>
  <c r="P463" i="1"/>
  <c r="R463" i="1" s="1"/>
  <c r="Q463" i="1"/>
  <c r="T464" i="1" l="1"/>
  <c r="X464" i="1" s="1"/>
  <c r="P464" i="1"/>
  <c r="R464" i="1" s="1"/>
  <c r="Q464" i="1"/>
  <c r="L464" i="1" l="1"/>
  <c r="V464" i="1"/>
  <c r="U464" i="1"/>
  <c r="T465" i="1" l="1"/>
  <c r="O465" i="1"/>
  <c r="W465" i="1" s="1"/>
  <c r="V465" i="1" l="1"/>
  <c r="X465" i="1"/>
  <c r="L465" i="1"/>
  <c r="O466" i="1" s="1"/>
  <c r="W466" i="1" s="1"/>
  <c r="U465" i="1"/>
  <c r="P465" i="1"/>
  <c r="R465" i="1" s="1"/>
  <c r="Q465" i="1"/>
  <c r="T466" i="1" l="1"/>
  <c r="X466" i="1" s="1"/>
  <c r="P466" i="1"/>
  <c r="R466" i="1" s="1"/>
  <c r="Q466" i="1"/>
  <c r="L466" i="1" l="1"/>
  <c r="V466" i="1"/>
  <c r="U466" i="1"/>
  <c r="T467" i="1" l="1"/>
  <c r="O467" i="1"/>
  <c r="W467" i="1" s="1"/>
  <c r="V467" i="1" l="1"/>
  <c r="X467" i="1"/>
  <c r="L467" i="1"/>
  <c r="O468" i="1" s="1"/>
  <c r="W468" i="1" s="1"/>
  <c r="U467" i="1"/>
  <c r="P467" i="1"/>
  <c r="R467" i="1" s="1"/>
  <c r="Q467" i="1"/>
  <c r="T468" i="1" l="1"/>
  <c r="X468" i="1" s="1"/>
  <c r="P468" i="1"/>
  <c r="R468" i="1" s="1"/>
  <c r="Q468" i="1"/>
  <c r="L468" i="1" l="1"/>
  <c r="V468" i="1"/>
  <c r="U468" i="1"/>
  <c r="T469" i="1" l="1"/>
  <c r="O469" i="1"/>
  <c r="W469" i="1" s="1"/>
  <c r="U469" i="1"/>
  <c r="V469" i="1" l="1"/>
  <c r="X469" i="1"/>
  <c r="L469" i="1"/>
  <c r="O470" i="1" s="1"/>
  <c r="W470" i="1" s="1"/>
  <c r="P469" i="1"/>
  <c r="R469" i="1" s="1"/>
  <c r="Q469" i="1"/>
  <c r="T470" i="1" l="1"/>
  <c r="X470" i="1" s="1"/>
  <c r="P470" i="1"/>
  <c r="R470" i="1" s="1"/>
  <c r="Q470" i="1"/>
  <c r="L470" i="1" l="1"/>
  <c r="V470" i="1"/>
  <c r="U470" i="1"/>
  <c r="T471" i="1" l="1"/>
  <c r="O471" i="1"/>
  <c r="W471" i="1" s="1"/>
  <c r="V471" i="1" l="1"/>
  <c r="X471" i="1"/>
  <c r="L471" i="1"/>
  <c r="O472" i="1" s="1"/>
  <c r="W472" i="1" s="1"/>
  <c r="U471" i="1"/>
  <c r="P471" i="1"/>
  <c r="R471" i="1" s="1"/>
  <c r="Q471" i="1"/>
  <c r="T472" i="1" l="1"/>
  <c r="X472" i="1" s="1"/>
  <c r="P472" i="1"/>
  <c r="R472" i="1" s="1"/>
  <c r="Q472" i="1"/>
  <c r="L472" i="1" l="1"/>
  <c r="V472" i="1"/>
  <c r="U472" i="1"/>
  <c r="T473" i="1" l="1"/>
  <c r="O473" i="1"/>
  <c r="U473" i="1"/>
  <c r="W473" i="1"/>
  <c r="V473" i="1" l="1"/>
  <c r="X473" i="1"/>
  <c r="L473" i="1"/>
  <c r="O474" i="1" s="1"/>
  <c r="W474" i="1" s="1"/>
  <c r="P473" i="1"/>
  <c r="R473" i="1" s="1"/>
  <c r="Q473" i="1"/>
  <c r="T474" i="1" l="1"/>
  <c r="X474" i="1" s="1"/>
  <c r="P474" i="1"/>
  <c r="R474" i="1" s="1"/>
  <c r="Q474" i="1"/>
  <c r="L474" i="1" l="1"/>
  <c r="V474" i="1"/>
  <c r="U474" i="1"/>
  <c r="T475" i="1" l="1"/>
  <c r="O475" i="1"/>
  <c r="W475" i="1"/>
  <c r="V475" i="1" l="1"/>
  <c r="X475" i="1"/>
  <c r="L475" i="1"/>
  <c r="O476" i="1" s="1"/>
  <c r="W476" i="1" s="1"/>
  <c r="U475" i="1"/>
  <c r="P475" i="1"/>
  <c r="R475" i="1" s="1"/>
  <c r="Q475" i="1"/>
  <c r="T476" i="1" l="1"/>
  <c r="X476" i="1" s="1"/>
  <c r="P476" i="1"/>
  <c r="R476" i="1" s="1"/>
  <c r="Q476" i="1"/>
  <c r="L476" i="1" l="1"/>
  <c r="V476" i="1"/>
  <c r="U476" i="1"/>
  <c r="T477" i="1" l="1"/>
  <c r="O477" i="1"/>
  <c r="W477" i="1"/>
  <c r="V477" i="1" l="1"/>
  <c r="X477" i="1"/>
  <c r="L477" i="1"/>
  <c r="O478" i="1" s="1"/>
  <c r="W478" i="1" s="1"/>
  <c r="U477" i="1"/>
  <c r="P477" i="1"/>
  <c r="R477" i="1" s="1"/>
  <c r="Q477" i="1"/>
  <c r="T478" i="1" l="1"/>
  <c r="X478" i="1" s="1"/>
  <c r="P478" i="1"/>
  <c r="R478" i="1" s="1"/>
  <c r="Q478" i="1"/>
  <c r="L478" i="1" l="1"/>
  <c r="V478" i="1"/>
  <c r="U478" i="1"/>
  <c r="T479" i="1" l="1"/>
  <c r="X479" i="1" s="1"/>
  <c r="O479" i="1"/>
  <c r="W479" i="1"/>
  <c r="L479" i="1" l="1"/>
  <c r="V479" i="1"/>
  <c r="U479" i="1"/>
  <c r="P479" i="1"/>
  <c r="R479" i="1" s="1"/>
  <c r="Q479" i="1"/>
  <c r="O480" i="1" l="1"/>
  <c r="W480" i="1" s="1"/>
  <c r="T480" i="1"/>
  <c r="X480" i="1" s="1"/>
  <c r="P480" i="1"/>
  <c r="R480" i="1" s="1"/>
  <c r="Q480" i="1"/>
  <c r="L480" i="1" l="1"/>
  <c r="V480" i="1"/>
  <c r="U480" i="1"/>
  <c r="T481" i="1" l="1"/>
  <c r="O481" i="1"/>
  <c r="W481" i="1" s="1"/>
  <c r="V481" i="1" l="1"/>
  <c r="X481" i="1"/>
  <c r="L481" i="1"/>
  <c r="O482" i="1" s="1"/>
  <c r="W482" i="1" s="1"/>
  <c r="U481" i="1"/>
  <c r="P481" i="1"/>
  <c r="R481" i="1" s="1"/>
  <c r="Q481" i="1"/>
  <c r="T482" i="1" l="1"/>
  <c r="X482" i="1" s="1"/>
  <c r="P482" i="1"/>
  <c r="R482" i="1" s="1"/>
  <c r="Q482" i="1"/>
  <c r="L482" i="1" l="1"/>
  <c r="V482" i="1"/>
  <c r="U482" i="1"/>
  <c r="T483" i="1" l="1"/>
  <c r="O483" i="1"/>
  <c r="W483" i="1"/>
  <c r="V483" i="1" l="1"/>
  <c r="X483" i="1"/>
  <c r="L483" i="1"/>
  <c r="O484" i="1" s="1"/>
  <c r="W484" i="1" s="1"/>
  <c r="U483" i="1"/>
  <c r="P483" i="1"/>
  <c r="R483" i="1" s="1"/>
  <c r="Q483" i="1"/>
  <c r="T484" i="1" l="1"/>
  <c r="X484" i="1" s="1"/>
  <c r="P484" i="1"/>
  <c r="R484" i="1" s="1"/>
  <c r="Q484" i="1"/>
  <c r="L484" i="1" l="1"/>
  <c r="V484" i="1"/>
  <c r="U484" i="1"/>
  <c r="T485" i="1" l="1"/>
  <c r="O485" i="1"/>
  <c r="W485" i="1" s="1"/>
  <c r="V485" i="1" l="1"/>
  <c r="X485" i="1"/>
  <c r="L485" i="1"/>
  <c r="U485" i="1"/>
  <c r="P485" i="1"/>
  <c r="R485" i="1" s="1"/>
  <c r="Q485" i="1"/>
  <c r="O486" i="1" l="1"/>
  <c r="W486" i="1" s="1"/>
  <c r="T486" i="1"/>
  <c r="X486" i="1" s="1"/>
  <c r="P486" i="1"/>
  <c r="R486" i="1" s="1"/>
  <c r="Q486" i="1"/>
  <c r="L486" i="1" l="1"/>
  <c r="V486" i="1"/>
  <c r="U486" i="1"/>
  <c r="T487" i="1" l="1"/>
  <c r="O487" i="1"/>
  <c r="W487" i="1" s="1"/>
  <c r="X487" i="1" l="1"/>
  <c r="L487" i="1"/>
  <c r="V487" i="1"/>
  <c r="U487" i="1"/>
  <c r="P487" i="1"/>
  <c r="R487" i="1" s="1"/>
  <c r="Q487" i="1"/>
  <c r="O488" i="1" l="1"/>
  <c r="W488" i="1" s="1"/>
  <c r="T488" i="1"/>
  <c r="X488" i="1" s="1"/>
  <c r="P488" i="1"/>
  <c r="R488" i="1" s="1"/>
  <c r="Q488" i="1"/>
  <c r="L488" i="1" l="1"/>
  <c r="V488" i="1"/>
  <c r="U488" i="1"/>
  <c r="T489" i="1" l="1"/>
  <c r="O489" i="1"/>
  <c r="W489" i="1"/>
  <c r="V489" i="1" l="1"/>
  <c r="X489" i="1"/>
  <c r="L489" i="1"/>
  <c r="O490" i="1" s="1"/>
  <c r="W490" i="1" s="1"/>
  <c r="U489" i="1"/>
  <c r="P489" i="1"/>
  <c r="R489" i="1" s="1"/>
  <c r="Q489" i="1"/>
  <c r="T490" i="1" l="1"/>
  <c r="X490" i="1" s="1"/>
  <c r="P490" i="1"/>
  <c r="R490" i="1" s="1"/>
  <c r="Q490" i="1"/>
  <c r="L490" i="1" l="1"/>
  <c r="V490" i="1"/>
  <c r="U490" i="1"/>
  <c r="T491" i="1" l="1"/>
  <c r="O491" i="1"/>
  <c r="W491" i="1" s="1"/>
  <c r="V491" i="1" l="1"/>
  <c r="X491" i="1"/>
  <c r="L491" i="1"/>
  <c r="U491" i="1"/>
  <c r="P491" i="1"/>
  <c r="R491" i="1" s="1"/>
  <c r="Q491" i="1"/>
  <c r="O492" i="1" l="1"/>
  <c r="W492" i="1" s="1"/>
  <c r="T492" i="1"/>
  <c r="X492" i="1" s="1"/>
  <c r="P492" i="1"/>
  <c r="R492" i="1" s="1"/>
  <c r="Q492" i="1"/>
  <c r="L492" i="1" l="1"/>
  <c r="V492" i="1"/>
  <c r="U492" i="1"/>
  <c r="T493" i="1" l="1"/>
  <c r="O493" i="1"/>
  <c r="W493" i="1" s="1"/>
  <c r="V493" i="1" l="1"/>
  <c r="X493" i="1"/>
  <c r="L493" i="1"/>
  <c r="U493" i="1"/>
  <c r="P493" i="1"/>
  <c r="R493" i="1" s="1"/>
  <c r="Q493" i="1"/>
  <c r="O494" i="1" l="1"/>
  <c r="W494" i="1" s="1"/>
  <c r="T494" i="1"/>
  <c r="X494" i="1" s="1"/>
  <c r="P494" i="1"/>
  <c r="R494" i="1" s="1"/>
  <c r="Q494" i="1"/>
  <c r="L494" i="1" l="1"/>
  <c r="V494" i="1"/>
  <c r="U494" i="1"/>
  <c r="T495" i="1" l="1"/>
  <c r="O495" i="1"/>
  <c r="U495" i="1"/>
  <c r="W495" i="1"/>
  <c r="V495" i="1" l="1"/>
  <c r="X495" i="1"/>
  <c r="L495" i="1"/>
  <c r="O496" i="1" s="1"/>
  <c r="W496" i="1" s="1"/>
  <c r="P495" i="1"/>
  <c r="R495" i="1" s="1"/>
  <c r="Q495" i="1"/>
  <c r="T496" i="1" l="1"/>
  <c r="X496" i="1" s="1"/>
  <c r="P496" i="1"/>
  <c r="R496" i="1" s="1"/>
  <c r="Q496" i="1"/>
  <c r="L496" i="1" l="1"/>
  <c r="V496" i="1"/>
  <c r="U496" i="1"/>
  <c r="T497" i="1" l="1"/>
  <c r="X497" i="1" s="1"/>
  <c r="O497" i="1"/>
  <c r="W497" i="1"/>
  <c r="L497" i="1" l="1"/>
  <c r="V497" i="1"/>
  <c r="O498" i="1" s="1"/>
  <c r="W498" i="1" s="1"/>
  <c r="U497" i="1"/>
  <c r="P497" i="1"/>
  <c r="R497" i="1" s="1"/>
  <c r="Q497" i="1"/>
  <c r="T498" i="1" l="1"/>
  <c r="X498" i="1" s="1"/>
  <c r="P498" i="1"/>
  <c r="R498" i="1" s="1"/>
  <c r="Q498" i="1"/>
  <c r="L498" i="1" l="1"/>
  <c r="V498" i="1"/>
  <c r="U498" i="1"/>
  <c r="T499" i="1" l="1"/>
  <c r="X499" i="1" s="1"/>
  <c r="O499" i="1"/>
  <c r="W499" i="1" s="1"/>
  <c r="L499" i="1" l="1"/>
  <c r="V499" i="1"/>
  <c r="U499" i="1"/>
  <c r="P499" i="1"/>
  <c r="R499" i="1" s="1"/>
  <c r="Q499" i="1"/>
  <c r="O500" i="1" l="1"/>
  <c r="W500" i="1" s="1"/>
  <c r="T500" i="1"/>
  <c r="X500" i="1" s="1"/>
  <c r="P500" i="1"/>
  <c r="R500" i="1" s="1"/>
  <c r="Q500" i="1"/>
  <c r="L500" i="1" l="1"/>
  <c r="V500" i="1"/>
  <c r="U500" i="1"/>
  <c r="T501" i="1" l="1"/>
  <c r="X501" i="1" s="1"/>
  <c r="O501" i="1"/>
  <c r="W501" i="1"/>
  <c r="L501" i="1" l="1"/>
  <c r="O502" i="1" s="1"/>
  <c r="W502" i="1" s="1"/>
  <c r="V501" i="1"/>
  <c r="U501" i="1"/>
  <c r="P501" i="1"/>
  <c r="R501" i="1" s="1"/>
  <c r="Q501" i="1"/>
  <c r="T502" i="1" l="1"/>
  <c r="X502" i="1" s="1"/>
  <c r="P502" i="1"/>
  <c r="R502" i="1" s="1"/>
  <c r="Q502" i="1"/>
  <c r="L502" i="1" l="1"/>
  <c r="V502" i="1"/>
  <c r="U502" i="1"/>
  <c r="T503" i="1" l="1"/>
  <c r="X503" i="1" s="1"/>
  <c r="O503" i="1"/>
  <c r="W503" i="1" s="1"/>
  <c r="L503" i="1" l="1"/>
  <c r="V503" i="1"/>
  <c r="U503" i="1"/>
  <c r="P503" i="1"/>
  <c r="R503" i="1" s="1"/>
  <c r="Q503" i="1"/>
  <c r="O504" i="1" l="1"/>
  <c r="W504" i="1" s="1"/>
  <c r="T504" i="1"/>
  <c r="X504" i="1" s="1"/>
  <c r="P504" i="1"/>
  <c r="R504" i="1" s="1"/>
  <c r="Q504" i="1"/>
  <c r="L504" i="1" l="1"/>
  <c r="V504" i="1"/>
  <c r="U504" i="1"/>
  <c r="T505" i="1" l="1"/>
  <c r="X505" i="1" s="1"/>
  <c r="O505" i="1"/>
  <c r="W505" i="1"/>
  <c r="L505" i="1" l="1"/>
  <c r="V505" i="1"/>
  <c r="U505" i="1"/>
  <c r="P505" i="1"/>
  <c r="R505" i="1" s="1"/>
  <c r="Q505" i="1"/>
  <c r="O506" i="1" l="1"/>
  <c r="W506" i="1" s="1"/>
  <c r="T506" i="1"/>
  <c r="X506" i="1" s="1"/>
  <c r="P506" i="1"/>
  <c r="R506" i="1" s="1"/>
  <c r="Q506" i="1"/>
  <c r="L506" i="1" l="1"/>
  <c r="V506" i="1"/>
  <c r="U506" i="1"/>
  <c r="T507" i="1" l="1"/>
  <c r="O507" i="1"/>
  <c r="U507" i="1"/>
  <c r="W507" i="1"/>
  <c r="V507" i="1" l="1"/>
  <c r="X507" i="1"/>
  <c r="L507" i="1"/>
  <c r="O508" i="1" s="1"/>
  <c r="W508" i="1" s="1"/>
  <c r="P507" i="1"/>
  <c r="R507" i="1" s="1"/>
  <c r="Q507" i="1"/>
  <c r="T508" i="1" l="1"/>
  <c r="X508" i="1" s="1"/>
  <c r="P508" i="1"/>
  <c r="R508" i="1" s="1"/>
  <c r="Q508" i="1"/>
  <c r="L508" i="1" l="1"/>
  <c r="V508" i="1"/>
  <c r="U508" i="1"/>
  <c r="T509" i="1" l="1"/>
  <c r="X509" i="1" s="1"/>
  <c r="O509" i="1"/>
  <c r="W509" i="1"/>
  <c r="L509" i="1" l="1"/>
  <c r="V509" i="1"/>
  <c r="U509" i="1"/>
  <c r="P509" i="1"/>
  <c r="R509" i="1" s="1"/>
  <c r="Q509" i="1"/>
  <c r="O510" i="1" l="1"/>
  <c r="W510" i="1" s="1"/>
  <c r="T510" i="1"/>
  <c r="X510" i="1" s="1"/>
  <c r="P510" i="1"/>
  <c r="R510" i="1" s="1"/>
  <c r="Q510" i="1"/>
  <c r="L510" i="1" l="1"/>
  <c r="V510" i="1"/>
  <c r="U510" i="1"/>
  <c r="T511" i="1" l="1"/>
  <c r="X511" i="1" s="1"/>
  <c r="O511" i="1"/>
  <c r="W511" i="1"/>
  <c r="L511" i="1" l="1"/>
  <c r="V511" i="1"/>
  <c r="U511" i="1"/>
  <c r="P511" i="1"/>
  <c r="R511" i="1" s="1"/>
  <c r="Q511" i="1"/>
  <c r="O512" i="1" l="1"/>
  <c r="W512" i="1" s="1"/>
  <c r="T512" i="1"/>
  <c r="X512" i="1" s="1"/>
  <c r="P512" i="1"/>
  <c r="R512" i="1" s="1"/>
  <c r="Q512" i="1"/>
  <c r="L512" i="1" l="1"/>
  <c r="V512" i="1"/>
  <c r="U512" i="1"/>
  <c r="T513" i="1" l="1"/>
  <c r="X513" i="1" s="1"/>
  <c r="O513" i="1"/>
  <c r="W513" i="1" s="1"/>
  <c r="L513" i="1" l="1"/>
  <c r="V513" i="1"/>
  <c r="U513" i="1"/>
  <c r="P513" i="1"/>
  <c r="R513" i="1" s="1"/>
  <c r="Q513" i="1"/>
  <c r="O514" i="1" l="1"/>
  <c r="W514" i="1" s="1"/>
  <c r="T514" i="1"/>
  <c r="X514" i="1" s="1"/>
  <c r="P514" i="1"/>
  <c r="R514" i="1" s="1"/>
  <c r="Q514" i="1"/>
  <c r="L514" i="1" l="1"/>
  <c r="V514" i="1"/>
  <c r="U514" i="1"/>
  <c r="T515" i="1" l="1"/>
  <c r="X515" i="1" s="1"/>
  <c r="O515" i="1"/>
  <c r="W515" i="1"/>
  <c r="L515" i="1" l="1"/>
  <c r="V515" i="1"/>
  <c r="U515" i="1"/>
  <c r="P515" i="1"/>
  <c r="R515" i="1" s="1"/>
  <c r="Q515" i="1"/>
  <c r="O516" i="1" l="1"/>
  <c r="W516" i="1" s="1"/>
  <c r="T516" i="1"/>
  <c r="X516" i="1" s="1"/>
  <c r="P516" i="1"/>
  <c r="R516" i="1" s="1"/>
  <c r="Q516" i="1"/>
  <c r="L516" i="1" l="1"/>
  <c r="V516" i="1"/>
  <c r="U516" i="1"/>
  <c r="T517" i="1" l="1"/>
  <c r="X517" i="1" s="1"/>
  <c r="O517" i="1"/>
  <c r="W517" i="1"/>
  <c r="L517" i="1" l="1"/>
  <c r="V517" i="1"/>
  <c r="U517" i="1"/>
  <c r="P517" i="1"/>
  <c r="R517" i="1" s="1"/>
  <c r="Q517" i="1"/>
  <c r="O518" i="1" l="1"/>
  <c r="W518" i="1" s="1"/>
  <c r="T518" i="1"/>
  <c r="X518" i="1" s="1"/>
  <c r="P518" i="1"/>
  <c r="R518" i="1" s="1"/>
  <c r="Q518" i="1"/>
  <c r="L518" i="1" l="1"/>
  <c r="V518" i="1"/>
  <c r="U518" i="1"/>
  <c r="T519" i="1" l="1"/>
  <c r="X519" i="1" s="1"/>
  <c r="O519" i="1"/>
  <c r="W519" i="1" s="1"/>
  <c r="L519" i="1" l="1"/>
  <c r="V519" i="1"/>
  <c r="U519" i="1"/>
  <c r="P519" i="1"/>
  <c r="R519" i="1" s="1"/>
  <c r="Q519" i="1"/>
  <c r="O520" i="1" l="1"/>
  <c r="W520" i="1" s="1"/>
  <c r="T520" i="1"/>
  <c r="X520" i="1" s="1"/>
  <c r="P520" i="1"/>
  <c r="R520" i="1" s="1"/>
  <c r="Q520" i="1"/>
  <c r="L520" i="1" l="1"/>
  <c r="V520" i="1"/>
  <c r="U520" i="1"/>
  <c r="T521" i="1" l="1"/>
  <c r="X521" i="1" s="1"/>
  <c r="O521" i="1"/>
  <c r="W521" i="1" s="1"/>
  <c r="L521" i="1" l="1"/>
  <c r="V521" i="1"/>
  <c r="U521" i="1"/>
  <c r="P521" i="1"/>
  <c r="R521" i="1" s="1"/>
  <c r="Q521" i="1"/>
  <c r="O522" i="1" l="1"/>
  <c r="W522" i="1" s="1"/>
  <c r="T522" i="1"/>
  <c r="X522" i="1" s="1"/>
  <c r="P522" i="1"/>
  <c r="R522" i="1" s="1"/>
  <c r="Q522" i="1"/>
  <c r="L522" i="1" l="1"/>
  <c r="V522" i="1"/>
  <c r="U522" i="1"/>
  <c r="T523" i="1" l="1"/>
  <c r="X523" i="1" s="1"/>
  <c r="O523" i="1"/>
  <c r="W523" i="1" s="1"/>
  <c r="L523" i="1" l="1"/>
  <c r="V523" i="1"/>
  <c r="U523" i="1"/>
  <c r="P523" i="1"/>
  <c r="R523" i="1" s="1"/>
  <c r="Q523" i="1"/>
  <c r="O524" i="1" l="1"/>
  <c r="W524" i="1" s="1"/>
  <c r="T524" i="1"/>
  <c r="X524" i="1" s="1"/>
  <c r="P524" i="1"/>
  <c r="R524" i="1" s="1"/>
  <c r="Q524" i="1"/>
  <c r="L524" i="1" l="1"/>
  <c r="V524" i="1"/>
  <c r="U524" i="1"/>
  <c r="T525" i="1" l="1"/>
  <c r="X525" i="1" s="1"/>
  <c r="O525" i="1"/>
  <c r="V525" i="1"/>
  <c r="W525" i="1"/>
  <c r="L525" i="1" l="1"/>
  <c r="O526" i="1" s="1"/>
  <c r="W526" i="1" s="1"/>
  <c r="U525" i="1"/>
  <c r="P525" i="1"/>
  <c r="R525" i="1" s="1"/>
  <c r="Q525" i="1"/>
  <c r="T526" i="1" l="1"/>
  <c r="X526" i="1" s="1"/>
  <c r="P526" i="1"/>
  <c r="R526" i="1" s="1"/>
  <c r="Q526" i="1"/>
  <c r="L526" i="1" l="1"/>
  <c r="V526" i="1"/>
  <c r="U526" i="1"/>
  <c r="T527" i="1" l="1"/>
  <c r="X527" i="1" s="1"/>
  <c r="O527" i="1"/>
  <c r="W527" i="1" s="1"/>
  <c r="L527" i="1" l="1"/>
  <c r="V527" i="1"/>
  <c r="U527" i="1"/>
  <c r="P527" i="1"/>
  <c r="R527" i="1" s="1"/>
  <c r="Q527" i="1"/>
  <c r="O528" i="1" l="1"/>
  <c r="W528" i="1" s="1"/>
  <c r="T528" i="1"/>
  <c r="X528" i="1" s="1"/>
  <c r="P528" i="1"/>
  <c r="R528" i="1" s="1"/>
  <c r="Q528" i="1"/>
  <c r="L528" i="1" l="1"/>
  <c r="V528" i="1"/>
  <c r="U528" i="1"/>
  <c r="T529" i="1" l="1"/>
  <c r="X529" i="1" s="1"/>
  <c r="O529" i="1"/>
  <c r="W529" i="1" s="1"/>
  <c r="L529" i="1" l="1"/>
  <c r="V529" i="1"/>
  <c r="U529" i="1"/>
  <c r="P529" i="1"/>
  <c r="R529" i="1" s="1"/>
  <c r="Q529" i="1"/>
  <c r="O530" i="1" l="1"/>
  <c r="W530" i="1" s="1"/>
  <c r="T530" i="1"/>
  <c r="X530" i="1" s="1"/>
  <c r="P530" i="1"/>
  <c r="R530" i="1" s="1"/>
  <c r="Q530" i="1"/>
  <c r="L530" i="1" l="1"/>
  <c r="V530" i="1"/>
  <c r="U530" i="1"/>
  <c r="T531" i="1" l="1"/>
  <c r="X531" i="1" s="1"/>
  <c r="O531" i="1"/>
  <c r="W531" i="1" s="1"/>
  <c r="L531" i="1" l="1"/>
  <c r="V531" i="1"/>
  <c r="U531" i="1"/>
  <c r="P531" i="1"/>
  <c r="R531" i="1" s="1"/>
  <c r="Q531" i="1"/>
  <c r="O532" i="1" l="1"/>
  <c r="W532" i="1" s="1"/>
  <c r="T532" i="1"/>
  <c r="X532" i="1" s="1"/>
  <c r="P532" i="1"/>
  <c r="R532" i="1" s="1"/>
  <c r="Q532" i="1"/>
  <c r="L532" i="1" l="1"/>
  <c r="V532" i="1"/>
  <c r="U532" i="1"/>
  <c r="T533" i="1" l="1"/>
  <c r="X533" i="1" s="1"/>
  <c r="O533" i="1"/>
  <c r="W533" i="1" s="1"/>
  <c r="L533" i="1" l="1"/>
  <c r="V533" i="1"/>
  <c r="U533" i="1"/>
  <c r="P533" i="1"/>
  <c r="R533" i="1" s="1"/>
  <c r="Q533" i="1"/>
  <c r="O534" i="1" l="1"/>
  <c r="W534" i="1" s="1"/>
  <c r="T534" i="1"/>
  <c r="X534" i="1" s="1"/>
  <c r="P534" i="1"/>
  <c r="R534" i="1" s="1"/>
  <c r="Q534" i="1"/>
  <c r="L534" i="1" l="1"/>
  <c r="V534" i="1"/>
  <c r="U534" i="1"/>
  <c r="T535" i="1" l="1"/>
  <c r="X535" i="1" s="1"/>
  <c r="O535" i="1"/>
  <c r="W535" i="1" s="1"/>
  <c r="L535" i="1" l="1"/>
  <c r="V535" i="1"/>
  <c r="U535" i="1"/>
  <c r="P535" i="1"/>
  <c r="R535" i="1" s="1"/>
  <c r="Q535" i="1"/>
  <c r="O536" i="1" l="1"/>
  <c r="W536" i="1" s="1"/>
  <c r="T536" i="1"/>
  <c r="X536" i="1" s="1"/>
  <c r="P536" i="1"/>
  <c r="R536" i="1" s="1"/>
  <c r="Q536" i="1"/>
  <c r="L536" i="1" l="1"/>
  <c r="V536" i="1"/>
  <c r="U536" i="1"/>
  <c r="T537" i="1" l="1"/>
  <c r="X537" i="1" s="1"/>
  <c r="O537" i="1"/>
  <c r="W537" i="1"/>
  <c r="L537" i="1" l="1"/>
  <c r="V537" i="1"/>
  <c r="U537" i="1"/>
  <c r="P537" i="1"/>
  <c r="R537" i="1" s="1"/>
  <c r="Q537" i="1"/>
  <c r="O538" i="1" l="1"/>
  <c r="W538" i="1" s="1"/>
  <c r="T538" i="1"/>
  <c r="X538" i="1" s="1"/>
  <c r="P538" i="1"/>
  <c r="R538" i="1" s="1"/>
  <c r="Q538" i="1"/>
  <c r="L538" i="1" l="1"/>
  <c r="V538" i="1"/>
  <c r="U538" i="1"/>
  <c r="T539" i="1" l="1"/>
  <c r="O539" i="1"/>
  <c r="U539" i="1"/>
  <c r="W539" i="1"/>
  <c r="V539" i="1" l="1"/>
  <c r="X539" i="1"/>
  <c r="L539" i="1"/>
  <c r="O540" i="1" s="1"/>
  <c r="W540" i="1" s="1"/>
  <c r="P539" i="1"/>
  <c r="R539" i="1" s="1"/>
  <c r="Q539" i="1"/>
  <c r="T540" i="1" l="1"/>
  <c r="X540" i="1" s="1"/>
  <c r="P540" i="1"/>
  <c r="R540" i="1" s="1"/>
  <c r="Q540" i="1"/>
  <c r="L540" i="1" l="1"/>
  <c r="V540" i="1"/>
  <c r="U540" i="1"/>
  <c r="T541" i="1" l="1"/>
  <c r="O541" i="1"/>
  <c r="W541" i="1" s="1"/>
  <c r="V541" i="1" l="1"/>
  <c r="X541" i="1"/>
  <c r="L541" i="1"/>
  <c r="U541" i="1"/>
  <c r="P541" i="1"/>
  <c r="R541" i="1" s="1"/>
  <c r="Q541" i="1"/>
  <c r="O542" i="1" l="1"/>
  <c r="W542" i="1" s="1"/>
  <c r="T542" i="1"/>
  <c r="X542" i="1" s="1"/>
  <c r="P542" i="1"/>
  <c r="R542" i="1" s="1"/>
  <c r="Q542" i="1"/>
  <c r="L542" i="1" l="1"/>
  <c r="V542" i="1"/>
  <c r="U542" i="1"/>
  <c r="T543" i="1" l="1"/>
  <c r="X543" i="1" s="1"/>
  <c r="O543" i="1"/>
  <c r="W543" i="1" s="1"/>
  <c r="L543" i="1" l="1"/>
  <c r="V543" i="1"/>
  <c r="U543" i="1"/>
  <c r="P543" i="1"/>
  <c r="R543" i="1" s="1"/>
  <c r="Q543" i="1"/>
  <c r="O544" i="1" l="1"/>
  <c r="W544" i="1" s="1"/>
  <c r="T544" i="1"/>
  <c r="X544" i="1" s="1"/>
  <c r="P544" i="1"/>
  <c r="R544" i="1" s="1"/>
  <c r="Q544" i="1"/>
  <c r="L544" i="1" l="1"/>
  <c r="V544" i="1"/>
  <c r="U544" i="1"/>
  <c r="T545" i="1" l="1"/>
  <c r="O545" i="1"/>
  <c r="W545" i="1" s="1"/>
  <c r="V545" i="1" l="1"/>
  <c r="X545" i="1"/>
  <c r="L545" i="1"/>
  <c r="O546" i="1" s="1"/>
  <c r="W546" i="1" s="1"/>
  <c r="U545" i="1"/>
  <c r="P545" i="1"/>
  <c r="R545" i="1" s="1"/>
  <c r="Q545" i="1"/>
  <c r="T546" i="1" l="1"/>
  <c r="X546" i="1" s="1"/>
  <c r="P546" i="1"/>
  <c r="R546" i="1" s="1"/>
  <c r="Q546" i="1"/>
  <c r="L546" i="1" l="1"/>
  <c r="V546" i="1"/>
  <c r="U546" i="1"/>
  <c r="T547" i="1" l="1"/>
  <c r="X547" i="1" s="1"/>
  <c r="O547" i="1"/>
  <c r="W547" i="1"/>
  <c r="L547" i="1" l="1"/>
  <c r="V547" i="1"/>
  <c r="U547" i="1"/>
  <c r="P547" i="1"/>
  <c r="R547" i="1" s="1"/>
  <c r="Q547" i="1"/>
  <c r="O548" i="1" l="1"/>
  <c r="W548" i="1" s="1"/>
  <c r="T548" i="1"/>
  <c r="X548" i="1" s="1"/>
  <c r="P548" i="1"/>
  <c r="R548" i="1" s="1"/>
  <c r="Q548" i="1"/>
  <c r="L548" i="1" l="1"/>
  <c r="V548" i="1"/>
  <c r="U548" i="1"/>
  <c r="T549" i="1" l="1"/>
  <c r="X549" i="1" s="1"/>
  <c r="O549" i="1"/>
  <c r="W549" i="1" s="1"/>
  <c r="L549" i="1" l="1"/>
  <c r="V549" i="1"/>
  <c r="U549" i="1"/>
  <c r="P549" i="1"/>
  <c r="R549" i="1" s="1"/>
  <c r="Q549" i="1"/>
  <c r="O550" i="1" l="1"/>
  <c r="W550" i="1" s="1"/>
  <c r="T550" i="1"/>
  <c r="X550" i="1" s="1"/>
  <c r="P550" i="1"/>
  <c r="R550" i="1" s="1"/>
  <c r="Q550" i="1"/>
  <c r="L550" i="1" l="1"/>
  <c r="V550" i="1"/>
  <c r="U550" i="1"/>
  <c r="T551" i="1" l="1"/>
  <c r="O551" i="1"/>
  <c r="W551" i="1"/>
  <c r="V551" i="1" l="1"/>
  <c r="X551" i="1"/>
  <c r="L551" i="1"/>
  <c r="O552" i="1" s="1"/>
  <c r="W552" i="1" s="1"/>
  <c r="U551" i="1"/>
  <c r="P551" i="1"/>
  <c r="R551" i="1" s="1"/>
  <c r="Q551" i="1"/>
  <c r="T552" i="1" l="1"/>
  <c r="X552" i="1" s="1"/>
  <c r="P552" i="1"/>
  <c r="R552" i="1" s="1"/>
  <c r="Q552" i="1"/>
  <c r="L552" i="1" l="1"/>
  <c r="V552" i="1"/>
  <c r="U552" i="1"/>
  <c r="T553" i="1" l="1"/>
  <c r="O553" i="1"/>
  <c r="W553" i="1"/>
  <c r="V553" i="1" l="1"/>
  <c r="X553" i="1"/>
  <c r="L553" i="1"/>
  <c r="O554" i="1" s="1"/>
  <c r="W554" i="1" s="1"/>
  <c r="U553" i="1"/>
  <c r="P553" i="1"/>
  <c r="R553" i="1" s="1"/>
  <c r="Q553" i="1"/>
  <c r="T554" i="1" l="1"/>
  <c r="X554" i="1" s="1"/>
  <c r="P554" i="1"/>
  <c r="R554" i="1" s="1"/>
  <c r="Q554" i="1"/>
  <c r="L554" i="1" l="1"/>
  <c r="V554" i="1"/>
  <c r="U554" i="1"/>
  <c r="T555" i="1" l="1"/>
  <c r="O555" i="1"/>
  <c r="W555" i="1"/>
  <c r="V555" i="1" l="1"/>
  <c r="X555" i="1"/>
  <c r="L555" i="1"/>
  <c r="O556" i="1" s="1"/>
  <c r="W556" i="1" s="1"/>
  <c r="U555" i="1"/>
  <c r="P555" i="1"/>
  <c r="R555" i="1" s="1"/>
  <c r="Q555" i="1"/>
  <c r="T556" i="1" l="1"/>
  <c r="X556" i="1" s="1"/>
  <c r="P556" i="1"/>
  <c r="R556" i="1" s="1"/>
  <c r="Q556" i="1"/>
  <c r="L556" i="1" l="1"/>
  <c r="V556" i="1"/>
  <c r="U556" i="1"/>
  <c r="T557" i="1" l="1"/>
  <c r="X557" i="1" s="1"/>
  <c r="O557" i="1"/>
  <c r="W557" i="1" s="1"/>
  <c r="L557" i="1" l="1"/>
  <c r="V557" i="1"/>
  <c r="O558" i="1" s="1"/>
  <c r="W558" i="1" s="1"/>
  <c r="U557" i="1"/>
  <c r="P557" i="1"/>
  <c r="R557" i="1" s="1"/>
  <c r="Q557" i="1"/>
  <c r="T558" i="1" l="1"/>
  <c r="X558" i="1" s="1"/>
  <c r="P558" i="1"/>
  <c r="R558" i="1" s="1"/>
  <c r="Q558" i="1"/>
  <c r="L558" i="1" l="1"/>
  <c r="V558" i="1"/>
  <c r="U558" i="1"/>
  <c r="T559" i="1" l="1"/>
  <c r="O559" i="1"/>
  <c r="W559" i="1"/>
  <c r="V559" i="1" l="1"/>
  <c r="X559" i="1"/>
  <c r="L559" i="1"/>
  <c r="O560" i="1" s="1"/>
  <c r="W560" i="1" s="1"/>
  <c r="U559" i="1"/>
  <c r="P559" i="1"/>
  <c r="R559" i="1" s="1"/>
  <c r="Q559" i="1"/>
  <c r="T560" i="1" l="1"/>
  <c r="X560" i="1" s="1"/>
  <c r="P560" i="1"/>
  <c r="R560" i="1" s="1"/>
  <c r="Q560" i="1"/>
  <c r="L560" i="1" l="1"/>
  <c r="V560" i="1"/>
  <c r="U560" i="1"/>
  <c r="T561" i="1" l="1"/>
  <c r="O561" i="1"/>
  <c r="W561" i="1" s="1"/>
  <c r="V561" i="1" l="1"/>
  <c r="X561" i="1"/>
  <c r="L561" i="1"/>
  <c r="O562" i="1" s="1"/>
  <c r="W562" i="1" s="1"/>
  <c r="U561" i="1"/>
  <c r="P561" i="1"/>
  <c r="R561" i="1" s="1"/>
  <c r="Q561" i="1"/>
  <c r="T562" i="1" l="1"/>
  <c r="X562" i="1" s="1"/>
  <c r="P562" i="1"/>
  <c r="R562" i="1" s="1"/>
  <c r="Q562" i="1"/>
  <c r="L562" i="1" l="1"/>
  <c r="V562" i="1"/>
  <c r="U562" i="1"/>
  <c r="T563" i="1" l="1"/>
  <c r="O563" i="1"/>
  <c r="W563" i="1"/>
  <c r="V563" i="1" l="1"/>
  <c r="X563" i="1"/>
  <c r="L563" i="1"/>
  <c r="O564" i="1" s="1"/>
  <c r="W564" i="1" s="1"/>
  <c r="U563" i="1"/>
  <c r="P563" i="1"/>
  <c r="R563" i="1" s="1"/>
  <c r="Q563" i="1"/>
  <c r="T564" i="1" l="1"/>
  <c r="X564" i="1" s="1"/>
  <c r="P564" i="1"/>
  <c r="R564" i="1" s="1"/>
  <c r="Q564" i="1"/>
  <c r="L564" i="1" l="1"/>
  <c r="V564" i="1"/>
  <c r="U564" i="1"/>
  <c r="T565" i="1" l="1"/>
  <c r="O565" i="1"/>
  <c r="W565" i="1" s="1"/>
  <c r="V565" i="1" l="1"/>
  <c r="X565" i="1"/>
  <c r="L565" i="1"/>
  <c r="O566" i="1" s="1"/>
  <c r="W566" i="1" s="1"/>
  <c r="U565" i="1"/>
  <c r="P565" i="1"/>
  <c r="R565" i="1" s="1"/>
  <c r="Q565" i="1"/>
  <c r="T566" i="1" l="1"/>
  <c r="X566" i="1" s="1"/>
  <c r="P566" i="1"/>
  <c r="R566" i="1" s="1"/>
  <c r="Q566" i="1"/>
  <c r="L566" i="1" l="1"/>
  <c r="V566" i="1"/>
  <c r="U566" i="1"/>
  <c r="T567" i="1" l="1"/>
  <c r="O567" i="1"/>
  <c r="W567" i="1" s="1"/>
  <c r="V567" i="1" l="1"/>
  <c r="X567" i="1"/>
  <c r="L567" i="1"/>
  <c r="U567" i="1"/>
  <c r="P567" i="1"/>
  <c r="R567" i="1" s="1"/>
  <c r="Q567" i="1"/>
  <c r="O568" i="1" l="1"/>
  <c r="W568" i="1" s="1"/>
  <c r="T568" i="1"/>
  <c r="X568" i="1" s="1"/>
  <c r="Q568" i="1" l="1"/>
  <c r="P568" i="1"/>
  <c r="R568" i="1" s="1"/>
  <c r="L568" i="1"/>
  <c r="V568" i="1"/>
  <c r="U568" i="1"/>
  <c r="T569" i="1" l="1"/>
  <c r="O569" i="1"/>
  <c r="W569" i="1" s="1"/>
  <c r="V569" i="1" l="1"/>
  <c r="X569" i="1"/>
  <c r="L569" i="1"/>
  <c r="U569" i="1"/>
  <c r="P569" i="1"/>
  <c r="R569" i="1" s="1"/>
  <c r="Q569" i="1"/>
  <c r="O570" i="1" l="1"/>
  <c r="W570" i="1" s="1"/>
  <c r="T570" i="1"/>
  <c r="X570" i="1" s="1"/>
  <c r="P570" i="1"/>
  <c r="R570" i="1" s="1"/>
  <c r="Q570" i="1"/>
  <c r="L570" i="1" l="1"/>
  <c r="V570" i="1"/>
  <c r="U570" i="1"/>
  <c r="T571" i="1" l="1"/>
  <c r="O571" i="1"/>
  <c r="W571" i="1"/>
  <c r="V571" i="1" l="1"/>
  <c r="X571" i="1"/>
  <c r="L571" i="1"/>
  <c r="U571" i="1"/>
  <c r="P571" i="1"/>
  <c r="R571" i="1" s="1"/>
  <c r="Q571" i="1"/>
  <c r="O572" i="1" l="1"/>
  <c r="W572" i="1" s="1"/>
  <c r="T572" i="1"/>
  <c r="X572" i="1" s="1"/>
  <c r="Q572" i="1" l="1"/>
  <c r="P572" i="1"/>
  <c r="R572" i="1" s="1"/>
  <c r="L572" i="1"/>
  <c r="V572" i="1"/>
  <c r="U572" i="1"/>
  <c r="T573" i="1" l="1"/>
  <c r="O573" i="1"/>
  <c r="W573" i="1" s="1"/>
  <c r="V573" i="1" l="1"/>
  <c r="X573" i="1"/>
  <c r="L573" i="1"/>
  <c r="U573" i="1"/>
  <c r="P573" i="1"/>
  <c r="R573" i="1" s="1"/>
  <c r="Q573" i="1"/>
  <c r="O574" i="1" l="1"/>
  <c r="W574" i="1" s="1"/>
  <c r="T574" i="1"/>
  <c r="X574" i="1" s="1"/>
  <c r="P574" i="1"/>
  <c r="R574" i="1" s="1"/>
  <c r="Q574" i="1"/>
  <c r="L574" i="1" l="1"/>
  <c r="V574" i="1"/>
  <c r="U574" i="1"/>
  <c r="T575" i="1" l="1"/>
  <c r="O575" i="1"/>
  <c r="W575" i="1" s="1"/>
  <c r="V575" i="1" l="1"/>
  <c r="X575" i="1"/>
  <c r="L575" i="1"/>
  <c r="U575" i="1"/>
  <c r="P575" i="1"/>
  <c r="R575" i="1" s="1"/>
  <c r="Q575" i="1"/>
  <c r="O576" i="1" l="1"/>
  <c r="W576" i="1" s="1"/>
  <c r="T576" i="1"/>
  <c r="X576" i="1" s="1"/>
  <c r="P576" i="1"/>
  <c r="R576" i="1" s="1"/>
  <c r="Q576" i="1"/>
  <c r="L576" i="1" l="1"/>
  <c r="V576" i="1"/>
  <c r="U576" i="1"/>
  <c r="T577" i="1" l="1"/>
  <c r="O577" i="1"/>
  <c r="W577" i="1" s="1"/>
  <c r="V577" i="1" l="1"/>
  <c r="X577" i="1"/>
  <c r="L577" i="1"/>
  <c r="U577" i="1"/>
  <c r="P577" i="1"/>
  <c r="R577" i="1" s="1"/>
  <c r="Q577" i="1"/>
  <c r="O578" i="1" l="1"/>
  <c r="W578" i="1" s="1"/>
  <c r="T578" i="1"/>
  <c r="X578" i="1" s="1"/>
  <c r="P578" i="1"/>
  <c r="R578" i="1" s="1"/>
  <c r="Q578" i="1"/>
  <c r="L578" i="1" l="1"/>
  <c r="V578" i="1"/>
  <c r="U578" i="1"/>
  <c r="T579" i="1" l="1"/>
  <c r="X579" i="1" s="1"/>
  <c r="O579" i="1"/>
  <c r="W579" i="1" s="1"/>
  <c r="V579" i="1"/>
  <c r="L579" i="1" l="1"/>
  <c r="O580" i="1" s="1"/>
  <c r="W580" i="1" s="1"/>
  <c r="U579" i="1"/>
  <c r="P579" i="1"/>
  <c r="R579" i="1" s="1"/>
  <c r="Q579" i="1"/>
  <c r="T580" i="1" l="1"/>
  <c r="X580" i="1" s="1"/>
  <c r="P580" i="1"/>
  <c r="R580" i="1" s="1"/>
  <c r="Q580" i="1"/>
  <c r="L580" i="1" l="1"/>
  <c r="V580" i="1"/>
  <c r="U580" i="1"/>
  <c r="T581" i="1" l="1"/>
  <c r="U581" i="1" s="1"/>
  <c r="O581" i="1"/>
  <c r="W581" i="1"/>
  <c r="V581" i="1" l="1"/>
  <c r="X581" i="1"/>
  <c r="L581" i="1"/>
  <c r="P581" i="1"/>
  <c r="R581" i="1" s="1"/>
  <c r="Q581" i="1"/>
  <c r="O582" i="1" l="1"/>
  <c r="W582" i="1" s="1"/>
  <c r="T582" i="1"/>
  <c r="X582" i="1" s="1"/>
  <c r="P582" i="1"/>
  <c r="R582" i="1" s="1"/>
  <c r="Q582" i="1"/>
  <c r="L582" i="1" l="1"/>
  <c r="V582" i="1"/>
  <c r="U582" i="1"/>
  <c r="T583" i="1" l="1"/>
  <c r="O583" i="1"/>
  <c r="U583" i="1"/>
  <c r="W583" i="1"/>
  <c r="V583" i="1" l="1"/>
  <c r="X583" i="1"/>
  <c r="L583" i="1"/>
  <c r="O584" i="1" s="1"/>
  <c r="W584" i="1" s="1"/>
  <c r="P583" i="1"/>
  <c r="R583" i="1" s="1"/>
  <c r="Q583" i="1"/>
  <c r="T584" i="1" l="1"/>
  <c r="X584" i="1" s="1"/>
  <c r="P584" i="1"/>
  <c r="R584" i="1" s="1"/>
  <c r="Q584" i="1"/>
  <c r="L584" i="1" l="1"/>
  <c r="V584" i="1"/>
  <c r="U584" i="1"/>
  <c r="T585" i="1" l="1"/>
  <c r="X585" i="1" s="1"/>
  <c r="O585" i="1"/>
  <c r="V585" i="1"/>
  <c r="W585" i="1"/>
  <c r="L585" i="1" l="1"/>
  <c r="O586" i="1" s="1"/>
  <c r="W586" i="1" s="1"/>
  <c r="U585" i="1"/>
  <c r="P585" i="1"/>
  <c r="R585" i="1" s="1"/>
  <c r="Q585" i="1"/>
  <c r="T586" i="1" l="1"/>
  <c r="X586" i="1" s="1"/>
  <c r="P586" i="1"/>
  <c r="R586" i="1" s="1"/>
  <c r="Q586" i="1"/>
  <c r="L586" i="1" l="1"/>
  <c r="V586" i="1"/>
  <c r="U586" i="1"/>
  <c r="T587" i="1" l="1"/>
  <c r="X587" i="1" s="1"/>
  <c r="O587" i="1"/>
  <c r="V587" i="1"/>
  <c r="W587" i="1"/>
  <c r="L587" i="1" l="1"/>
  <c r="O588" i="1" s="1"/>
  <c r="W588" i="1" s="1"/>
  <c r="U587" i="1"/>
  <c r="P587" i="1"/>
  <c r="R587" i="1" s="1"/>
  <c r="Q587" i="1"/>
  <c r="T588" i="1" l="1"/>
  <c r="X588" i="1" s="1"/>
  <c r="P588" i="1"/>
  <c r="R588" i="1" s="1"/>
  <c r="Q588" i="1"/>
  <c r="L588" i="1" l="1"/>
  <c r="V588" i="1"/>
  <c r="U588" i="1"/>
  <c r="T589" i="1" l="1"/>
  <c r="X589" i="1" s="1"/>
  <c r="O589" i="1"/>
  <c r="V589" i="1"/>
  <c r="U589" i="1"/>
  <c r="W589" i="1"/>
  <c r="L589" i="1" l="1"/>
  <c r="P589" i="1"/>
  <c r="R589" i="1" s="1"/>
  <c r="Q589" i="1"/>
  <c r="O590" i="1" l="1"/>
  <c r="W590" i="1" s="1"/>
  <c r="T590" i="1"/>
  <c r="X590" i="1" s="1"/>
  <c r="P590" i="1"/>
  <c r="R590" i="1" s="1"/>
  <c r="Q590" i="1"/>
  <c r="L590" i="1" l="1"/>
  <c r="V590" i="1"/>
  <c r="U590" i="1"/>
  <c r="T591" i="1" l="1"/>
  <c r="O591" i="1"/>
  <c r="U591" i="1"/>
  <c r="W591" i="1"/>
  <c r="V591" i="1" l="1"/>
  <c r="X591" i="1"/>
  <c r="L591" i="1"/>
  <c r="O592" i="1" s="1"/>
  <c r="W592" i="1" s="1"/>
  <c r="P591" i="1"/>
  <c r="R591" i="1" s="1"/>
  <c r="Q591" i="1"/>
  <c r="T592" i="1" l="1"/>
  <c r="X592" i="1" s="1"/>
  <c r="P592" i="1"/>
  <c r="R592" i="1" s="1"/>
  <c r="Q592" i="1"/>
  <c r="L592" i="1" l="1"/>
  <c r="V592" i="1"/>
  <c r="U592" i="1"/>
  <c r="T593" i="1" l="1"/>
  <c r="X593" i="1" s="1"/>
  <c r="O593" i="1"/>
  <c r="V593" i="1"/>
  <c r="U593" i="1"/>
  <c r="W593" i="1"/>
  <c r="L593" i="1" l="1"/>
  <c r="P593" i="1"/>
  <c r="R593" i="1" s="1"/>
  <c r="Q593" i="1"/>
  <c r="O594" i="1" l="1"/>
  <c r="W594" i="1" s="1"/>
  <c r="T594" i="1"/>
  <c r="X594" i="1" s="1"/>
  <c r="P594" i="1"/>
  <c r="R594" i="1" s="1"/>
  <c r="Q594" i="1"/>
  <c r="L594" i="1" l="1"/>
  <c r="V594" i="1"/>
  <c r="U594" i="1"/>
  <c r="T595" i="1" l="1"/>
  <c r="O595" i="1"/>
  <c r="U595" i="1"/>
  <c r="W595" i="1"/>
  <c r="V595" i="1" l="1"/>
  <c r="X595" i="1"/>
  <c r="L595" i="1"/>
  <c r="O596" i="1" s="1"/>
  <c r="W596" i="1" s="1"/>
  <c r="P595" i="1"/>
  <c r="R595" i="1" s="1"/>
  <c r="Q595" i="1"/>
  <c r="T596" i="1" l="1"/>
  <c r="X596" i="1" s="1"/>
  <c r="P596" i="1"/>
  <c r="R596" i="1" s="1"/>
  <c r="Q596" i="1"/>
  <c r="L596" i="1" l="1"/>
  <c r="V596" i="1"/>
  <c r="U596" i="1"/>
  <c r="T597" i="1" l="1"/>
  <c r="O597" i="1"/>
  <c r="W597" i="1" s="1"/>
  <c r="U597" i="1"/>
  <c r="V597" i="1" l="1"/>
  <c r="X597" i="1"/>
  <c r="L597" i="1"/>
  <c r="O598" i="1" s="1"/>
  <c r="W598" i="1" s="1"/>
  <c r="P597" i="1"/>
  <c r="R597" i="1" s="1"/>
  <c r="Q597" i="1"/>
  <c r="T598" i="1" l="1"/>
  <c r="X598" i="1" s="1"/>
  <c r="P598" i="1"/>
  <c r="R598" i="1" s="1"/>
  <c r="Q598" i="1"/>
  <c r="L598" i="1" l="1"/>
  <c r="V598" i="1"/>
  <c r="U598" i="1"/>
  <c r="T599" i="1" l="1"/>
  <c r="X599" i="1" s="1"/>
  <c r="O599" i="1"/>
  <c r="V599" i="1"/>
  <c r="U599" i="1"/>
  <c r="W599" i="1"/>
  <c r="L599" i="1" l="1"/>
  <c r="P599" i="1"/>
  <c r="R599" i="1" s="1"/>
  <c r="Q599" i="1"/>
  <c r="O600" i="1" l="1"/>
  <c r="W600" i="1" s="1"/>
  <c r="T600" i="1"/>
  <c r="X600" i="1" s="1"/>
  <c r="P600" i="1"/>
  <c r="R600" i="1" s="1"/>
  <c r="Q600" i="1"/>
  <c r="L600" i="1" l="1"/>
  <c r="V600" i="1"/>
  <c r="U600" i="1"/>
  <c r="T601" i="1" l="1"/>
  <c r="U601" i="1" s="1"/>
  <c r="O601" i="1"/>
  <c r="W601" i="1"/>
  <c r="V601" i="1" l="1"/>
  <c r="X601" i="1"/>
  <c r="L601" i="1"/>
  <c r="O602" i="1" s="1"/>
  <c r="W602" i="1" s="1"/>
  <c r="P601" i="1"/>
  <c r="R601" i="1" s="1"/>
  <c r="Q601" i="1"/>
  <c r="T602" i="1" l="1"/>
  <c r="X602" i="1" s="1"/>
  <c r="P602" i="1"/>
  <c r="R602" i="1" s="1"/>
  <c r="Q602" i="1"/>
  <c r="L602" i="1" l="1"/>
  <c r="V602" i="1"/>
  <c r="U602" i="1"/>
  <c r="T603" i="1" l="1"/>
  <c r="X603" i="1" s="1"/>
  <c r="O603" i="1"/>
  <c r="V603" i="1"/>
  <c r="U603" i="1"/>
  <c r="W603" i="1"/>
  <c r="L603" i="1" l="1"/>
  <c r="P603" i="1"/>
  <c r="R603" i="1" s="1"/>
  <c r="Q603" i="1"/>
  <c r="O604" i="1" l="1"/>
  <c r="W604" i="1" s="1"/>
  <c r="T604" i="1"/>
  <c r="X604" i="1" s="1"/>
  <c r="P604" i="1"/>
  <c r="R604" i="1" s="1"/>
  <c r="Q604" i="1"/>
  <c r="L604" i="1" l="1"/>
  <c r="V604" i="1"/>
  <c r="U604" i="1"/>
  <c r="T605" i="1" l="1"/>
  <c r="U605" i="1" s="1"/>
  <c r="O605" i="1"/>
  <c r="W605" i="1"/>
  <c r="V605" i="1" l="1"/>
  <c r="X605" i="1"/>
  <c r="L605" i="1"/>
  <c r="O606" i="1" s="1"/>
  <c r="W606" i="1" s="1"/>
  <c r="P605" i="1"/>
  <c r="R605" i="1" s="1"/>
  <c r="Q605" i="1"/>
  <c r="T606" i="1" l="1"/>
  <c r="X606" i="1" s="1"/>
  <c r="P606" i="1"/>
  <c r="R606" i="1" s="1"/>
  <c r="Q606" i="1"/>
  <c r="L606" i="1" l="1"/>
  <c r="V606" i="1"/>
  <c r="U606" i="1"/>
  <c r="T607" i="1" l="1"/>
  <c r="O607" i="1"/>
  <c r="U607" i="1"/>
  <c r="W607" i="1"/>
  <c r="V607" i="1" l="1"/>
  <c r="X607" i="1"/>
  <c r="L607" i="1"/>
  <c r="O608" i="1" s="1"/>
  <c r="W608" i="1" s="1"/>
  <c r="P607" i="1"/>
  <c r="R607" i="1" s="1"/>
  <c r="Q607" i="1"/>
  <c r="T608" i="1" l="1"/>
  <c r="X608" i="1" s="1"/>
  <c r="P608" i="1"/>
  <c r="R608" i="1" s="1"/>
  <c r="Q608" i="1"/>
  <c r="L608" i="1" l="1"/>
  <c r="V608" i="1"/>
  <c r="U608" i="1"/>
  <c r="T609" i="1" l="1"/>
  <c r="O609" i="1"/>
  <c r="W609" i="1" s="1"/>
  <c r="V609" i="1" l="1"/>
  <c r="X609" i="1"/>
  <c r="L609" i="1"/>
  <c r="O610" i="1" s="1"/>
  <c r="W610" i="1" s="1"/>
  <c r="U609" i="1"/>
  <c r="P609" i="1"/>
  <c r="R609" i="1" s="1"/>
  <c r="Q609" i="1"/>
  <c r="T610" i="1" l="1"/>
  <c r="X610" i="1" s="1"/>
  <c r="P610" i="1"/>
  <c r="R610" i="1" s="1"/>
  <c r="Q610" i="1"/>
  <c r="L610" i="1" l="1"/>
  <c r="V610" i="1"/>
  <c r="U610" i="1"/>
  <c r="T611" i="1" l="1"/>
  <c r="O611" i="1"/>
  <c r="U611" i="1"/>
  <c r="W611" i="1"/>
  <c r="V611" i="1" l="1"/>
  <c r="X611" i="1"/>
  <c r="L611" i="1"/>
  <c r="O612" i="1" s="1"/>
  <c r="W612" i="1" s="1"/>
  <c r="P611" i="1"/>
  <c r="R611" i="1" s="1"/>
  <c r="Q611" i="1"/>
  <c r="T612" i="1" l="1"/>
  <c r="X612" i="1" s="1"/>
  <c r="P612" i="1"/>
  <c r="R612" i="1" s="1"/>
  <c r="Q612" i="1"/>
  <c r="L612" i="1" l="1"/>
  <c r="V612" i="1"/>
  <c r="U612" i="1"/>
  <c r="T613" i="1" l="1"/>
  <c r="X613" i="1" s="1"/>
  <c r="O613" i="1"/>
  <c r="V613" i="1"/>
  <c r="W613" i="1"/>
  <c r="L613" i="1" l="1"/>
  <c r="O614" i="1" s="1"/>
  <c r="W614" i="1" s="1"/>
  <c r="U613" i="1"/>
  <c r="P613" i="1"/>
  <c r="R613" i="1" s="1"/>
  <c r="Q613" i="1"/>
  <c r="T614" i="1" l="1"/>
  <c r="X614" i="1" s="1"/>
  <c r="P614" i="1"/>
  <c r="R614" i="1" s="1"/>
  <c r="Q614" i="1"/>
  <c r="L614" i="1" l="1"/>
  <c r="V614" i="1"/>
  <c r="U614" i="1"/>
  <c r="T615" i="1" l="1"/>
  <c r="O615" i="1"/>
  <c r="W615" i="1" s="1"/>
  <c r="V615" i="1" l="1"/>
  <c r="X615" i="1"/>
  <c r="L615" i="1"/>
  <c r="O616" i="1" s="1"/>
  <c r="W616" i="1" s="1"/>
  <c r="U615" i="1"/>
  <c r="P615" i="1"/>
  <c r="R615" i="1" s="1"/>
  <c r="Q615" i="1"/>
  <c r="T616" i="1" l="1"/>
  <c r="X616" i="1" s="1"/>
  <c r="P616" i="1"/>
  <c r="R616" i="1" s="1"/>
  <c r="Q616" i="1"/>
  <c r="L616" i="1" l="1"/>
  <c r="V616" i="1"/>
  <c r="U616" i="1"/>
  <c r="T617" i="1" l="1"/>
  <c r="U617" i="1" s="1"/>
  <c r="O617" i="1"/>
  <c r="W617" i="1"/>
  <c r="V617" i="1" l="1"/>
  <c r="X617" i="1"/>
  <c r="L617" i="1"/>
  <c r="O618" i="1" s="1"/>
  <c r="W618" i="1" s="1"/>
  <c r="P617" i="1"/>
  <c r="R617" i="1" s="1"/>
  <c r="Q617" i="1"/>
  <c r="T618" i="1" l="1"/>
  <c r="X618" i="1" s="1"/>
  <c r="P618" i="1"/>
  <c r="R618" i="1" s="1"/>
  <c r="Q618" i="1"/>
  <c r="L618" i="1" l="1"/>
  <c r="V618" i="1"/>
  <c r="U618" i="1"/>
  <c r="T619" i="1" l="1"/>
  <c r="X619" i="1" s="1"/>
  <c r="O619" i="1"/>
  <c r="V619" i="1"/>
  <c r="W619" i="1"/>
  <c r="L619" i="1" l="1"/>
  <c r="O620" i="1" s="1"/>
  <c r="W620" i="1" s="1"/>
  <c r="U619" i="1"/>
  <c r="P619" i="1"/>
  <c r="R619" i="1" s="1"/>
  <c r="Q619" i="1"/>
  <c r="T620" i="1" l="1"/>
  <c r="X620" i="1" s="1"/>
  <c r="P620" i="1"/>
  <c r="R620" i="1" s="1"/>
  <c r="Q620" i="1"/>
  <c r="L620" i="1" l="1"/>
  <c r="V620" i="1"/>
  <c r="U620" i="1"/>
  <c r="T621" i="1" l="1"/>
  <c r="O621" i="1"/>
  <c r="W621" i="1" s="1"/>
  <c r="U621" i="1"/>
  <c r="V621" i="1" l="1"/>
  <c r="X621" i="1"/>
  <c r="L621" i="1"/>
  <c r="O622" i="1" s="1"/>
  <c r="W622" i="1" s="1"/>
  <c r="P621" i="1"/>
  <c r="R621" i="1" s="1"/>
  <c r="Q621" i="1"/>
  <c r="T622" i="1" l="1"/>
  <c r="X622" i="1" s="1"/>
  <c r="P622" i="1"/>
  <c r="R622" i="1" s="1"/>
  <c r="Q622" i="1"/>
  <c r="L622" i="1" l="1"/>
  <c r="V622" i="1"/>
  <c r="U622" i="1"/>
  <c r="T623" i="1" l="1"/>
  <c r="O623" i="1"/>
  <c r="U623" i="1"/>
  <c r="W623" i="1"/>
  <c r="V623" i="1" l="1"/>
  <c r="X623" i="1"/>
  <c r="L623" i="1"/>
  <c r="O624" i="1" s="1"/>
  <c r="W624" i="1" s="1"/>
  <c r="P623" i="1"/>
  <c r="R623" i="1" s="1"/>
  <c r="Q623" i="1"/>
  <c r="T624" i="1" l="1"/>
  <c r="X624" i="1" s="1"/>
  <c r="P624" i="1"/>
  <c r="R624" i="1" s="1"/>
  <c r="Q624" i="1"/>
  <c r="L624" i="1" l="1"/>
  <c r="V624" i="1"/>
  <c r="U624" i="1"/>
  <c r="T625" i="1" l="1"/>
  <c r="O625" i="1"/>
  <c r="W625" i="1" s="1"/>
  <c r="V625" i="1" l="1"/>
  <c r="X625" i="1"/>
  <c r="L625" i="1"/>
  <c r="U625" i="1"/>
  <c r="P625" i="1"/>
  <c r="R625" i="1" s="1"/>
  <c r="Q625" i="1"/>
  <c r="O626" i="1" l="1"/>
  <c r="W626" i="1" s="1"/>
  <c r="T626" i="1"/>
  <c r="X626" i="1" s="1"/>
  <c r="P626" i="1"/>
  <c r="R626" i="1" s="1"/>
  <c r="Q626" i="1" l="1"/>
  <c r="L626" i="1"/>
  <c r="V626" i="1"/>
  <c r="U626" i="1"/>
  <c r="T627" i="1" l="1"/>
  <c r="O627" i="1"/>
  <c r="W627" i="1" s="1"/>
  <c r="V627" i="1" l="1"/>
  <c r="X627" i="1"/>
  <c r="L627" i="1"/>
  <c r="O628" i="1" s="1"/>
  <c r="W628" i="1" s="1"/>
  <c r="U627" i="1"/>
  <c r="P627" i="1"/>
  <c r="R627" i="1" s="1"/>
  <c r="Q627" i="1"/>
  <c r="T628" i="1" l="1"/>
  <c r="X628" i="1" s="1"/>
  <c r="P628" i="1"/>
  <c r="R628" i="1" s="1"/>
  <c r="Q628" i="1"/>
  <c r="L628" i="1" l="1"/>
  <c r="V628" i="1"/>
  <c r="U628" i="1"/>
  <c r="T629" i="1" l="1"/>
  <c r="U629" i="1" s="1"/>
  <c r="O629" i="1"/>
  <c r="W629" i="1" s="1"/>
  <c r="V629" i="1" l="1"/>
  <c r="X629" i="1"/>
  <c r="L629" i="1"/>
  <c r="O630" i="1" s="1"/>
  <c r="W630" i="1" s="1"/>
  <c r="P629" i="1"/>
  <c r="R629" i="1" s="1"/>
  <c r="Q629" i="1"/>
  <c r="T630" i="1" l="1"/>
  <c r="X630" i="1" s="1"/>
  <c r="P630" i="1"/>
  <c r="R630" i="1" s="1"/>
  <c r="Q630" i="1"/>
  <c r="L630" i="1" l="1"/>
  <c r="V630" i="1"/>
  <c r="U630" i="1"/>
  <c r="T631" i="1" l="1"/>
  <c r="U631" i="1" s="1"/>
  <c r="O631" i="1"/>
  <c r="W631" i="1" s="1"/>
  <c r="V631" i="1" l="1"/>
  <c r="X631" i="1"/>
  <c r="L631" i="1"/>
  <c r="P631" i="1"/>
  <c r="R631" i="1" s="1"/>
  <c r="Q631" i="1"/>
  <c r="O632" i="1" l="1"/>
  <c r="W632" i="1" s="1"/>
  <c r="T632" i="1"/>
  <c r="X632" i="1" s="1"/>
  <c r="P632" i="1" l="1"/>
  <c r="R632" i="1" s="1"/>
  <c r="Q632" i="1"/>
  <c r="L632" i="1"/>
  <c r="V632" i="1"/>
  <c r="U632" i="1"/>
  <c r="T633" i="1" l="1"/>
  <c r="U633" i="1" s="1"/>
  <c r="O633" i="1"/>
  <c r="W633" i="1" s="1"/>
  <c r="V633" i="1" l="1"/>
  <c r="X633" i="1"/>
  <c r="L633" i="1"/>
  <c r="O634" i="1" s="1"/>
  <c r="W634" i="1" s="1"/>
  <c r="P633" i="1"/>
  <c r="R633" i="1" s="1"/>
  <c r="Q633" i="1"/>
  <c r="T634" i="1" l="1"/>
  <c r="X634" i="1" s="1"/>
  <c r="P634" i="1"/>
  <c r="R634" i="1" s="1"/>
  <c r="Q634" i="1"/>
  <c r="L634" i="1" l="1"/>
  <c r="V634" i="1"/>
  <c r="U634" i="1"/>
  <c r="T635" i="1" l="1"/>
  <c r="O635" i="1"/>
  <c r="W635" i="1"/>
  <c r="V635" i="1" l="1"/>
  <c r="X635" i="1"/>
  <c r="L635" i="1"/>
  <c r="O636" i="1" s="1"/>
  <c r="W636" i="1" s="1"/>
  <c r="U635" i="1"/>
  <c r="P635" i="1"/>
  <c r="R635" i="1" s="1"/>
  <c r="Q635" i="1"/>
  <c r="T636" i="1" l="1"/>
  <c r="X636" i="1" s="1"/>
  <c r="P636" i="1"/>
  <c r="R636" i="1" s="1"/>
  <c r="Q636" i="1"/>
  <c r="L636" i="1" l="1"/>
  <c r="V636" i="1"/>
  <c r="U636" i="1"/>
  <c r="T637" i="1" l="1"/>
  <c r="X637" i="1" s="1"/>
  <c r="O637" i="1"/>
  <c r="V637" i="1"/>
  <c r="U637" i="1"/>
  <c r="W637" i="1"/>
  <c r="L637" i="1" l="1"/>
  <c r="P637" i="1"/>
  <c r="R637" i="1" s="1"/>
  <c r="Q637" i="1"/>
  <c r="O638" i="1" l="1"/>
  <c r="W638" i="1" s="1"/>
  <c r="T638" i="1"/>
  <c r="X638" i="1" s="1"/>
  <c r="P638" i="1"/>
  <c r="R638" i="1" s="1"/>
  <c r="Q638" i="1"/>
  <c r="L638" i="1" l="1"/>
  <c r="V638" i="1"/>
  <c r="U638" i="1"/>
  <c r="T639" i="1" l="1"/>
  <c r="X639" i="1" s="1"/>
  <c r="O639" i="1"/>
  <c r="V639" i="1"/>
  <c r="U639" i="1"/>
  <c r="W639" i="1"/>
  <c r="L639" i="1" l="1"/>
  <c r="P639" i="1"/>
  <c r="R639" i="1" s="1"/>
  <c r="Q639" i="1"/>
  <c r="O640" i="1" l="1"/>
  <c r="W640" i="1" s="1"/>
  <c r="T640" i="1"/>
  <c r="X640" i="1" s="1"/>
  <c r="P640" i="1"/>
  <c r="R640" i="1" s="1"/>
  <c r="Q640" i="1"/>
  <c r="L640" i="1" l="1"/>
  <c r="V640" i="1"/>
  <c r="U640" i="1"/>
  <c r="T641" i="1" l="1"/>
  <c r="O641" i="1"/>
  <c r="W641" i="1" s="1"/>
  <c r="V641" i="1" l="1"/>
  <c r="X641" i="1"/>
  <c r="L641" i="1"/>
  <c r="O642" i="1" s="1"/>
  <c r="W642" i="1" s="1"/>
  <c r="U641" i="1"/>
  <c r="P641" i="1"/>
  <c r="R641" i="1" s="1"/>
  <c r="Q641" i="1"/>
  <c r="T642" i="1" l="1"/>
  <c r="X642" i="1" s="1"/>
  <c r="P642" i="1"/>
  <c r="R642" i="1" s="1"/>
  <c r="Q642" i="1"/>
  <c r="L642" i="1" l="1"/>
  <c r="V642" i="1"/>
  <c r="U642" i="1"/>
  <c r="T643" i="1" l="1"/>
  <c r="O643" i="1"/>
  <c r="W643" i="1" s="1"/>
  <c r="U643" i="1"/>
  <c r="V643" i="1" l="1"/>
  <c r="X643" i="1"/>
  <c r="L643" i="1"/>
  <c r="O644" i="1" s="1"/>
  <c r="W644" i="1" s="1"/>
  <c r="P643" i="1"/>
  <c r="R643" i="1" s="1"/>
  <c r="Q643" i="1"/>
  <c r="T644" i="1" l="1"/>
  <c r="X644" i="1" s="1"/>
  <c r="P644" i="1"/>
  <c r="R644" i="1" s="1"/>
  <c r="Q644" i="1"/>
  <c r="L644" i="1" l="1"/>
  <c r="V644" i="1"/>
  <c r="U644" i="1"/>
  <c r="T645" i="1" l="1"/>
  <c r="O645" i="1"/>
  <c r="W645" i="1" s="1"/>
  <c r="V645" i="1" l="1"/>
  <c r="X645" i="1"/>
  <c r="L645" i="1"/>
  <c r="O646" i="1" s="1"/>
  <c r="W646" i="1" s="1"/>
  <c r="U645" i="1"/>
  <c r="P645" i="1"/>
  <c r="R645" i="1" s="1"/>
  <c r="Q645" i="1"/>
  <c r="T646" i="1" l="1"/>
  <c r="X646" i="1" s="1"/>
  <c r="P646" i="1"/>
  <c r="R646" i="1" s="1"/>
  <c r="Q646" i="1"/>
  <c r="L646" i="1" l="1"/>
  <c r="V646" i="1"/>
  <c r="U646" i="1"/>
  <c r="T647" i="1" l="1"/>
  <c r="U647" i="1" s="1"/>
  <c r="O647" i="1"/>
  <c r="W647" i="1" s="1"/>
  <c r="V647" i="1" l="1"/>
  <c r="X647" i="1"/>
  <c r="L647" i="1"/>
  <c r="O648" i="1" s="1"/>
  <c r="W648" i="1" s="1"/>
  <c r="P647" i="1"/>
  <c r="R647" i="1" s="1"/>
  <c r="Q647" i="1"/>
  <c r="T648" i="1" l="1"/>
  <c r="X648" i="1" s="1"/>
  <c r="P648" i="1"/>
  <c r="R648" i="1" s="1"/>
  <c r="Q648" i="1"/>
  <c r="L648" i="1" l="1"/>
  <c r="V648" i="1"/>
  <c r="U648" i="1"/>
  <c r="T649" i="1" l="1"/>
  <c r="O649" i="1"/>
  <c r="W649" i="1"/>
  <c r="V649" i="1" l="1"/>
  <c r="X649" i="1"/>
  <c r="L649" i="1"/>
  <c r="U649" i="1"/>
  <c r="P649" i="1"/>
  <c r="R649" i="1" s="1"/>
  <c r="Q649" i="1"/>
  <c r="O650" i="1" l="1"/>
  <c r="W650" i="1" s="1"/>
  <c r="T650" i="1"/>
  <c r="X650" i="1" s="1"/>
  <c r="P650" i="1"/>
  <c r="R650" i="1" s="1"/>
  <c r="Q650" i="1"/>
  <c r="L650" i="1" l="1"/>
  <c r="V650" i="1"/>
  <c r="U650" i="1"/>
  <c r="T651" i="1" l="1"/>
  <c r="O651" i="1"/>
  <c r="W651" i="1" s="1"/>
  <c r="V651" i="1" l="1"/>
  <c r="X651" i="1"/>
  <c r="L651" i="1"/>
  <c r="O652" i="1" s="1"/>
  <c r="W652" i="1" s="1"/>
  <c r="U651" i="1"/>
  <c r="P651" i="1"/>
  <c r="R651" i="1" s="1"/>
  <c r="Q651" i="1"/>
  <c r="P652" i="1" l="1"/>
  <c r="R652" i="1" s="1"/>
  <c r="Q652" i="1"/>
  <c r="T652" i="1"/>
  <c r="X652" i="1" s="1"/>
  <c r="L652" i="1" l="1"/>
  <c r="V652" i="1"/>
  <c r="U652" i="1"/>
  <c r="T653" i="1" l="1"/>
  <c r="O653" i="1"/>
  <c r="W653" i="1" s="1"/>
  <c r="U653" i="1"/>
  <c r="V653" i="1" l="1"/>
  <c r="X653" i="1"/>
  <c r="L653" i="1"/>
  <c r="O654" i="1" s="1"/>
  <c r="W654" i="1" s="1"/>
  <c r="P653" i="1"/>
  <c r="R653" i="1" s="1"/>
  <c r="Q653" i="1"/>
  <c r="T654" i="1" l="1"/>
  <c r="X654" i="1" s="1"/>
  <c r="P654" i="1"/>
  <c r="R654" i="1" s="1"/>
  <c r="Q654" i="1"/>
  <c r="L654" i="1" l="1"/>
  <c r="V654" i="1"/>
  <c r="U654" i="1"/>
  <c r="T655" i="1" l="1"/>
  <c r="O655" i="1"/>
  <c r="W655" i="1"/>
  <c r="V655" i="1" l="1"/>
  <c r="X655" i="1"/>
  <c r="L655" i="1"/>
  <c r="O656" i="1" s="1"/>
  <c r="W656" i="1" s="1"/>
  <c r="U655" i="1"/>
  <c r="P655" i="1"/>
  <c r="R655" i="1" s="1"/>
  <c r="Q655" i="1"/>
  <c r="T656" i="1" l="1"/>
  <c r="X656" i="1" s="1"/>
  <c r="P656" i="1"/>
  <c r="R656" i="1" s="1"/>
  <c r="Q656" i="1"/>
  <c r="L656" i="1" l="1"/>
  <c r="V656" i="1"/>
  <c r="U656" i="1"/>
  <c r="T657" i="1" l="1"/>
  <c r="X657" i="1" s="1"/>
  <c r="O657" i="1"/>
  <c r="W657" i="1" s="1"/>
  <c r="L657" i="1" l="1"/>
  <c r="V657" i="1"/>
  <c r="U657" i="1"/>
  <c r="O658" i="1"/>
  <c r="W658" i="1" s="1"/>
  <c r="P657" i="1"/>
  <c r="R657" i="1" s="1"/>
  <c r="Q657" i="1"/>
  <c r="P658" i="1" l="1"/>
  <c r="R658" i="1" s="1"/>
  <c r="Q658" i="1"/>
  <c r="T658" i="1"/>
  <c r="X658" i="1" s="1"/>
  <c r="L658" i="1" l="1"/>
  <c r="V658" i="1"/>
  <c r="U658" i="1"/>
  <c r="T659" i="1" l="1"/>
  <c r="O659" i="1"/>
  <c r="W659" i="1"/>
  <c r="V659" i="1" l="1"/>
  <c r="X659" i="1"/>
  <c r="L659" i="1"/>
  <c r="O660" i="1" s="1"/>
  <c r="W660" i="1" s="1"/>
  <c r="U659" i="1"/>
  <c r="P659" i="1"/>
  <c r="R659" i="1" s="1"/>
  <c r="Q659" i="1"/>
  <c r="T660" i="1" l="1"/>
  <c r="X660" i="1" s="1"/>
  <c r="P660" i="1"/>
  <c r="R660" i="1" s="1"/>
  <c r="Q660" i="1"/>
  <c r="L660" i="1" l="1"/>
  <c r="V660" i="1"/>
  <c r="U660" i="1"/>
  <c r="T661" i="1" l="1"/>
  <c r="O661" i="1"/>
  <c r="W661" i="1" s="1"/>
  <c r="V661" i="1" l="1"/>
  <c r="X661" i="1"/>
  <c r="L661" i="1"/>
  <c r="O662" i="1" s="1"/>
  <c r="W662" i="1" s="1"/>
  <c r="U661" i="1"/>
  <c r="P661" i="1"/>
  <c r="R661" i="1" s="1"/>
  <c r="Q661" i="1"/>
  <c r="T662" i="1" l="1"/>
  <c r="X662" i="1" s="1"/>
  <c r="P662" i="1"/>
  <c r="R662" i="1" s="1"/>
  <c r="Q662" i="1"/>
  <c r="L662" i="1" l="1"/>
  <c r="V662" i="1"/>
  <c r="U662" i="1"/>
  <c r="T663" i="1" l="1"/>
  <c r="O663" i="1"/>
  <c r="W663" i="1"/>
  <c r="V663" i="1" l="1"/>
  <c r="X663" i="1"/>
  <c r="L663" i="1"/>
  <c r="O664" i="1" s="1"/>
  <c r="W664" i="1" s="1"/>
  <c r="U663" i="1"/>
  <c r="P663" i="1"/>
  <c r="R663" i="1" s="1"/>
  <c r="Q663" i="1"/>
  <c r="T664" i="1" l="1"/>
  <c r="X664" i="1" s="1"/>
  <c r="P664" i="1"/>
  <c r="R664" i="1" s="1"/>
  <c r="Q664" i="1"/>
  <c r="L664" i="1" l="1"/>
  <c r="V664" i="1"/>
  <c r="U664" i="1"/>
  <c r="T665" i="1" l="1"/>
  <c r="O665" i="1"/>
  <c r="W665" i="1" s="1"/>
  <c r="V665" i="1" l="1"/>
  <c r="X665" i="1"/>
  <c r="L665" i="1"/>
  <c r="O666" i="1" s="1"/>
  <c r="W666" i="1" s="1"/>
  <c r="U665" i="1"/>
  <c r="P665" i="1"/>
  <c r="R665" i="1" s="1"/>
  <c r="Q665" i="1"/>
  <c r="T666" i="1" l="1"/>
  <c r="X666" i="1" s="1"/>
  <c r="P666" i="1"/>
  <c r="R666" i="1" s="1"/>
  <c r="Q666" i="1"/>
  <c r="L666" i="1" l="1"/>
  <c r="V666" i="1"/>
  <c r="U666" i="1"/>
  <c r="T667" i="1" l="1"/>
  <c r="O667" i="1"/>
  <c r="W667" i="1" s="1"/>
  <c r="V667" i="1" l="1"/>
  <c r="X667" i="1"/>
  <c r="L667" i="1"/>
  <c r="O668" i="1" s="1"/>
  <c r="W668" i="1" s="1"/>
  <c r="U667" i="1"/>
  <c r="P667" i="1"/>
  <c r="R667" i="1" s="1"/>
  <c r="Q667" i="1"/>
  <c r="T668" i="1" l="1"/>
  <c r="X668" i="1" s="1"/>
  <c r="P668" i="1"/>
  <c r="R668" i="1" s="1"/>
  <c r="Q668" i="1"/>
  <c r="L668" i="1" l="1"/>
  <c r="V668" i="1"/>
  <c r="U668" i="1"/>
  <c r="T669" i="1" l="1"/>
  <c r="O669" i="1"/>
  <c r="W669" i="1" s="1"/>
  <c r="V669" i="1" l="1"/>
  <c r="X669" i="1"/>
  <c r="L669" i="1"/>
  <c r="O670" i="1" s="1"/>
  <c r="W670" i="1" s="1"/>
  <c r="U669" i="1"/>
  <c r="P669" i="1"/>
  <c r="R669" i="1" s="1"/>
  <c r="Q669" i="1"/>
  <c r="T670" i="1" l="1"/>
  <c r="X670" i="1" s="1"/>
  <c r="P670" i="1"/>
  <c r="R670" i="1" s="1"/>
  <c r="Q670" i="1"/>
  <c r="L670" i="1" l="1"/>
  <c r="V670" i="1"/>
  <c r="U670" i="1"/>
  <c r="T671" i="1" l="1"/>
  <c r="O671" i="1"/>
  <c r="W671" i="1" s="1"/>
  <c r="V671" i="1" l="1"/>
  <c r="X671" i="1"/>
  <c r="L671" i="1"/>
  <c r="O672" i="1" s="1"/>
  <c r="W672" i="1" s="1"/>
  <c r="U671" i="1"/>
  <c r="P671" i="1"/>
  <c r="R671" i="1" s="1"/>
  <c r="Q671" i="1"/>
  <c r="T672" i="1" l="1"/>
  <c r="X672" i="1" s="1"/>
  <c r="P672" i="1"/>
  <c r="R672" i="1" s="1"/>
  <c r="Q672" i="1"/>
  <c r="L672" i="1" l="1"/>
  <c r="V672" i="1"/>
  <c r="U672" i="1"/>
  <c r="T673" i="1" l="1"/>
  <c r="O673" i="1"/>
  <c r="W673" i="1" s="1"/>
  <c r="V673" i="1" l="1"/>
  <c r="X673" i="1"/>
  <c r="L673" i="1"/>
  <c r="O674" i="1" s="1"/>
  <c r="W674" i="1" s="1"/>
  <c r="U673" i="1"/>
  <c r="P673" i="1"/>
  <c r="R673" i="1" s="1"/>
  <c r="Q673" i="1"/>
  <c r="P674" i="1" l="1"/>
  <c r="R674" i="1" s="1"/>
  <c r="Q674" i="1"/>
  <c r="T674" i="1"/>
  <c r="X674" i="1" s="1"/>
  <c r="L674" i="1" l="1"/>
  <c r="V674" i="1"/>
  <c r="U674" i="1"/>
  <c r="T675" i="1" l="1"/>
  <c r="O675" i="1"/>
  <c r="W675" i="1"/>
  <c r="V675" i="1" l="1"/>
  <c r="X675" i="1"/>
  <c r="L675" i="1"/>
  <c r="U675" i="1"/>
  <c r="P675" i="1"/>
  <c r="R675" i="1" s="1"/>
  <c r="Q675" i="1"/>
  <c r="O676" i="1" l="1"/>
  <c r="W676" i="1" s="1"/>
  <c r="T676" i="1"/>
  <c r="X676" i="1" s="1"/>
  <c r="P676" i="1"/>
  <c r="R676" i="1" s="1"/>
  <c r="Q676" i="1"/>
  <c r="L676" i="1" l="1"/>
  <c r="V676" i="1"/>
  <c r="U676" i="1"/>
  <c r="T677" i="1" l="1"/>
  <c r="O677" i="1"/>
  <c r="W677" i="1" s="1"/>
  <c r="V677" i="1" l="1"/>
  <c r="X677" i="1"/>
  <c r="L677" i="1"/>
  <c r="U677" i="1"/>
  <c r="P677" i="1"/>
  <c r="R677" i="1" s="1"/>
  <c r="Q677" i="1"/>
  <c r="O678" i="1" l="1"/>
  <c r="W678" i="1" s="1"/>
  <c r="T678" i="1"/>
  <c r="X678" i="1" s="1"/>
  <c r="P678" i="1"/>
  <c r="R678" i="1" s="1"/>
  <c r="Q678" i="1"/>
  <c r="L678" i="1" l="1"/>
  <c r="V678" i="1"/>
  <c r="U678" i="1"/>
  <c r="T679" i="1" l="1"/>
  <c r="O679" i="1"/>
  <c r="W679" i="1" s="1"/>
  <c r="U679" i="1"/>
  <c r="V679" i="1" l="1"/>
  <c r="X679" i="1"/>
  <c r="L679" i="1"/>
  <c r="O680" i="1" s="1"/>
  <c r="W680" i="1" s="1"/>
  <c r="P679" i="1"/>
  <c r="R679" i="1" s="1"/>
  <c r="Q679" i="1"/>
  <c r="T680" i="1" l="1"/>
  <c r="X680" i="1" s="1"/>
  <c r="P680" i="1"/>
  <c r="R680" i="1" s="1"/>
  <c r="Q680" i="1"/>
  <c r="L680" i="1" l="1"/>
  <c r="V680" i="1"/>
  <c r="U680" i="1"/>
  <c r="T681" i="1" l="1"/>
  <c r="X681" i="1" s="1"/>
  <c r="O681" i="1"/>
  <c r="W681" i="1"/>
  <c r="L681" i="1" l="1"/>
  <c r="V681" i="1"/>
  <c r="O682" i="1"/>
  <c r="W682" i="1" s="1"/>
  <c r="U681" i="1"/>
  <c r="P681" i="1"/>
  <c r="R681" i="1" s="1"/>
  <c r="Q681" i="1"/>
  <c r="T682" i="1" l="1"/>
  <c r="X682" i="1" s="1"/>
  <c r="P682" i="1"/>
  <c r="R682" i="1" s="1"/>
  <c r="Q682" i="1"/>
  <c r="L682" i="1" l="1"/>
  <c r="V682" i="1"/>
  <c r="U682" i="1"/>
  <c r="T683" i="1" l="1"/>
  <c r="X683" i="1" s="1"/>
  <c r="O683" i="1"/>
  <c r="W683" i="1" s="1"/>
  <c r="L683" i="1" l="1"/>
  <c r="V683" i="1"/>
  <c r="U683" i="1"/>
  <c r="P683" i="1"/>
  <c r="R683" i="1" s="1"/>
  <c r="Q683" i="1"/>
  <c r="O684" i="1" l="1"/>
  <c r="W684" i="1" s="1"/>
  <c r="T684" i="1"/>
  <c r="X684" i="1" s="1"/>
  <c r="P684" i="1"/>
  <c r="R684" i="1" s="1"/>
  <c r="Q684" i="1"/>
  <c r="L684" i="1" l="1"/>
  <c r="V684" i="1"/>
  <c r="U684" i="1"/>
  <c r="T685" i="1" l="1"/>
  <c r="O685" i="1"/>
  <c r="U685" i="1"/>
  <c r="W685" i="1"/>
  <c r="V685" i="1" l="1"/>
  <c r="X685" i="1"/>
  <c r="L685" i="1"/>
  <c r="O686" i="1" s="1"/>
  <c r="W686" i="1" s="1"/>
  <c r="P685" i="1"/>
  <c r="R685" i="1" s="1"/>
  <c r="Q685" i="1"/>
  <c r="T686" i="1" l="1"/>
  <c r="X686" i="1" s="1"/>
  <c r="P686" i="1"/>
  <c r="R686" i="1" s="1"/>
  <c r="Q686" i="1"/>
  <c r="L686" i="1" l="1"/>
  <c r="V686" i="1"/>
  <c r="U686" i="1"/>
  <c r="T687" i="1" l="1"/>
  <c r="O687" i="1"/>
  <c r="W687" i="1"/>
  <c r="V687" i="1" l="1"/>
  <c r="X687" i="1"/>
  <c r="L687" i="1"/>
  <c r="O688" i="1" s="1"/>
  <c r="W688" i="1" s="1"/>
  <c r="U687" i="1"/>
  <c r="P687" i="1"/>
  <c r="R687" i="1" s="1"/>
  <c r="Q687" i="1"/>
  <c r="T688" i="1" l="1"/>
  <c r="X688" i="1" s="1"/>
  <c r="P688" i="1"/>
  <c r="R688" i="1" s="1"/>
  <c r="Q688" i="1"/>
  <c r="L688" i="1" l="1"/>
  <c r="V688" i="1"/>
  <c r="U688" i="1"/>
  <c r="T689" i="1" l="1"/>
  <c r="X689" i="1" s="1"/>
  <c r="O689" i="1"/>
  <c r="W689" i="1" s="1"/>
  <c r="L689" i="1" l="1"/>
  <c r="V689" i="1"/>
  <c r="U689" i="1"/>
  <c r="O690" i="1"/>
  <c r="W690" i="1" s="1"/>
  <c r="P689" i="1"/>
  <c r="R689" i="1" s="1"/>
  <c r="Q689" i="1"/>
  <c r="T690" i="1" l="1"/>
  <c r="X690" i="1" s="1"/>
  <c r="P690" i="1"/>
  <c r="R690" i="1" s="1"/>
  <c r="Q690" i="1"/>
  <c r="L690" i="1" l="1"/>
  <c r="V690" i="1"/>
  <c r="U690" i="1"/>
  <c r="T691" i="1" l="1"/>
  <c r="O691" i="1"/>
  <c r="W691" i="1"/>
  <c r="V691" i="1" l="1"/>
  <c r="X691" i="1"/>
  <c r="L691" i="1"/>
  <c r="O692" i="1" s="1"/>
  <c r="W692" i="1" s="1"/>
  <c r="U691" i="1"/>
  <c r="P691" i="1"/>
  <c r="R691" i="1" s="1"/>
  <c r="Q691" i="1"/>
  <c r="T692" i="1" l="1"/>
  <c r="X692" i="1" s="1"/>
  <c r="P692" i="1"/>
  <c r="R692" i="1" s="1"/>
  <c r="Q692" i="1"/>
  <c r="L692" i="1" l="1"/>
  <c r="V692" i="1"/>
  <c r="U692" i="1"/>
  <c r="T693" i="1" l="1"/>
  <c r="O693" i="1"/>
  <c r="U693" i="1"/>
  <c r="W693" i="1"/>
  <c r="V693" i="1" l="1"/>
  <c r="X693" i="1"/>
  <c r="L693" i="1"/>
  <c r="O694" i="1" s="1"/>
  <c r="W694" i="1" s="1"/>
  <c r="P693" i="1"/>
  <c r="R693" i="1" s="1"/>
  <c r="Q693" i="1"/>
  <c r="T694" i="1" l="1"/>
  <c r="X694" i="1" s="1"/>
  <c r="P694" i="1"/>
  <c r="R694" i="1" s="1"/>
  <c r="Q694" i="1"/>
  <c r="L694" i="1" l="1"/>
  <c r="V694" i="1"/>
  <c r="U694" i="1"/>
  <c r="T695" i="1" l="1"/>
  <c r="O695" i="1"/>
  <c r="U695" i="1"/>
  <c r="W695" i="1"/>
  <c r="V695" i="1" l="1"/>
  <c r="X695" i="1"/>
  <c r="L695" i="1"/>
  <c r="O696" i="1" s="1"/>
  <c r="W696" i="1" s="1"/>
  <c r="P695" i="1"/>
  <c r="R695" i="1" s="1"/>
  <c r="Q695" i="1"/>
  <c r="T696" i="1" l="1"/>
  <c r="X696" i="1" s="1"/>
  <c r="P696" i="1"/>
  <c r="R696" i="1" s="1"/>
  <c r="Q696" i="1"/>
  <c r="L696" i="1" l="1"/>
  <c r="V696" i="1"/>
  <c r="U696" i="1"/>
  <c r="T697" i="1" l="1"/>
  <c r="O697" i="1"/>
  <c r="W697" i="1"/>
  <c r="V697" i="1" l="1"/>
  <c r="X697" i="1"/>
  <c r="L697" i="1"/>
  <c r="O698" i="1" s="1"/>
  <c r="W698" i="1" s="1"/>
  <c r="U697" i="1"/>
  <c r="P697" i="1"/>
  <c r="R697" i="1" s="1"/>
  <c r="Q697" i="1"/>
  <c r="T698" i="1" l="1"/>
  <c r="X698" i="1" s="1"/>
  <c r="P698" i="1"/>
  <c r="R698" i="1" s="1"/>
  <c r="Q698" i="1"/>
  <c r="L698" i="1" l="1"/>
  <c r="V698" i="1"/>
  <c r="U698" i="1"/>
  <c r="T699" i="1" l="1"/>
  <c r="O699" i="1"/>
  <c r="W699" i="1"/>
  <c r="V699" i="1" l="1"/>
  <c r="X699" i="1"/>
  <c r="L699" i="1"/>
  <c r="O700" i="1" s="1"/>
  <c r="W700" i="1" s="1"/>
  <c r="U699" i="1"/>
  <c r="P699" i="1"/>
  <c r="R699" i="1" s="1"/>
  <c r="Q699" i="1"/>
  <c r="T700" i="1" l="1"/>
  <c r="X700" i="1" s="1"/>
  <c r="P700" i="1"/>
  <c r="R700" i="1" s="1"/>
  <c r="Q700" i="1"/>
  <c r="L700" i="1" l="1"/>
  <c r="V700" i="1"/>
  <c r="U700" i="1"/>
  <c r="T701" i="1" l="1"/>
  <c r="O701" i="1"/>
  <c r="W701" i="1"/>
  <c r="V701" i="1" l="1"/>
  <c r="X701" i="1"/>
  <c r="L701" i="1"/>
  <c r="O702" i="1" s="1"/>
  <c r="W702" i="1" s="1"/>
  <c r="U701" i="1"/>
  <c r="P701" i="1"/>
  <c r="R701" i="1" s="1"/>
  <c r="Q701" i="1"/>
  <c r="T702" i="1" l="1"/>
  <c r="X702" i="1" s="1"/>
  <c r="P702" i="1"/>
  <c r="R702" i="1" s="1"/>
  <c r="Q702" i="1"/>
  <c r="L702" i="1" l="1"/>
  <c r="V702" i="1"/>
  <c r="U702" i="1"/>
  <c r="T703" i="1" l="1"/>
  <c r="O703" i="1"/>
  <c r="W703" i="1" s="1"/>
  <c r="V703" i="1" l="1"/>
  <c r="X703" i="1"/>
  <c r="L703" i="1"/>
  <c r="O704" i="1" s="1"/>
  <c r="W704" i="1" s="1"/>
  <c r="U703" i="1"/>
  <c r="P703" i="1"/>
  <c r="R703" i="1" s="1"/>
  <c r="Q703" i="1"/>
  <c r="T704" i="1" l="1"/>
  <c r="X704" i="1" s="1"/>
  <c r="P704" i="1"/>
  <c r="R704" i="1" s="1"/>
  <c r="Q704" i="1"/>
  <c r="L704" i="1" l="1"/>
  <c r="V704" i="1"/>
  <c r="U704" i="1"/>
  <c r="T705" i="1" l="1"/>
  <c r="O705" i="1"/>
  <c r="W705" i="1" s="1"/>
  <c r="V705" i="1" l="1"/>
  <c r="X705" i="1"/>
  <c r="L705" i="1"/>
  <c r="O706" i="1" s="1"/>
  <c r="W706" i="1" s="1"/>
  <c r="U705" i="1"/>
  <c r="P705" i="1"/>
  <c r="R705" i="1" s="1"/>
  <c r="Q705" i="1"/>
  <c r="T706" i="1" l="1"/>
  <c r="X706" i="1" s="1"/>
  <c r="P706" i="1"/>
  <c r="R706" i="1" s="1"/>
  <c r="Q706" i="1"/>
  <c r="L706" i="1" l="1"/>
  <c r="V706" i="1"/>
  <c r="U706" i="1"/>
  <c r="T707" i="1" l="1"/>
  <c r="O707" i="1"/>
  <c r="W707" i="1"/>
  <c r="V707" i="1" l="1"/>
  <c r="X707" i="1"/>
  <c r="L707" i="1"/>
  <c r="O708" i="1" s="1"/>
  <c r="W708" i="1" s="1"/>
  <c r="U707" i="1"/>
  <c r="P707" i="1"/>
  <c r="R707" i="1" s="1"/>
  <c r="Q707" i="1"/>
  <c r="T708" i="1" l="1"/>
  <c r="X708" i="1" s="1"/>
  <c r="P708" i="1"/>
  <c r="R708" i="1" s="1"/>
  <c r="Q708" i="1"/>
  <c r="L708" i="1" l="1"/>
  <c r="V708" i="1"/>
  <c r="U708" i="1"/>
  <c r="T709" i="1" l="1"/>
  <c r="O709" i="1"/>
  <c r="W709" i="1"/>
  <c r="V709" i="1" l="1"/>
  <c r="X709" i="1"/>
  <c r="L709" i="1"/>
  <c r="O710" i="1" s="1"/>
  <c r="W710" i="1" s="1"/>
  <c r="U709" i="1"/>
  <c r="P709" i="1"/>
  <c r="R709" i="1" s="1"/>
  <c r="Q709" i="1"/>
  <c r="T710" i="1" l="1"/>
  <c r="X710" i="1" s="1"/>
  <c r="P710" i="1"/>
  <c r="R710" i="1" s="1"/>
  <c r="Q710" i="1"/>
  <c r="L710" i="1" l="1"/>
  <c r="V710" i="1"/>
  <c r="U710" i="1"/>
  <c r="T711" i="1" l="1"/>
  <c r="O711" i="1"/>
  <c r="W711" i="1"/>
  <c r="V711" i="1" l="1"/>
  <c r="X711" i="1"/>
  <c r="L711" i="1"/>
  <c r="O712" i="1" s="1"/>
  <c r="W712" i="1" s="1"/>
  <c r="U711" i="1"/>
  <c r="P711" i="1"/>
  <c r="R711" i="1" s="1"/>
  <c r="Q711" i="1"/>
  <c r="T712" i="1" l="1"/>
  <c r="X712" i="1" s="1"/>
  <c r="P712" i="1"/>
  <c r="R712" i="1" s="1"/>
  <c r="Q712" i="1"/>
  <c r="L712" i="1" l="1"/>
  <c r="V712" i="1"/>
  <c r="U712" i="1"/>
  <c r="T713" i="1" l="1"/>
  <c r="O713" i="1"/>
  <c r="U713" i="1"/>
  <c r="W713" i="1"/>
  <c r="V713" i="1" l="1"/>
  <c r="X713" i="1"/>
  <c r="L713" i="1"/>
  <c r="O714" i="1" s="1"/>
  <c r="W714" i="1" s="1"/>
  <c r="P713" i="1"/>
  <c r="R713" i="1" s="1"/>
  <c r="Q713" i="1"/>
  <c r="T714" i="1" l="1"/>
  <c r="X714" i="1" s="1"/>
  <c r="P714" i="1"/>
  <c r="R714" i="1" s="1"/>
  <c r="Q714" i="1"/>
  <c r="L714" i="1" l="1"/>
  <c r="V714" i="1"/>
  <c r="U714" i="1"/>
  <c r="T715" i="1" l="1"/>
  <c r="O715" i="1"/>
  <c r="W715" i="1"/>
  <c r="V715" i="1" l="1"/>
  <c r="X715" i="1"/>
  <c r="L715" i="1"/>
  <c r="O716" i="1" s="1"/>
  <c r="W716" i="1" s="1"/>
  <c r="U715" i="1"/>
  <c r="P715" i="1"/>
  <c r="R715" i="1" s="1"/>
  <c r="Q715" i="1"/>
  <c r="T716" i="1" l="1"/>
  <c r="X716" i="1" s="1"/>
  <c r="P716" i="1"/>
  <c r="R716" i="1" s="1"/>
  <c r="Q716" i="1"/>
  <c r="L716" i="1" l="1"/>
  <c r="V716" i="1"/>
  <c r="U716" i="1"/>
  <c r="T717" i="1" l="1"/>
  <c r="O717" i="1"/>
  <c r="W717" i="1"/>
  <c r="V717" i="1" l="1"/>
  <c r="X717" i="1"/>
  <c r="L717" i="1"/>
  <c r="O718" i="1" s="1"/>
  <c r="W718" i="1" s="1"/>
  <c r="U717" i="1"/>
  <c r="P717" i="1"/>
  <c r="R717" i="1" s="1"/>
  <c r="Q717" i="1"/>
  <c r="T718" i="1" l="1"/>
  <c r="X718" i="1" s="1"/>
  <c r="P718" i="1"/>
  <c r="R718" i="1" s="1"/>
  <c r="Q718" i="1"/>
  <c r="L718" i="1" l="1"/>
  <c r="V718" i="1"/>
  <c r="U718" i="1"/>
  <c r="T719" i="1" l="1"/>
  <c r="O719" i="1"/>
  <c r="W719" i="1"/>
  <c r="V719" i="1" l="1"/>
  <c r="X719" i="1"/>
  <c r="L719" i="1"/>
  <c r="O720" i="1" s="1"/>
  <c r="W720" i="1" s="1"/>
  <c r="U719" i="1"/>
  <c r="P719" i="1"/>
  <c r="R719" i="1" s="1"/>
  <c r="Q719" i="1"/>
  <c r="T720" i="1" l="1"/>
  <c r="X720" i="1" s="1"/>
  <c r="P720" i="1"/>
  <c r="R720" i="1" s="1"/>
  <c r="Q720" i="1"/>
  <c r="L720" i="1" l="1"/>
  <c r="V720" i="1"/>
  <c r="U720" i="1"/>
  <c r="T721" i="1" l="1"/>
  <c r="O721" i="1"/>
  <c r="W721" i="1"/>
  <c r="V721" i="1" l="1"/>
  <c r="X721" i="1"/>
  <c r="L721" i="1"/>
  <c r="O722" i="1" s="1"/>
  <c r="W722" i="1" s="1"/>
  <c r="U721" i="1"/>
  <c r="P721" i="1"/>
  <c r="R721" i="1" s="1"/>
  <c r="Q721" i="1"/>
  <c r="T722" i="1" l="1"/>
  <c r="X722" i="1" s="1"/>
  <c r="P722" i="1"/>
  <c r="R722" i="1" s="1"/>
  <c r="Q722" i="1"/>
  <c r="L722" i="1" l="1"/>
  <c r="V722" i="1"/>
  <c r="U722" i="1"/>
  <c r="T723" i="1" l="1"/>
  <c r="O723" i="1"/>
  <c r="W723" i="1"/>
  <c r="V723" i="1" l="1"/>
  <c r="X723" i="1"/>
  <c r="L723" i="1"/>
  <c r="O724" i="1" s="1"/>
  <c r="W724" i="1" s="1"/>
  <c r="U723" i="1"/>
  <c r="P723" i="1"/>
  <c r="R723" i="1" s="1"/>
  <c r="Q723" i="1"/>
  <c r="T724" i="1" l="1"/>
  <c r="X724" i="1" s="1"/>
  <c r="P724" i="1"/>
  <c r="R724" i="1" s="1"/>
  <c r="Q724" i="1"/>
  <c r="L724" i="1" l="1"/>
  <c r="V724" i="1"/>
  <c r="U724" i="1"/>
  <c r="T725" i="1" l="1"/>
  <c r="O725" i="1"/>
  <c r="W725" i="1"/>
  <c r="V725" i="1" l="1"/>
  <c r="X725" i="1"/>
  <c r="L725" i="1"/>
  <c r="O726" i="1" s="1"/>
  <c r="W726" i="1" s="1"/>
  <c r="U725" i="1"/>
  <c r="P725" i="1"/>
  <c r="R725" i="1" s="1"/>
  <c r="Q725" i="1"/>
  <c r="T726" i="1" l="1"/>
  <c r="X726" i="1" s="1"/>
  <c r="P726" i="1"/>
  <c r="R726" i="1" s="1"/>
  <c r="Q726" i="1"/>
  <c r="L726" i="1" l="1"/>
  <c r="V726" i="1"/>
  <c r="U726" i="1"/>
  <c r="T727" i="1" l="1"/>
  <c r="O727" i="1"/>
  <c r="W727" i="1" s="1"/>
  <c r="V727" i="1" l="1"/>
  <c r="X727" i="1"/>
  <c r="L727" i="1"/>
  <c r="O728" i="1" s="1"/>
  <c r="W728" i="1" s="1"/>
  <c r="U727" i="1"/>
  <c r="P727" i="1"/>
  <c r="R727" i="1" s="1"/>
  <c r="Q727" i="1"/>
  <c r="T728" i="1" l="1"/>
  <c r="X728" i="1" s="1"/>
  <c r="P728" i="1"/>
  <c r="R728" i="1" s="1"/>
  <c r="Q728" i="1"/>
  <c r="L728" i="1" l="1"/>
  <c r="V728" i="1"/>
  <c r="U728" i="1"/>
  <c r="T729" i="1" l="1"/>
  <c r="O729" i="1"/>
  <c r="W729" i="1" s="1"/>
  <c r="V729" i="1" l="1"/>
  <c r="X729" i="1"/>
  <c r="L729" i="1"/>
  <c r="U729" i="1"/>
  <c r="P729" i="1"/>
  <c r="R729" i="1" s="1"/>
  <c r="Q729" i="1"/>
  <c r="O730" i="1" l="1"/>
  <c r="W730" i="1" s="1"/>
  <c r="T730" i="1"/>
  <c r="X730" i="1" s="1"/>
  <c r="P730" i="1"/>
  <c r="R730" i="1" s="1"/>
  <c r="Q730" i="1"/>
  <c r="L730" i="1" l="1"/>
  <c r="V730" i="1"/>
  <c r="U730" i="1"/>
  <c r="T731" i="1" l="1"/>
  <c r="O731" i="1"/>
  <c r="U731" i="1"/>
  <c r="W731" i="1"/>
  <c r="V731" i="1" l="1"/>
  <c r="X731" i="1"/>
  <c r="L731" i="1"/>
  <c r="P731" i="1"/>
  <c r="R731" i="1" s="1"/>
  <c r="Q731" i="1"/>
  <c r="T732" i="1"/>
  <c r="X732" i="1" s="1"/>
  <c r="O732" i="1" l="1"/>
  <c r="W732" i="1" s="1"/>
  <c r="L732" i="1"/>
  <c r="V732" i="1"/>
  <c r="U732" i="1"/>
  <c r="P732" i="1"/>
  <c r="R732" i="1" s="1"/>
  <c r="Q732" i="1"/>
</calcChain>
</file>

<file path=xl/sharedStrings.xml><?xml version="1.0" encoding="utf-8"?>
<sst xmlns="http://schemas.openxmlformats.org/spreadsheetml/2006/main" count="87" uniqueCount="69">
  <si>
    <t>$STAKE PURCHASED</t>
  </si>
  <si>
    <t>COST ($)</t>
  </si>
  <si>
    <t>Day</t>
  </si>
  <si>
    <t>NERD</t>
  </si>
  <si>
    <t>Starting $STAKE</t>
  </si>
  <si>
    <t>NERD Variation</t>
  </si>
  <si>
    <t>NFV</t>
  </si>
  <si>
    <t>Net Faucet Value</t>
  </si>
  <si>
    <t>Gross Faucet Value</t>
  </si>
  <si>
    <t>GFV</t>
  </si>
  <si>
    <t>GC</t>
  </si>
  <si>
    <t>Date</t>
  </si>
  <si>
    <t>My Deposits - (Add rows if required)</t>
  </si>
  <si>
    <t>My Claims - (Add rows if required)</t>
  </si>
  <si>
    <t>$STAKE CLAIMED</t>
  </si>
  <si>
    <t>AMOUNT RECEIVED ($)</t>
  </si>
  <si>
    <t>PRICE PER $STAKE</t>
  </si>
  <si>
    <t>$STAKE TO FAUCET</t>
  </si>
  <si>
    <t>Account Overview</t>
  </si>
  <si>
    <t>Total Cost</t>
  </si>
  <si>
    <t>Net $STAKE to Faucet</t>
  </si>
  <si>
    <t>Average Cost per $STAKE</t>
  </si>
  <si>
    <t>Buys</t>
  </si>
  <si>
    <t>Claims</t>
  </si>
  <si>
    <t>Total Claims</t>
  </si>
  <si>
    <t>Gross $STAKE Claimed</t>
  </si>
  <si>
    <t>Average Price per $STAKE</t>
  </si>
  <si>
    <t>ROI</t>
  </si>
  <si>
    <t>Net Profit</t>
  </si>
  <si>
    <t>Start Date</t>
  </si>
  <si>
    <t>$STAKE added since</t>
  </si>
  <si>
    <t>Gross Faucet Earnings</t>
  </si>
  <si>
    <t>GFE</t>
  </si>
  <si>
    <t>GRE</t>
  </si>
  <si>
    <t>Gross Rebase Earnings</t>
  </si>
  <si>
    <t>Gross Claims</t>
  </si>
  <si>
    <t>FT</t>
  </si>
  <si>
    <t>Faucet Tax</t>
  </si>
  <si>
    <t>RT</t>
  </si>
  <si>
    <t>Rebase Tax</t>
  </si>
  <si>
    <t>TT</t>
  </si>
  <si>
    <t>Total Tax</t>
  </si>
  <si>
    <t>NV</t>
  </si>
  <si>
    <t>TE</t>
  </si>
  <si>
    <t>Key</t>
  </si>
  <si>
    <t>Gross Total Earnings</t>
  </si>
  <si>
    <t>Starting NERD</t>
  </si>
  <si>
    <t>Rebase Percentage</t>
  </si>
  <si>
    <t>RP</t>
  </si>
  <si>
    <t>Table Based on 24 Hour Compounding</t>
  </si>
  <si>
    <t>AD</t>
  </si>
  <si>
    <t>Additional Deposits</t>
  </si>
  <si>
    <t>AC</t>
  </si>
  <si>
    <t>Additional Claims</t>
  </si>
  <si>
    <t>(Earnings/Tax is based on previous day)</t>
  </si>
  <si>
    <t>Adjustments For NFV / GFV</t>
  </si>
  <si>
    <t>New NFV</t>
  </si>
  <si>
    <t>New GFV</t>
  </si>
  <si>
    <t>New Claimed</t>
  </si>
  <si>
    <t>Welcome to my $STAKE compound calculator</t>
  </si>
  <si>
    <t>If you find this useful, please consider joining my team by selecting DELID4VE from the list of Popular Teams or by using the Leader address below.  Already in a team and not starting a new wallet, you could still buy me a beer by sending some BUSD to the same address.  Thanks and i hope you find it useful.</t>
  </si>
  <si>
    <t>0x4C4338422dDCD2AaD88b1A6d37DD14f469270A5A</t>
  </si>
  <si>
    <t>I also publish various articles to medium for your use and help, you can find me at: https://medium.com/@djmurton</t>
  </si>
  <si>
    <t>Don’t forget to say hi on Telegram - @delid4ve or join our group, 
The Crypto Co-operative at https://t.me/CryptCoOp</t>
  </si>
  <si>
    <t>You can also find me on twitter where you can keep up to date with current promotions and offers: https://twitter.com/delid4ve</t>
  </si>
  <si>
    <t>RC</t>
  </si>
  <si>
    <t>Rebases Compounded</t>
  </si>
  <si>
    <t>GFVL</t>
  </si>
  <si>
    <t>Gross Faucet Loss (draining)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</si>
</sst>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$-409]#,##0.00"/>
    <numFmt numFmtId="166" formatCode="#,##0.000"/>
    <numFmt numFmtId="167" formatCode="0.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/>
    <xf numFmtId="14" fontId="3" fillId="4" borderId="0" xfId="0" applyNumberFormat="1" applyFont="1" applyFill="1" applyAlignment="1">
      <alignment horizontal="center" vertical="top" wrapText="1"/>
    </xf>
    <xf numFmtId="0" fontId="3" fillId="4" borderId="0" xfId="0" applyFont="1" applyFill="1" applyAlignment="1">
      <alignment horizontal="center" vertical="top" wrapText="1"/>
    </xf>
    <xf numFmtId="165" fontId="3" fillId="4" borderId="0" xfId="0" applyNumberFormat="1" applyFont="1" applyFill="1" applyAlignment="1">
      <alignment horizontal="center" vertical="top" wrapText="1"/>
    </xf>
    <xf numFmtId="0" fontId="0" fillId="6" borderId="0" xfId="0" applyFill="1"/>
    <xf numFmtId="14" fontId="0" fillId="6" borderId="0" xfId="0" applyNumberFormat="1" applyFill="1"/>
    <xf numFmtId="0" fontId="0" fillId="6" borderId="0" xfId="0" applyFill="1" applyAlignment="1">
      <alignment horizontal="center"/>
    </xf>
    <xf numFmtId="165" fontId="0" fillId="6" borderId="0" xfId="0" applyNumberFormat="1" applyFill="1"/>
    <xf numFmtId="0" fontId="3" fillId="6" borderId="0" xfId="0" applyFont="1" applyFill="1" applyAlignment="1">
      <alignment vertical="top" wrapText="1"/>
    </xf>
    <xf numFmtId="0" fontId="0" fillId="6" borderId="0" xfId="0" applyFill="1" applyProtection="1">
      <protection hidden="1"/>
    </xf>
    <xf numFmtId="164" fontId="0" fillId="6" borderId="0" xfId="0" applyNumberFormat="1" applyFill="1" applyProtection="1">
      <protection hidden="1"/>
    </xf>
    <xf numFmtId="0" fontId="1" fillId="5" borderId="0" xfId="0" applyFont="1" applyFill="1" applyBorder="1" applyAlignment="1" applyProtection="1">
      <alignment horizontal="center" wrapText="1"/>
      <protection hidden="1"/>
    </xf>
    <xf numFmtId="14" fontId="1" fillId="5" borderId="0" xfId="0" applyNumberFormat="1" applyFont="1" applyFill="1" applyBorder="1" applyAlignment="1" applyProtection="1">
      <alignment horizontal="center" wrapText="1"/>
      <protection hidden="1"/>
    </xf>
    <xf numFmtId="2" fontId="1" fillId="5" borderId="0" xfId="0" applyNumberFormat="1" applyFont="1" applyFill="1" applyBorder="1" applyAlignment="1" applyProtection="1">
      <alignment horizontal="center" wrapText="1"/>
      <protection hidden="1"/>
    </xf>
    <xf numFmtId="166" fontId="1" fillId="5" borderId="0" xfId="0" applyNumberFormat="1" applyFont="1" applyFill="1" applyBorder="1" applyAlignment="1" applyProtection="1">
      <alignment horizontal="center" wrapText="1"/>
      <protection hidden="1"/>
    </xf>
    <xf numFmtId="167" fontId="1" fillId="5" borderId="0" xfId="0" applyNumberFormat="1" applyFont="1" applyFill="1" applyBorder="1" applyAlignment="1" applyProtection="1">
      <alignment horizontal="center" wrapText="1"/>
      <protection hidden="1"/>
    </xf>
    <xf numFmtId="0" fontId="0" fillId="0" borderId="0" xfId="0" applyProtection="1">
      <protection hidden="1"/>
    </xf>
    <xf numFmtId="0" fontId="0" fillId="2" borderId="0" xfId="0" applyFill="1" applyAlignment="1" applyProtection="1">
      <alignment horizontal="center"/>
      <protection hidden="1"/>
    </xf>
    <xf numFmtId="14" fontId="0" fillId="2" borderId="0" xfId="0" applyNumberFormat="1" applyFill="1" applyBorder="1" applyAlignment="1" applyProtection="1">
      <alignment horizontal="center"/>
      <protection hidden="1"/>
    </xf>
    <xf numFmtId="2" fontId="0" fillId="2" borderId="0" xfId="0" applyNumberFormat="1" applyFill="1" applyBorder="1" applyAlignment="1" applyProtection="1">
      <alignment horizontal="center"/>
      <protection hidden="1"/>
    </xf>
    <xf numFmtId="166" fontId="0" fillId="2" borderId="0" xfId="0" applyNumberFormat="1" applyFill="1" applyBorder="1" applyAlignment="1" applyProtection="1">
      <alignment horizontal="center"/>
      <protection hidden="1"/>
    </xf>
    <xf numFmtId="167" fontId="0" fillId="2" borderId="0" xfId="0" applyNumberFormat="1" applyFill="1" applyBorder="1" applyAlignment="1" applyProtection="1">
      <alignment horizontal="center"/>
      <protection hidden="1"/>
    </xf>
    <xf numFmtId="10" fontId="0" fillId="2" borderId="0" xfId="0" applyNumberFormat="1" applyFill="1" applyBorder="1" applyAlignment="1" applyProtection="1">
      <alignment horizontal="center"/>
      <protection hidden="1"/>
    </xf>
    <xf numFmtId="167" fontId="0" fillId="2" borderId="0" xfId="0" applyNumberFormat="1" applyFill="1" applyProtection="1"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8" fillId="2" borderId="0" xfId="0" applyFont="1" applyFill="1" applyAlignment="1" applyProtection="1">
      <protection hidden="1"/>
    </xf>
    <xf numFmtId="0" fontId="7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6" borderId="0" xfId="0" applyFill="1" applyAlignment="1" applyProtection="1">
      <alignment horizontal="center"/>
      <protection hidden="1"/>
    </xf>
    <xf numFmtId="14" fontId="0" fillId="6" borderId="0" xfId="0" applyNumberFormat="1" applyFill="1" applyBorder="1" applyAlignment="1" applyProtection="1">
      <alignment horizontal="center"/>
      <protection hidden="1"/>
    </xf>
    <xf numFmtId="2" fontId="0" fillId="6" borderId="0" xfId="0" applyNumberFormat="1" applyFill="1" applyBorder="1" applyAlignment="1" applyProtection="1">
      <alignment horizontal="center"/>
      <protection hidden="1"/>
    </xf>
    <xf numFmtId="166" fontId="0" fillId="6" borderId="0" xfId="0" applyNumberFormat="1" applyFill="1" applyBorder="1" applyAlignment="1" applyProtection="1">
      <alignment horizontal="center"/>
      <protection hidden="1"/>
    </xf>
    <xf numFmtId="167" fontId="0" fillId="6" borderId="0" xfId="0" applyNumberFormat="1" applyFill="1" applyBorder="1" applyAlignment="1" applyProtection="1">
      <alignment horizontal="center"/>
      <protection hidden="1"/>
    </xf>
    <xf numFmtId="10" fontId="0" fillId="6" borderId="0" xfId="0" applyNumberFormat="1" applyFill="1" applyBorder="1" applyAlignment="1" applyProtection="1">
      <alignment horizontal="center"/>
      <protection hidden="1"/>
    </xf>
    <xf numFmtId="167" fontId="0" fillId="6" borderId="0" xfId="0" applyNumberFormat="1" applyFill="1" applyProtection="1">
      <protection hidden="1"/>
    </xf>
    <xf numFmtId="164" fontId="0" fillId="0" borderId="0" xfId="0" applyNumberFormat="1" applyProtection="1">
      <protection hidden="1"/>
    </xf>
    <xf numFmtId="14" fontId="0" fillId="2" borderId="0" xfId="0" applyNumberFormat="1" applyFill="1" applyProtection="1">
      <protection hidden="1"/>
    </xf>
    <xf numFmtId="2" fontId="0" fillId="2" borderId="0" xfId="0" applyNumberFormat="1" applyFill="1" applyProtection="1">
      <protection hidden="1"/>
    </xf>
    <xf numFmtId="166" fontId="0" fillId="2" borderId="0" xfId="0" applyNumberFormat="1" applyFill="1" applyProtection="1">
      <protection hidden="1"/>
    </xf>
    <xf numFmtId="0" fontId="10" fillId="6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166" fontId="7" fillId="6" borderId="0" xfId="0" applyNumberFormat="1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 wrapText="1"/>
    </xf>
    <xf numFmtId="0" fontId="7" fillId="5" borderId="0" xfId="0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0" fontId="5" fillId="5" borderId="0" xfId="0" applyFont="1" applyFill="1" applyAlignment="1" applyProtection="1">
      <alignment horizontal="right"/>
      <protection hidden="1"/>
    </xf>
    <xf numFmtId="10" fontId="7" fillId="2" borderId="0" xfId="0" applyNumberFormat="1" applyFont="1" applyFill="1" applyAlignment="1" applyProtection="1">
      <alignment horizontal="center"/>
      <protection hidden="1"/>
    </xf>
    <xf numFmtId="0" fontId="5" fillId="5" borderId="0" xfId="0" applyFont="1" applyFill="1" applyAlignment="1" applyProtection="1">
      <alignment horizontal="center"/>
      <protection hidden="1"/>
    </xf>
    <xf numFmtId="0" fontId="8" fillId="5" borderId="0" xfId="0" applyFont="1" applyFill="1" applyAlignment="1" applyProtection="1">
      <alignment horizontal="center"/>
      <protection hidden="1"/>
    </xf>
    <xf numFmtId="0" fontId="1" fillId="5" borderId="0" xfId="0" applyFont="1" applyFill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14" fontId="7" fillId="2" borderId="0" xfId="0" applyNumberFormat="1" applyFont="1" applyFill="1" applyAlignment="1" applyProtection="1">
      <alignment horizontal="center"/>
      <protection hidden="1"/>
    </xf>
    <xf numFmtId="166" fontId="2" fillId="6" borderId="0" xfId="0" applyNumberFormat="1" applyFont="1" applyFill="1" applyProtection="1">
      <protection hidden="1"/>
    </xf>
    <xf numFmtId="0" fontId="11" fillId="2" borderId="0" xfId="0" applyFont="1" applyFill="1" applyProtection="1">
      <protection hidden="1"/>
    </xf>
    <xf numFmtId="0" fontId="12" fillId="2" borderId="0" xfId="0" applyFont="1" applyFill="1" applyProtection="1">
      <protection hidden="1"/>
    </xf>
    <xf numFmtId="164" fontId="1" fillId="5" borderId="0" xfId="0" applyNumberFormat="1" applyFont="1" applyFill="1" applyBorder="1" applyAlignment="1" applyProtection="1">
      <alignment horizontal="center" wrapText="1"/>
      <protection hidden="1"/>
    </xf>
    <xf numFmtId="164" fontId="0" fillId="2" borderId="0" xfId="0" applyNumberFormat="1" applyFill="1" applyProtection="1">
      <protection hidden="1"/>
    </xf>
    <xf numFmtId="0" fontId="3" fillId="2" borderId="0" xfId="0" applyFont="1" applyFill="1" applyProtection="1">
      <protection hidden="1"/>
    </xf>
  </cellXfs>
  <cellStyles count="1">
    <cellStyle name="Normal" xfId="0" builtinId="0"/>
  </cellStyles>
  <dxfs count="9">
    <dxf>
      <alignment horizontal="center" textRotation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top" textRotation="0" wrapText="1" indent="0" justifyLastLine="0" shrinkToFit="0" readingOrder="0"/>
    </dxf>
    <dxf>
      <numFmt numFmtId="165" formatCode="[$$-409]#,##0.00"/>
      <alignment horizontal="center" textRotation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top" textRotation="0" wrapText="1" indent="0" justifyLastLine="0" shrinkToFit="0" readingOrder="0"/>
    </dxf>
    <dxf>
      <alignment horizontal="center" textRotation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ACEFB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785E30-EEA2-4D15-B225-FFA74B4DA968}" name="Table1" displayName="Table1" ref="B3:E27" totalsRowShown="0" headerRowDxfId="8">
  <autoFilter ref="B3:E27" xr:uid="{F5785E30-EEA2-4D15-B225-FFA74B4DA968}"/>
  <tableColumns count="4">
    <tableColumn id="4" xr3:uid="{AD03E667-7166-4AA8-8BE2-ECCF54A3F46D}" name="Date" dataDxfId="7"/>
    <tableColumn id="1" xr3:uid="{9EEF9429-5B28-4831-938D-B7357DA49D74}" name="$STAKE PURCHASED"/>
    <tableColumn id="2" xr3:uid="{B39A0039-C4D8-44F6-9377-7C520209A030}" name="COST ($)"/>
    <tableColumn id="3" xr3:uid="{176B6BE4-2DD0-441B-B06D-66072B9CE536}" name="$STAKE TO FAUCET" dataDxfId="6">
      <calculatedColumnFormula>Table1[[#This Row],[$STAKE PURCHASED]]*0.9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E3437-5C58-4C13-83D8-529840BD0CEB}" name="Table13" displayName="Table13" ref="G3:J27" totalsRowShown="0" headerRowDxfId="5">
  <autoFilter ref="G3:J27" xr:uid="{3EEE3437-5C58-4C13-83D8-529840BD0CEB}"/>
  <tableColumns count="4">
    <tableColumn id="4" xr3:uid="{B80AAE6A-2331-4C24-91F1-39D7A15F97CA}" name="Date" dataDxfId="4"/>
    <tableColumn id="1" xr3:uid="{7A694E7E-E8BD-416F-A4FC-FB0228300398}" name="$STAKE CLAIMED"/>
    <tableColumn id="2" xr3:uid="{98D56594-A2A3-4457-9602-A991866C3054}" name="AMOUNT RECEIVED ($)"/>
    <tableColumn id="3" xr3:uid="{753AD3F0-50D6-4FB5-A585-0EB0A9C67627}" name="PRICE PER $STAKE" dataDxfId="3">
      <calculatedColumnFormula>IFERROR(Table13[[#This Row],[AMOUNT RECEIVED ($)]]/Table13[[#This Row],[$STAKE CLAIMED]],0)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B910A4-205A-47E9-BFEB-0D4D46753CF2}" name="Table16" displayName="Table16" ref="B3:E36" totalsRowShown="0" headerRowDxfId="2">
  <autoFilter ref="B3:E36" xr:uid="{D5B910A4-205A-47E9-BFEB-0D4D46753CF2}"/>
  <tableColumns count="4">
    <tableColumn id="4" xr3:uid="{ABD83318-7ECC-4E5E-9E29-B79E108C8859}" name="Date" dataDxfId="1"/>
    <tableColumn id="1" xr3:uid="{3EE3AB15-9CB5-4BCE-B2F8-00C6F19DBEF7}" name="New NFV"/>
    <tableColumn id="2" xr3:uid="{A753D6EC-4C49-4949-9B44-99DF0C9E38A7}" name="New GFV"/>
    <tableColumn id="5" xr3:uid="{19B9051A-0685-44DD-A0CF-3526346E93BF}" name="New Claim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D207-FB58-433E-82E1-1BE4EAB3CC9B}">
  <dimension ref="A1:AC33"/>
  <sheetViews>
    <sheetView showGridLines="0" showRowColHeaders="0" tabSelected="1" workbookViewId="0"/>
  </sheetViews>
  <sheetFormatPr defaultRowHeight="15" x14ac:dyDescent="0.25"/>
  <sheetData>
    <row r="1" spans="1:2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25">
      <c r="A3" s="10"/>
      <c r="B3" s="10"/>
      <c r="C3" s="46" t="s">
        <v>59</v>
      </c>
      <c r="D3" s="46"/>
      <c r="E3" s="46"/>
      <c r="F3" s="46"/>
      <c r="G3" s="46"/>
      <c r="H3" s="46"/>
      <c r="I3" s="46"/>
      <c r="J3" s="46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x14ac:dyDescent="0.25">
      <c r="A4" s="10"/>
      <c r="B4" s="10"/>
      <c r="C4" s="46"/>
      <c r="D4" s="46"/>
      <c r="E4" s="46"/>
      <c r="F4" s="46"/>
      <c r="G4" s="46"/>
      <c r="H4" s="46"/>
      <c r="I4" s="46"/>
      <c r="J4" s="46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10"/>
      <c r="B5" s="10"/>
      <c r="C5" s="46"/>
      <c r="D5" s="46"/>
      <c r="E5" s="46"/>
      <c r="F5" s="46"/>
      <c r="G5" s="46"/>
      <c r="H5" s="46"/>
      <c r="I5" s="46"/>
      <c r="J5" s="46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10"/>
      <c r="B6" s="10"/>
      <c r="C6" s="46"/>
      <c r="D6" s="46"/>
      <c r="E6" s="46"/>
      <c r="F6" s="46"/>
      <c r="G6" s="46"/>
      <c r="H6" s="46"/>
      <c r="I6" s="46"/>
      <c r="J6" s="46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x14ac:dyDescent="0.25">
      <c r="A7" s="10"/>
      <c r="B7" s="10"/>
      <c r="C7" s="47" t="s">
        <v>60</v>
      </c>
      <c r="D7" s="47"/>
      <c r="E7" s="47"/>
      <c r="F7" s="47"/>
      <c r="G7" s="47"/>
      <c r="H7" s="47"/>
      <c r="I7" s="47"/>
      <c r="J7" s="47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x14ac:dyDescent="0.25">
      <c r="A8" s="10"/>
      <c r="B8" s="10"/>
      <c r="C8" s="47"/>
      <c r="D8" s="47"/>
      <c r="E8" s="47"/>
      <c r="F8" s="47"/>
      <c r="G8" s="47"/>
      <c r="H8" s="47"/>
      <c r="I8" s="47"/>
      <c r="J8" s="47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x14ac:dyDescent="0.25">
      <c r="A9" s="10"/>
      <c r="B9" s="10"/>
      <c r="C9" s="47"/>
      <c r="D9" s="47"/>
      <c r="E9" s="47"/>
      <c r="F9" s="47"/>
      <c r="G9" s="47"/>
      <c r="H9" s="47"/>
      <c r="I9" s="47"/>
      <c r="J9" s="47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x14ac:dyDescent="0.25">
      <c r="A10" s="10"/>
      <c r="B10" s="10"/>
      <c r="C10" s="47"/>
      <c r="D10" s="47"/>
      <c r="E10" s="47"/>
      <c r="F10" s="47"/>
      <c r="G10" s="47"/>
      <c r="H10" s="47"/>
      <c r="I10" s="47"/>
      <c r="J10" s="47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18.75" x14ac:dyDescent="0.3">
      <c r="A12" s="10"/>
      <c r="B12" s="10"/>
      <c r="C12" s="48" t="s">
        <v>61</v>
      </c>
      <c r="D12" s="48"/>
      <c r="E12" s="48"/>
      <c r="F12" s="48"/>
      <c r="G12" s="48"/>
      <c r="H12" s="48"/>
      <c r="I12" s="48"/>
      <c r="J12" s="48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x14ac:dyDescent="0.25">
      <c r="A14" s="10"/>
      <c r="B14" s="10"/>
      <c r="C14" s="47" t="s">
        <v>63</v>
      </c>
      <c r="D14" s="47"/>
      <c r="E14" s="47"/>
      <c r="F14" s="47"/>
      <c r="G14" s="47"/>
      <c r="H14" s="47"/>
      <c r="I14" s="47"/>
      <c r="J14" s="47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5">
      <c r="A15" s="10"/>
      <c r="B15" s="10"/>
      <c r="C15" s="47"/>
      <c r="D15" s="47"/>
      <c r="E15" s="47"/>
      <c r="F15" s="47"/>
      <c r="G15" s="47"/>
      <c r="H15" s="47"/>
      <c r="I15" s="47"/>
      <c r="J15" s="47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5">
      <c r="A16" s="10"/>
      <c r="B16" s="10"/>
      <c r="C16" s="47"/>
      <c r="D16" s="47"/>
      <c r="E16" s="47"/>
      <c r="F16" s="47"/>
      <c r="G16" s="47"/>
      <c r="H16" s="47"/>
      <c r="I16" s="47"/>
      <c r="J16" s="47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5">
      <c r="A17" s="10"/>
      <c r="B17" s="10"/>
      <c r="C17" s="47" t="s">
        <v>64</v>
      </c>
      <c r="D17" s="47"/>
      <c r="E17" s="47"/>
      <c r="F17" s="47"/>
      <c r="G17" s="47"/>
      <c r="H17" s="47"/>
      <c r="I17" s="47"/>
      <c r="J17" s="47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25">
      <c r="A18" s="10"/>
      <c r="B18" s="10"/>
      <c r="C18" s="47"/>
      <c r="D18" s="47"/>
      <c r="E18" s="47"/>
      <c r="F18" s="47"/>
      <c r="G18" s="47"/>
      <c r="H18" s="47"/>
      <c r="I18" s="47"/>
      <c r="J18" s="47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25">
      <c r="A19" s="10"/>
      <c r="B19" s="10"/>
      <c r="C19" s="47"/>
      <c r="D19" s="47"/>
      <c r="E19" s="47"/>
      <c r="F19" s="47"/>
      <c r="G19" s="47"/>
      <c r="H19" s="47"/>
      <c r="I19" s="47"/>
      <c r="J19" s="47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5">
      <c r="A20" s="10"/>
      <c r="B20" s="10"/>
      <c r="C20" s="47" t="s">
        <v>62</v>
      </c>
      <c r="D20" s="47"/>
      <c r="E20" s="47"/>
      <c r="F20" s="47"/>
      <c r="G20" s="47"/>
      <c r="H20" s="47"/>
      <c r="I20" s="47"/>
      <c r="J20" s="47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25">
      <c r="A21" s="10"/>
      <c r="B21" s="10"/>
      <c r="C21" s="47"/>
      <c r="D21" s="47"/>
      <c r="E21" s="47"/>
      <c r="F21" s="47"/>
      <c r="G21" s="47"/>
      <c r="H21" s="47"/>
      <c r="I21" s="47"/>
      <c r="J21" s="47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5">
      <c r="A22" s="10"/>
      <c r="B22" s="10"/>
      <c r="C22" s="47"/>
      <c r="D22" s="47"/>
      <c r="E22" s="47"/>
      <c r="F22" s="47"/>
      <c r="G22" s="47"/>
      <c r="H22" s="47"/>
      <c r="I22" s="47"/>
      <c r="J22" s="47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</sheetData>
  <sheetProtection algorithmName="SHA-512" hashValue="OiqfNG7LvaDQ4wLni8is6Wq6KlJeH92MrpwV5gxnrlsbQLWzeB89wbXbu149trt/zSchGeomsav/+M8SbtDthA==" saltValue="73IVttJk/LJN6O6q5fy54A==" spinCount="100000" sheet="1" objects="1" scenarios="1"/>
  <mergeCells count="6">
    <mergeCell ref="C20:J22"/>
    <mergeCell ref="C3:J6"/>
    <mergeCell ref="C7:J10"/>
    <mergeCell ref="C12:J12"/>
    <mergeCell ref="C14:J16"/>
    <mergeCell ref="C17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72A2-AA82-4616-ACC2-F895DB162279}">
  <dimension ref="A1:O29"/>
  <sheetViews>
    <sheetView showGridLines="0" showRowColHeaders="0" workbookViewId="0">
      <selection activeCell="E4" sqref="E4"/>
    </sheetView>
  </sheetViews>
  <sheetFormatPr defaultRowHeight="15" x14ac:dyDescent="0.25"/>
  <cols>
    <col min="2" max="2" width="18.5703125" style="4" customWidth="1"/>
    <col min="3" max="4" width="18.5703125" customWidth="1"/>
    <col min="5" max="5" width="18.5703125" style="1" customWidth="1"/>
    <col min="7" max="9" width="18.5703125" customWidth="1"/>
    <col min="10" max="10" width="18.5703125" style="6" customWidth="1"/>
    <col min="12" max="14" width="11.140625" customWidth="1"/>
  </cols>
  <sheetData>
    <row r="1" spans="1:15" x14ac:dyDescent="0.25">
      <c r="A1" s="10"/>
      <c r="B1" s="11"/>
      <c r="C1" s="10"/>
      <c r="D1" s="10"/>
      <c r="E1" s="12"/>
      <c r="F1" s="10"/>
      <c r="G1" s="10"/>
      <c r="H1" s="10"/>
      <c r="I1" s="10"/>
      <c r="J1" s="13"/>
      <c r="K1" s="10"/>
      <c r="L1" s="10"/>
      <c r="M1" s="10"/>
      <c r="N1" s="10"/>
      <c r="O1" s="10"/>
    </row>
    <row r="2" spans="1:15" ht="37.5" customHeight="1" x14ac:dyDescent="0.4">
      <c r="A2" s="10"/>
      <c r="B2" s="56" t="s">
        <v>12</v>
      </c>
      <c r="C2" s="56"/>
      <c r="D2" s="56"/>
      <c r="E2" s="56"/>
      <c r="F2" s="10"/>
      <c r="G2" s="56" t="s">
        <v>13</v>
      </c>
      <c r="H2" s="56"/>
      <c r="I2" s="56"/>
      <c r="J2" s="56"/>
      <c r="K2" s="10"/>
      <c r="L2" s="57" t="s">
        <v>18</v>
      </c>
      <c r="M2" s="57"/>
      <c r="N2" s="57"/>
      <c r="O2" s="10"/>
    </row>
    <row r="3" spans="1:15" ht="31.5" customHeight="1" x14ac:dyDescent="0.35">
      <c r="A3" s="10"/>
      <c r="B3" s="7" t="s">
        <v>11</v>
      </c>
      <c r="C3" s="8" t="s">
        <v>0</v>
      </c>
      <c r="D3" s="8" t="s">
        <v>1</v>
      </c>
      <c r="E3" s="8" t="s">
        <v>17</v>
      </c>
      <c r="F3" s="14"/>
      <c r="G3" s="7" t="s">
        <v>11</v>
      </c>
      <c r="H3" s="8" t="s">
        <v>14</v>
      </c>
      <c r="I3" s="8" t="s">
        <v>15</v>
      </c>
      <c r="J3" s="9" t="s">
        <v>16</v>
      </c>
      <c r="K3" s="10"/>
      <c r="L3" s="52" t="s">
        <v>22</v>
      </c>
      <c r="M3" s="52"/>
      <c r="N3" s="52"/>
      <c r="O3" s="10"/>
    </row>
    <row r="4" spans="1:15" ht="15.75" customHeight="1" x14ac:dyDescent="0.25">
      <c r="A4" s="10"/>
      <c r="B4" s="3">
        <v>44718</v>
      </c>
      <c r="C4" s="2">
        <v>267</v>
      </c>
      <c r="D4" s="2">
        <v>500</v>
      </c>
      <c r="E4" s="2">
        <f>Table1[[#This Row],[$STAKE PURCHASED]]*0.9</f>
        <v>240.3</v>
      </c>
      <c r="F4" s="10"/>
      <c r="G4" s="3"/>
      <c r="H4" s="2"/>
      <c r="I4" s="2"/>
      <c r="J4" s="5">
        <f>IFERROR(Table13[[#This Row],[AMOUNT RECEIVED ($)]]/Table13[[#This Row],[$STAKE CLAIMED]],0)</f>
        <v>0</v>
      </c>
      <c r="K4" s="10"/>
      <c r="L4" s="53" t="s">
        <v>19</v>
      </c>
      <c r="M4" s="53"/>
      <c r="N4" s="53"/>
      <c r="O4" s="10"/>
    </row>
    <row r="5" spans="1:15" ht="15.75" customHeight="1" x14ac:dyDescent="0.25">
      <c r="A5" s="10"/>
      <c r="B5" s="3"/>
      <c r="C5" s="2"/>
      <c r="D5" s="2"/>
      <c r="E5" s="2">
        <f>Table1[[#This Row],[$STAKE PURCHASED]]*0.9</f>
        <v>0</v>
      </c>
      <c r="F5" s="10"/>
      <c r="G5" s="3"/>
      <c r="H5" s="2"/>
      <c r="I5" s="2"/>
      <c r="J5" s="5">
        <f>IFERROR(Table13[[#This Row],[AMOUNT RECEIVED ($)]]/Table13[[#This Row],[$STAKE CLAIMED]],0)</f>
        <v>0</v>
      </c>
      <c r="K5" s="10"/>
      <c r="L5" s="54">
        <f>SUM(Table1[COST ($)])</f>
        <v>500</v>
      </c>
      <c r="M5" s="54"/>
      <c r="N5" s="54"/>
      <c r="O5" s="10"/>
    </row>
    <row r="6" spans="1:15" ht="15.75" customHeight="1" x14ac:dyDescent="0.25">
      <c r="A6" s="10"/>
      <c r="B6" s="3"/>
      <c r="C6" s="2"/>
      <c r="D6" s="2"/>
      <c r="E6" s="2">
        <f>Table1[[#This Row],[$STAKE PURCHASED]]*0.9</f>
        <v>0</v>
      </c>
      <c r="F6" s="10"/>
      <c r="G6" s="3"/>
      <c r="H6" s="2"/>
      <c r="I6" s="2"/>
      <c r="J6" s="5">
        <f>IFERROR(Table13[[#This Row],[AMOUNT RECEIVED ($)]]/Table13[[#This Row],[$STAKE CLAIMED]],0)</f>
        <v>0</v>
      </c>
      <c r="K6" s="10"/>
      <c r="L6" s="53" t="s">
        <v>20</v>
      </c>
      <c r="M6" s="53"/>
      <c r="N6" s="53"/>
      <c r="O6" s="10"/>
    </row>
    <row r="7" spans="1:15" ht="15.75" customHeight="1" x14ac:dyDescent="0.25">
      <c r="A7" s="10"/>
      <c r="B7" s="3"/>
      <c r="C7" s="2"/>
      <c r="D7" s="2"/>
      <c r="E7" s="2">
        <f>Table1[[#This Row],[$STAKE PURCHASED]]*0.9</f>
        <v>0</v>
      </c>
      <c r="F7" s="10"/>
      <c r="G7" s="3"/>
      <c r="H7" s="2"/>
      <c r="I7" s="2"/>
      <c r="J7" s="5">
        <f>IFERROR(Table13[[#This Row],[AMOUNT RECEIVED ($)]]/Table13[[#This Row],[$STAKE CLAIMED]],0)</f>
        <v>0</v>
      </c>
      <c r="K7" s="10"/>
      <c r="L7" s="55">
        <f>SUM(Table1[$STAKE TO FAUCET])</f>
        <v>240.3</v>
      </c>
      <c r="M7" s="55"/>
      <c r="N7" s="55"/>
      <c r="O7" s="10"/>
    </row>
    <row r="8" spans="1:15" ht="15.75" customHeight="1" x14ac:dyDescent="0.25">
      <c r="A8" s="10"/>
      <c r="B8" s="3"/>
      <c r="C8" s="2"/>
      <c r="D8" s="2"/>
      <c r="E8" s="2">
        <f>Table1[[#This Row],[$STAKE PURCHASED]]*0.9</f>
        <v>0</v>
      </c>
      <c r="F8" s="10"/>
      <c r="G8" s="3"/>
      <c r="H8" s="2"/>
      <c r="I8" s="2"/>
      <c r="J8" s="5">
        <f>IFERROR(Table13[[#This Row],[AMOUNT RECEIVED ($)]]/Table13[[#This Row],[$STAKE CLAIMED]],0)</f>
        <v>0</v>
      </c>
      <c r="K8" s="10"/>
      <c r="L8" s="53" t="s">
        <v>21</v>
      </c>
      <c r="M8" s="53"/>
      <c r="N8" s="53"/>
      <c r="O8" s="10"/>
    </row>
    <row r="9" spans="1:15" ht="15.75" customHeight="1" x14ac:dyDescent="0.25">
      <c r="A9" s="10"/>
      <c r="B9" s="3"/>
      <c r="C9" s="2"/>
      <c r="D9" s="2"/>
      <c r="E9" s="2">
        <f>Table1[[#This Row],[$STAKE PURCHASED]]*0.9</f>
        <v>0</v>
      </c>
      <c r="F9" s="10"/>
      <c r="G9" s="3"/>
      <c r="H9" s="2"/>
      <c r="I9" s="2"/>
      <c r="J9" s="5">
        <f>IFERROR(Table13[[#This Row],[AMOUNT RECEIVED ($)]]/Table13[[#This Row],[$STAKE CLAIMED]],0)</f>
        <v>0</v>
      </c>
      <c r="K9" s="10"/>
      <c r="L9" s="54">
        <f>IFERROR(SUM(Table1[COST ($)])/SUM(Table1[$STAKE PURCHASED]),0)</f>
        <v>1.8726591760299625</v>
      </c>
      <c r="M9" s="54"/>
      <c r="N9" s="54"/>
      <c r="O9" s="10"/>
    </row>
    <row r="10" spans="1:15" ht="15.75" customHeight="1" x14ac:dyDescent="0.25">
      <c r="A10" s="10"/>
      <c r="B10" s="3"/>
      <c r="C10" s="2"/>
      <c r="D10" s="2"/>
      <c r="E10" s="2">
        <f>Table1[[#This Row],[$STAKE PURCHASED]]*0.9</f>
        <v>0</v>
      </c>
      <c r="F10" s="10"/>
      <c r="G10" s="3"/>
      <c r="H10" s="2"/>
      <c r="I10" s="2"/>
      <c r="J10" s="5">
        <f>IFERROR(Table13[[#This Row],[AMOUNT RECEIVED ($)]]/Table13[[#This Row],[$STAKE CLAIMED]],0)</f>
        <v>0</v>
      </c>
      <c r="K10" s="10"/>
      <c r="L10" s="52" t="s">
        <v>23</v>
      </c>
      <c r="M10" s="52"/>
      <c r="N10" s="52"/>
      <c r="O10" s="10"/>
    </row>
    <row r="11" spans="1:15" ht="15.75" customHeight="1" x14ac:dyDescent="0.25">
      <c r="A11" s="10"/>
      <c r="B11" s="3"/>
      <c r="C11" s="2"/>
      <c r="D11" s="2"/>
      <c r="E11" s="2">
        <f>Table1[[#This Row],[$STAKE PURCHASED]]*0.9</f>
        <v>0</v>
      </c>
      <c r="F11" s="10"/>
      <c r="G11" s="3"/>
      <c r="H11" s="2"/>
      <c r="I11" s="2"/>
      <c r="J11" s="5">
        <f>IFERROR(Table13[[#This Row],[AMOUNT RECEIVED ($)]]/Table13[[#This Row],[$STAKE CLAIMED]],0)</f>
        <v>0</v>
      </c>
      <c r="K11" s="10"/>
      <c r="L11" s="52"/>
      <c r="M11" s="52"/>
      <c r="N11" s="52"/>
      <c r="O11" s="10"/>
    </row>
    <row r="12" spans="1:15" ht="15.75" customHeight="1" x14ac:dyDescent="0.25">
      <c r="A12" s="10"/>
      <c r="B12" s="3"/>
      <c r="C12" s="2"/>
      <c r="D12" s="2"/>
      <c r="E12" s="2">
        <f>Table1[[#This Row],[$STAKE PURCHASED]]*0.9</f>
        <v>0</v>
      </c>
      <c r="F12" s="10"/>
      <c r="G12" s="3"/>
      <c r="H12" s="2"/>
      <c r="I12" s="2"/>
      <c r="J12" s="5">
        <f>IFERROR(Table13[[#This Row],[AMOUNT RECEIVED ($)]]/Table13[[#This Row],[$STAKE CLAIMED]],0)</f>
        <v>0</v>
      </c>
      <c r="K12" s="10"/>
      <c r="L12" s="53" t="s">
        <v>24</v>
      </c>
      <c r="M12" s="53"/>
      <c r="N12" s="53"/>
      <c r="O12" s="10"/>
    </row>
    <row r="13" spans="1:15" ht="15.75" customHeight="1" x14ac:dyDescent="0.25">
      <c r="A13" s="10"/>
      <c r="B13" s="3"/>
      <c r="C13" s="2"/>
      <c r="D13" s="2"/>
      <c r="E13" s="2">
        <f>Table1[[#This Row],[$STAKE PURCHASED]]*0.9</f>
        <v>0</v>
      </c>
      <c r="F13" s="10"/>
      <c r="G13" s="3"/>
      <c r="H13" s="2"/>
      <c r="I13" s="2"/>
      <c r="J13" s="5">
        <f>IFERROR(Table13[[#This Row],[AMOUNT RECEIVED ($)]]/Table13[[#This Row],[$STAKE CLAIMED]],0)</f>
        <v>0</v>
      </c>
      <c r="K13" s="10"/>
      <c r="L13" s="54">
        <f>SUM(Table13[AMOUNT RECEIVED ($)])</f>
        <v>0</v>
      </c>
      <c r="M13" s="54"/>
      <c r="N13" s="54"/>
      <c r="O13" s="10"/>
    </row>
    <row r="14" spans="1:15" ht="15.75" customHeight="1" x14ac:dyDescent="0.25">
      <c r="A14" s="10"/>
      <c r="B14" s="3"/>
      <c r="C14" s="2"/>
      <c r="D14" s="2"/>
      <c r="E14" s="2">
        <f>Table1[[#This Row],[$STAKE PURCHASED]]*0.9</f>
        <v>0</v>
      </c>
      <c r="F14" s="10"/>
      <c r="G14" s="3"/>
      <c r="H14" s="2"/>
      <c r="I14" s="2"/>
      <c r="J14" s="5">
        <f>IFERROR(Table13[[#This Row],[AMOUNT RECEIVED ($)]]/Table13[[#This Row],[$STAKE CLAIMED]],0)</f>
        <v>0</v>
      </c>
      <c r="K14" s="10"/>
      <c r="L14" s="53" t="s">
        <v>25</v>
      </c>
      <c r="M14" s="53"/>
      <c r="N14" s="53"/>
      <c r="O14" s="10"/>
    </row>
    <row r="15" spans="1:15" ht="15.75" customHeight="1" x14ac:dyDescent="0.25">
      <c r="A15" s="10"/>
      <c r="B15" s="3"/>
      <c r="C15" s="2"/>
      <c r="D15" s="2"/>
      <c r="E15" s="2">
        <f>Table1[[#This Row],[$STAKE PURCHASED]]*0.9</f>
        <v>0</v>
      </c>
      <c r="F15" s="10"/>
      <c r="G15" s="3"/>
      <c r="H15" s="2"/>
      <c r="I15" s="2"/>
      <c r="J15" s="5">
        <f>IFERROR(Table13[[#This Row],[AMOUNT RECEIVED ($)]]/Table13[[#This Row],[$STAKE CLAIMED]],0)</f>
        <v>0</v>
      </c>
      <c r="K15" s="10"/>
      <c r="L15" s="55">
        <f>SUM(Table13[$STAKE CLAIMED])</f>
        <v>0</v>
      </c>
      <c r="M15" s="55"/>
      <c r="N15" s="55"/>
      <c r="O15" s="10"/>
    </row>
    <row r="16" spans="1:15" ht="15.75" customHeight="1" x14ac:dyDescent="0.25">
      <c r="A16" s="10"/>
      <c r="B16" s="3"/>
      <c r="C16" s="2"/>
      <c r="D16" s="2"/>
      <c r="E16" s="2">
        <f>Table1[[#This Row],[$STAKE PURCHASED]]*0.9</f>
        <v>0</v>
      </c>
      <c r="F16" s="10"/>
      <c r="G16" s="3"/>
      <c r="H16" s="2"/>
      <c r="I16" s="2"/>
      <c r="J16" s="5">
        <f>IFERROR(Table13[[#This Row],[AMOUNT RECEIVED ($)]]/Table13[[#This Row],[$STAKE CLAIMED]],0)</f>
        <v>0</v>
      </c>
      <c r="K16" s="10"/>
      <c r="L16" s="53" t="s">
        <v>26</v>
      </c>
      <c r="M16" s="53"/>
      <c r="N16" s="53"/>
      <c r="O16" s="10"/>
    </row>
    <row r="17" spans="1:15" ht="15.75" customHeight="1" x14ac:dyDescent="0.25">
      <c r="A17" s="10"/>
      <c r="B17" s="3"/>
      <c r="C17" s="2"/>
      <c r="D17" s="2"/>
      <c r="E17" s="2">
        <f>Table1[[#This Row],[$STAKE PURCHASED]]*0.9</f>
        <v>0</v>
      </c>
      <c r="F17" s="10"/>
      <c r="G17" s="3"/>
      <c r="H17" s="2"/>
      <c r="I17" s="2"/>
      <c r="J17" s="5">
        <f>IFERROR(Table13[[#This Row],[AMOUNT RECEIVED ($)]]/Table13[[#This Row],[$STAKE CLAIMED]],0)</f>
        <v>0</v>
      </c>
      <c r="K17" s="10"/>
      <c r="L17" s="54">
        <f>IFERROR(SUM(Table13[AMOUNT RECEIVED ($)])/SUM(Table13[$STAKE CLAIMED]),0)</f>
        <v>0</v>
      </c>
      <c r="M17" s="54"/>
      <c r="N17" s="54"/>
      <c r="O17" s="10"/>
    </row>
    <row r="18" spans="1:15" ht="15.75" customHeight="1" x14ac:dyDescent="0.25">
      <c r="A18" s="10"/>
      <c r="B18" s="3"/>
      <c r="C18" s="2"/>
      <c r="D18" s="2"/>
      <c r="E18" s="2">
        <f>Table1[[#This Row],[$STAKE PURCHASED]]*0.9</f>
        <v>0</v>
      </c>
      <c r="F18" s="10"/>
      <c r="G18" s="3"/>
      <c r="H18" s="2"/>
      <c r="I18" s="2"/>
      <c r="J18" s="5">
        <f>IFERROR(Table13[[#This Row],[AMOUNT RECEIVED ($)]]/Table13[[#This Row],[$STAKE CLAIMED]],0)</f>
        <v>0</v>
      </c>
      <c r="K18" s="10"/>
      <c r="L18" s="52" t="s">
        <v>27</v>
      </c>
      <c r="M18" s="52"/>
      <c r="N18" s="52"/>
      <c r="O18" s="10"/>
    </row>
    <row r="19" spans="1:15" ht="15.75" customHeight="1" x14ac:dyDescent="0.25">
      <c r="A19" s="10"/>
      <c r="B19" s="3"/>
      <c r="C19" s="2"/>
      <c r="D19" s="2"/>
      <c r="E19" s="2">
        <f>Table1[[#This Row],[$STAKE PURCHASED]]*0.9</f>
        <v>0</v>
      </c>
      <c r="F19" s="10"/>
      <c r="G19" s="3"/>
      <c r="H19" s="2"/>
      <c r="I19" s="2"/>
      <c r="J19" s="5">
        <f>IFERROR(Table13[[#This Row],[AMOUNT RECEIVED ($)]]/Table13[[#This Row],[$STAKE CLAIMED]],0)</f>
        <v>0</v>
      </c>
      <c r="K19" s="10"/>
      <c r="L19" s="52"/>
      <c r="M19" s="52"/>
      <c r="N19" s="52"/>
      <c r="O19" s="10"/>
    </row>
    <row r="20" spans="1:15" ht="15.75" customHeight="1" x14ac:dyDescent="0.25">
      <c r="A20" s="10"/>
      <c r="B20" s="3"/>
      <c r="C20" s="2"/>
      <c r="D20" s="2"/>
      <c r="E20" s="2">
        <f>Table1[[#This Row],[$STAKE PURCHASED]]*0.9</f>
        <v>0</v>
      </c>
      <c r="F20" s="10"/>
      <c r="G20" s="3"/>
      <c r="H20" s="2"/>
      <c r="I20" s="2"/>
      <c r="J20" s="5">
        <f>IFERROR(Table13[[#This Row],[AMOUNT RECEIVED ($)]]/Table13[[#This Row],[$STAKE CLAIMED]],0)</f>
        <v>0</v>
      </c>
      <c r="K20" s="10"/>
      <c r="L20" s="53" t="s">
        <v>28</v>
      </c>
      <c r="M20" s="53"/>
      <c r="N20" s="53"/>
      <c r="O20" s="10"/>
    </row>
    <row r="21" spans="1:15" ht="15.75" customHeight="1" x14ac:dyDescent="0.25">
      <c r="A21" s="10"/>
      <c r="B21" s="3"/>
      <c r="C21" s="2"/>
      <c r="D21" s="2"/>
      <c r="E21" s="2">
        <f>Table1[[#This Row],[$STAKE PURCHASED]]*0.9</f>
        <v>0</v>
      </c>
      <c r="F21" s="10"/>
      <c r="G21" s="3"/>
      <c r="H21" s="2"/>
      <c r="I21" s="2"/>
      <c r="J21" s="5">
        <f>IFERROR(Table13[[#This Row],[AMOUNT RECEIVED ($)]]/Table13[[#This Row],[$STAKE CLAIMED]],0)</f>
        <v>0</v>
      </c>
      <c r="K21" s="10"/>
      <c r="L21" s="54">
        <f>L13-L5</f>
        <v>-500</v>
      </c>
      <c r="M21" s="54"/>
      <c r="N21" s="54"/>
      <c r="O21" s="10"/>
    </row>
    <row r="22" spans="1:15" ht="15.75" customHeight="1" x14ac:dyDescent="0.25">
      <c r="A22" s="10"/>
      <c r="B22" s="3"/>
      <c r="C22" s="2"/>
      <c r="D22" s="2"/>
      <c r="E22" s="2">
        <f>Table1[[#This Row],[$STAKE PURCHASED]]*0.9</f>
        <v>0</v>
      </c>
      <c r="F22" s="10"/>
      <c r="G22" s="3"/>
      <c r="H22" s="2"/>
      <c r="I22" s="2"/>
      <c r="J22" s="5">
        <f>IFERROR(Table13[[#This Row],[AMOUNT RECEIVED ($)]]/Table13[[#This Row],[$STAKE CLAIMED]],0)</f>
        <v>0</v>
      </c>
      <c r="K22" s="10"/>
      <c r="L22" s="49"/>
      <c r="M22" s="49"/>
      <c r="N22" s="49"/>
      <c r="O22" s="10"/>
    </row>
    <row r="23" spans="1:15" ht="15.75" customHeight="1" x14ac:dyDescent="0.25">
      <c r="A23" s="10"/>
      <c r="B23" s="3"/>
      <c r="C23" s="2"/>
      <c r="D23" s="2"/>
      <c r="E23" s="2">
        <f>Table1[[#This Row],[$STAKE PURCHASED]]*0.9</f>
        <v>0</v>
      </c>
      <c r="F23" s="10"/>
      <c r="G23" s="3"/>
      <c r="H23" s="2"/>
      <c r="I23" s="2"/>
      <c r="J23" s="5">
        <f>IFERROR(Table13[[#This Row],[AMOUNT RECEIVED ($)]]/Table13[[#This Row],[$STAKE CLAIMED]],0)</f>
        <v>0</v>
      </c>
      <c r="K23" s="10"/>
      <c r="L23" s="50"/>
      <c r="M23" s="50"/>
      <c r="N23" s="50"/>
      <c r="O23" s="10"/>
    </row>
    <row r="24" spans="1:15" ht="15.75" customHeight="1" x14ac:dyDescent="0.25">
      <c r="A24" s="10"/>
      <c r="B24" s="3"/>
      <c r="C24" s="2"/>
      <c r="D24" s="2"/>
      <c r="E24" s="2">
        <f>Table1[[#This Row],[$STAKE PURCHASED]]*0.9</f>
        <v>0</v>
      </c>
      <c r="F24" s="10"/>
      <c r="G24" s="3"/>
      <c r="H24" s="2"/>
      <c r="I24" s="2"/>
      <c r="J24" s="5">
        <f>IFERROR(Table13[[#This Row],[AMOUNT RECEIVED ($)]]/Table13[[#This Row],[$STAKE CLAIMED]],0)</f>
        <v>0</v>
      </c>
      <c r="K24" s="10"/>
      <c r="L24" s="49"/>
      <c r="M24" s="49"/>
      <c r="N24" s="49"/>
      <c r="O24" s="10"/>
    </row>
    <row r="25" spans="1:15" ht="15.75" customHeight="1" x14ac:dyDescent="0.25">
      <c r="A25" s="10"/>
      <c r="B25" s="3"/>
      <c r="C25" s="2"/>
      <c r="D25" s="2"/>
      <c r="E25" s="2">
        <f>Table1[[#This Row],[$STAKE PURCHASED]]*0.9</f>
        <v>0</v>
      </c>
      <c r="F25" s="10"/>
      <c r="G25" s="3"/>
      <c r="H25" s="2"/>
      <c r="I25" s="2"/>
      <c r="J25" s="5">
        <f>IFERROR(Table13[[#This Row],[AMOUNT RECEIVED ($)]]/Table13[[#This Row],[$STAKE CLAIMED]],0)</f>
        <v>0</v>
      </c>
      <c r="K25" s="10"/>
      <c r="L25" s="51"/>
      <c r="M25" s="51"/>
      <c r="N25" s="51"/>
      <c r="O25" s="10"/>
    </row>
    <row r="26" spans="1:15" ht="15.75" customHeight="1" x14ac:dyDescent="0.25">
      <c r="A26" s="10"/>
      <c r="E26" s="1">
        <f>Table1[[#This Row],[$STAKE PURCHASED]]*0.9</f>
        <v>0</v>
      </c>
      <c r="F26" s="10"/>
      <c r="G26" s="4"/>
      <c r="J26" s="5">
        <f>IFERROR(Table13[[#This Row],[AMOUNT RECEIVED ($)]]/Table13[[#This Row],[$STAKE CLAIMED]],0)</f>
        <v>0</v>
      </c>
      <c r="K26" s="10"/>
      <c r="L26" s="10"/>
      <c r="M26" s="10"/>
      <c r="N26" s="10"/>
      <c r="O26" s="10"/>
    </row>
    <row r="27" spans="1:15" ht="15.75" customHeight="1" x14ac:dyDescent="0.25">
      <c r="A27" s="10"/>
      <c r="E27" s="1">
        <f>Table1[[#This Row],[$STAKE PURCHASED]]*0.9</f>
        <v>0</v>
      </c>
      <c r="F27" s="10"/>
      <c r="G27" s="4"/>
      <c r="J27" s="5">
        <f>IFERROR(Table13[[#This Row],[AMOUNT RECEIVED ($)]]/Table13[[#This Row],[$STAKE CLAIMED]],0)</f>
        <v>0</v>
      </c>
      <c r="K27" s="10"/>
      <c r="L27" s="10"/>
      <c r="M27" s="10"/>
      <c r="N27" s="10"/>
      <c r="O27" s="10"/>
    </row>
    <row r="28" spans="1:15" x14ac:dyDescent="0.25">
      <c r="A28" s="10"/>
      <c r="B28" s="11"/>
      <c r="C28" s="10"/>
      <c r="D28" s="10"/>
      <c r="E28" s="12"/>
      <c r="F28" s="10"/>
      <c r="G28" s="10"/>
      <c r="H28" s="10"/>
      <c r="I28" s="10"/>
      <c r="J28" s="13"/>
      <c r="K28" s="10"/>
      <c r="L28" s="10"/>
      <c r="M28" s="10"/>
      <c r="N28" s="10"/>
      <c r="O28" s="10"/>
    </row>
    <row r="29" spans="1:15" x14ac:dyDescent="0.25">
      <c r="A29" s="10"/>
      <c r="B29" s="11"/>
      <c r="C29" s="10"/>
      <c r="D29" s="10"/>
      <c r="E29" s="12"/>
      <c r="F29" s="10"/>
      <c r="G29" s="10"/>
      <c r="H29" s="10"/>
      <c r="I29" s="10"/>
      <c r="J29" s="13"/>
      <c r="K29" s="10"/>
      <c r="L29" s="10"/>
      <c r="M29" s="10"/>
      <c r="N29" s="10"/>
      <c r="O29" s="10"/>
    </row>
  </sheetData>
  <mergeCells count="24">
    <mergeCell ref="B2:E2"/>
    <mergeCell ref="G2:J2"/>
    <mergeCell ref="L2:N2"/>
    <mergeCell ref="L4:N4"/>
    <mergeCell ref="L5:N5"/>
    <mergeCell ref="L6:N6"/>
    <mergeCell ref="L7:N7"/>
    <mergeCell ref="L8:N8"/>
    <mergeCell ref="L9:N9"/>
    <mergeCell ref="L3:N3"/>
    <mergeCell ref="L22:N22"/>
    <mergeCell ref="L23:N23"/>
    <mergeCell ref="L24:N24"/>
    <mergeCell ref="L25:N25"/>
    <mergeCell ref="L10:N11"/>
    <mergeCell ref="L12:N12"/>
    <mergeCell ref="L18:N19"/>
    <mergeCell ref="L20:N20"/>
    <mergeCell ref="L21:N21"/>
    <mergeCell ref="L13:N13"/>
    <mergeCell ref="L14:N14"/>
    <mergeCell ref="L15:N15"/>
    <mergeCell ref="L16:N16"/>
    <mergeCell ref="L17:N17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68F4-1DB0-4618-9814-7A0B3202A65F}">
  <dimension ref="A1:Z2262"/>
  <sheetViews>
    <sheetView showGridLines="0" showRowColHeaders="0" zoomScale="85" zoomScaleNormal="85" workbookViewId="0">
      <pane ySplit="25" topLeftCell="A26" activePane="bottomLeft" state="frozen"/>
      <selection pane="bottomLeft" activeCell="S22" sqref="S22"/>
    </sheetView>
  </sheetViews>
  <sheetFormatPr defaultRowHeight="15" x14ac:dyDescent="0.25"/>
  <cols>
    <col min="1" max="3" width="9.140625" style="22"/>
    <col min="4" max="4" width="10.7109375" style="22" customWidth="1"/>
    <col min="5" max="5" width="7.28515625" style="42" customWidth="1"/>
    <col min="6" max="6" width="1.42578125" style="22" customWidth="1"/>
    <col min="7" max="7" width="7.28515625" style="23" customWidth="1"/>
    <col min="8" max="8" width="10.85546875" style="43" bestFit="1" customWidth="1"/>
    <col min="9" max="10" width="10.5703125" style="44" customWidth="1"/>
    <col min="11" max="12" width="19.7109375" style="45" customWidth="1"/>
    <col min="13" max="13" width="18.85546875" style="45" customWidth="1"/>
    <col min="14" max="14" width="17" style="45" customWidth="1"/>
    <col min="15" max="18" width="19.7109375" style="45" customWidth="1"/>
    <col min="19" max="19" width="17.5703125" style="45" customWidth="1"/>
    <col min="20" max="20" width="9.7109375" style="29" customWidth="1"/>
    <col min="21" max="21" width="10.85546875" style="34" customWidth="1"/>
    <col min="22" max="22" width="7.28515625" style="29" customWidth="1"/>
    <col min="23" max="23" width="14.42578125" style="69" customWidth="1"/>
    <col min="24" max="24" width="12.5703125" style="69" customWidth="1"/>
    <col min="25" max="25" width="10.28515625" style="22" bestFit="1" customWidth="1"/>
    <col min="26" max="16384" width="9.140625" style="22"/>
  </cols>
  <sheetData>
    <row r="1" spans="1:26" ht="18" customHeight="1" x14ac:dyDescent="0.25">
      <c r="A1" s="15"/>
      <c r="B1" s="15"/>
      <c r="C1" s="15"/>
      <c r="D1" s="15"/>
      <c r="E1" s="16"/>
      <c r="F1" s="15"/>
      <c r="G1" s="17" t="s">
        <v>2</v>
      </c>
      <c r="H1" s="18" t="s">
        <v>11</v>
      </c>
      <c r="I1" s="19" t="s">
        <v>50</v>
      </c>
      <c r="J1" s="19" t="s">
        <v>52</v>
      </c>
      <c r="K1" s="20" t="s">
        <v>6</v>
      </c>
      <c r="L1" s="20" t="s">
        <v>9</v>
      </c>
      <c r="M1" s="20" t="s">
        <v>32</v>
      </c>
      <c r="N1" s="20" t="s">
        <v>36</v>
      </c>
      <c r="O1" s="20" t="s">
        <v>33</v>
      </c>
      <c r="P1" s="20" t="s">
        <v>38</v>
      </c>
      <c r="Q1" s="20" t="s">
        <v>43</v>
      </c>
      <c r="R1" s="20" t="s">
        <v>40</v>
      </c>
      <c r="S1" s="20" t="s">
        <v>10</v>
      </c>
      <c r="T1" s="21" t="s">
        <v>3</v>
      </c>
      <c r="U1" s="17" t="s">
        <v>42</v>
      </c>
      <c r="V1" s="21" t="s">
        <v>48</v>
      </c>
      <c r="W1" s="68" t="s">
        <v>65</v>
      </c>
      <c r="X1" s="68" t="s">
        <v>67</v>
      </c>
      <c r="Y1" s="15"/>
      <c r="Z1" s="15"/>
    </row>
    <row r="2" spans="1:26" ht="18" customHeight="1" x14ac:dyDescent="0.3">
      <c r="A2" s="60" t="s">
        <v>49</v>
      </c>
      <c r="B2" s="60"/>
      <c r="C2" s="60"/>
      <c r="D2" s="60"/>
      <c r="E2" s="60"/>
      <c r="F2" s="15"/>
      <c r="G2" s="23">
        <v>0</v>
      </c>
      <c r="H2" s="24">
        <f>D3</f>
        <v>44718</v>
      </c>
      <c r="I2" s="25">
        <v>0</v>
      </c>
      <c r="J2" s="25">
        <v>0</v>
      </c>
      <c r="K2" s="26">
        <f>D4</f>
        <v>240.3</v>
      </c>
      <c r="L2" s="26">
        <f>D4</f>
        <v>240.3</v>
      </c>
      <c r="M2" s="26">
        <v>0</v>
      </c>
      <c r="N2" s="26">
        <f>M2*0.05</f>
        <v>0</v>
      </c>
      <c r="O2" s="26">
        <v>0</v>
      </c>
      <c r="P2" s="26">
        <f>O2*0.05</f>
        <v>0</v>
      </c>
      <c r="Q2" s="26">
        <f>M2+O2</f>
        <v>0</v>
      </c>
      <c r="R2" s="26">
        <f>N2+P2</f>
        <v>0</v>
      </c>
      <c r="S2" s="26">
        <v>0</v>
      </c>
      <c r="T2" s="27">
        <f>(K2-S2)/K2</f>
        <v>1</v>
      </c>
      <c r="U2" s="28">
        <v>0</v>
      </c>
      <c r="V2" s="29">
        <f>(IF(T2&gt;0,2,2-(2*T2*-1*100/33))/100)</f>
        <v>0.02</v>
      </c>
      <c r="W2" s="69">
        <v>0</v>
      </c>
      <c r="X2" s="69">
        <v>0</v>
      </c>
      <c r="Y2" s="15"/>
      <c r="Z2" s="15"/>
    </row>
    <row r="3" spans="1:26" ht="18" customHeight="1" x14ac:dyDescent="0.3">
      <c r="A3" s="58" t="s">
        <v>29</v>
      </c>
      <c r="B3" s="58"/>
      <c r="C3" s="58"/>
      <c r="D3" s="64">
        <f>MIN(Table1[Date])</f>
        <v>44718</v>
      </c>
      <c r="E3" s="64"/>
      <c r="F3" s="15"/>
      <c r="G3" s="30">
        <v>1</v>
      </c>
      <c r="H3" s="24">
        <f>H2+1</f>
        <v>44719</v>
      </c>
      <c r="I3" s="25">
        <f>SUMIF(Table1[Date],"="&amp;H3,Table1[$STAKE TO FAUCET])</f>
        <v>0</v>
      </c>
      <c r="J3" s="25">
        <f>SUMIF(Table13[Date],"="&amp;H3,Table13[$STAKE CLAIMED])</f>
        <v>0</v>
      </c>
      <c r="K3" s="26">
        <f>IF(IFERROR(MATCH(H3,Table16[Date],0),0)=1,INDEX(Table16[New NFV],MATCH(H3,Table16[Date],0)),K2 + (K2*0.0095)+I3)</f>
        <v>242.58285000000001</v>
      </c>
      <c r="L3" s="26">
        <f>IF(T3&lt;-0.33,IF(L2-(W2-X3)&lt;K3,K3,L2-(W2-X3)),IF(IFERROR(MATCH(H3,Table16[Date],0),0)=1,INDEX(Table16[New GFV],MATCH(H3,Table16[Date],0)),L2+(L2*V2*0.95)+I3))</f>
        <v>244.8657</v>
      </c>
      <c r="M3" s="26">
        <f t="shared" ref="M3" si="0">K2*0.01</f>
        <v>2.403</v>
      </c>
      <c r="N3" s="26">
        <f t="shared" ref="N3:N67" si="1">M3*0.05</f>
        <v>0.12015000000000001</v>
      </c>
      <c r="O3" s="26">
        <f>L2*V2</f>
        <v>4.806</v>
      </c>
      <c r="P3" s="26">
        <f t="shared" ref="P3:P67" si="2">O3*0.05</f>
        <v>0.24030000000000001</v>
      </c>
      <c r="Q3" s="26">
        <f t="shared" ref="Q3" si="3">M3+O3</f>
        <v>7.2089999999999996</v>
      </c>
      <c r="R3" s="26">
        <f t="shared" ref="R3" si="4">N3+P3</f>
        <v>0.36045000000000005</v>
      </c>
      <c r="S3" s="26">
        <f>IF(IFERROR(MATCH(H3,Table16[Date],0),0)=1,INDEX(Table16[New Claimed],MATCH(H3,Table16[Date],0)),S2+(K2*0.01)+J3)</f>
        <v>2.403</v>
      </c>
      <c r="T3" s="27">
        <f>(K3-S3)/K3</f>
        <v>0.99009410599306591</v>
      </c>
      <c r="U3" s="28">
        <f t="shared" ref="U3:U67" si="5">T2-T3</f>
        <v>9.9058940069340906E-3</v>
      </c>
      <c r="V3" s="29">
        <f t="shared" ref="V3:V66" si="6">IF(T3&lt;-0.33,0,(IF(T3&gt;0,2,2-(2*T3*-1*100/33.3333333333333))/100))</f>
        <v>0.02</v>
      </c>
      <c r="W3" s="45">
        <f>W2+O3</f>
        <v>4.806</v>
      </c>
      <c r="X3" s="45">
        <f>IF(T3&gt;-0.33,0,(W2*(100+(T3)*100)/67))</f>
        <v>0</v>
      </c>
      <c r="Y3" s="15"/>
      <c r="Z3" s="15"/>
    </row>
    <row r="4" spans="1:26" ht="18" customHeight="1" x14ac:dyDescent="0.3">
      <c r="A4" s="58" t="s">
        <v>4</v>
      </c>
      <c r="B4" s="58"/>
      <c r="C4" s="58"/>
      <c r="D4" s="63">
        <f>SUMIF(Table1[Date],"="&amp;D3,Table1[$STAKE TO FAUCET])</f>
        <v>240.3</v>
      </c>
      <c r="E4" s="63"/>
      <c r="F4" s="15"/>
      <c r="G4" s="30">
        <v>2</v>
      </c>
      <c r="H4" s="24">
        <f t="shared" ref="H4:H67" si="7">H3+1</f>
        <v>44720</v>
      </c>
      <c r="I4" s="25">
        <f>SUMIF(Table1[Date],"="&amp;H4,Table1[$STAKE TO FAUCET])</f>
        <v>0</v>
      </c>
      <c r="J4" s="25">
        <f>SUMIF(Table13[Date],"="&amp;H4,Table13[$STAKE CLAIMED])</f>
        <v>0</v>
      </c>
      <c r="K4" s="26">
        <f>IF(IFERROR(MATCH(H4,Table16[Date],0),0)=1,INDEX(Table16[New NFV],MATCH(H4,Table16[Date],0)),K3 + (K3*0.0095)+I4)</f>
        <v>244.88738707500002</v>
      </c>
      <c r="L4" s="26">
        <f>IF(T4&lt;-0.33,IF(L3-(W3-X4)&lt;K4,K4,L3-(W3-X4)),IF(IFERROR(MATCH(H4,Table16[Date],0),0)=1,INDEX(Table16[New GFV],MATCH(H4,Table16[Date],0)),L3+(L3*V3*0.95)+I4))</f>
        <v>249.51814830000001</v>
      </c>
      <c r="M4" s="26">
        <f t="shared" ref="M4:M21" si="8">K3*0.01</f>
        <v>2.4258285000000002</v>
      </c>
      <c r="N4" s="26">
        <f t="shared" si="1"/>
        <v>0.12129142500000001</v>
      </c>
      <c r="O4" s="26">
        <f t="shared" ref="O3:O66" si="9">L3*V3</f>
        <v>4.8973140000000006</v>
      </c>
      <c r="P4" s="26">
        <f t="shared" si="2"/>
        <v>0.24486570000000005</v>
      </c>
      <c r="Q4" s="26">
        <f t="shared" ref="Q4:Q21" si="10">M4+O4</f>
        <v>7.3231425000000012</v>
      </c>
      <c r="R4" s="26">
        <f t="shared" ref="R4:R21" si="11">N4+P4</f>
        <v>0.36615712500000008</v>
      </c>
      <c r="S4" s="26">
        <f>IF(IFERROR(MATCH(H4,Table16[Date],0),0)=1,INDEX(Table16[New Claimed],MATCH(H4,Table16[Date],0)),S3+(K3*0.01)+J4)</f>
        <v>4.8288285000000002</v>
      </c>
      <c r="T4" s="27">
        <f t="shared" ref="T4:T67" si="12">(K4-S4)/K4</f>
        <v>0.98028143238540444</v>
      </c>
      <c r="U4" s="28">
        <f t="shared" si="5"/>
        <v>9.8126736076614707E-3</v>
      </c>
      <c r="V4" s="29">
        <f t="shared" si="6"/>
        <v>0.02</v>
      </c>
      <c r="W4" s="45">
        <f t="shared" ref="W4:W67" si="13">W3+O4</f>
        <v>9.7033140000000007</v>
      </c>
      <c r="X4" s="45">
        <f>IF(T4&gt;-0.33,0,(W3*(100+(T4)*100)/67))</f>
        <v>0</v>
      </c>
      <c r="Y4" s="15"/>
      <c r="Z4" s="15"/>
    </row>
    <row r="5" spans="1:26" ht="18" customHeight="1" x14ac:dyDescent="0.3">
      <c r="A5" s="58" t="s">
        <v>30</v>
      </c>
      <c r="B5" s="58"/>
      <c r="C5" s="58"/>
      <c r="D5" s="63">
        <f>SUM(Table1[$STAKE TO FAUCET])-D4</f>
        <v>0</v>
      </c>
      <c r="E5" s="63"/>
      <c r="F5" s="15"/>
      <c r="G5" s="30">
        <v>3</v>
      </c>
      <c r="H5" s="24">
        <f t="shared" si="7"/>
        <v>44721</v>
      </c>
      <c r="I5" s="25">
        <f>SUMIF(Table1[Date],"="&amp;H5,Table1[$STAKE TO FAUCET])</f>
        <v>0</v>
      </c>
      <c r="J5" s="25">
        <f>SUMIF(Table13[Date],"="&amp;H5,Table13[$STAKE CLAIMED])</f>
        <v>0</v>
      </c>
      <c r="K5" s="26">
        <f>IF(IFERROR(MATCH(H5,Table16[Date],0),0)=1,INDEX(Table16[New NFV],MATCH(H5,Table16[Date],0)),K4 + (K4*0.0095)+I5)</f>
        <v>247.21381725221252</v>
      </c>
      <c r="L5" s="26">
        <f>IF(T5&lt;-0.33,IF(L4-(W4-X5)&lt;K5,K5,L4-(W4-X5)),IF(IFERROR(MATCH(H5,Table16[Date],0),0)=1,INDEX(Table16[New GFV],MATCH(H5,Table16[Date],0)),L4+(L4*V4*0.95)+I5))</f>
        <v>254.25899311770002</v>
      </c>
      <c r="M5" s="26">
        <f t="shared" si="8"/>
        <v>2.4488738707500004</v>
      </c>
      <c r="N5" s="26">
        <f t="shared" si="1"/>
        <v>0.12244369353750002</v>
      </c>
      <c r="O5" s="26">
        <f t="shared" si="9"/>
        <v>4.9903629660000002</v>
      </c>
      <c r="P5" s="26">
        <f t="shared" si="2"/>
        <v>0.24951814830000002</v>
      </c>
      <c r="Q5" s="26">
        <f t="shared" si="10"/>
        <v>7.4392368367500001</v>
      </c>
      <c r="R5" s="26">
        <f t="shared" si="11"/>
        <v>0.37196184183750003</v>
      </c>
      <c r="S5" s="26">
        <f>IF(IFERROR(MATCH(H5,Table16[Date],0),0)=1,INDEX(Table16[New Claimed],MATCH(H5,Table16[Date],0)),S4+(K4*0.01)+J5)</f>
        <v>7.277702370750001</v>
      </c>
      <c r="T5" s="27">
        <f t="shared" si="12"/>
        <v>0.97056110191719114</v>
      </c>
      <c r="U5" s="28">
        <f t="shared" si="5"/>
        <v>9.7203304682133007E-3</v>
      </c>
      <c r="V5" s="29">
        <f t="shared" si="6"/>
        <v>0.02</v>
      </c>
      <c r="W5" s="45">
        <f t="shared" si="13"/>
        <v>14.693676966000002</v>
      </c>
      <c r="X5" s="45">
        <f t="shared" ref="X5:X68" si="14">IF(T5&gt;-0.33,0,(W4*(100+(T5)*100)/67))</f>
        <v>0</v>
      </c>
      <c r="Y5" s="15"/>
      <c r="Z5" s="15"/>
    </row>
    <row r="6" spans="1:26" ht="18" customHeight="1" x14ac:dyDescent="0.3">
      <c r="A6" s="58" t="s">
        <v>46</v>
      </c>
      <c r="B6" s="58"/>
      <c r="C6" s="58"/>
      <c r="D6" s="59">
        <v>1</v>
      </c>
      <c r="E6" s="59"/>
      <c r="F6" s="15"/>
      <c r="G6" s="30">
        <v>4</v>
      </c>
      <c r="H6" s="24">
        <f t="shared" si="7"/>
        <v>44722</v>
      </c>
      <c r="I6" s="25">
        <f>SUMIF(Table1[Date],"="&amp;H6,Table1[$STAKE TO FAUCET])</f>
        <v>0</v>
      </c>
      <c r="J6" s="25">
        <f>SUMIF(Table13[Date],"="&amp;H6,Table13[$STAKE CLAIMED])</f>
        <v>0</v>
      </c>
      <c r="K6" s="26">
        <f>IF(IFERROR(MATCH(H6,Table16[Date],0),0)=1,INDEX(Table16[New NFV],MATCH(H6,Table16[Date],0)),K5 + (K5*0.0095)+I6)</f>
        <v>249.56234851610853</v>
      </c>
      <c r="L6" s="26">
        <f>IF(T6&lt;-0.33,IF(L5-(W5-X6)&lt;K6,K6,L5-(W5-X6)),IF(IFERROR(MATCH(H6,Table16[Date],0),0)=1,INDEX(Table16[New GFV],MATCH(H6,Table16[Date],0)),L5+(L5*V5*0.95)+I6))</f>
        <v>259.08991398693632</v>
      </c>
      <c r="M6" s="26">
        <f t="shared" si="8"/>
        <v>2.4721381725221252</v>
      </c>
      <c r="N6" s="26">
        <f t="shared" si="1"/>
        <v>0.12360690862610627</v>
      </c>
      <c r="O6" s="26">
        <f t="shared" si="9"/>
        <v>5.0851798623540008</v>
      </c>
      <c r="P6" s="26">
        <f t="shared" si="2"/>
        <v>0.25425899311770006</v>
      </c>
      <c r="Q6" s="26">
        <f t="shared" si="10"/>
        <v>7.5573180348761255</v>
      </c>
      <c r="R6" s="26">
        <f t="shared" si="11"/>
        <v>0.3778659017438063</v>
      </c>
      <c r="S6" s="26">
        <f>IF(IFERROR(MATCH(H6,Table16[Date],0),0)=1,INDEX(Table16[New Claimed],MATCH(H6,Table16[Date],0)),S5+(K5*0.01)+J6)</f>
        <v>9.7498405432721267</v>
      </c>
      <c r="T6" s="27">
        <f t="shared" si="12"/>
        <v>0.96093224558414192</v>
      </c>
      <c r="U6" s="28">
        <f t="shared" si="5"/>
        <v>9.6288563330492183E-3</v>
      </c>
      <c r="V6" s="29">
        <f t="shared" si="6"/>
        <v>0.02</v>
      </c>
      <c r="W6" s="45">
        <f t="shared" si="13"/>
        <v>19.778856828354002</v>
      </c>
      <c r="X6" s="45">
        <f t="shared" si="14"/>
        <v>0</v>
      </c>
      <c r="Y6" s="15"/>
      <c r="Z6" s="15"/>
    </row>
    <row r="7" spans="1:26" ht="18" customHeight="1" x14ac:dyDescent="0.25">
      <c r="A7" s="15"/>
      <c r="B7" s="15"/>
      <c r="C7" s="15"/>
      <c r="D7" s="15"/>
      <c r="E7" s="16"/>
      <c r="F7" s="15"/>
      <c r="G7" s="30">
        <v>5</v>
      </c>
      <c r="H7" s="24">
        <f t="shared" si="7"/>
        <v>44723</v>
      </c>
      <c r="I7" s="25">
        <f>SUMIF(Table1[Date],"="&amp;H7,Table1[$STAKE TO FAUCET])</f>
        <v>0</v>
      </c>
      <c r="J7" s="25">
        <f>SUMIF(Table13[Date],"="&amp;H7,Table13[$STAKE CLAIMED])</f>
        <v>0</v>
      </c>
      <c r="K7" s="26">
        <f>IF(IFERROR(MATCH(H7,Table16[Date],0),0)=1,INDEX(Table16[New NFV],MATCH(H7,Table16[Date],0)),K6 + (K6*0.0095)+I7)</f>
        <v>251.93319082701157</v>
      </c>
      <c r="L7" s="26">
        <f>IF(T7&lt;-0.33,IF(L6-(W6-X7)&lt;K7,K7,L6-(W6-X7)),IF(IFERROR(MATCH(H7,Table16[Date],0),0)=1,INDEX(Table16[New GFV],MATCH(H7,Table16[Date],0)),L6+(L6*V6*0.95)+I7))</f>
        <v>264.01262235268814</v>
      </c>
      <c r="M7" s="26">
        <f t="shared" si="8"/>
        <v>2.4956234851610852</v>
      </c>
      <c r="N7" s="26">
        <f t="shared" si="1"/>
        <v>0.12478117425805427</v>
      </c>
      <c r="O7" s="26">
        <f t="shared" si="9"/>
        <v>5.181798279738727</v>
      </c>
      <c r="P7" s="26">
        <f t="shared" si="2"/>
        <v>0.25908991398693637</v>
      </c>
      <c r="Q7" s="26">
        <f t="shared" si="10"/>
        <v>7.6774217648998118</v>
      </c>
      <c r="R7" s="26">
        <f t="shared" si="11"/>
        <v>0.38387108824499061</v>
      </c>
      <c r="S7" s="26">
        <f>IF(IFERROR(MATCH(H7,Table16[Date],0),0)=1,INDEX(Table16[New Claimed],MATCH(H7,Table16[Date],0)),S6+(K6*0.01)+J7)</f>
        <v>12.245464028433211</v>
      </c>
      <c r="T7" s="27">
        <f t="shared" si="12"/>
        <v>0.95139400255982354</v>
      </c>
      <c r="U7" s="28">
        <f t="shared" si="5"/>
        <v>9.5382430243183824E-3</v>
      </c>
      <c r="V7" s="29">
        <f t="shared" si="6"/>
        <v>0.02</v>
      </c>
      <c r="W7" s="45">
        <f t="shared" si="13"/>
        <v>24.96065510809273</v>
      </c>
      <c r="X7" s="45">
        <f t="shared" si="14"/>
        <v>0</v>
      </c>
      <c r="Y7" s="15"/>
      <c r="Z7" s="15"/>
    </row>
    <row r="8" spans="1:26" ht="18" customHeight="1" x14ac:dyDescent="0.35">
      <c r="A8" s="61" t="s">
        <v>44</v>
      </c>
      <c r="B8" s="61"/>
      <c r="C8" s="61"/>
      <c r="D8" s="61"/>
      <c r="E8" s="16"/>
      <c r="F8" s="15"/>
      <c r="G8" s="30">
        <v>6</v>
      </c>
      <c r="H8" s="24">
        <f t="shared" si="7"/>
        <v>44724</v>
      </c>
      <c r="I8" s="25">
        <f>SUMIF(Table1[Date],"="&amp;H8,Table1[$STAKE TO FAUCET])</f>
        <v>0</v>
      </c>
      <c r="J8" s="25">
        <f>SUMIF(Table13[Date],"="&amp;H8,Table13[$STAKE CLAIMED])</f>
        <v>0</v>
      </c>
      <c r="K8" s="26">
        <f>IF(IFERROR(MATCH(H8,Table16[Date],0),0)=1,INDEX(Table16[New NFV],MATCH(H8,Table16[Date],0)),K7 + (K7*0.0095)+I8)</f>
        <v>254.32655613986819</v>
      </c>
      <c r="L8" s="26">
        <f>IF(T8&lt;-0.33,IF(L7-(W7-X8)&lt;K8,K8,L7-(W7-X8)),IF(IFERROR(MATCH(H8,Table16[Date],0),0)=1,INDEX(Table16[New GFV],MATCH(H8,Table16[Date],0)),L7+(L7*V7*0.95)+I8))</f>
        <v>269.02886217738921</v>
      </c>
      <c r="M8" s="26">
        <f t="shared" si="8"/>
        <v>2.5193319082701158</v>
      </c>
      <c r="N8" s="26">
        <f t="shared" si="1"/>
        <v>0.1259665954135058</v>
      </c>
      <c r="O8" s="26">
        <f t="shared" si="9"/>
        <v>5.2802524470537628</v>
      </c>
      <c r="P8" s="26">
        <f t="shared" si="2"/>
        <v>0.26401262235268813</v>
      </c>
      <c r="Q8" s="26">
        <f t="shared" si="10"/>
        <v>7.7995843553238782</v>
      </c>
      <c r="R8" s="26">
        <f t="shared" si="11"/>
        <v>0.38997921776619393</v>
      </c>
      <c r="S8" s="26">
        <f>IF(IFERROR(MATCH(H8,Table16[Date],0),0)=1,INDEX(Table16[New Claimed],MATCH(H8,Table16[Date],0)),S7+(K7*0.01)+J8)</f>
        <v>14.764795936703328</v>
      </c>
      <c r="T8" s="27">
        <f t="shared" si="12"/>
        <v>0.94194552011869592</v>
      </c>
      <c r="U8" s="28">
        <f t="shared" si="5"/>
        <v>9.4484824411276147E-3</v>
      </c>
      <c r="V8" s="29">
        <f t="shared" si="6"/>
        <v>0.02</v>
      </c>
      <c r="W8" s="45">
        <f t="shared" si="13"/>
        <v>30.240907555146492</v>
      </c>
      <c r="X8" s="45">
        <f t="shared" si="14"/>
        <v>0</v>
      </c>
      <c r="Y8" s="15"/>
      <c r="Z8" s="15"/>
    </row>
    <row r="9" spans="1:26" ht="18" customHeight="1" x14ac:dyDescent="0.25">
      <c r="A9" s="62" t="s">
        <v>54</v>
      </c>
      <c r="B9" s="62"/>
      <c r="C9" s="62"/>
      <c r="D9" s="62"/>
      <c r="E9" s="16"/>
      <c r="F9" s="15"/>
      <c r="G9" s="30">
        <v>7</v>
      </c>
      <c r="H9" s="24">
        <f t="shared" si="7"/>
        <v>44725</v>
      </c>
      <c r="I9" s="25">
        <f>SUMIF(Table1[Date],"="&amp;H9,Table1[$STAKE TO FAUCET])</f>
        <v>0</v>
      </c>
      <c r="J9" s="25">
        <f>SUMIF(Table13[Date],"="&amp;H9,Table13[$STAKE CLAIMED])</f>
        <v>0</v>
      </c>
      <c r="K9" s="26">
        <f>IF(IFERROR(MATCH(H9,Table16[Date],0),0)=1,INDEX(Table16[New NFV],MATCH(H9,Table16[Date],0)),K8 + (K8*0.0095)+I9)</f>
        <v>256.74265842319693</v>
      </c>
      <c r="L9" s="26">
        <f>IF(T9&lt;-0.33,IF(L8-(W8-X9)&lt;K9,K9,L8-(W8-X9)),IF(IFERROR(MATCH(H9,Table16[Date],0),0)=1,INDEX(Table16[New GFV],MATCH(H9,Table16[Date],0)),L8+(L8*V8*0.95)+I9))</f>
        <v>274.14041055875958</v>
      </c>
      <c r="M9" s="26">
        <f t="shared" si="8"/>
        <v>2.5432655613986821</v>
      </c>
      <c r="N9" s="26">
        <f t="shared" si="1"/>
        <v>0.1271632780699341</v>
      </c>
      <c r="O9" s="26">
        <f t="shared" si="9"/>
        <v>5.3805772435477843</v>
      </c>
      <c r="P9" s="26">
        <f t="shared" si="2"/>
        <v>0.26902886217738925</v>
      </c>
      <c r="Q9" s="26">
        <f t="shared" si="10"/>
        <v>7.9238428049464664</v>
      </c>
      <c r="R9" s="26">
        <f t="shared" si="11"/>
        <v>0.39619214024732335</v>
      </c>
      <c r="S9" s="26">
        <f>IF(IFERROR(MATCH(H9,Table16[Date],0),0)=1,INDEX(Table16[New Claimed],MATCH(H9,Table16[Date],0)),S8+(K8*0.01)+J9)</f>
        <v>17.30806149810201</v>
      </c>
      <c r="T9" s="27">
        <f t="shared" si="12"/>
        <v>0.93258595355987706</v>
      </c>
      <c r="U9" s="28">
        <f t="shared" si="5"/>
        <v>9.3595665588188659E-3</v>
      </c>
      <c r="V9" s="29">
        <f t="shared" si="6"/>
        <v>0.02</v>
      </c>
      <c r="W9" s="45">
        <f t="shared" si="13"/>
        <v>35.621484798694276</v>
      </c>
      <c r="X9" s="45">
        <f t="shared" si="14"/>
        <v>0</v>
      </c>
      <c r="Y9" s="15"/>
      <c r="Z9" s="15"/>
    </row>
    <row r="10" spans="1:26" ht="18" customHeight="1" x14ac:dyDescent="0.35">
      <c r="A10" s="31" t="s">
        <v>50</v>
      </c>
      <c r="B10" s="31" t="s">
        <v>51</v>
      </c>
      <c r="C10" s="32"/>
      <c r="D10" s="32"/>
      <c r="E10" s="16"/>
      <c r="F10" s="15"/>
      <c r="G10" s="30">
        <v>8</v>
      </c>
      <c r="H10" s="24">
        <f t="shared" si="7"/>
        <v>44726</v>
      </c>
      <c r="I10" s="25">
        <f>SUMIF(Table1[Date],"="&amp;H10,Table1[$STAKE TO FAUCET])</f>
        <v>0</v>
      </c>
      <c r="J10" s="25">
        <f>SUMIF(Table13[Date],"="&amp;H10,Table13[$STAKE CLAIMED])</f>
        <v>0</v>
      </c>
      <c r="K10" s="26">
        <f>IF(IFERROR(MATCH(H10,Table16[Date],0),0)=1,INDEX(Table16[New NFV],MATCH(H10,Table16[Date],0)),K9 + (K9*0.0095)+I10)</f>
        <v>259.18171367821731</v>
      </c>
      <c r="L10" s="26">
        <f>IF(T10&lt;-0.33,IF(L9-(W9-X10)&lt;K10,K10,L9-(W9-X10)),IF(IFERROR(MATCH(H10,Table16[Date],0),0)=1,INDEX(Table16[New GFV],MATCH(H10,Table16[Date],0)),L9+(L9*V9*0.95)+I10))</f>
        <v>279.34907835937599</v>
      </c>
      <c r="M10" s="26">
        <f t="shared" si="8"/>
        <v>2.5674265842319692</v>
      </c>
      <c r="N10" s="26">
        <f t="shared" si="1"/>
        <v>0.12837132921159847</v>
      </c>
      <c r="O10" s="26">
        <f t="shared" si="9"/>
        <v>5.4828082111751915</v>
      </c>
      <c r="P10" s="26">
        <f t="shared" si="2"/>
        <v>0.2741404105587596</v>
      </c>
      <c r="Q10" s="26">
        <f t="shared" si="10"/>
        <v>8.0502347954071602</v>
      </c>
      <c r="R10" s="26">
        <f t="shared" si="11"/>
        <v>0.40251173977035803</v>
      </c>
      <c r="S10" s="26">
        <f>IF(IFERROR(MATCH(H10,Table16[Date],0),0)=1,INDEX(Table16[New Claimed],MATCH(H10,Table16[Date],0)),S9+(K9*0.01)+J10)</f>
        <v>19.87548808233398</v>
      </c>
      <c r="T10" s="27">
        <f t="shared" si="12"/>
        <v>0.9233144661316266</v>
      </c>
      <c r="U10" s="28">
        <f t="shared" si="5"/>
        <v>9.2714874282504578E-3</v>
      </c>
      <c r="V10" s="29">
        <f t="shared" si="6"/>
        <v>0.02</v>
      </c>
      <c r="W10" s="45">
        <f t="shared" si="13"/>
        <v>41.104293009869465</v>
      </c>
      <c r="X10" s="45">
        <f t="shared" si="14"/>
        <v>0</v>
      </c>
      <c r="Y10" s="15"/>
      <c r="Z10" s="15"/>
    </row>
    <row r="11" spans="1:26" ht="18" customHeight="1" x14ac:dyDescent="0.25">
      <c r="A11" s="33" t="s">
        <v>52</v>
      </c>
      <c r="B11" s="33" t="s">
        <v>53</v>
      </c>
      <c r="C11" s="34"/>
      <c r="E11" s="16"/>
      <c r="F11" s="15"/>
      <c r="G11" s="30">
        <v>9</v>
      </c>
      <c r="H11" s="24">
        <f t="shared" si="7"/>
        <v>44727</v>
      </c>
      <c r="I11" s="25">
        <f>SUMIF(Table1[Date],"="&amp;H11,Table1[$STAKE TO FAUCET])</f>
        <v>0</v>
      </c>
      <c r="J11" s="25">
        <f>SUMIF(Table13[Date],"="&amp;H11,Table13[$STAKE CLAIMED])</f>
        <v>0</v>
      </c>
      <c r="K11" s="26">
        <f>IF(IFERROR(MATCH(H11,Table16[Date],0),0)=1,INDEX(Table16[New NFV],MATCH(H11,Table16[Date],0)),K10 + (K10*0.0095)+I11)</f>
        <v>261.64393995816039</v>
      </c>
      <c r="L11" s="26">
        <f>IF(T11&lt;-0.33,IF(L10-(W10-X11)&lt;K11,K11,L10-(W10-X11)),IF(IFERROR(MATCH(H11,Table16[Date],0),0)=1,INDEX(Table16[New GFV],MATCH(H11,Table16[Date],0)),L10+(L10*V10*0.95)+I11))</f>
        <v>284.65671084820411</v>
      </c>
      <c r="M11" s="26">
        <f t="shared" si="8"/>
        <v>2.591817136782173</v>
      </c>
      <c r="N11" s="26">
        <f t="shared" si="1"/>
        <v>0.12959085683910865</v>
      </c>
      <c r="O11" s="26">
        <f t="shared" si="9"/>
        <v>5.5869815671875198</v>
      </c>
      <c r="P11" s="26">
        <f t="shared" si="2"/>
        <v>0.279349078359376</v>
      </c>
      <c r="Q11" s="26">
        <f t="shared" si="10"/>
        <v>8.1787987039696937</v>
      </c>
      <c r="R11" s="26">
        <f t="shared" si="11"/>
        <v>0.40893993519848465</v>
      </c>
      <c r="S11" s="26">
        <f>IF(IFERROR(MATCH(H11,Table16[Date],0),0)=1,INDEX(Table16[New Claimed],MATCH(H11,Table16[Date],0)),S10+(K10*0.01)+J11)</f>
        <v>22.467305219116152</v>
      </c>
      <c r="T11" s="27">
        <f t="shared" si="12"/>
        <v>0.9141302289565395</v>
      </c>
      <c r="U11" s="28">
        <f t="shared" si="5"/>
        <v>9.1842371750870955E-3</v>
      </c>
      <c r="V11" s="29">
        <f t="shared" si="6"/>
        <v>0.02</v>
      </c>
      <c r="W11" s="45">
        <f t="shared" si="13"/>
        <v>46.691274577056987</v>
      </c>
      <c r="X11" s="45">
        <f t="shared" si="14"/>
        <v>0</v>
      </c>
      <c r="Y11" s="15"/>
      <c r="Z11" s="15"/>
    </row>
    <row r="12" spans="1:26" ht="18" customHeight="1" x14ac:dyDescent="0.25">
      <c r="A12" s="33" t="s">
        <v>6</v>
      </c>
      <c r="B12" s="33" t="s">
        <v>7</v>
      </c>
      <c r="C12" s="33"/>
      <c r="D12" s="33"/>
      <c r="E12" s="16"/>
      <c r="F12" s="15"/>
      <c r="G12" s="30">
        <v>10</v>
      </c>
      <c r="H12" s="24">
        <f t="shared" si="7"/>
        <v>44728</v>
      </c>
      <c r="I12" s="25">
        <f>SUMIF(Table1[Date],"="&amp;H12,Table1[$STAKE TO FAUCET])</f>
        <v>0</v>
      </c>
      <c r="J12" s="25">
        <f>SUMIF(Table13[Date],"="&amp;H12,Table13[$STAKE CLAIMED])</f>
        <v>0</v>
      </c>
      <c r="K12" s="26">
        <f>IF(IFERROR(MATCH(H12,Table16[Date],0),0)=1,INDEX(Table16[New NFV],MATCH(H12,Table16[Date],0)),K11 + (K11*0.0095)+I12)</f>
        <v>264.12955738776293</v>
      </c>
      <c r="L12" s="26">
        <f>IF(T12&lt;-0.33,IF(L11-(W11-X12)&lt;K12,K12,L11-(W11-X12)),IF(IFERROR(MATCH(H12,Table16[Date],0),0)=1,INDEX(Table16[New GFV],MATCH(H12,Table16[Date],0)),L11+(L11*V11*0.95)+I12))</f>
        <v>290.06518835432001</v>
      </c>
      <c r="M12" s="26">
        <f t="shared" si="8"/>
        <v>2.616439399581604</v>
      </c>
      <c r="N12" s="26">
        <f t="shared" si="1"/>
        <v>0.13082196997908022</v>
      </c>
      <c r="O12" s="26">
        <f t="shared" si="9"/>
        <v>5.693134216964082</v>
      </c>
      <c r="P12" s="26">
        <f t="shared" si="2"/>
        <v>0.2846567108482041</v>
      </c>
      <c r="Q12" s="26">
        <f t="shared" si="10"/>
        <v>8.3095736165456859</v>
      </c>
      <c r="R12" s="26">
        <f t="shared" si="11"/>
        <v>0.41547868082728434</v>
      </c>
      <c r="S12" s="26">
        <f>IF(IFERROR(MATCH(H12,Table16[Date],0),0)=1,INDEX(Table16[New Claimed],MATCH(H12,Table16[Date],0)),S11+(K11*0.01)+J12)</f>
        <v>25.083744618697757</v>
      </c>
      <c r="T12" s="27">
        <f t="shared" si="12"/>
        <v>0.90503242095744385</v>
      </c>
      <c r="U12" s="28">
        <f t="shared" si="5"/>
        <v>9.0978079990956529E-3</v>
      </c>
      <c r="V12" s="29">
        <f t="shared" si="6"/>
        <v>0.02</v>
      </c>
      <c r="W12" s="45">
        <f t="shared" si="13"/>
        <v>52.38440879402107</v>
      </c>
      <c r="X12" s="45">
        <f t="shared" si="14"/>
        <v>0</v>
      </c>
      <c r="Y12" s="15"/>
      <c r="Z12" s="15"/>
    </row>
    <row r="13" spans="1:26" ht="18" customHeight="1" x14ac:dyDescent="0.25">
      <c r="A13" s="33" t="s">
        <v>9</v>
      </c>
      <c r="B13" s="33" t="s">
        <v>8</v>
      </c>
      <c r="C13" s="33"/>
      <c r="D13" s="33"/>
      <c r="E13" s="16"/>
      <c r="F13" s="15"/>
      <c r="G13" s="30">
        <v>11</v>
      </c>
      <c r="H13" s="24">
        <f t="shared" si="7"/>
        <v>44729</v>
      </c>
      <c r="I13" s="25">
        <f>SUMIF(Table1[Date],"="&amp;H13,Table1[$STAKE TO FAUCET])</f>
        <v>0</v>
      </c>
      <c r="J13" s="25">
        <f>SUMIF(Table13[Date],"="&amp;H13,Table13[$STAKE CLAIMED])</f>
        <v>0</v>
      </c>
      <c r="K13" s="26">
        <f>IF(IFERROR(MATCH(H13,Table16[Date],0),0)=1,INDEX(Table16[New NFV],MATCH(H13,Table16[Date],0)),K12 + (K12*0.0095)+I13)</f>
        <v>266.63878818294666</v>
      </c>
      <c r="L13" s="26">
        <f>IF(T13&lt;-0.33,IF(L12-(W12-X13)&lt;K13,K13,L12-(W12-X13)),IF(IFERROR(MATCH(H13,Table16[Date],0),0)=1,INDEX(Table16[New GFV],MATCH(H13,Table16[Date],0)),L12+(L12*V12*0.95)+I13))</f>
        <v>295.57642693305212</v>
      </c>
      <c r="M13" s="26">
        <f t="shared" si="8"/>
        <v>2.6412955738776294</v>
      </c>
      <c r="N13" s="26">
        <f t="shared" si="1"/>
        <v>0.13206477869388147</v>
      </c>
      <c r="O13" s="26">
        <f t="shared" si="9"/>
        <v>5.8013037670864005</v>
      </c>
      <c r="P13" s="26">
        <f t="shared" si="2"/>
        <v>0.29006518835432005</v>
      </c>
      <c r="Q13" s="26">
        <f t="shared" si="10"/>
        <v>8.4425993409640299</v>
      </c>
      <c r="R13" s="26">
        <f t="shared" si="11"/>
        <v>0.42212996704820149</v>
      </c>
      <c r="S13" s="26">
        <f>IF(IFERROR(MATCH(H13,Table16[Date],0),0)=1,INDEX(Table16[New Claimed],MATCH(H13,Table16[Date],0)),S12+(K12*0.01)+J13)</f>
        <v>27.725040192575385</v>
      </c>
      <c r="T13" s="27">
        <f t="shared" si="12"/>
        <v>0.89602022878399579</v>
      </c>
      <c r="U13" s="28">
        <f t="shared" si="5"/>
        <v>9.0121921734480637E-3</v>
      </c>
      <c r="V13" s="29">
        <f t="shared" si="6"/>
        <v>0.02</v>
      </c>
      <c r="W13" s="45">
        <f t="shared" si="13"/>
        <v>58.185712561107472</v>
      </c>
      <c r="X13" s="45">
        <f t="shared" si="14"/>
        <v>0</v>
      </c>
      <c r="Y13" s="15"/>
      <c r="Z13" s="15"/>
    </row>
    <row r="14" spans="1:26" ht="18" customHeight="1" x14ac:dyDescent="0.25">
      <c r="A14" s="33" t="s">
        <v>32</v>
      </c>
      <c r="B14" s="33" t="s">
        <v>31</v>
      </c>
      <c r="C14" s="33"/>
      <c r="D14" s="33"/>
      <c r="E14" s="16"/>
      <c r="F14" s="15"/>
      <c r="G14" s="30">
        <v>12</v>
      </c>
      <c r="H14" s="24">
        <f t="shared" si="7"/>
        <v>44730</v>
      </c>
      <c r="I14" s="25">
        <f>SUMIF(Table1[Date],"="&amp;H14,Table1[$STAKE TO FAUCET])</f>
        <v>0</v>
      </c>
      <c r="J14" s="25">
        <f>SUMIF(Table13[Date],"="&amp;H14,Table13[$STAKE CLAIMED])</f>
        <v>0</v>
      </c>
      <c r="K14" s="26">
        <f>IF(IFERROR(MATCH(H14,Table16[Date],0),0)=1,INDEX(Table16[New NFV],MATCH(H14,Table16[Date],0)),K13 + (K13*0.0095)+I14)</f>
        <v>269.17185667068463</v>
      </c>
      <c r="L14" s="26">
        <f>IF(T14&lt;-0.33,IF(L13-(W13-X14)&lt;K14,K14,L13-(W13-X14)),IF(IFERROR(MATCH(H14,Table16[Date],0),0)=1,INDEX(Table16[New GFV],MATCH(H14,Table16[Date],0)),L13+(L13*V13*0.95)+I14))</f>
        <v>301.19237904478013</v>
      </c>
      <c r="M14" s="26">
        <f t="shared" si="8"/>
        <v>2.6663878818294666</v>
      </c>
      <c r="N14" s="26">
        <f t="shared" si="1"/>
        <v>0.13331939409147334</v>
      </c>
      <c r="O14" s="26">
        <f t="shared" si="9"/>
        <v>5.9115285386610426</v>
      </c>
      <c r="P14" s="26">
        <f t="shared" si="2"/>
        <v>0.29557642693305214</v>
      </c>
      <c r="Q14" s="26">
        <f t="shared" si="10"/>
        <v>8.5779164204905101</v>
      </c>
      <c r="R14" s="26">
        <f t="shared" si="11"/>
        <v>0.4288958210245255</v>
      </c>
      <c r="S14" s="26">
        <f>IF(IFERROR(MATCH(H14,Table16[Date],0),0)=1,INDEX(Table16[New Claimed],MATCH(H14,Table16[Date],0)),S13+(K13*0.01)+J14)</f>
        <v>30.39142807440485</v>
      </c>
      <c r="T14" s="27">
        <f t="shared" si="12"/>
        <v>0.88709284673996625</v>
      </c>
      <c r="U14" s="28">
        <f t="shared" si="5"/>
        <v>8.9273820440295415E-3</v>
      </c>
      <c r="V14" s="29">
        <f t="shared" si="6"/>
        <v>0.02</v>
      </c>
      <c r="W14" s="45">
        <f t="shared" si="13"/>
        <v>64.09724109976851</v>
      </c>
      <c r="X14" s="45">
        <f t="shared" si="14"/>
        <v>0</v>
      </c>
      <c r="Y14" s="15"/>
      <c r="Z14" s="15"/>
    </row>
    <row r="15" spans="1:26" ht="18" customHeight="1" x14ac:dyDescent="0.25">
      <c r="A15" s="33" t="s">
        <v>36</v>
      </c>
      <c r="B15" s="33" t="s">
        <v>37</v>
      </c>
      <c r="C15" s="33"/>
      <c r="D15" s="33"/>
      <c r="E15" s="16"/>
      <c r="F15" s="15"/>
      <c r="G15" s="30">
        <v>13</v>
      </c>
      <c r="H15" s="24">
        <f t="shared" si="7"/>
        <v>44731</v>
      </c>
      <c r="I15" s="25">
        <f>SUMIF(Table1[Date],"="&amp;H15,Table1[$STAKE TO FAUCET])</f>
        <v>0</v>
      </c>
      <c r="J15" s="25">
        <f>SUMIF(Table13[Date],"="&amp;H15,Table13[$STAKE CLAIMED])</f>
        <v>0</v>
      </c>
      <c r="K15" s="26">
        <f>IF(IFERROR(MATCH(H15,Table16[Date],0),0)=1,INDEX(Table16[New NFV],MATCH(H15,Table16[Date],0)),K14 + (K14*0.0095)+I15)</f>
        <v>271.72898930905615</v>
      </c>
      <c r="L15" s="26">
        <f>IF(T15&lt;-0.33,IF(L14-(W14-X15)&lt;K15,K15,L14-(W14-X15)),IF(IFERROR(MATCH(H15,Table16[Date],0),0)=1,INDEX(Table16[New GFV],MATCH(H15,Table16[Date],0)),L14+(L14*V14*0.95)+I15))</f>
        <v>306.91503424663097</v>
      </c>
      <c r="M15" s="26">
        <f t="shared" si="8"/>
        <v>2.6917185667068462</v>
      </c>
      <c r="N15" s="26">
        <f t="shared" si="1"/>
        <v>0.1345859283353423</v>
      </c>
      <c r="O15" s="26">
        <f t="shared" si="9"/>
        <v>6.0238475808956027</v>
      </c>
      <c r="P15" s="26">
        <f t="shared" si="2"/>
        <v>0.30119237904478013</v>
      </c>
      <c r="Q15" s="26">
        <f t="shared" si="10"/>
        <v>8.7155661476024484</v>
      </c>
      <c r="R15" s="26">
        <f t="shared" si="11"/>
        <v>0.43577830738012246</v>
      </c>
      <c r="S15" s="26">
        <f>IF(IFERROR(MATCH(H15,Table16[Date],0),0)=1,INDEX(Table16[New Claimed],MATCH(H15,Table16[Date],0)),S14+(K14*0.01)+J15)</f>
        <v>33.083146641111696</v>
      </c>
      <c r="T15" s="27">
        <f t="shared" si="12"/>
        <v>0.87824947671120979</v>
      </c>
      <c r="U15" s="28">
        <f t="shared" si="5"/>
        <v>8.8433700287564587E-3</v>
      </c>
      <c r="V15" s="29">
        <f t="shared" si="6"/>
        <v>0.02</v>
      </c>
      <c r="W15" s="45">
        <f t="shared" si="13"/>
        <v>70.121088680664116</v>
      </c>
      <c r="X15" s="45">
        <f t="shared" si="14"/>
        <v>0</v>
      </c>
      <c r="Y15" s="15"/>
      <c r="Z15" s="15"/>
    </row>
    <row r="16" spans="1:26" ht="18" customHeight="1" x14ac:dyDescent="0.25">
      <c r="A16" s="33" t="s">
        <v>33</v>
      </c>
      <c r="B16" s="33" t="s">
        <v>34</v>
      </c>
      <c r="C16" s="33"/>
      <c r="D16" s="33"/>
      <c r="E16" s="16"/>
      <c r="F16" s="15"/>
      <c r="G16" s="30">
        <v>14</v>
      </c>
      <c r="H16" s="24">
        <f t="shared" si="7"/>
        <v>44732</v>
      </c>
      <c r="I16" s="25">
        <f>SUMIF(Table1[Date],"="&amp;H16,Table1[$STAKE TO FAUCET])</f>
        <v>0</v>
      </c>
      <c r="J16" s="25">
        <f>SUMIF(Table13[Date],"="&amp;H16,Table13[$STAKE CLAIMED])</f>
        <v>0</v>
      </c>
      <c r="K16" s="26">
        <f>IF(IFERROR(MATCH(H16,Table16[Date],0),0)=1,INDEX(Table16[New NFV],MATCH(H16,Table16[Date],0)),K15 + (K15*0.0095)+I16)</f>
        <v>274.31041470749216</v>
      </c>
      <c r="L16" s="26">
        <f>IF(T16&lt;-0.33,IF(L15-(W15-X16)&lt;K16,K16,L15-(W15-X16)),IF(IFERROR(MATCH(H16,Table16[Date],0),0)=1,INDEX(Table16[New GFV],MATCH(H16,Table16[Date],0)),L15+(L15*V15*0.95)+I16))</f>
        <v>312.74641989731697</v>
      </c>
      <c r="M16" s="26">
        <f t="shared" si="8"/>
        <v>2.7172898930905616</v>
      </c>
      <c r="N16" s="26">
        <f t="shared" si="1"/>
        <v>0.13586449465452807</v>
      </c>
      <c r="O16" s="26">
        <f t="shared" si="9"/>
        <v>6.1383006849326192</v>
      </c>
      <c r="P16" s="26">
        <f t="shared" si="2"/>
        <v>0.30691503424663097</v>
      </c>
      <c r="Q16" s="26">
        <f t="shared" si="10"/>
        <v>8.8555905780231807</v>
      </c>
      <c r="R16" s="26">
        <f t="shared" si="11"/>
        <v>0.44277952890115901</v>
      </c>
      <c r="S16" s="26">
        <f>IF(IFERROR(MATCH(H16,Table16[Date],0),0)=1,INDEX(Table16[New Claimed],MATCH(H16,Table16[Date],0)),S15+(K15*0.01)+J16)</f>
        <v>35.800436534202255</v>
      </c>
      <c r="T16" s="27">
        <f t="shared" si="12"/>
        <v>0.86948932809431367</v>
      </c>
      <c r="U16" s="28">
        <f t="shared" si="5"/>
        <v>8.7601486168961129E-3</v>
      </c>
      <c r="V16" s="29">
        <f t="shared" si="6"/>
        <v>0.02</v>
      </c>
      <c r="W16" s="45">
        <f t="shared" si="13"/>
        <v>76.259389365596732</v>
      </c>
      <c r="X16" s="45">
        <f t="shared" si="14"/>
        <v>0</v>
      </c>
      <c r="Y16" s="15"/>
      <c r="Z16" s="15"/>
    </row>
    <row r="17" spans="1:26" ht="18" customHeight="1" x14ac:dyDescent="0.25">
      <c r="A17" s="33" t="s">
        <v>38</v>
      </c>
      <c r="B17" s="33" t="s">
        <v>39</v>
      </c>
      <c r="C17" s="33"/>
      <c r="D17" s="33"/>
      <c r="E17" s="16"/>
      <c r="F17" s="15"/>
      <c r="G17" s="30">
        <v>15</v>
      </c>
      <c r="H17" s="24">
        <f t="shared" si="7"/>
        <v>44733</v>
      </c>
      <c r="I17" s="25">
        <f>SUMIF(Table1[Date],"="&amp;H17,Table1[$STAKE TO FAUCET])</f>
        <v>0</v>
      </c>
      <c r="J17" s="25">
        <f>SUMIF(Table13[Date],"="&amp;H17,Table13[$STAKE CLAIMED])</f>
        <v>0</v>
      </c>
      <c r="K17" s="26">
        <f>IF(IFERROR(MATCH(H17,Table16[Date],0),0)=1,INDEX(Table16[New NFV],MATCH(H17,Table16[Date],0)),K16 + (K16*0.0095)+I17)</f>
        <v>276.91636364721336</v>
      </c>
      <c r="L17" s="26">
        <f>IF(T17&lt;-0.33,IF(L16-(W16-X17)&lt;K17,K17,L16-(W16-X17)),IF(IFERROR(MATCH(H17,Table16[Date],0),0)=1,INDEX(Table16[New GFV],MATCH(H17,Table16[Date],0)),L16+(L16*V16*0.95)+I17))</f>
        <v>318.68860187536598</v>
      </c>
      <c r="M17" s="26">
        <f t="shared" si="8"/>
        <v>2.7431041470749218</v>
      </c>
      <c r="N17" s="26">
        <f t="shared" si="1"/>
        <v>0.13715520735374609</v>
      </c>
      <c r="O17" s="26">
        <f t="shared" si="9"/>
        <v>6.2549283979463395</v>
      </c>
      <c r="P17" s="26">
        <f t="shared" si="2"/>
        <v>0.312746419897317</v>
      </c>
      <c r="Q17" s="26">
        <f t="shared" si="10"/>
        <v>8.9980325450212604</v>
      </c>
      <c r="R17" s="26">
        <f t="shared" si="11"/>
        <v>0.44990162725106309</v>
      </c>
      <c r="S17" s="26">
        <f>IF(IFERROR(MATCH(H17,Table16[Date],0),0)=1,INDEX(Table16[New Claimed],MATCH(H17,Table16[Date],0)),S16+(K16*0.01)+J17)</f>
        <v>38.543540681277179</v>
      </c>
      <c r="T17" s="27">
        <f t="shared" si="12"/>
        <v>0.86081161772591741</v>
      </c>
      <c r="U17" s="28">
        <f t="shared" si="5"/>
        <v>8.6777103683962631E-3</v>
      </c>
      <c r="V17" s="29">
        <f t="shared" si="6"/>
        <v>0.02</v>
      </c>
      <c r="W17" s="45">
        <f t="shared" si="13"/>
        <v>82.514317763543076</v>
      </c>
      <c r="X17" s="45">
        <f t="shared" si="14"/>
        <v>0</v>
      </c>
      <c r="Y17" s="15"/>
      <c r="Z17" s="15"/>
    </row>
    <row r="18" spans="1:26" ht="18" customHeight="1" x14ac:dyDescent="0.25">
      <c r="A18" s="33" t="s">
        <v>43</v>
      </c>
      <c r="B18" s="33" t="s">
        <v>45</v>
      </c>
      <c r="C18" s="33"/>
      <c r="D18" s="33"/>
      <c r="E18" s="16"/>
      <c r="F18" s="15"/>
      <c r="G18" s="30">
        <v>16</v>
      </c>
      <c r="H18" s="24">
        <f t="shared" si="7"/>
        <v>44734</v>
      </c>
      <c r="I18" s="25">
        <f>SUMIF(Table1[Date],"="&amp;H18,Table1[$STAKE TO FAUCET])</f>
        <v>0</v>
      </c>
      <c r="J18" s="25">
        <f>SUMIF(Table13[Date],"="&amp;H18,Table13[$STAKE CLAIMED])</f>
        <v>0</v>
      </c>
      <c r="K18" s="26">
        <f>IF(IFERROR(MATCH(H18,Table16[Date],0),0)=1,INDEX(Table16[New NFV],MATCH(H18,Table16[Date],0)),K17 + (K17*0.0095)+I18)</f>
        <v>279.54706910186189</v>
      </c>
      <c r="L18" s="26">
        <f>IF(T18&lt;-0.33,IF(L17-(W17-X18)&lt;K18,K18,L17-(W17-X18)),IF(IFERROR(MATCH(H18,Table16[Date],0),0)=1,INDEX(Table16[New GFV],MATCH(H18,Table16[Date],0)),L17+(L17*V17*0.95)+I18))</f>
        <v>324.74368531099793</v>
      </c>
      <c r="M18" s="26">
        <f t="shared" si="8"/>
        <v>2.7691636364721335</v>
      </c>
      <c r="N18" s="26">
        <f t="shared" si="1"/>
        <v>0.13845818182360667</v>
      </c>
      <c r="O18" s="26">
        <f t="shared" si="9"/>
        <v>6.3737720375073197</v>
      </c>
      <c r="P18" s="26">
        <f t="shared" si="2"/>
        <v>0.31868860187536602</v>
      </c>
      <c r="Q18" s="26">
        <f t="shared" si="10"/>
        <v>9.1429356739794532</v>
      </c>
      <c r="R18" s="26">
        <f t="shared" si="11"/>
        <v>0.45714678369897266</v>
      </c>
      <c r="S18" s="26">
        <f>IF(IFERROR(MATCH(H18,Table16[Date],0),0)=1,INDEX(Table16[New Claimed],MATCH(H18,Table16[Date],0)),S17+(K17*0.01)+J18)</f>
        <v>41.312704317749315</v>
      </c>
      <c r="T18" s="27">
        <f t="shared" si="12"/>
        <v>0.85221556981269686</v>
      </c>
      <c r="U18" s="28">
        <f t="shared" si="5"/>
        <v>8.5960479132205503E-3</v>
      </c>
      <c r="V18" s="29">
        <f t="shared" si="6"/>
        <v>0.02</v>
      </c>
      <c r="W18" s="45">
        <f t="shared" si="13"/>
        <v>88.888089801050398</v>
      </c>
      <c r="X18" s="45">
        <f t="shared" si="14"/>
        <v>0</v>
      </c>
      <c r="Y18" s="15"/>
      <c r="Z18" s="15"/>
    </row>
    <row r="19" spans="1:26" ht="18" customHeight="1" x14ac:dyDescent="0.25">
      <c r="A19" s="33" t="s">
        <v>40</v>
      </c>
      <c r="B19" s="33" t="s">
        <v>41</v>
      </c>
      <c r="C19" s="33"/>
      <c r="D19" s="33"/>
      <c r="E19" s="16"/>
      <c r="F19" s="15"/>
      <c r="G19" s="30">
        <v>17</v>
      </c>
      <c r="H19" s="24">
        <f t="shared" si="7"/>
        <v>44735</v>
      </c>
      <c r="I19" s="25">
        <f>SUMIF(Table1[Date],"="&amp;H19,Table1[$STAKE TO FAUCET])</f>
        <v>0</v>
      </c>
      <c r="J19" s="25">
        <f>SUMIF(Table13[Date],"="&amp;H19,Table13[$STAKE CLAIMED])</f>
        <v>0</v>
      </c>
      <c r="K19" s="26">
        <f>IF(IFERROR(MATCH(H19,Table16[Date],0),0)=1,INDEX(Table16[New NFV],MATCH(H19,Table16[Date],0)),K18 + (K18*0.0095)+I19)</f>
        <v>282.20276625832958</v>
      </c>
      <c r="L19" s="26">
        <f>IF(T19&lt;-0.33,IF(L18-(W18-X19)&lt;K19,K19,L18-(W18-X19)),IF(IFERROR(MATCH(H19,Table16[Date],0),0)=1,INDEX(Table16[New GFV],MATCH(H19,Table16[Date],0)),L18+(L18*V18*0.95)+I19))</f>
        <v>330.9138153319069</v>
      </c>
      <c r="M19" s="26">
        <f t="shared" si="8"/>
        <v>2.7954706910186191</v>
      </c>
      <c r="N19" s="26">
        <f t="shared" si="1"/>
        <v>0.13977353455093097</v>
      </c>
      <c r="O19" s="26">
        <f t="shared" si="9"/>
        <v>6.4948737062199591</v>
      </c>
      <c r="P19" s="26">
        <f t="shared" si="2"/>
        <v>0.32474368531099795</v>
      </c>
      <c r="Q19" s="26">
        <f t="shared" si="10"/>
        <v>9.2903443972385773</v>
      </c>
      <c r="R19" s="26">
        <f t="shared" si="11"/>
        <v>0.46451721986192895</v>
      </c>
      <c r="S19" s="26">
        <f>IF(IFERROR(MATCH(H19,Table16[Date],0),0)=1,INDEX(Table16[New Claimed],MATCH(H19,Table16[Date],0)),S18+(K18*0.01)+J19)</f>
        <v>44.108175008767937</v>
      </c>
      <c r="T19" s="27">
        <f t="shared" si="12"/>
        <v>0.84370041586200772</v>
      </c>
      <c r="U19" s="28">
        <f t="shared" si="5"/>
        <v>8.5151539506891361E-3</v>
      </c>
      <c r="V19" s="29">
        <f t="shared" si="6"/>
        <v>0.02</v>
      </c>
      <c r="W19" s="45">
        <f t="shared" si="13"/>
        <v>95.382963507270361</v>
      </c>
      <c r="X19" s="45">
        <f t="shared" si="14"/>
        <v>0</v>
      </c>
      <c r="Y19" s="15"/>
      <c r="Z19" s="15"/>
    </row>
    <row r="20" spans="1:26" ht="18" customHeight="1" x14ac:dyDescent="0.25">
      <c r="A20" s="33" t="s">
        <v>10</v>
      </c>
      <c r="B20" s="33" t="s">
        <v>35</v>
      </c>
      <c r="C20" s="33"/>
      <c r="D20" s="33"/>
      <c r="E20" s="16"/>
      <c r="F20" s="15"/>
      <c r="G20" s="30">
        <v>18</v>
      </c>
      <c r="H20" s="24">
        <f t="shared" si="7"/>
        <v>44736</v>
      </c>
      <c r="I20" s="25">
        <f>SUMIF(Table1[Date],"="&amp;H20,Table1[$STAKE TO FAUCET])</f>
        <v>0</v>
      </c>
      <c r="J20" s="25">
        <f>SUMIF(Table13[Date],"="&amp;H20,Table13[$STAKE CLAIMED])</f>
        <v>0</v>
      </c>
      <c r="K20" s="26">
        <f>IF(IFERROR(MATCH(H20,Table16[Date],0),0)=1,INDEX(Table16[New NFV],MATCH(H20,Table16[Date],0)),K19 + (K19*0.0095)+I20)</f>
        <v>284.8836925377837</v>
      </c>
      <c r="L20" s="26">
        <f>IF(T20&lt;-0.33,IF(L19-(W19-X20)&lt;K20,K20,L19-(W19-X20)),IF(IFERROR(MATCH(H20,Table16[Date],0),0)=1,INDEX(Table16[New GFV],MATCH(H20,Table16[Date],0)),L19+(L19*V19*0.95)+I20))</f>
        <v>337.20117782321313</v>
      </c>
      <c r="M20" s="26">
        <f t="shared" si="8"/>
        <v>2.8220276625832956</v>
      </c>
      <c r="N20" s="26">
        <f t="shared" si="1"/>
        <v>0.14110138312916479</v>
      </c>
      <c r="O20" s="26">
        <f t="shared" si="9"/>
        <v>6.6182763066381378</v>
      </c>
      <c r="P20" s="26">
        <f t="shared" si="2"/>
        <v>0.33091381533190689</v>
      </c>
      <c r="Q20" s="26">
        <f t="shared" si="10"/>
        <v>9.4403039692214339</v>
      </c>
      <c r="R20" s="26">
        <f t="shared" si="11"/>
        <v>0.47201519846107165</v>
      </c>
      <c r="S20" s="26">
        <f>IF(IFERROR(MATCH(H20,Table16[Date],0),0)=1,INDEX(Table16[New Claimed],MATCH(H20,Table16[Date],0)),S19+(K19*0.01)+J20)</f>
        <v>46.930202671351232</v>
      </c>
      <c r="T20" s="27">
        <f t="shared" si="12"/>
        <v>0.83526539461318261</v>
      </c>
      <c r="U20" s="28">
        <f t="shared" si="5"/>
        <v>8.4350212488251142E-3</v>
      </c>
      <c r="V20" s="29">
        <f t="shared" si="6"/>
        <v>0.02</v>
      </c>
      <c r="W20" s="45">
        <f t="shared" si="13"/>
        <v>102.0012398139085</v>
      </c>
      <c r="X20" s="45">
        <f t="shared" si="14"/>
        <v>0</v>
      </c>
      <c r="Y20" s="15"/>
      <c r="Z20" s="15"/>
    </row>
    <row r="21" spans="1:26" ht="18" customHeight="1" x14ac:dyDescent="0.25">
      <c r="A21" s="33" t="s">
        <v>42</v>
      </c>
      <c r="B21" s="33" t="s">
        <v>5</v>
      </c>
      <c r="C21" s="33"/>
      <c r="D21" s="33"/>
      <c r="E21" s="16"/>
      <c r="F21" s="15"/>
      <c r="G21" s="30">
        <v>19</v>
      </c>
      <c r="H21" s="24">
        <f t="shared" si="7"/>
        <v>44737</v>
      </c>
      <c r="I21" s="25">
        <f>SUMIF(Table1[Date],"="&amp;H21,Table1[$STAKE TO FAUCET])</f>
        <v>0</v>
      </c>
      <c r="J21" s="25">
        <f>SUMIF(Table13[Date],"="&amp;H21,Table13[$STAKE CLAIMED])</f>
        <v>0</v>
      </c>
      <c r="K21" s="26">
        <f>IF(IFERROR(MATCH(H21,Table16[Date],0),0)=1,INDEX(Table16[New NFV],MATCH(H21,Table16[Date],0)),K20 + (K20*0.0095)+I21)</f>
        <v>287.59008761689267</v>
      </c>
      <c r="L21" s="26">
        <f>IF(T21&lt;-0.33,IF(L20-(W20-X21)&lt;K21,K21,L20-(W20-X21)),IF(IFERROR(MATCH(H21,Table16[Date],0),0)=1,INDEX(Table16[New GFV],MATCH(H21,Table16[Date],0)),L20+(L20*V20*0.95)+I21))</f>
        <v>343.60800020185417</v>
      </c>
      <c r="M21" s="26">
        <f t="shared" si="8"/>
        <v>2.8488369253778369</v>
      </c>
      <c r="N21" s="26">
        <f t="shared" si="1"/>
        <v>0.14244184626889186</v>
      </c>
      <c r="O21" s="26">
        <f t="shared" si="9"/>
        <v>6.7440235564642625</v>
      </c>
      <c r="P21" s="26">
        <f t="shared" si="2"/>
        <v>0.33720117782321313</v>
      </c>
      <c r="Q21" s="26">
        <f t="shared" si="10"/>
        <v>9.5928604818420986</v>
      </c>
      <c r="R21" s="26">
        <f t="shared" si="11"/>
        <v>0.47964302409210502</v>
      </c>
      <c r="S21" s="26">
        <f>IF(IFERROR(MATCH(H21,Table16[Date],0),0)=1,INDEX(Table16[New Claimed],MATCH(H21,Table16[Date],0)),S20+(K20*0.01)+J21)</f>
        <v>49.779039596729071</v>
      </c>
      <c r="T21" s="27">
        <f t="shared" si="12"/>
        <v>0.82690975196947258</v>
      </c>
      <c r="U21" s="28">
        <f t="shared" si="5"/>
        <v>8.3556426437100262E-3</v>
      </c>
      <c r="V21" s="29">
        <f t="shared" si="6"/>
        <v>0.02</v>
      </c>
      <c r="W21" s="45">
        <f t="shared" si="13"/>
        <v>108.74526337037275</v>
      </c>
      <c r="X21" s="45">
        <f t="shared" si="14"/>
        <v>0</v>
      </c>
      <c r="Y21" s="15"/>
      <c r="Z21" s="15"/>
    </row>
    <row r="22" spans="1:26" ht="18" customHeight="1" x14ac:dyDescent="0.25">
      <c r="A22" s="33" t="s">
        <v>48</v>
      </c>
      <c r="B22" s="33" t="s">
        <v>47</v>
      </c>
      <c r="C22" s="33"/>
      <c r="D22" s="33"/>
      <c r="E22" s="16"/>
      <c r="F22" s="15"/>
      <c r="G22" s="30">
        <v>20</v>
      </c>
      <c r="H22" s="24">
        <f t="shared" si="7"/>
        <v>44738</v>
      </c>
      <c r="I22" s="25">
        <f>SUMIF(Table1[Date],"="&amp;H22,Table1[$STAKE TO FAUCET])</f>
        <v>0</v>
      </c>
      <c r="J22" s="25">
        <f>SUMIF(Table13[Date],"="&amp;H22,Table13[$STAKE CLAIMED])</f>
        <v>0</v>
      </c>
      <c r="K22" s="26">
        <f>IF(IFERROR(MATCH(H22,Table16[Date],0),0)=1,INDEX(Table16[New NFV],MATCH(H22,Table16[Date],0)),K21 + (K21*0.0095)+I22)</f>
        <v>290.32219344925318</v>
      </c>
      <c r="L22" s="26">
        <f>IF(T22&lt;-0.33,IF(L21-(W21-X22)&lt;K22,K22,L21-(W21-X22)),IF(IFERROR(MATCH(H22,Table16[Date],0),0)=1,INDEX(Table16[New GFV],MATCH(H22,Table16[Date],0)),L21+(L21*V21*0.95)+I22))</f>
        <v>350.13655220568938</v>
      </c>
      <c r="M22" s="26">
        <f t="shared" ref="M22:M85" si="15">K21*0.01</f>
        <v>2.8759008761689269</v>
      </c>
      <c r="N22" s="26">
        <f t="shared" si="1"/>
        <v>0.14379504380844635</v>
      </c>
      <c r="O22" s="26">
        <f t="shared" si="9"/>
        <v>6.8721600040370836</v>
      </c>
      <c r="P22" s="26">
        <f t="shared" si="2"/>
        <v>0.34360800020185422</v>
      </c>
      <c r="Q22" s="26">
        <f t="shared" ref="Q22:Q85" si="16">M22+O22</f>
        <v>9.74806088020601</v>
      </c>
      <c r="R22" s="26">
        <f t="shared" ref="R22:R85" si="17">N22+P22</f>
        <v>0.48740304401030055</v>
      </c>
      <c r="S22" s="26">
        <f>IF(IFERROR(MATCH(H22,Table16[Date],0),0)=1,INDEX(Table16[New Claimed],MATCH(H22,Table16[Date],0)),S21+(K21*0.01)+J22)</f>
        <v>52.654940472897998</v>
      </c>
      <c r="T22" s="27">
        <f t="shared" si="12"/>
        <v>0.81863274093063154</v>
      </c>
      <c r="U22" s="28">
        <f t="shared" si="5"/>
        <v>8.2770110388410423E-3</v>
      </c>
      <c r="V22" s="29">
        <f t="shared" si="6"/>
        <v>0.02</v>
      </c>
      <c r="W22" s="45">
        <f t="shared" si="13"/>
        <v>115.61742337440984</v>
      </c>
      <c r="X22" s="45">
        <f t="shared" si="14"/>
        <v>0</v>
      </c>
      <c r="Y22" s="15"/>
      <c r="Z22" s="15"/>
    </row>
    <row r="23" spans="1:26" ht="18" customHeight="1" x14ac:dyDescent="0.25">
      <c r="A23" s="67" t="s">
        <v>65</v>
      </c>
      <c r="B23" s="67" t="s">
        <v>66</v>
      </c>
      <c r="C23" s="66"/>
      <c r="D23" s="66"/>
      <c r="E23" s="16"/>
      <c r="F23" s="15"/>
      <c r="G23" s="30">
        <v>21</v>
      </c>
      <c r="H23" s="24">
        <f t="shared" si="7"/>
        <v>44739</v>
      </c>
      <c r="I23" s="25">
        <f>SUMIF(Table1[Date],"="&amp;H23,Table1[$STAKE TO FAUCET])</f>
        <v>0</v>
      </c>
      <c r="J23" s="25">
        <f>SUMIF(Table13[Date],"="&amp;H23,Table13[$STAKE CLAIMED])</f>
        <v>0</v>
      </c>
      <c r="K23" s="26">
        <f>IF(IFERROR(MATCH(H23,Table16[Date],0),0)=1,INDEX(Table16[New NFV],MATCH(H23,Table16[Date],0)),K22 + (K22*0.0095)+I23)</f>
        <v>293.08025428702109</v>
      </c>
      <c r="L23" s="26">
        <f>IF(T23&lt;-0.33,IF(L22-(W22-X23)&lt;K23,K23,L22-(W22-X23)),IF(IFERROR(MATCH(H23,Table16[Date],0),0)=1,INDEX(Table16[New GFV],MATCH(H23,Table16[Date],0)),L22+(L22*V22*0.95)+I23))</f>
        <v>356.78914669759746</v>
      </c>
      <c r="M23" s="26">
        <f t="shared" si="15"/>
        <v>2.9032219344925316</v>
      </c>
      <c r="N23" s="26">
        <f t="shared" si="1"/>
        <v>0.1451610967246266</v>
      </c>
      <c r="O23" s="26">
        <f t="shared" si="9"/>
        <v>7.002731044113788</v>
      </c>
      <c r="P23" s="26">
        <f t="shared" si="2"/>
        <v>0.3501365522056894</v>
      </c>
      <c r="Q23" s="26">
        <f t="shared" si="16"/>
        <v>9.9059529786063187</v>
      </c>
      <c r="R23" s="26">
        <f t="shared" si="17"/>
        <v>0.49529764893031603</v>
      </c>
      <c r="S23" s="26">
        <f>IF(IFERROR(MATCH(H23,Table16[Date],0),0)=1,INDEX(Table16[New Claimed],MATCH(H23,Table16[Date],0)),S22+(K22*0.01)+J23)</f>
        <v>55.558162407390526</v>
      </c>
      <c r="T23" s="27">
        <f t="shared" si="12"/>
        <v>0.81043362152613341</v>
      </c>
      <c r="U23" s="28">
        <f t="shared" si="5"/>
        <v>8.1991194044981341E-3</v>
      </c>
      <c r="V23" s="29">
        <f t="shared" si="6"/>
        <v>0.02</v>
      </c>
      <c r="W23" s="45">
        <f t="shared" si="13"/>
        <v>122.62015441852363</v>
      </c>
      <c r="X23" s="45">
        <f t="shared" si="14"/>
        <v>0</v>
      </c>
      <c r="Y23" s="15"/>
      <c r="Z23" s="15"/>
    </row>
    <row r="24" spans="1:26" ht="18" customHeight="1" x14ac:dyDescent="0.25">
      <c r="A24" s="70" t="s">
        <v>67</v>
      </c>
      <c r="B24" s="33" t="s">
        <v>68</v>
      </c>
      <c r="C24" s="33"/>
      <c r="D24" s="33"/>
      <c r="E24" s="16"/>
      <c r="F24" s="15"/>
      <c r="G24" s="30">
        <v>22</v>
      </c>
      <c r="H24" s="24">
        <f t="shared" si="7"/>
        <v>44740</v>
      </c>
      <c r="I24" s="25">
        <f>SUMIF(Table1[Date],"="&amp;H24,Table1[$STAKE TO FAUCET])</f>
        <v>0</v>
      </c>
      <c r="J24" s="25">
        <f>SUMIF(Table13[Date],"="&amp;H24,Table13[$STAKE CLAIMED])</f>
        <v>0</v>
      </c>
      <c r="K24" s="26">
        <f>IF(IFERROR(MATCH(H24,Table16[Date],0),0)=1,INDEX(Table16[New NFV],MATCH(H24,Table16[Date],0)),K23 + (K23*0.0095)+I24)</f>
        <v>295.86451670274778</v>
      </c>
      <c r="L24" s="26">
        <f>IF(T24&lt;-0.33,IF(L23-(W23-X24)&lt;K24,K24,L23-(W23-X24)),IF(IFERROR(MATCH(H24,Table16[Date],0),0)=1,INDEX(Table16[New GFV],MATCH(H24,Table16[Date],0)),L23+(L23*V23*0.95)+I24))</f>
        <v>363.56814048485182</v>
      </c>
      <c r="M24" s="26">
        <f t="shared" si="15"/>
        <v>2.9308025428702109</v>
      </c>
      <c r="N24" s="26">
        <f t="shared" si="1"/>
        <v>0.14654012714351056</v>
      </c>
      <c r="O24" s="26">
        <f t="shared" si="9"/>
        <v>7.1357829339519494</v>
      </c>
      <c r="P24" s="26">
        <f t="shared" si="2"/>
        <v>0.35678914669759748</v>
      </c>
      <c r="Q24" s="26">
        <f t="shared" si="16"/>
        <v>10.06658547682216</v>
      </c>
      <c r="R24" s="26">
        <f t="shared" si="17"/>
        <v>0.50332927384110804</v>
      </c>
      <c r="S24" s="26">
        <f>IF(IFERROR(MATCH(H24,Table16[Date],0),0)=1,INDEX(Table16[New Claimed],MATCH(H24,Table16[Date],0)),S23+(K23*0.01)+J24)</f>
        <v>58.488964950260737</v>
      </c>
      <c r="T24" s="27">
        <f t="shared" si="12"/>
        <v>0.80231166074901761</v>
      </c>
      <c r="U24" s="28">
        <f t="shared" si="5"/>
        <v>8.1219607771157998E-3</v>
      </c>
      <c r="V24" s="29">
        <f t="shared" si="6"/>
        <v>0.02</v>
      </c>
      <c r="W24" s="45">
        <f t="shared" si="13"/>
        <v>129.75593735247557</v>
      </c>
      <c r="X24" s="45">
        <f t="shared" si="14"/>
        <v>0</v>
      </c>
      <c r="Y24" s="15"/>
      <c r="Z24" s="15"/>
    </row>
    <row r="25" spans="1:26" ht="18" customHeight="1" x14ac:dyDescent="0.25">
      <c r="A25" s="15"/>
      <c r="B25" s="15"/>
      <c r="C25" s="15"/>
      <c r="D25" s="15"/>
      <c r="E25" s="16"/>
      <c r="F25" s="15"/>
      <c r="G25" s="30">
        <v>23</v>
      </c>
      <c r="H25" s="24">
        <f t="shared" si="7"/>
        <v>44741</v>
      </c>
      <c r="I25" s="25">
        <f>SUMIF(Table1[Date],"="&amp;H25,Table1[$STAKE TO FAUCET])</f>
        <v>0</v>
      </c>
      <c r="J25" s="25">
        <f>SUMIF(Table13[Date],"="&amp;H25,Table13[$STAKE CLAIMED])</f>
        <v>0</v>
      </c>
      <c r="K25" s="26">
        <f>IF(IFERROR(MATCH(H25,Table16[Date],0),0)=1,INDEX(Table16[New NFV],MATCH(H25,Table16[Date],0)),K24 + (K24*0.0095)+I25)</f>
        <v>298.6752296114239</v>
      </c>
      <c r="L25" s="26">
        <f>IF(T25&lt;-0.33,IF(L24-(W24-X25)&lt;K25,K25,L24-(W24-X25)),IF(IFERROR(MATCH(H25,Table16[Date],0),0)=1,INDEX(Table16[New GFV],MATCH(H25,Table16[Date],0)),L24+(L24*V24*0.95)+I25))</f>
        <v>370.47593515406402</v>
      </c>
      <c r="M25" s="26">
        <f t="shared" si="15"/>
        <v>2.9586451670274778</v>
      </c>
      <c r="N25" s="26">
        <f t="shared" si="1"/>
        <v>0.14793225835137389</v>
      </c>
      <c r="O25" s="26">
        <f t="shared" si="9"/>
        <v>7.2713628096970364</v>
      </c>
      <c r="P25" s="26">
        <f t="shared" si="2"/>
        <v>0.36356814048485186</v>
      </c>
      <c r="Q25" s="26">
        <f t="shared" si="16"/>
        <v>10.230007976724515</v>
      </c>
      <c r="R25" s="26">
        <f t="shared" si="17"/>
        <v>0.51150039883622578</v>
      </c>
      <c r="S25" s="26">
        <f>IF(IFERROR(MATCH(H25,Table16[Date],0),0)=1,INDEX(Table16[New Claimed],MATCH(H25,Table16[Date],0)),S24+(K24*0.01)+J25)</f>
        <v>61.447610117288214</v>
      </c>
      <c r="T25" s="27">
        <f t="shared" si="12"/>
        <v>0.79426613249035927</v>
      </c>
      <c r="U25" s="28">
        <f t="shared" si="5"/>
        <v>8.045528258658341E-3</v>
      </c>
      <c r="V25" s="29">
        <f t="shared" si="6"/>
        <v>0.02</v>
      </c>
      <c r="W25" s="45">
        <f t="shared" si="13"/>
        <v>137.02730016217259</v>
      </c>
      <c r="X25" s="45">
        <f t="shared" si="14"/>
        <v>0</v>
      </c>
      <c r="Y25" s="15"/>
      <c r="Z25" s="15"/>
    </row>
    <row r="26" spans="1:26" ht="18" customHeight="1" x14ac:dyDescent="0.25">
      <c r="A26" s="15"/>
      <c r="B26" s="15"/>
      <c r="C26" s="15"/>
      <c r="D26" s="15"/>
      <c r="E26" s="16"/>
      <c r="F26" s="15"/>
      <c r="G26" s="30">
        <v>24</v>
      </c>
      <c r="H26" s="24">
        <f t="shared" si="7"/>
        <v>44742</v>
      </c>
      <c r="I26" s="25">
        <f>SUMIF(Table1[Date],"="&amp;H26,Table1[$STAKE TO FAUCET])</f>
        <v>0</v>
      </c>
      <c r="J26" s="25">
        <f>SUMIF(Table13[Date],"="&amp;H26,Table13[$STAKE CLAIMED])</f>
        <v>0</v>
      </c>
      <c r="K26" s="26">
        <f>IF(IFERROR(MATCH(H26,Table16[Date],0),0)=1,INDEX(Table16[New NFV],MATCH(H26,Table16[Date],0)),K25 + (K25*0.0095)+I26)</f>
        <v>301.51264429273243</v>
      </c>
      <c r="L26" s="26">
        <f>IF(T26&lt;-0.33,IF(L25-(W25-X26)&lt;K26,K26,L25-(W25-X26)),IF(IFERROR(MATCH(H26,Table16[Date],0),0)=1,INDEX(Table16[New GFV],MATCH(H26,Table16[Date],0)),L25+(L25*V25*0.95)+I26))</f>
        <v>377.51497792199126</v>
      </c>
      <c r="M26" s="26">
        <f t="shared" si="15"/>
        <v>2.986752296114239</v>
      </c>
      <c r="N26" s="26">
        <f t="shared" si="1"/>
        <v>0.14933761480571195</v>
      </c>
      <c r="O26" s="26">
        <f t="shared" si="9"/>
        <v>7.4095187030812806</v>
      </c>
      <c r="P26" s="26">
        <f t="shared" si="2"/>
        <v>0.37047593515406407</v>
      </c>
      <c r="Q26" s="26">
        <f t="shared" si="16"/>
        <v>10.396270999195519</v>
      </c>
      <c r="R26" s="26">
        <f t="shared" si="17"/>
        <v>0.51981354995977602</v>
      </c>
      <c r="S26" s="26">
        <f>IF(IFERROR(MATCH(H26,Table16[Date],0),0)=1,INDEX(Table16[New Claimed],MATCH(H26,Table16[Date],0)),S25+(K25*0.01)+J26)</f>
        <v>64.434362413402454</v>
      </c>
      <c r="T26" s="27">
        <f t="shared" si="12"/>
        <v>0.78629631747435291</v>
      </c>
      <c r="U26" s="28">
        <f t="shared" si="5"/>
        <v>7.9698150160063541E-3</v>
      </c>
      <c r="V26" s="29">
        <f t="shared" si="6"/>
        <v>0.02</v>
      </c>
      <c r="W26" s="45">
        <f t="shared" si="13"/>
        <v>144.43681886525388</v>
      </c>
      <c r="X26" s="45">
        <f t="shared" si="14"/>
        <v>0</v>
      </c>
      <c r="Y26" s="15"/>
      <c r="Z26" s="15"/>
    </row>
    <row r="27" spans="1:26" ht="18" customHeight="1" x14ac:dyDescent="0.25">
      <c r="A27" s="15"/>
      <c r="B27" s="15"/>
      <c r="C27" s="15"/>
      <c r="D27" s="15"/>
      <c r="E27" s="16"/>
      <c r="F27" s="15"/>
      <c r="G27" s="30">
        <v>25</v>
      </c>
      <c r="H27" s="24">
        <f t="shared" si="7"/>
        <v>44743</v>
      </c>
      <c r="I27" s="25">
        <f>SUMIF(Table1[Date],"="&amp;H27,Table1[$STAKE TO FAUCET])</f>
        <v>0</v>
      </c>
      <c r="J27" s="25">
        <f>SUMIF(Table13[Date],"="&amp;H27,Table13[$STAKE CLAIMED])</f>
        <v>0</v>
      </c>
      <c r="K27" s="26">
        <f>IF(IFERROR(MATCH(H27,Table16[Date],0),0)=1,INDEX(Table16[New NFV],MATCH(H27,Table16[Date],0)),K26 + (K26*0.0095)+I27)</f>
        <v>304.37701441351339</v>
      </c>
      <c r="L27" s="26">
        <f>IF(T27&lt;-0.33,IF(L26-(W26-X27)&lt;K27,K27,L26-(W26-X27)),IF(IFERROR(MATCH(H27,Table16[Date],0),0)=1,INDEX(Table16[New GFV],MATCH(H27,Table16[Date],0)),L26+(L26*V26*0.95)+I27))</f>
        <v>384.68776250250909</v>
      </c>
      <c r="M27" s="26">
        <f t="shared" si="15"/>
        <v>3.0151264429273246</v>
      </c>
      <c r="N27" s="26">
        <f t="shared" si="1"/>
        <v>0.15075632214636625</v>
      </c>
      <c r="O27" s="26">
        <f t="shared" si="9"/>
        <v>7.5502995584398249</v>
      </c>
      <c r="P27" s="26">
        <f t="shared" si="2"/>
        <v>0.37751497792199129</v>
      </c>
      <c r="Q27" s="26">
        <f t="shared" si="16"/>
        <v>10.56542600136715</v>
      </c>
      <c r="R27" s="26">
        <f t="shared" si="17"/>
        <v>0.52827130006835754</v>
      </c>
      <c r="S27" s="26">
        <f>IF(IFERROR(MATCH(H27,Table16[Date],0),0)=1,INDEX(Table16[New Claimed],MATCH(H27,Table16[Date],0)),S26+(K26*0.01)+J27)</f>
        <v>67.449488856329779</v>
      </c>
      <c r="T27" s="27">
        <f t="shared" si="12"/>
        <v>0.7784015031940098</v>
      </c>
      <c r="U27" s="28">
        <f t="shared" si="5"/>
        <v>7.8948142803431098E-3</v>
      </c>
      <c r="V27" s="29">
        <f t="shared" si="6"/>
        <v>0.02</v>
      </c>
      <c r="W27" s="45">
        <f t="shared" si="13"/>
        <v>151.98711842369372</v>
      </c>
      <c r="X27" s="45">
        <f t="shared" si="14"/>
        <v>0</v>
      </c>
      <c r="Y27" s="15"/>
      <c r="Z27" s="15"/>
    </row>
    <row r="28" spans="1:26" ht="18" customHeight="1" x14ac:dyDescent="0.25">
      <c r="A28" s="15"/>
      <c r="B28" s="15"/>
      <c r="C28" s="15"/>
      <c r="D28" s="15"/>
      <c r="E28" s="16"/>
      <c r="F28" s="15"/>
      <c r="G28" s="30">
        <v>26</v>
      </c>
      <c r="H28" s="24">
        <f t="shared" si="7"/>
        <v>44744</v>
      </c>
      <c r="I28" s="25">
        <f>SUMIF(Table1[Date],"="&amp;H28,Table1[$STAKE TO FAUCET])</f>
        <v>0</v>
      </c>
      <c r="J28" s="25">
        <f>SUMIF(Table13[Date],"="&amp;H28,Table13[$STAKE CLAIMED])</f>
        <v>0</v>
      </c>
      <c r="K28" s="26">
        <f>IF(IFERROR(MATCH(H28,Table16[Date],0),0)=1,INDEX(Table16[New NFV],MATCH(H28,Table16[Date],0)),K27 + (K27*0.0095)+I28)</f>
        <v>307.26859605044177</v>
      </c>
      <c r="L28" s="26">
        <f>IF(T28&lt;-0.33,IF(L27-(W27-X28)&lt;K28,K28,L27-(W27-X28)),IF(IFERROR(MATCH(H28,Table16[Date],0),0)=1,INDEX(Table16[New GFV],MATCH(H28,Table16[Date],0)),L27+(L27*V27*0.95)+I28))</f>
        <v>391.99682999005677</v>
      </c>
      <c r="M28" s="26">
        <f t="shared" si="15"/>
        <v>3.0437701441351339</v>
      </c>
      <c r="N28" s="26">
        <f t="shared" si="1"/>
        <v>0.1521885072067567</v>
      </c>
      <c r="O28" s="26">
        <f t="shared" si="9"/>
        <v>7.6937552500501818</v>
      </c>
      <c r="P28" s="26">
        <f t="shared" si="2"/>
        <v>0.38468776250250913</v>
      </c>
      <c r="Q28" s="26">
        <f t="shared" si="16"/>
        <v>10.737525394185315</v>
      </c>
      <c r="R28" s="26">
        <f t="shared" si="17"/>
        <v>0.53687626970926583</v>
      </c>
      <c r="S28" s="26">
        <f>IF(IFERROR(MATCH(H28,Table16[Date],0),0)=1,INDEX(Table16[New Claimed],MATCH(H28,Table16[Date],0)),S27+(K27*0.01)+J28)</f>
        <v>70.493259000464917</v>
      </c>
      <c r="T28" s="27">
        <f t="shared" si="12"/>
        <v>0.77058098384745888</v>
      </c>
      <c r="U28" s="28">
        <f t="shared" si="5"/>
        <v>7.8205193465509248E-3</v>
      </c>
      <c r="V28" s="29">
        <f t="shared" si="6"/>
        <v>0.02</v>
      </c>
      <c r="W28" s="45">
        <f t="shared" si="13"/>
        <v>159.68087367374389</v>
      </c>
      <c r="X28" s="45">
        <f t="shared" si="14"/>
        <v>0</v>
      </c>
      <c r="Y28" s="15"/>
      <c r="Z28" s="15"/>
    </row>
    <row r="29" spans="1:26" ht="18" customHeight="1" x14ac:dyDescent="0.25">
      <c r="A29" s="15"/>
      <c r="B29" s="15"/>
      <c r="C29" s="15"/>
      <c r="D29" s="15"/>
      <c r="E29" s="16"/>
      <c r="F29" s="15"/>
      <c r="G29" s="30">
        <v>27</v>
      </c>
      <c r="H29" s="24">
        <f t="shared" si="7"/>
        <v>44745</v>
      </c>
      <c r="I29" s="25">
        <f>SUMIF(Table1[Date],"="&amp;H29,Table1[$STAKE TO FAUCET])</f>
        <v>0</v>
      </c>
      <c r="J29" s="25">
        <f>SUMIF(Table13[Date],"="&amp;H29,Table13[$STAKE CLAIMED])</f>
        <v>0</v>
      </c>
      <c r="K29" s="26">
        <f>IF(IFERROR(MATCH(H29,Table16[Date],0),0)=1,INDEX(Table16[New NFV],MATCH(H29,Table16[Date],0)),K28 + (K28*0.0095)+I29)</f>
        <v>310.18764771292098</v>
      </c>
      <c r="L29" s="26">
        <f>IF(T29&lt;-0.33,IF(L28-(W28-X29)&lt;K29,K29,L28-(W28-X29)),IF(IFERROR(MATCH(H29,Table16[Date],0),0)=1,INDEX(Table16[New GFV],MATCH(H29,Table16[Date],0)),L28+(L28*V28*0.95)+I29))</f>
        <v>399.44476975986782</v>
      </c>
      <c r="M29" s="26">
        <f t="shared" si="15"/>
        <v>3.0726859605044177</v>
      </c>
      <c r="N29" s="26">
        <f t="shared" si="1"/>
        <v>0.15363429802522088</v>
      </c>
      <c r="O29" s="26">
        <f t="shared" si="9"/>
        <v>7.8399365998011357</v>
      </c>
      <c r="P29" s="26">
        <f t="shared" si="2"/>
        <v>0.39199682999005681</v>
      </c>
      <c r="Q29" s="26">
        <f t="shared" si="16"/>
        <v>10.912622560305554</v>
      </c>
      <c r="R29" s="26">
        <f t="shared" si="17"/>
        <v>0.54563112801527769</v>
      </c>
      <c r="S29" s="26">
        <f>IF(IFERROR(MATCH(H29,Table16[Date],0),0)=1,INDEX(Table16[New Claimed],MATCH(H29,Table16[Date],0)),S28+(K28*0.01)+J29)</f>
        <v>73.565944960969333</v>
      </c>
      <c r="T29" s="27">
        <f t="shared" si="12"/>
        <v>0.7628340602748479</v>
      </c>
      <c r="U29" s="28">
        <f t="shared" si="5"/>
        <v>7.7469235726109753E-3</v>
      </c>
      <c r="V29" s="29">
        <f t="shared" si="6"/>
        <v>0.02</v>
      </c>
      <c r="W29" s="45">
        <f t="shared" si="13"/>
        <v>167.52081027354504</v>
      </c>
      <c r="X29" s="45">
        <f t="shared" si="14"/>
        <v>0</v>
      </c>
      <c r="Y29" s="15"/>
      <c r="Z29" s="15"/>
    </row>
    <row r="30" spans="1:26" ht="18" customHeight="1" x14ac:dyDescent="0.25">
      <c r="A30" s="15"/>
      <c r="B30" s="15"/>
      <c r="C30" s="15"/>
      <c r="D30" s="15"/>
      <c r="E30" s="16"/>
      <c r="F30" s="15"/>
      <c r="G30" s="30">
        <v>28</v>
      </c>
      <c r="H30" s="24">
        <f t="shared" si="7"/>
        <v>44746</v>
      </c>
      <c r="I30" s="25">
        <f>SUMIF(Table1[Date],"="&amp;H30,Table1[$STAKE TO FAUCET])</f>
        <v>0</v>
      </c>
      <c r="J30" s="25">
        <f>SUMIF(Table13[Date],"="&amp;H30,Table13[$STAKE CLAIMED])</f>
        <v>0</v>
      </c>
      <c r="K30" s="26">
        <f>IF(IFERROR(MATCH(H30,Table16[Date],0),0)=1,INDEX(Table16[New NFV],MATCH(H30,Table16[Date],0)),K29 + (K29*0.0095)+I30)</f>
        <v>313.13443036619373</v>
      </c>
      <c r="L30" s="26">
        <f>IF(T30&lt;-0.33,IF(L29-(W29-X30)&lt;K30,K30,L29-(W29-X30)),IF(IFERROR(MATCH(H30,Table16[Date],0),0)=1,INDEX(Table16[New GFV],MATCH(H30,Table16[Date],0)),L29+(L29*V29*0.95)+I30))</f>
        <v>407.03422038530533</v>
      </c>
      <c r="M30" s="26">
        <f t="shared" si="15"/>
        <v>3.1018764771292098</v>
      </c>
      <c r="N30" s="26">
        <f t="shared" si="1"/>
        <v>0.15509382385646051</v>
      </c>
      <c r="O30" s="26">
        <f t="shared" si="9"/>
        <v>7.9888953951973569</v>
      </c>
      <c r="P30" s="26">
        <f t="shared" si="2"/>
        <v>0.39944476975986787</v>
      </c>
      <c r="Q30" s="26">
        <f t="shared" si="16"/>
        <v>11.090771872326567</v>
      </c>
      <c r="R30" s="26">
        <f t="shared" si="17"/>
        <v>0.5545385936163284</v>
      </c>
      <c r="S30" s="26">
        <f>IF(IFERROR(MATCH(H30,Table16[Date],0),0)=1,INDEX(Table16[New Claimed],MATCH(H30,Table16[Date],0)),S29+(K29*0.01)+J30)</f>
        <v>76.667821438098542</v>
      </c>
      <c r="T30" s="27">
        <f t="shared" si="12"/>
        <v>0.75516003989583746</v>
      </c>
      <c r="U30" s="28">
        <f t="shared" si="5"/>
        <v>7.6740203790104378E-3</v>
      </c>
      <c r="V30" s="29">
        <f t="shared" si="6"/>
        <v>0.02</v>
      </c>
      <c r="W30" s="45">
        <f t="shared" si="13"/>
        <v>175.50970566874238</v>
      </c>
      <c r="X30" s="45">
        <f t="shared" si="14"/>
        <v>0</v>
      </c>
      <c r="Y30" s="15"/>
      <c r="Z30" s="15"/>
    </row>
    <row r="31" spans="1:26" ht="18" customHeight="1" x14ac:dyDescent="0.25">
      <c r="A31" s="15"/>
      <c r="B31" s="15"/>
      <c r="C31" s="15"/>
      <c r="D31" s="15"/>
      <c r="E31" s="16"/>
      <c r="F31" s="15"/>
      <c r="G31" s="30">
        <v>29</v>
      </c>
      <c r="H31" s="24">
        <f t="shared" si="7"/>
        <v>44747</v>
      </c>
      <c r="I31" s="25">
        <f>SUMIF(Table1[Date],"="&amp;H31,Table1[$STAKE TO FAUCET])</f>
        <v>0</v>
      </c>
      <c r="J31" s="25">
        <f>SUMIF(Table13[Date],"="&amp;H31,Table13[$STAKE CLAIMED])</f>
        <v>0</v>
      </c>
      <c r="K31" s="26">
        <f>IF(IFERROR(MATCH(H31,Table16[Date],0),0)=1,INDEX(Table16[New NFV],MATCH(H31,Table16[Date],0)),K30 + (K30*0.0095)+I31)</f>
        <v>316.10920745467257</v>
      </c>
      <c r="L31" s="26">
        <f>IF(T31&lt;-0.33,IF(L30-(W30-X31)&lt;K31,K31,L30-(W30-X31)),IF(IFERROR(MATCH(H31,Table16[Date],0),0)=1,INDEX(Table16[New GFV],MATCH(H31,Table16[Date],0)),L30+(L30*V30*0.95)+I31))</f>
        <v>414.76787057262612</v>
      </c>
      <c r="M31" s="26">
        <f t="shared" si="15"/>
        <v>3.1313443036619373</v>
      </c>
      <c r="N31" s="26">
        <f t="shared" si="1"/>
        <v>0.15656721518309688</v>
      </c>
      <c r="O31" s="26">
        <f t="shared" si="9"/>
        <v>8.1406844077061074</v>
      </c>
      <c r="P31" s="26">
        <f t="shared" si="2"/>
        <v>0.4070342203853054</v>
      </c>
      <c r="Q31" s="26">
        <f t="shared" si="16"/>
        <v>11.272028711368044</v>
      </c>
      <c r="R31" s="26">
        <f t="shared" si="17"/>
        <v>0.56360143556840225</v>
      </c>
      <c r="S31" s="26">
        <f>IF(IFERROR(MATCH(H31,Table16[Date],0),0)=1,INDEX(Table16[New Claimed],MATCH(H31,Table16[Date],0)),S30+(K30*0.01)+J31)</f>
        <v>79.799165741760476</v>
      </c>
      <c r="T31" s="27">
        <f t="shared" si="12"/>
        <v>0.7475582366476845</v>
      </c>
      <c r="U31" s="28">
        <f t="shared" si="5"/>
        <v>7.6018032481529607E-3</v>
      </c>
      <c r="V31" s="29">
        <f t="shared" si="6"/>
        <v>0.02</v>
      </c>
      <c r="W31" s="45">
        <f t="shared" si="13"/>
        <v>183.6503900764485</v>
      </c>
      <c r="X31" s="45">
        <f t="shared" si="14"/>
        <v>0</v>
      </c>
      <c r="Y31" s="15"/>
      <c r="Z31" s="15"/>
    </row>
    <row r="32" spans="1:26" ht="18" customHeight="1" x14ac:dyDescent="0.25">
      <c r="A32" s="15"/>
      <c r="B32" s="15"/>
      <c r="C32" s="15"/>
      <c r="D32" s="15"/>
      <c r="E32" s="16"/>
      <c r="F32" s="15"/>
      <c r="G32" s="30">
        <v>30</v>
      </c>
      <c r="H32" s="24">
        <f t="shared" si="7"/>
        <v>44748</v>
      </c>
      <c r="I32" s="25">
        <f>SUMIF(Table1[Date],"="&amp;H32,Table1[$STAKE TO FAUCET])</f>
        <v>0</v>
      </c>
      <c r="J32" s="25">
        <f>SUMIF(Table13[Date],"="&amp;H32,Table13[$STAKE CLAIMED])</f>
        <v>0</v>
      </c>
      <c r="K32" s="26">
        <f>IF(IFERROR(MATCH(H32,Table16[Date],0),0)=1,INDEX(Table16[New NFV],MATCH(H32,Table16[Date],0)),K31 + (K31*0.0095)+I32)</f>
        <v>319.11224492549195</v>
      </c>
      <c r="L32" s="26">
        <f>IF(T32&lt;-0.33,IF(L31-(W31-X32)&lt;K32,K32,L31-(W31-X32)),IF(IFERROR(MATCH(H32,Table16[Date],0),0)=1,INDEX(Table16[New GFV],MATCH(H32,Table16[Date],0)),L31+(L31*V31*0.95)+I32))</f>
        <v>422.64846011350602</v>
      </c>
      <c r="M32" s="26">
        <f t="shared" si="15"/>
        <v>3.1610920745467257</v>
      </c>
      <c r="N32" s="26">
        <f t="shared" si="1"/>
        <v>0.15805460372733629</v>
      </c>
      <c r="O32" s="26">
        <f t="shared" si="9"/>
        <v>8.2953574114525228</v>
      </c>
      <c r="P32" s="26">
        <f t="shared" si="2"/>
        <v>0.41476787057262615</v>
      </c>
      <c r="Q32" s="26">
        <f t="shared" si="16"/>
        <v>11.456449485999249</v>
      </c>
      <c r="R32" s="26">
        <f t="shared" si="17"/>
        <v>0.57282247429996247</v>
      </c>
      <c r="S32" s="26">
        <f>IF(IFERROR(MATCH(H32,Table16[Date],0),0)=1,INDEX(Table16[New Claimed],MATCH(H32,Table16[Date],0)),S31+(K31*0.01)+J32)</f>
        <v>82.960257816307205</v>
      </c>
      <c r="T32" s="27">
        <f t="shared" si="12"/>
        <v>0.74002797092390726</v>
      </c>
      <c r="U32" s="28">
        <f t="shared" si="5"/>
        <v>7.5302657237772408E-3</v>
      </c>
      <c r="V32" s="29">
        <f t="shared" si="6"/>
        <v>0.02</v>
      </c>
      <c r="W32" s="45">
        <f t="shared" si="13"/>
        <v>191.94574748790103</v>
      </c>
      <c r="X32" s="45">
        <f t="shared" si="14"/>
        <v>0</v>
      </c>
      <c r="Y32" s="15"/>
      <c r="Z32" s="15"/>
    </row>
    <row r="33" spans="1:26" ht="18" customHeight="1" x14ac:dyDescent="0.25">
      <c r="A33" s="15"/>
      <c r="B33" s="15"/>
      <c r="C33" s="15"/>
      <c r="D33" s="15"/>
      <c r="E33" s="16"/>
      <c r="F33" s="15"/>
      <c r="G33" s="23">
        <v>31</v>
      </c>
      <c r="H33" s="24">
        <f t="shared" si="7"/>
        <v>44749</v>
      </c>
      <c r="I33" s="25">
        <f>SUMIF(Table1[Date],"="&amp;H33,Table1[$STAKE TO FAUCET])</f>
        <v>0</v>
      </c>
      <c r="J33" s="25">
        <f>SUMIF(Table13[Date],"="&amp;H33,Table13[$STAKE CLAIMED])</f>
        <v>0</v>
      </c>
      <c r="K33" s="26">
        <f>IF(IFERROR(MATCH(H33,Table16[Date],0),0)=1,INDEX(Table16[New NFV],MATCH(H33,Table16[Date],0)),K32 + (K32*0.0095)+I33)</f>
        <v>322.14381125228414</v>
      </c>
      <c r="L33" s="26">
        <f>IF(T33&lt;-0.33,IF(L32-(W32-X33)&lt;K33,K33,L32-(W32-X33)),IF(IFERROR(MATCH(H33,Table16[Date],0),0)=1,INDEX(Table16[New GFV],MATCH(H33,Table16[Date],0)),L32+(L32*V32*0.95)+I33))</f>
        <v>430.67878085566264</v>
      </c>
      <c r="M33" s="26">
        <f t="shared" si="15"/>
        <v>3.1911224492549195</v>
      </c>
      <c r="N33" s="26">
        <f t="shared" si="1"/>
        <v>0.15955612246274598</v>
      </c>
      <c r="O33" s="26">
        <f t="shared" si="9"/>
        <v>8.4529692022701202</v>
      </c>
      <c r="P33" s="26">
        <f t="shared" si="2"/>
        <v>0.42264846011350604</v>
      </c>
      <c r="Q33" s="26">
        <f t="shared" si="16"/>
        <v>11.64409165152504</v>
      </c>
      <c r="R33" s="26">
        <f t="shared" si="17"/>
        <v>0.58220458257625207</v>
      </c>
      <c r="S33" s="26">
        <f>IF(IFERROR(MATCH(H33,Table16[Date],0),0)=1,INDEX(Table16[New Claimed],MATCH(H33,Table16[Date],0)),S32+(K32*0.01)+J33)</f>
        <v>86.151380265562125</v>
      </c>
      <c r="T33" s="27">
        <f t="shared" si="12"/>
        <v>0.73256856951352878</v>
      </c>
      <c r="U33" s="28">
        <f t="shared" si="5"/>
        <v>7.4594014103784856E-3</v>
      </c>
      <c r="V33" s="29">
        <f t="shared" si="6"/>
        <v>0.02</v>
      </c>
      <c r="W33" s="45">
        <f t="shared" si="13"/>
        <v>200.39871669017114</v>
      </c>
      <c r="X33" s="45">
        <f t="shared" si="14"/>
        <v>0</v>
      </c>
      <c r="Y33" s="15"/>
      <c r="Z33" s="15"/>
    </row>
    <row r="34" spans="1:26" ht="18" customHeight="1" x14ac:dyDescent="0.25">
      <c r="A34" s="15"/>
      <c r="B34" s="15"/>
      <c r="C34" s="15"/>
      <c r="D34" s="15"/>
      <c r="E34" s="16"/>
      <c r="F34" s="15"/>
      <c r="G34" s="23">
        <v>32</v>
      </c>
      <c r="H34" s="24">
        <f t="shared" si="7"/>
        <v>44750</v>
      </c>
      <c r="I34" s="25">
        <f>SUMIF(Table1[Date],"="&amp;H34,Table1[$STAKE TO FAUCET])</f>
        <v>0</v>
      </c>
      <c r="J34" s="25">
        <f>SUMIF(Table13[Date],"="&amp;H34,Table13[$STAKE CLAIMED])</f>
        <v>0</v>
      </c>
      <c r="K34" s="26">
        <f>IF(IFERROR(MATCH(H34,Table16[Date],0),0)=1,INDEX(Table16[New NFV],MATCH(H34,Table16[Date],0)),K33 + (K33*0.0095)+I34)</f>
        <v>325.20417745918081</v>
      </c>
      <c r="L34" s="26">
        <f>IF(T34&lt;-0.33,IF(L33-(W33-X34)&lt;K34,K34,L33-(W33-X34)),IF(IFERROR(MATCH(H34,Table16[Date],0),0)=1,INDEX(Table16[New GFV],MATCH(H34,Table16[Date],0)),L33+(L33*V33*0.95)+I34))</f>
        <v>438.86167769192025</v>
      </c>
      <c r="M34" s="26">
        <f t="shared" si="15"/>
        <v>3.2214381125228413</v>
      </c>
      <c r="N34" s="26">
        <f t="shared" si="1"/>
        <v>0.16107190562614207</v>
      </c>
      <c r="O34" s="26">
        <f t="shared" si="9"/>
        <v>8.6135756171132538</v>
      </c>
      <c r="P34" s="26">
        <f t="shared" si="2"/>
        <v>0.43067878085566269</v>
      </c>
      <c r="Q34" s="26">
        <f t="shared" si="16"/>
        <v>11.835013729636096</v>
      </c>
      <c r="R34" s="26">
        <f t="shared" si="17"/>
        <v>0.59175068648180473</v>
      </c>
      <c r="S34" s="26">
        <f>IF(IFERROR(MATCH(H34,Table16[Date],0),0)=1,INDEX(Table16[New Claimed],MATCH(H34,Table16[Date],0)),S33+(K33*0.01)+J34)</f>
        <v>89.372818378084972</v>
      </c>
      <c r="T34" s="27">
        <f t="shared" si="12"/>
        <v>0.72517936554089035</v>
      </c>
      <c r="U34" s="28">
        <f t="shared" si="5"/>
        <v>7.3892039726384251E-3</v>
      </c>
      <c r="V34" s="29">
        <f t="shared" si="6"/>
        <v>0.02</v>
      </c>
      <c r="W34" s="45">
        <f t="shared" si="13"/>
        <v>209.01229230728438</v>
      </c>
      <c r="X34" s="45">
        <f t="shared" si="14"/>
        <v>0</v>
      </c>
      <c r="Y34" s="15"/>
      <c r="Z34" s="15"/>
    </row>
    <row r="35" spans="1:26" ht="18" customHeight="1" x14ac:dyDescent="0.25">
      <c r="A35" s="15"/>
      <c r="B35" s="15"/>
      <c r="C35" s="15"/>
      <c r="D35" s="15"/>
      <c r="E35" s="16"/>
      <c r="F35" s="15"/>
      <c r="G35" s="23">
        <v>33</v>
      </c>
      <c r="H35" s="24">
        <f t="shared" si="7"/>
        <v>44751</v>
      </c>
      <c r="I35" s="25">
        <f>SUMIF(Table1[Date],"="&amp;H35,Table1[$STAKE TO FAUCET])</f>
        <v>0</v>
      </c>
      <c r="J35" s="25">
        <f>SUMIF(Table13[Date],"="&amp;H35,Table13[$STAKE CLAIMED])</f>
        <v>0</v>
      </c>
      <c r="K35" s="26">
        <f>IF(IFERROR(MATCH(H35,Table16[Date],0),0)=1,INDEX(Table16[New NFV],MATCH(H35,Table16[Date],0)),K34 + (K34*0.0095)+I35)</f>
        <v>328.29361714504302</v>
      </c>
      <c r="L35" s="26">
        <f>IF(T35&lt;-0.33,IF(L34-(W34-X35)&lt;K35,K35,L34-(W34-X35)),IF(IFERROR(MATCH(H35,Table16[Date],0),0)=1,INDEX(Table16[New GFV],MATCH(H35,Table16[Date],0)),L34+(L34*V34*0.95)+I35))</f>
        <v>447.20004956806673</v>
      </c>
      <c r="M35" s="26">
        <f t="shared" si="15"/>
        <v>3.2520417745918082</v>
      </c>
      <c r="N35" s="26">
        <f t="shared" si="1"/>
        <v>0.16260208872959042</v>
      </c>
      <c r="O35" s="26">
        <f t="shared" si="9"/>
        <v>8.7772335538384052</v>
      </c>
      <c r="P35" s="26">
        <f t="shared" si="2"/>
        <v>0.4388616776919203</v>
      </c>
      <c r="Q35" s="26">
        <f t="shared" si="16"/>
        <v>12.029275328430213</v>
      </c>
      <c r="R35" s="26">
        <f t="shared" si="17"/>
        <v>0.60146376642151078</v>
      </c>
      <c r="S35" s="26">
        <f>IF(IFERROR(MATCH(H35,Table16[Date],0),0)=1,INDEX(Table16[New Claimed],MATCH(H35,Table16[Date],0)),S34+(K34*0.01)+J35)</f>
        <v>92.624860152676774</v>
      </c>
      <c r="T35" s="27">
        <f t="shared" si="12"/>
        <v>0.71785969840603303</v>
      </c>
      <c r="U35" s="28">
        <f t="shared" si="5"/>
        <v>7.3196671348573217E-3</v>
      </c>
      <c r="V35" s="29">
        <f t="shared" si="6"/>
        <v>0.02</v>
      </c>
      <c r="W35" s="45">
        <f t="shared" si="13"/>
        <v>217.7895258611228</v>
      </c>
      <c r="X35" s="45">
        <f t="shared" si="14"/>
        <v>0</v>
      </c>
      <c r="Y35" s="15"/>
      <c r="Z35" s="15"/>
    </row>
    <row r="36" spans="1:26" ht="18" customHeight="1" x14ac:dyDescent="0.25">
      <c r="A36" s="15"/>
      <c r="B36" s="15"/>
      <c r="C36" s="15"/>
      <c r="D36" s="15"/>
      <c r="E36" s="16"/>
      <c r="F36" s="15"/>
      <c r="G36" s="23">
        <v>34</v>
      </c>
      <c r="H36" s="24">
        <f t="shared" si="7"/>
        <v>44752</v>
      </c>
      <c r="I36" s="25">
        <f>SUMIF(Table1[Date],"="&amp;H36,Table1[$STAKE TO FAUCET])</f>
        <v>0</v>
      </c>
      <c r="J36" s="25">
        <f>SUMIF(Table13[Date],"="&amp;H36,Table13[$STAKE CLAIMED])</f>
        <v>0</v>
      </c>
      <c r="K36" s="26">
        <f>IF(IFERROR(MATCH(H36,Table16[Date],0),0)=1,INDEX(Table16[New NFV],MATCH(H36,Table16[Date],0)),K35 + (K35*0.0095)+I36)</f>
        <v>331.41240650792093</v>
      </c>
      <c r="L36" s="26">
        <f>IF(T36&lt;-0.33,IF(L35-(W35-X36)&lt;K36,K36,L35-(W35-X36)),IF(IFERROR(MATCH(H36,Table16[Date],0),0)=1,INDEX(Table16[New GFV],MATCH(H36,Table16[Date],0)),L35+(L35*V35*0.95)+I36))</f>
        <v>455.69685050985998</v>
      </c>
      <c r="M36" s="26">
        <f t="shared" si="15"/>
        <v>3.2829361714504302</v>
      </c>
      <c r="N36" s="26">
        <f t="shared" si="1"/>
        <v>0.16414680857252151</v>
      </c>
      <c r="O36" s="26">
        <f t="shared" si="9"/>
        <v>8.9440009913613352</v>
      </c>
      <c r="P36" s="26">
        <f t="shared" si="2"/>
        <v>0.4472000495680668</v>
      </c>
      <c r="Q36" s="26">
        <f t="shared" si="16"/>
        <v>12.226937162811765</v>
      </c>
      <c r="R36" s="26">
        <f t="shared" si="17"/>
        <v>0.61134685814058831</v>
      </c>
      <c r="S36" s="26">
        <f>IF(IFERROR(MATCH(H36,Table16[Date],0),0)=1,INDEX(Table16[New Claimed],MATCH(H36,Table16[Date],0)),S35+(K35*0.01)+J36)</f>
        <v>95.907796324127204</v>
      </c>
      <c r="T36" s="27">
        <f t="shared" si="12"/>
        <v>0.71060891372563939</v>
      </c>
      <c r="U36" s="28">
        <f t="shared" si="5"/>
        <v>7.2507846803936404E-3</v>
      </c>
      <c r="V36" s="29">
        <f t="shared" si="6"/>
        <v>0.02</v>
      </c>
      <c r="W36" s="45">
        <f t="shared" si="13"/>
        <v>226.73352685248415</v>
      </c>
      <c r="X36" s="45">
        <f t="shared" si="14"/>
        <v>0</v>
      </c>
      <c r="Y36" s="15"/>
      <c r="Z36" s="15"/>
    </row>
    <row r="37" spans="1:26" ht="18" customHeight="1" x14ac:dyDescent="0.25">
      <c r="A37" s="15"/>
      <c r="B37" s="15"/>
      <c r="C37" s="15"/>
      <c r="D37" s="15"/>
      <c r="E37" s="16"/>
      <c r="F37" s="15"/>
      <c r="G37" s="23">
        <v>35</v>
      </c>
      <c r="H37" s="24">
        <f t="shared" si="7"/>
        <v>44753</v>
      </c>
      <c r="I37" s="25">
        <f>SUMIF(Table1[Date],"="&amp;H37,Table1[$STAKE TO FAUCET])</f>
        <v>0</v>
      </c>
      <c r="J37" s="25">
        <f>SUMIF(Table13[Date],"="&amp;H37,Table13[$STAKE CLAIMED])</f>
        <v>0</v>
      </c>
      <c r="K37" s="26">
        <f>IF(IFERROR(MATCH(H37,Table16[Date],0),0)=1,INDEX(Table16[New NFV],MATCH(H37,Table16[Date],0)),K36 + (K36*0.0095)+I37)</f>
        <v>334.56082436974617</v>
      </c>
      <c r="L37" s="26">
        <f>IF(T37&lt;-0.33,IF(L36-(W36-X37)&lt;K37,K37,L36-(W36-X37)),IF(IFERROR(MATCH(H37,Table16[Date],0),0)=1,INDEX(Table16[New GFV],MATCH(H37,Table16[Date],0)),L36+(L36*V36*0.95)+I37))</f>
        <v>464.35509066954734</v>
      </c>
      <c r="M37" s="26">
        <f t="shared" si="15"/>
        <v>3.3141240650792092</v>
      </c>
      <c r="N37" s="26">
        <f t="shared" si="1"/>
        <v>0.16570620325396046</v>
      </c>
      <c r="O37" s="26">
        <f t="shared" si="9"/>
        <v>9.1139370101971995</v>
      </c>
      <c r="P37" s="26">
        <f t="shared" si="2"/>
        <v>0.45569685050985997</v>
      </c>
      <c r="Q37" s="26">
        <f t="shared" si="16"/>
        <v>12.428061075276409</v>
      </c>
      <c r="R37" s="26">
        <f t="shared" si="17"/>
        <v>0.62140305376382043</v>
      </c>
      <c r="S37" s="26">
        <f>IF(IFERROR(MATCH(H37,Table16[Date],0),0)=1,INDEX(Table16[New Claimed],MATCH(H37,Table16[Date],0)),S36+(K36*0.01)+J37)</f>
        <v>99.221920389206417</v>
      </c>
      <c r="T37" s="27">
        <f t="shared" si="12"/>
        <v>0.70342636327453134</v>
      </c>
      <c r="U37" s="28">
        <f t="shared" si="5"/>
        <v>7.1825504511080496E-3</v>
      </c>
      <c r="V37" s="29">
        <f t="shared" si="6"/>
        <v>0.02</v>
      </c>
      <c r="W37" s="45">
        <f t="shared" si="13"/>
        <v>235.84746386268134</v>
      </c>
      <c r="X37" s="45">
        <f t="shared" si="14"/>
        <v>0</v>
      </c>
      <c r="Y37" s="15"/>
      <c r="Z37" s="15"/>
    </row>
    <row r="38" spans="1:26" ht="18" customHeight="1" x14ac:dyDescent="0.25">
      <c r="A38" s="15"/>
      <c r="B38" s="15"/>
      <c r="C38" s="15"/>
      <c r="D38" s="15"/>
      <c r="E38" s="16"/>
      <c r="F38" s="15"/>
      <c r="G38" s="23">
        <v>36</v>
      </c>
      <c r="H38" s="24">
        <f t="shared" si="7"/>
        <v>44754</v>
      </c>
      <c r="I38" s="25">
        <f>SUMIF(Table1[Date],"="&amp;H38,Table1[$STAKE TO FAUCET])</f>
        <v>0</v>
      </c>
      <c r="J38" s="25">
        <f>SUMIF(Table13[Date],"="&amp;H38,Table13[$STAKE CLAIMED])</f>
        <v>0</v>
      </c>
      <c r="K38" s="26">
        <f>IF(IFERROR(MATCH(H38,Table16[Date],0),0)=1,INDEX(Table16[New NFV],MATCH(H38,Table16[Date],0)),K37 + (K37*0.0095)+I38)</f>
        <v>337.73915220125878</v>
      </c>
      <c r="L38" s="26">
        <f>IF(T38&lt;-0.33,IF(L37-(W37-X38)&lt;K38,K38,L37-(W37-X38)),IF(IFERROR(MATCH(H38,Table16[Date],0),0)=1,INDEX(Table16[New GFV],MATCH(H38,Table16[Date],0)),L37+(L37*V37*0.95)+I38))</f>
        <v>473.17783739226871</v>
      </c>
      <c r="M38" s="26">
        <f t="shared" si="15"/>
        <v>3.3456082436974617</v>
      </c>
      <c r="N38" s="26">
        <f t="shared" si="1"/>
        <v>0.16728041218487311</v>
      </c>
      <c r="O38" s="26">
        <f t="shared" si="9"/>
        <v>9.2871018133909473</v>
      </c>
      <c r="P38" s="26">
        <f t="shared" si="2"/>
        <v>0.46435509066954739</v>
      </c>
      <c r="Q38" s="26">
        <f t="shared" si="16"/>
        <v>12.63271005708841</v>
      </c>
      <c r="R38" s="26">
        <f t="shared" si="17"/>
        <v>0.63163550285442049</v>
      </c>
      <c r="S38" s="26">
        <f>IF(IFERROR(MATCH(H38,Table16[Date],0),0)=1,INDEX(Table16[New Claimed],MATCH(H38,Table16[Date],0)),S37+(K37*0.01)+J38)</f>
        <v>102.56752863290387</v>
      </c>
      <c r="T38" s="27">
        <f t="shared" si="12"/>
        <v>0.69631140492771804</v>
      </c>
      <c r="U38" s="28">
        <f t="shared" si="5"/>
        <v>7.1149583468133049E-3</v>
      </c>
      <c r="V38" s="29">
        <f t="shared" si="6"/>
        <v>0.02</v>
      </c>
      <c r="W38" s="45">
        <f t="shared" si="13"/>
        <v>245.13456567607227</v>
      </c>
      <c r="X38" s="45">
        <f t="shared" si="14"/>
        <v>0</v>
      </c>
      <c r="Y38" s="15"/>
      <c r="Z38" s="15"/>
    </row>
    <row r="39" spans="1:26" ht="18" customHeight="1" x14ac:dyDescent="0.25">
      <c r="A39" s="15"/>
      <c r="B39" s="15"/>
      <c r="C39" s="15"/>
      <c r="D39" s="15"/>
      <c r="E39" s="16"/>
      <c r="F39" s="15"/>
      <c r="G39" s="23">
        <v>37</v>
      </c>
      <c r="H39" s="24">
        <f t="shared" si="7"/>
        <v>44755</v>
      </c>
      <c r="I39" s="25">
        <f>SUMIF(Table1[Date],"="&amp;H39,Table1[$STAKE TO FAUCET])</f>
        <v>0</v>
      </c>
      <c r="J39" s="25">
        <f>SUMIF(Table13[Date],"="&amp;H39,Table13[$STAKE CLAIMED])</f>
        <v>0</v>
      </c>
      <c r="K39" s="26">
        <f>IF(IFERROR(MATCH(H39,Table16[Date],0),0)=1,INDEX(Table16[New NFV],MATCH(H39,Table16[Date],0)),K38 + (K38*0.0095)+I39)</f>
        <v>340.94767414717074</v>
      </c>
      <c r="L39" s="26">
        <f>IF(T39&lt;-0.33,IF(L38-(W38-X39)&lt;K39,K39,L38-(W38-X39)),IF(IFERROR(MATCH(H39,Table16[Date],0),0)=1,INDEX(Table16[New GFV],MATCH(H39,Table16[Date],0)),L38+(L38*V38*0.95)+I39))</f>
        <v>482.16821630272182</v>
      </c>
      <c r="M39" s="26">
        <f t="shared" si="15"/>
        <v>3.3773915220125876</v>
      </c>
      <c r="N39" s="26">
        <f t="shared" si="1"/>
        <v>0.16886957610062939</v>
      </c>
      <c r="O39" s="26">
        <f t="shared" si="9"/>
        <v>9.4635567478453737</v>
      </c>
      <c r="P39" s="26">
        <f t="shared" si="2"/>
        <v>0.47317783739226871</v>
      </c>
      <c r="Q39" s="26">
        <f t="shared" si="16"/>
        <v>12.840948269857961</v>
      </c>
      <c r="R39" s="26">
        <f t="shared" si="17"/>
        <v>0.64204741349289807</v>
      </c>
      <c r="S39" s="26">
        <f>IF(IFERROR(MATCH(H39,Table16[Date],0),0)=1,INDEX(Table16[New Claimed],MATCH(H39,Table16[Date],0)),S38+(K38*0.01)+J39)</f>
        <v>105.94492015491646</v>
      </c>
      <c r="T39" s="27">
        <f t="shared" si="12"/>
        <v>0.68926340260298968</v>
      </c>
      <c r="U39" s="28">
        <f t="shared" si="5"/>
        <v>7.048002324728353E-3</v>
      </c>
      <c r="V39" s="29">
        <f t="shared" si="6"/>
        <v>0.02</v>
      </c>
      <c r="W39" s="45">
        <f t="shared" si="13"/>
        <v>254.59812242391763</v>
      </c>
      <c r="X39" s="45">
        <f t="shared" si="14"/>
        <v>0</v>
      </c>
      <c r="Y39" s="15"/>
      <c r="Z39" s="15"/>
    </row>
    <row r="40" spans="1:26" ht="18" customHeight="1" x14ac:dyDescent="0.25">
      <c r="A40" s="15"/>
      <c r="B40" s="15"/>
      <c r="C40" s="15"/>
      <c r="D40" s="15"/>
      <c r="E40" s="16"/>
      <c r="F40" s="15"/>
      <c r="G40" s="23">
        <v>38</v>
      </c>
      <c r="H40" s="24">
        <f t="shared" si="7"/>
        <v>44756</v>
      </c>
      <c r="I40" s="25">
        <f>SUMIF(Table1[Date],"="&amp;H40,Table1[$STAKE TO FAUCET])</f>
        <v>0</v>
      </c>
      <c r="J40" s="25">
        <f>SUMIF(Table13[Date],"="&amp;H40,Table13[$STAKE CLAIMED])</f>
        <v>0</v>
      </c>
      <c r="K40" s="26">
        <f>IF(IFERROR(MATCH(H40,Table16[Date],0),0)=1,INDEX(Table16[New NFV],MATCH(H40,Table16[Date],0)),K39 + (K39*0.0095)+I40)</f>
        <v>344.18667705156889</v>
      </c>
      <c r="L40" s="26">
        <f>IF(T40&lt;-0.33,IF(L39-(W39-X40)&lt;K40,K40,L39-(W39-X40)),IF(IFERROR(MATCH(H40,Table16[Date],0),0)=1,INDEX(Table16[New GFV],MATCH(H40,Table16[Date],0)),L39+(L39*V39*0.95)+I40))</f>
        <v>491.32941241247352</v>
      </c>
      <c r="M40" s="26">
        <f t="shared" si="15"/>
        <v>3.4094767414717073</v>
      </c>
      <c r="N40" s="26">
        <f t="shared" si="1"/>
        <v>0.17047383707358538</v>
      </c>
      <c r="O40" s="26">
        <f t="shared" si="9"/>
        <v>9.6433643260544368</v>
      </c>
      <c r="P40" s="26">
        <f t="shared" si="2"/>
        <v>0.48216821630272189</v>
      </c>
      <c r="Q40" s="26">
        <f t="shared" si="16"/>
        <v>13.052841067526144</v>
      </c>
      <c r="R40" s="26">
        <f t="shared" si="17"/>
        <v>0.65264205337630732</v>
      </c>
      <c r="S40" s="26">
        <f>IF(IFERROR(MATCH(H40,Table16[Date],0),0)=1,INDEX(Table16[New Claimed],MATCH(H40,Table16[Date],0)),S39+(K39*0.01)+J40)</f>
        <v>109.35439689638817</v>
      </c>
      <c r="T40" s="27">
        <f t="shared" si="12"/>
        <v>0.68228172620405125</v>
      </c>
      <c r="U40" s="28">
        <f t="shared" si="5"/>
        <v>6.9816763989384301E-3</v>
      </c>
      <c r="V40" s="29">
        <f t="shared" si="6"/>
        <v>0.02</v>
      </c>
      <c r="W40" s="45">
        <f t="shared" si="13"/>
        <v>264.24148674997207</v>
      </c>
      <c r="X40" s="45">
        <f t="shared" si="14"/>
        <v>0</v>
      </c>
      <c r="Y40" s="15"/>
      <c r="Z40" s="15"/>
    </row>
    <row r="41" spans="1:26" ht="18" customHeight="1" x14ac:dyDescent="0.25">
      <c r="A41" s="15"/>
      <c r="B41" s="15"/>
      <c r="C41" s="15"/>
      <c r="D41" s="15"/>
      <c r="E41" s="16"/>
      <c r="F41" s="15"/>
      <c r="G41" s="23">
        <v>39</v>
      </c>
      <c r="H41" s="24">
        <f t="shared" si="7"/>
        <v>44757</v>
      </c>
      <c r="I41" s="25">
        <f>SUMIF(Table1[Date],"="&amp;H41,Table1[$STAKE TO FAUCET])</f>
        <v>0</v>
      </c>
      <c r="J41" s="25">
        <f>SUMIF(Table13[Date],"="&amp;H41,Table13[$STAKE CLAIMED])</f>
        <v>0</v>
      </c>
      <c r="K41" s="26">
        <f>IF(IFERROR(MATCH(H41,Table16[Date],0),0)=1,INDEX(Table16[New NFV],MATCH(H41,Table16[Date],0)),K40 + (K40*0.0095)+I41)</f>
        <v>347.4564504835588</v>
      </c>
      <c r="L41" s="26">
        <f>IF(T41&lt;-0.33,IF(L40-(W40-X41)&lt;K41,K41,L40-(W40-X41)),IF(IFERROR(MATCH(H41,Table16[Date],0),0)=1,INDEX(Table16[New GFV],MATCH(H41,Table16[Date],0)),L40+(L40*V40*0.95)+I41))</f>
        <v>500.66467124831053</v>
      </c>
      <c r="M41" s="26">
        <f t="shared" si="15"/>
        <v>3.4418667705156891</v>
      </c>
      <c r="N41" s="26">
        <f t="shared" si="1"/>
        <v>0.17209333852578446</v>
      </c>
      <c r="O41" s="26">
        <f t="shared" si="9"/>
        <v>9.82658824824947</v>
      </c>
      <c r="P41" s="26">
        <f t="shared" si="2"/>
        <v>0.49132941241247352</v>
      </c>
      <c r="Q41" s="26">
        <f t="shared" si="16"/>
        <v>13.26845501876516</v>
      </c>
      <c r="R41" s="26">
        <f t="shared" si="17"/>
        <v>0.66342275093825798</v>
      </c>
      <c r="S41" s="26">
        <f>IF(IFERROR(MATCH(H41,Table16[Date],0),0)=1,INDEX(Table16[New Claimed],MATCH(H41,Table16[Date],0)),S40+(K40*0.01)+J41)</f>
        <v>112.79626366690385</v>
      </c>
      <c r="T41" s="27">
        <f t="shared" si="12"/>
        <v>0.67536575156419143</v>
      </c>
      <c r="U41" s="28">
        <f t="shared" si="5"/>
        <v>6.9159746398598232E-3</v>
      </c>
      <c r="V41" s="29">
        <f t="shared" si="6"/>
        <v>0.02</v>
      </c>
      <c r="W41" s="45">
        <f t="shared" si="13"/>
        <v>274.06807499822156</v>
      </c>
      <c r="X41" s="45">
        <f t="shared" si="14"/>
        <v>0</v>
      </c>
      <c r="Y41" s="15"/>
      <c r="Z41" s="15"/>
    </row>
    <row r="42" spans="1:26" ht="18" customHeight="1" x14ac:dyDescent="0.25">
      <c r="A42" s="15"/>
      <c r="B42" s="15"/>
      <c r="C42" s="15"/>
      <c r="D42" s="15"/>
      <c r="E42" s="16"/>
      <c r="F42" s="15"/>
      <c r="G42" s="23">
        <v>40</v>
      </c>
      <c r="H42" s="24">
        <f t="shared" si="7"/>
        <v>44758</v>
      </c>
      <c r="I42" s="25">
        <f>SUMIF(Table1[Date],"="&amp;H42,Table1[$STAKE TO FAUCET])</f>
        <v>0</v>
      </c>
      <c r="J42" s="25">
        <f>SUMIF(Table13[Date],"="&amp;H42,Table13[$STAKE CLAIMED])</f>
        <v>0</v>
      </c>
      <c r="K42" s="26">
        <f>IF(IFERROR(MATCH(H42,Table16[Date],0),0)=1,INDEX(Table16[New NFV],MATCH(H42,Table16[Date],0)),K41 + (K41*0.0095)+I42)</f>
        <v>350.75728676315259</v>
      </c>
      <c r="L42" s="26">
        <f>IF(T42&lt;-0.33,IF(L41-(W41-X42)&lt;K42,K42,L41-(W41-X42)),IF(IFERROR(MATCH(H42,Table16[Date],0),0)=1,INDEX(Table16[New GFV],MATCH(H42,Table16[Date],0)),L41+(L41*V41*0.95)+I42))</f>
        <v>510.1773000020284</v>
      </c>
      <c r="M42" s="26">
        <f t="shared" si="15"/>
        <v>3.474564504835588</v>
      </c>
      <c r="N42" s="26">
        <f t="shared" si="1"/>
        <v>0.17372822524177942</v>
      </c>
      <c r="O42" s="26">
        <f t="shared" si="9"/>
        <v>10.013293424966211</v>
      </c>
      <c r="P42" s="26">
        <f t="shared" si="2"/>
        <v>0.5006646712483106</v>
      </c>
      <c r="Q42" s="26">
        <f t="shared" si="16"/>
        <v>13.487857929801798</v>
      </c>
      <c r="R42" s="26">
        <f t="shared" si="17"/>
        <v>0.67439289649009004</v>
      </c>
      <c r="S42" s="26">
        <f>IF(IFERROR(MATCH(H42,Table16[Date],0),0)=1,INDEX(Table16[New Claimed],MATCH(H42,Table16[Date],0)),S41+(K41*0.01)+J42)</f>
        <v>116.27082817173944</v>
      </c>
      <c r="T42" s="27">
        <f t="shared" si="12"/>
        <v>0.66851486039048191</v>
      </c>
      <c r="U42" s="28">
        <f t="shared" si="5"/>
        <v>6.8508911737095168E-3</v>
      </c>
      <c r="V42" s="29">
        <f t="shared" si="6"/>
        <v>0.02</v>
      </c>
      <c r="W42" s="45">
        <f t="shared" si="13"/>
        <v>284.08136842318777</v>
      </c>
      <c r="X42" s="45">
        <f t="shared" si="14"/>
        <v>0</v>
      </c>
      <c r="Y42" s="15"/>
      <c r="Z42" s="15"/>
    </row>
    <row r="43" spans="1:26" ht="18" customHeight="1" x14ac:dyDescent="0.25">
      <c r="A43" s="15"/>
      <c r="B43" s="15"/>
      <c r="C43" s="15"/>
      <c r="D43" s="15"/>
      <c r="E43" s="16"/>
      <c r="F43" s="15"/>
      <c r="G43" s="23">
        <v>41</v>
      </c>
      <c r="H43" s="24">
        <f t="shared" si="7"/>
        <v>44759</v>
      </c>
      <c r="I43" s="25">
        <f>SUMIF(Table1[Date],"="&amp;H43,Table1[$STAKE TO FAUCET])</f>
        <v>0</v>
      </c>
      <c r="J43" s="25">
        <f>SUMIF(Table13[Date],"="&amp;H43,Table13[$STAKE CLAIMED])</f>
        <v>0</v>
      </c>
      <c r="K43" s="26">
        <f>IF(IFERROR(MATCH(H43,Table16[Date],0),0)=1,INDEX(Table16[New NFV],MATCH(H43,Table16[Date],0)),K42 + (K42*0.0095)+I43)</f>
        <v>354.08948098740257</v>
      </c>
      <c r="L43" s="26">
        <f>IF(T43&lt;-0.33,IF(L42-(W42-X43)&lt;K43,K43,L42-(W42-X43)),IF(IFERROR(MATCH(H43,Table16[Date],0),0)=1,INDEX(Table16[New GFV],MATCH(H43,Table16[Date],0)),L42+(L42*V42*0.95)+I43))</f>
        <v>519.87066870206695</v>
      </c>
      <c r="M43" s="26">
        <f t="shared" si="15"/>
        <v>3.5075728676315259</v>
      </c>
      <c r="N43" s="26">
        <f t="shared" si="1"/>
        <v>0.1753786433815763</v>
      </c>
      <c r="O43" s="26">
        <f t="shared" si="9"/>
        <v>10.203546000040568</v>
      </c>
      <c r="P43" s="26">
        <f t="shared" si="2"/>
        <v>0.51017730000202843</v>
      </c>
      <c r="Q43" s="26">
        <f t="shared" si="16"/>
        <v>13.711118867672093</v>
      </c>
      <c r="R43" s="26">
        <f t="shared" si="17"/>
        <v>0.6855559433836047</v>
      </c>
      <c r="S43" s="26">
        <f>IF(IFERROR(MATCH(H43,Table16[Date],0),0)=1,INDEX(Table16[New Claimed],MATCH(H43,Table16[Date],0)),S42+(K42*0.01)+J43)</f>
        <v>119.77840103937096</v>
      </c>
      <c r="T43" s="27">
        <f t="shared" si="12"/>
        <v>0.66172844020850108</v>
      </c>
      <c r="U43" s="28">
        <f t="shared" si="5"/>
        <v>6.7864201819808345E-3</v>
      </c>
      <c r="V43" s="29">
        <f t="shared" si="6"/>
        <v>0.02</v>
      </c>
      <c r="W43" s="45">
        <f t="shared" si="13"/>
        <v>294.28491442322832</v>
      </c>
      <c r="X43" s="45">
        <f t="shared" si="14"/>
        <v>0</v>
      </c>
      <c r="Y43" s="15"/>
      <c r="Z43" s="15"/>
    </row>
    <row r="44" spans="1:26" ht="18" customHeight="1" x14ac:dyDescent="0.25">
      <c r="A44" s="15"/>
      <c r="B44" s="15"/>
      <c r="C44" s="15"/>
      <c r="D44" s="15"/>
      <c r="E44" s="16"/>
      <c r="F44" s="15"/>
      <c r="G44" s="23">
        <v>42</v>
      </c>
      <c r="H44" s="24">
        <f t="shared" si="7"/>
        <v>44760</v>
      </c>
      <c r="I44" s="25">
        <f>SUMIF(Table1[Date],"="&amp;H44,Table1[$STAKE TO FAUCET])</f>
        <v>0</v>
      </c>
      <c r="J44" s="25">
        <f>SUMIF(Table13[Date],"="&amp;H44,Table13[$STAKE CLAIMED])</f>
        <v>0</v>
      </c>
      <c r="K44" s="26">
        <f>IF(IFERROR(MATCH(H44,Table16[Date],0),0)=1,INDEX(Table16[New NFV],MATCH(H44,Table16[Date],0)),K43 + (K43*0.0095)+I44)</f>
        <v>357.45333105678287</v>
      </c>
      <c r="L44" s="26">
        <f>IF(T44&lt;-0.33,IF(L43-(W43-X44)&lt;K44,K44,L43-(W43-X44)),IF(IFERROR(MATCH(H44,Table16[Date],0),0)=1,INDEX(Table16[New GFV],MATCH(H44,Table16[Date],0)),L43+(L43*V43*0.95)+I44))</f>
        <v>529.74821140740619</v>
      </c>
      <c r="M44" s="26">
        <f t="shared" si="15"/>
        <v>3.5408948098740258</v>
      </c>
      <c r="N44" s="26">
        <f t="shared" si="1"/>
        <v>0.17704474049370131</v>
      </c>
      <c r="O44" s="26">
        <f t="shared" si="9"/>
        <v>10.397413374041339</v>
      </c>
      <c r="P44" s="26">
        <f t="shared" si="2"/>
        <v>0.519870668702067</v>
      </c>
      <c r="Q44" s="26">
        <f t="shared" si="16"/>
        <v>13.938308183915364</v>
      </c>
      <c r="R44" s="26">
        <f t="shared" si="17"/>
        <v>0.69691540919576833</v>
      </c>
      <c r="S44" s="26">
        <f>IF(IFERROR(MATCH(H44,Table16[Date],0),0)=1,INDEX(Table16[New Claimed],MATCH(H44,Table16[Date],0)),S43+(K43*0.01)+J44)</f>
        <v>123.31929584924499</v>
      </c>
      <c r="T44" s="27">
        <f t="shared" si="12"/>
        <v>0.655005884307579</v>
      </c>
      <c r="U44" s="28">
        <f t="shared" si="5"/>
        <v>6.7225559009220781E-3</v>
      </c>
      <c r="V44" s="29">
        <f t="shared" si="6"/>
        <v>0.02</v>
      </c>
      <c r="W44" s="45">
        <f t="shared" si="13"/>
        <v>304.68232779726964</v>
      </c>
      <c r="X44" s="45">
        <f t="shared" si="14"/>
        <v>0</v>
      </c>
      <c r="Y44" s="15"/>
      <c r="Z44" s="15"/>
    </row>
    <row r="45" spans="1:26" ht="18" customHeight="1" x14ac:dyDescent="0.25">
      <c r="A45" s="15"/>
      <c r="B45" s="15"/>
      <c r="C45" s="15"/>
      <c r="D45" s="15"/>
      <c r="E45" s="16"/>
      <c r="F45" s="15"/>
      <c r="G45" s="23">
        <v>43</v>
      </c>
      <c r="H45" s="24">
        <f t="shared" si="7"/>
        <v>44761</v>
      </c>
      <c r="I45" s="25">
        <f>SUMIF(Table1[Date],"="&amp;H45,Table1[$STAKE TO FAUCET])</f>
        <v>0</v>
      </c>
      <c r="J45" s="25">
        <f>SUMIF(Table13[Date],"="&amp;H45,Table13[$STAKE CLAIMED])</f>
        <v>0</v>
      </c>
      <c r="K45" s="26">
        <f>IF(IFERROR(MATCH(H45,Table16[Date],0),0)=1,INDEX(Table16[New NFV],MATCH(H45,Table16[Date],0)),K44 + (K44*0.0095)+I45)</f>
        <v>360.84913770182231</v>
      </c>
      <c r="L45" s="26">
        <f>IF(T45&lt;-0.33,IF(L44-(W44-X45)&lt;K45,K45,L44-(W44-X45)),IF(IFERROR(MATCH(H45,Table16[Date],0),0)=1,INDEX(Table16[New GFV],MATCH(H45,Table16[Date],0)),L44+(L44*V44*0.95)+I45))</f>
        <v>539.81342742414688</v>
      </c>
      <c r="M45" s="26">
        <f t="shared" si="15"/>
        <v>3.574533310567829</v>
      </c>
      <c r="N45" s="26">
        <f t="shared" si="1"/>
        <v>0.17872666552839145</v>
      </c>
      <c r="O45" s="26">
        <f t="shared" si="9"/>
        <v>10.594964228148124</v>
      </c>
      <c r="P45" s="26">
        <f t="shared" si="2"/>
        <v>0.52974821140740624</v>
      </c>
      <c r="Q45" s="26">
        <f t="shared" si="16"/>
        <v>14.169497538715952</v>
      </c>
      <c r="R45" s="26">
        <f t="shared" si="17"/>
        <v>0.70847487693579769</v>
      </c>
      <c r="S45" s="26">
        <f>IF(IFERROR(MATCH(H45,Table16[Date],0),0)=1,INDEX(Table16[New Claimed],MATCH(H45,Table16[Date],0)),S44+(K44*0.01)+J45)</f>
        <v>126.89382915981282</v>
      </c>
      <c r="T45" s="27">
        <f t="shared" si="12"/>
        <v>0.64834659168655684</v>
      </c>
      <c r="U45" s="28">
        <f t="shared" si="5"/>
        <v>6.6592926210221615E-3</v>
      </c>
      <c r="V45" s="29">
        <f t="shared" si="6"/>
        <v>0.02</v>
      </c>
      <c r="W45" s="45">
        <f t="shared" si="13"/>
        <v>315.27729202541775</v>
      </c>
      <c r="X45" s="45">
        <f t="shared" si="14"/>
        <v>0</v>
      </c>
      <c r="Y45" s="15"/>
      <c r="Z45" s="15"/>
    </row>
    <row r="46" spans="1:26" ht="18" customHeight="1" x14ac:dyDescent="0.25">
      <c r="A46" s="15"/>
      <c r="B46" s="15"/>
      <c r="C46" s="15"/>
      <c r="D46" s="15"/>
      <c r="E46" s="16"/>
      <c r="F46" s="15"/>
      <c r="G46" s="23">
        <v>44</v>
      </c>
      <c r="H46" s="24">
        <f t="shared" si="7"/>
        <v>44762</v>
      </c>
      <c r="I46" s="25">
        <f>SUMIF(Table1[Date],"="&amp;H46,Table1[$STAKE TO FAUCET])</f>
        <v>0</v>
      </c>
      <c r="J46" s="25">
        <f>SUMIF(Table13[Date],"="&amp;H46,Table13[$STAKE CLAIMED])</f>
        <v>0</v>
      </c>
      <c r="K46" s="26">
        <f>IF(IFERROR(MATCH(H46,Table16[Date],0),0)=1,INDEX(Table16[New NFV],MATCH(H46,Table16[Date],0)),K45 + (K45*0.0095)+I46)</f>
        <v>364.27720450998964</v>
      </c>
      <c r="L46" s="26">
        <f>IF(T46&lt;-0.33,IF(L45-(W45-X46)&lt;K46,K46,L45-(W45-X46)),IF(IFERROR(MATCH(H46,Table16[Date],0),0)=1,INDEX(Table16[New GFV],MATCH(H46,Table16[Date],0)),L45+(L45*V45*0.95)+I46))</f>
        <v>550.0698825452057</v>
      </c>
      <c r="M46" s="26">
        <f t="shared" si="15"/>
        <v>3.6084913770182232</v>
      </c>
      <c r="N46" s="26">
        <f t="shared" si="1"/>
        <v>0.18042456885091118</v>
      </c>
      <c r="O46" s="26">
        <f t="shared" si="9"/>
        <v>10.796268548482939</v>
      </c>
      <c r="P46" s="26">
        <f t="shared" si="2"/>
        <v>0.53981342742414695</v>
      </c>
      <c r="Q46" s="26">
        <f t="shared" si="16"/>
        <v>14.404759925501162</v>
      </c>
      <c r="R46" s="26">
        <f t="shared" si="17"/>
        <v>0.72023799627505813</v>
      </c>
      <c r="S46" s="26">
        <f>IF(IFERROR(MATCH(H46,Table16[Date],0),0)=1,INDEX(Table16[New Claimed],MATCH(H46,Table16[Date],0)),S45+(K45*0.01)+J46)</f>
        <v>130.50232053683104</v>
      </c>
      <c r="T46" s="27">
        <f t="shared" si="12"/>
        <v>0.64174996700005627</v>
      </c>
      <c r="U46" s="28">
        <f t="shared" si="5"/>
        <v>6.596624686500574E-3</v>
      </c>
      <c r="V46" s="29">
        <f t="shared" si="6"/>
        <v>0.02</v>
      </c>
      <c r="W46" s="45">
        <f t="shared" si="13"/>
        <v>326.07356057390069</v>
      </c>
      <c r="X46" s="45">
        <f t="shared" si="14"/>
        <v>0</v>
      </c>
      <c r="Y46" s="15"/>
      <c r="Z46" s="15"/>
    </row>
    <row r="47" spans="1:26" ht="18" customHeight="1" x14ac:dyDescent="0.25">
      <c r="A47" s="15"/>
      <c r="B47" s="15"/>
      <c r="C47" s="15"/>
      <c r="D47" s="15"/>
      <c r="E47" s="16"/>
      <c r="F47" s="15"/>
      <c r="G47" s="23">
        <v>45</v>
      </c>
      <c r="H47" s="24">
        <f t="shared" si="7"/>
        <v>44763</v>
      </c>
      <c r="I47" s="25">
        <f>SUMIF(Table1[Date],"="&amp;H47,Table1[$STAKE TO FAUCET])</f>
        <v>0</v>
      </c>
      <c r="J47" s="25">
        <f>SUMIF(Table13[Date],"="&amp;H47,Table13[$STAKE CLAIMED])</f>
        <v>0</v>
      </c>
      <c r="K47" s="26">
        <f>IF(IFERROR(MATCH(H47,Table16[Date],0),0)=1,INDEX(Table16[New NFV],MATCH(H47,Table16[Date],0)),K46 + (K46*0.0095)+I47)</f>
        <v>367.73783795283452</v>
      </c>
      <c r="L47" s="26">
        <f>IF(T47&lt;-0.33,IF(L46-(W46-X47)&lt;K47,K47,L46-(W46-X47)),IF(IFERROR(MATCH(H47,Table16[Date],0),0)=1,INDEX(Table16[New GFV],MATCH(H47,Table16[Date],0)),L46+(L46*V46*0.95)+I47))</f>
        <v>560.52121031356455</v>
      </c>
      <c r="M47" s="26">
        <f t="shared" si="15"/>
        <v>3.6427720450998966</v>
      </c>
      <c r="N47" s="26">
        <f t="shared" si="1"/>
        <v>0.18213860225499484</v>
      </c>
      <c r="O47" s="26">
        <f t="shared" si="9"/>
        <v>11.001397650904114</v>
      </c>
      <c r="P47" s="26">
        <f t="shared" si="2"/>
        <v>0.55006988254520572</v>
      </c>
      <c r="Q47" s="26">
        <f t="shared" si="16"/>
        <v>14.64416969600401</v>
      </c>
      <c r="R47" s="26">
        <f t="shared" si="17"/>
        <v>0.73220848480020062</v>
      </c>
      <c r="S47" s="26">
        <f>IF(IFERROR(MATCH(H47,Table16[Date],0),0)=1,INDEX(Table16[New Claimed],MATCH(H47,Table16[Date],0)),S46+(K46*0.01)+J47)</f>
        <v>134.14509258193092</v>
      </c>
      <c r="T47" s="27">
        <f t="shared" si="12"/>
        <v>0.63521542050525637</v>
      </c>
      <c r="U47" s="28">
        <f t="shared" si="5"/>
        <v>6.5345464947998977E-3</v>
      </c>
      <c r="V47" s="29">
        <f t="shared" si="6"/>
        <v>0.02</v>
      </c>
      <c r="W47" s="45">
        <f t="shared" si="13"/>
        <v>337.07495822480479</v>
      </c>
      <c r="X47" s="45">
        <f t="shared" si="14"/>
        <v>0</v>
      </c>
      <c r="Y47" s="15"/>
      <c r="Z47" s="15"/>
    </row>
    <row r="48" spans="1:26" ht="18" customHeight="1" x14ac:dyDescent="0.25">
      <c r="A48" s="15"/>
      <c r="B48" s="15"/>
      <c r="C48" s="15"/>
      <c r="D48" s="15"/>
      <c r="E48" s="16"/>
      <c r="F48" s="15"/>
      <c r="G48" s="23">
        <v>46</v>
      </c>
      <c r="H48" s="24">
        <f t="shared" si="7"/>
        <v>44764</v>
      </c>
      <c r="I48" s="25">
        <f>SUMIF(Table1[Date],"="&amp;H48,Table1[$STAKE TO FAUCET])</f>
        <v>0</v>
      </c>
      <c r="J48" s="25">
        <f>SUMIF(Table13[Date],"="&amp;H48,Table13[$STAKE CLAIMED])</f>
        <v>0</v>
      </c>
      <c r="K48" s="26">
        <f>IF(IFERROR(MATCH(H48,Table16[Date],0),0)=1,INDEX(Table16[New NFV],MATCH(H48,Table16[Date],0)),K47 + (K47*0.0095)+I48)</f>
        <v>371.23134741338646</v>
      </c>
      <c r="L48" s="26">
        <f>IF(T48&lt;-0.33,IF(L47-(W47-X48)&lt;K48,K48,L47-(W47-X48)),IF(IFERROR(MATCH(H48,Table16[Date],0),0)=1,INDEX(Table16[New GFV],MATCH(H48,Table16[Date],0)),L47+(L47*V47*0.95)+I48))</f>
        <v>571.1711133095223</v>
      </c>
      <c r="M48" s="26">
        <f t="shared" si="15"/>
        <v>3.6773783795283452</v>
      </c>
      <c r="N48" s="26">
        <f t="shared" si="1"/>
        <v>0.18386891897641727</v>
      </c>
      <c r="O48" s="26">
        <f t="shared" si="9"/>
        <v>11.210424206271291</v>
      </c>
      <c r="P48" s="26">
        <f t="shared" si="2"/>
        <v>0.56052121031356461</v>
      </c>
      <c r="Q48" s="26">
        <f t="shared" si="16"/>
        <v>14.887802585799637</v>
      </c>
      <c r="R48" s="26">
        <f t="shared" si="17"/>
        <v>0.74439012928998194</v>
      </c>
      <c r="S48" s="26">
        <f>IF(IFERROR(MATCH(H48,Table16[Date],0),0)=1,INDEX(Table16[New Claimed],MATCH(H48,Table16[Date],0)),S47+(K47*0.01)+J48)</f>
        <v>137.82247096145926</v>
      </c>
      <c r="T48" s="27">
        <f t="shared" si="12"/>
        <v>0.62874236800916927</v>
      </c>
      <c r="U48" s="28">
        <f t="shared" si="5"/>
        <v>6.473052496087095E-3</v>
      </c>
      <c r="V48" s="29">
        <f t="shared" si="6"/>
        <v>0.02</v>
      </c>
      <c r="W48" s="45">
        <f t="shared" si="13"/>
        <v>348.28538243107607</v>
      </c>
      <c r="X48" s="45">
        <f t="shared" si="14"/>
        <v>0</v>
      </c>
      <c r="Y48" s="15"/>
      <c r="Z48" s="15"/>
    </row>
    <row r="49" spans="1:26" ht="18" customHeight="1" x14ac:dyDescent="0.25">
      <c r="A49" s="15"/>
      <c r="B49" s="15"/>
      <c r="C49" s="15"/>
      <c r="D49" s="15"/>
      <c r="E49" s="16"/>
      <c r="F49" s="15"/>
      <c r="G49" s="23">
        <v>47</v>
      </c>
      <c r="H49" s="24">
        <f t="shared" si="7"/>
        <v>44765</v>
      </c>
      <c r="I49" s="25">
        <f>SUMIF(Table1[Date],"="&amp;H49,Table1[$STAKE TO FAUCET])</f>
        <v>0</v>
      </c>
      <c r="J49" s="25">
        <f>SUMIF(Table13[Date],"="&amp;H49,Table13[$STAKE CLAIMED])</f>
        <v>0</v>
      </c>
      <c r="K49" s="26">
        <f>IF(IFERROR(MATCH(H49,Table16[Date],0),0)=1,INDEX(Table16[New NFV],MATCH(H49,Table16[Date],0)),K48 + (K48*0.0095)+I49)</f>
        <v>374.7580452138136</v>
      </c>
      <c r="L49" s="26">
        <f>IF(T49&lt;-0.33,IF(L48-(W48-X49)&lt;K49,K49,L48-(W48-X49)),IF(IFERROR(MATCH(H49,Table16[Date],0),0)=1,INDEX(Table16[New GFV],MATCH(H49,Table16[Date],0)),L48+(L48*V48*0.95)+I49))</f>
        <v>582.02336446240326</v>
      </c>
      <c r="M49" s="26">
        <f t="shared" si="15"/>
        <v>3.7123134741338646</v>
      </c>
      <c r="N49" s="26">
        <f t="shared" si="1"/>
        <v>0.18561567370669324</v>
      </c>
      <c r="O49" s="26">
        <f t="shared" si="9"/>
        <v>11.423422266190446</v>
      </c>
      <c r="P49" s="26">
        <f t="shared" si="2"/>
        <v>0.5711711133095223</v>
      </c>
      <c r="Q49" s="26">
        <f t="shared" si="16"/>
        <v>15.135735740324311</v>
      </c>
      <c r="R49" s="26">
        <f t="shared" si="17"/>
        <v>0.75678678701621549</v>
      </c>
      <c r="S49" s="26">
        <f>IF(IFERROR(MATCH(H49,Table16[Date],0),0)=1,INDEX(Table16[New Claimed],MATCH(H49,Table16[Date],0)),S48+(K48*0.01)+J49)</f>
        <v>141.53478443559311</v>
      </c>
      <c r="T49" s="27">
        <f t="shared" si="12"/>
        <v>0.62233023081641337</v>
      </c>
      <c r="U49" s="28">
        <f t="shared" si="5"/>
        <v>6.4121371927559068E-3</v>
      </c>
      <c r="V49" s="29">
        <f t="shared" si="6"/>
        <v>0.02</v>
      </c>
      <c r="W49" s="45">
        <f t="shared" si="13"/>
        <v>359.70880469726654</v>
      </c>
      <c r="X49" s="45">
        <f t="shared" si="14"/>
        <v>0</v>
      </c>
      <c r="Y49" s="15"/>
      <c r="Z49" s="15"/>
    </row>
    <row r="50" spans="1:26" ht="18" customHeight="1" x14ac:dyDescent="0.25">
      <c r="A50" s="15"/>
      <c r="B50" s="15"/>
      <c r="C50" s="15"/>
      <c r="D50" s="15"/>
      <c r="E50" s="16"/>
      <c r="F50" s="15"/>
      <c r="G50" s="23">
        <v>48</v>
      </c>
      <c r="H50" s="24">
        <f t="shared" si="7"/>
        <v>44766</v>
      </c>
      <c r="I50" s="25">
        <f>SUMIF(Table1[Date],"="&amp;H50,Table1[$STAKE TO FAUCET])</f>
        <v>0</v>
      </c>
      <c r="J50" s="25">
        <f>SUMIF(Table13[Date],"="&amp;H50,Table13[$STAKE CLAIMED])</f>
        <v>0</v>
      </c>
      <c r="K50" s="26">
        <f>IF(IFERROR(MATCH(H50,Table16[Date],0),0)=1,INDEX(Table16[New NFV],MATCH(H50,Table16[Date],0)),K49 + (K49*0.0095)+I50)</f>
        <v>378.31824664334482</v>
      </c>
      <c r="L50" s="26">
        <f>IF(T50&lt;-0.33,IF(L49-(W49-X50)&lt;K50,K50,L49-(W49-X50)),IF(IFERROR(MATCH(H50,Table16[Date],0),0)=1,INDEX(Table16[New GFV],MATCH(H50,Table16[Date],0)),L49+(L49*V49*0.95)+I50))</f>
        <v>593.08180838718897</v>
      </c>
      <c r="M50" s="26">
        <f t="shared" si="15"/>
        <v>3.747580452138136</v>
      </c>
      <c r="N50" s="26">
        <f t="shared" si="1"/>
        <v>0.18737902260690681</v>
      </c>
      <c r="O50" s="26">
        <f t="shared" si="9"/>
        <v>11.640467289248065</v>
      </c>
      <c r="P50" s="26">
        <f t="shared" si="2"/>
        <v>0.58202336446240321</v>
      </c>
      <c r="Q50" s="26">
        <f t="shared" si="16"/>
        <v>15.388047741386201</v>
      </c>
      <c r="R50" s="26">
        <f t="shared" si="17"/>
        <v>0.76940238706931008</v>
      </c>
      <c r="S50" s="26">
        <f>IF(IFERROR(MATCH(H50,Table16[Date],0),0)=1,INDEX(Table16[New Claimed],MATCH(H50,Table16[Date],0)),S49+(K49*0.01)+J50)</f>
        <v>145.28236488773123</v>
      </c>
      <c r="T50" s="27">
        <f t="shared" si="12"/>
        <v>0.61597843567747734</v>
      </c>
      <c r="U50" s="28">
        <f t="shared" si="5"/>
        <v>6.3517951389360228E-3</v>
      </c>
      <c r="V50" s="29">
        <f t="shared" si="6"/>
        <v>0.02</v>
      </c>
      <c r="W50" s="45">
        <f t="shared" si="13"/>
        <v>371.34927198651462</v>
      </c>
      <c r="X50" s="45">
        <f t="shared" si="14"/>
        <v>0</v>
      </c>
      <c r="Y50" s="15"/>
      <c r="Z50" s="15"/>
    </row>
    <row r="51" spans="1:26" ht="18" customHeight="1" x14ac:dyDescent="0.25">
      <c r="A51" s="15"/>
      <c r="B51" s="15"/>
      <c r="C51" s="15"/>
      <c r="D51" s="15"/>
      <c r="E51" s="16"/>
      <c r="F51" s="15"/>
      <c r="G51" s="23">
        <v>49</v>
      </c>
      <c r="H51" s="24">
        <f t="shared" si="7"/>
        <v>44767</v>
      </c>
      <c r="I51" s="25">
        <f>SUMIF(Table1[Date],"="&amp;H51,Table1[$STAKE TO FAUCET])</f>
        <v>0</v>
      </c>
      <c r="J51" s="25">
        <f>SUMIF(Table13[Date],"="&amp;H51,Table13[$STAKE CLAIMED])</f>
        <v>0</v>
      </c>
      <c r="K51" s="26">
        <f>IF(IFERROR(MATCH(H51,Table16[Date],0),0)=1,INDEX(Table16[New NFV],MATCH(H51,Table16[Date],0)),K50 + (K50*0.0095)+I51)</f>
        <v>381.91226998645658</v>
      </c>
      <c r="L51" s="26">
        <f>IF(T51&lt;-0.33,IF(L50-(W50-X51)&lt;K51,K51,L50-(W50-X51)),IF(IFERROR(MATCH(H51,Table16[Date],0),0)=1,INDEX(Table16[New GFV],MATCH(H51,Table16[Date],0)),L50+(L50*V50*0.95)+I51))</f>
        <v>604.35036274654556</v>
      </c>
      <c r="M51" s="26">
        <f t="shared" si="15"/>
        <v>3.7831824664334484</v>
      </c>
      <c r="N51" s="26">
        <f t="shared" si="1"/>
        <v>0.18915912332167242</v>
      </c>
      <c r="O51" s="26">
        <f t="shared" si="9"/>
        <v>11.86163616774378</v>
      </c>
      <c r="P51" s="26">
        <f t="shared" si="2"/>
        <v>0.59308180838718905</v>
      </c>
      <c r="Q51" s="26">
        <f t="shared" si="16"/>
        <v>15.644818634177229</v>
      </c>
      <c r="R51" s="26">
        <f t="shared" si="17"/>
        <v>0.78224093170886144</v>
      </c>
      <c r="S51" s="26">
        <f>IF(IFERROR(MATCH(H51,Table16[Date],0),0)=1,INDEX(Table16[New Claimed],MATCH(H51,Table16[Date],0)),S50+(K50*0.01)+J51)</f>
        <v>149.06554735416469</v>
      </c>
      <c r="T51" s="27">
        <f t="shared" si="12"/>
        <v>0.60968641473747132</v>
      </c>
      <c r="U51" s="28">
        <f t="shared" si="5"/>
        <v>6.2920209400060267E-3</v>
      </c>
      <c r="V51" s="29">
        <f t="shared" si="6"/>
        <v>0.02</v>
      </c>
      <c r="W51" s="45">
        <f t="shared" si="13"/>
        <v>383.21090815425839</v>
      </c>
      <c r="X51" s="45">
        <f t="shared" si="14"/>
        <v>0</v>
      </c>
      <c r="Y51" s="15"/>
      <c r="Z51" s="15"/>
    </row>
    <row r="52" spans="1:26" ht="18" customHeight="1" x14ac:dyDescent="0.25">
      <c r="A52" s="15"/>
      <c r="B52" s="15"/>
      <c r="C52" s="15"/>
      <c r="D52" s="15"/>
      <c r="E52" s="16"/>
      <c r="F52" s="15"/>
      <c r="G52" s="23">
        <v>50</v>
      </c>
      <c r="H52" s="24">
        <f t="shared" si="7"/>
        <v>44768</v>
      </c>
      <c r="I52" s="25">
        <f>SUMIF(Table1[Date],"="&amp;H52,Table1[$STAKE TO FAUCET])</f>
        <v>0</v>
      </c>
      <c r="J52" s="25">
        <f>SUMIF(Table13[Date],"="&amp;H52,Table13[$STAKE CLAIMED])</f>
        <v>0</v>
      </c>
      <c r="K52" s="26">
        <f>IF(IFERROR(MATCH(H52,Table16[Date],0),0)=1,INDEX(Table16[New NFV],MATCH(H52,Table16[Date],0)),K51 + (K51*0.0095)+I52)</f>
        <v>385.5404365513279</v>
      </c>
      <c r="L52" s="26">
        <f>IF(T52&lt;-0.33,IF(L51-(W51-X52)&lt;K52,K52,L51-(W51-X52)),IF(IFERROR(MATCH(H52,Table16[Date],0),0)=1,INDEX(Table16[New GFV],MATCH(H52,Table16[Date],0)),L51+(L51*V51*0.95)+I52))</f>
        <v>615.83301963872987</v>
      </c>
      <c r="M52" s="26">
        <f t="shared" si="15"/>
        <v>3.819122699864566</v>
      </c>
      <c r="N52" s="26">
        <f t="shared" si="1"/>
        <v>0.1909561349932283</v>
      </c>
      <c r="O52" s="26">
        <f t="shared" si="9"/>
        <v>12.087007254930912</v>
      </c>
      <c r="P52" s="26">
        <f t="shared" si="2"/>
        <v>0.60435036274654563</v>
      </c>
      <c r="Q52" s="26">
        <f t="shared" si="16"/>
        <v>15.906129954795478</v>
      </c>
      <c r="R52" s="26">
        <f t="shared" si="17"/>
        <v>0.79530649773977391</v>
      </c>
      <c r="S52" s="26">
        <f>IF(IFERROR(MATCH(H52,Table16[Date],0),0)=1,INDEX(Table16[New Claimed],MATCH(H52,Table16[Date],0)),S51+(K51*0.01)+J52)</f>
        <v>152.88467005402927</v>
      </c>
      <c r="T52" s="27">
        <f t="shared" si="12"/>
        <v>0.60345360548536031</v>
      </c>
      <c r="U52" s="28">
        <f t="shared" si="5"/>
        <v>6.2328092521110046E-3</v>
      </c>
      <c r="V52" s="29">
        <f t="shared" si="6"/>
        <v>0.02</v>
      </c>
      <c r="W52" s="45">
        <f t="shared" si="13"/>
        <v>395.29791540918933</v>
      </c>
      <c r="X52" s="45">
        <f t="shared" si="14"/>
        <v>0</v>
      </c>
      <c r="Y52" s="15"/>
      <c r="Z52" s="15"/>
    </row>
    <row r="53" spans="1:26" ht="18" customHeight="1" x14ac:dyDescent="0.25">
      <c r="A53" s="15"/>
      <c r="B53" s="15"/>
      <c r="C53" s="15"/>
      <c r="D53" s="15"/>
      <c r="E53" s="16"/>
      <c r="F53" s="15"/>
      <c r="G53" s="23">
        <v>51</v>
      </c>
      <c r="H53" s="24">
        <f t="shared" si="7"/>
        <v>44769</v>
      </c>
      <c r="I53" s="25">
        <f>SUMIF(Table1[Date],"="&amp;H53,Table1[$STAKE TO FAUCET])</f>
        <v>0</v>
      </c>
      <c r="J53" s="25">
        <f>SUMIF(Table13[Date],"="&amp;H53,Table13[$STAKE CLAIMED])</f>
        <v>0</v>
      </c>
      <c r="K53" s="26">
        <f>IF(IFERROR(MATCH(H53,Table16[Date],0),0)=1,INDEX(Table16[New NFV],MATCH(H53,Table16[Date],0)),K52 + (K52*0.0095)+I53)</f>
        <v>389.20307069856551</v>
      </c>
      <c r="L53" s="26">
        <f>IF(T53&lt;-0.33,IF(L52-(W52-X53)&lt;K53,K53,L52-(W52-X53)),IF(IFERROR(MATCH(H53,Table16[Date],0),0)=1,INDEX(Table16[New GFV],MATCH(H53,Table16[Date],0)),L52+(L52*V52*0.95)+I53))</f>
        <v>627.53384701186576</v>
      </c>
      <c r="M53" s="26">
        <f t="shared" si="15"/>
        <v>3.8554043655132793</v>
      </c>
      <c r="N53" s="26">
        <f t="shared" si="1"/>
        <v>0.19277021827566398</v>
      </c>
      <c r="O53" s="26">
        <f t="shared" si="9"/>
        <v>12.316660392774597</v>
      </c>
      <c r="P53" s="26">
        <f t="shared" si="2"/>
        <v>0.61583301963872994</v>
      </c>
      <c r="Q53" s="26">
        <f t="shared" si="16"/>
        <v>16.172064758287878</v>
      </c>
      <c r="R53" s="26">
        <f t="shared" si="17"/>
        <v>0.80860323791439392</v>
      </c>
      <c r="S53" s="26">
        <f>IF(IFERROR(MATCH(H53,Table16[Date],0),0)=1,INDEX(Table16[New Claimed],MATCH(H53,Table16[Date],0)),S52+(K52*0.01)+J53)</f>
        <v>156.74007441954254</v>
      </c>
      <c r="T53" s="27">
        <f t="shared" si="12"/>
        <v>0.5972794507036755</v>
      </c>
      <c r="U53" s="28">
        <f t="shared" si="5"/>
        <v>6.1741547816848152E-3</v>
      </c>
      <c r="V53" s="29">
        <f t="shared" si="6"/>
        <v>0.02</v>
      </c>
      <c r="W53" s="45">
        <f t="shared" si="13"/>
        <v>407.61457580196395</v>
      </c>
      <c r="X53" s="45">
        <f t="shared" si="14"/>
        <v>0</v>
      </c>
      <c r="Y53" s="15"/>
      <c r="Z53" s="15"/>
    </row>
    <row r="54" spans="1:26" ht="18" customHeight="1" x14ac:dyDescent="0.25">
      <c r="A54" s="15"/>
      <c r="B54" s="15"/>
      <c r="C54" s="15"/>
      <c r="D54" s="15"/>
      <c r="E54" s="16"/>
      <c r="F54" s="15"/>
      <c r="G54" s="23">
        <v>52</v>
      </c>
      <c r="H54" s="24">
        <f t="shared" si="7"/>
        <v>44770</v>
      </c>
      <c r="I54" s="25">
        <f>SUMIF(Table1[Date],"="&amp;H54,Table1[$STAKE TO FAUCET])</f>
        <v>0</v>
      </c>
      <c r="J54" s="25">
        <f>SUMIF(Table13[Date],"="&amp;H54,Table13[$STAKE CLAIMED])</f>
        <v>0</v>
      </c>
      <c r="K54" s="26">
        <f>IF(IFERROR(MATCH(H54,Table16[Date],0),0)=1,INDEX(Table16[New NFV],MATCH(H54,Table16[Date],0)),K53 + (K53*0.0095)+I54)</f>
        <v>392.90049987020188</v>
      </c>
      <c r="L54" s="26">
        <f>IF(T54&lt;-0.33,IF(L53-(W53-X54)&lt;K54,K54,L53-(W53-X54)),IF(IFERROR(MATCH(H54,Table16[Date],0),0)=1,INDEX(Table16[New GFV],MATCH(H54,Table16[Date],0)),L53+(L53*V53*0.95)+I54))</f>
        <v>639.45699010509122</v>
      </c>
      <c r="M54" s="26">
        <f t="shared" si="15"/>
        <v>3.892030706985655</v>
      </c>
      <c r="N54" s="26">
        <f t="shared" si="1"/>
        <v>0.19460153534928276</v>
      </c>
      <c r="O54" s="26">
        <f t="shared" si="9"/>
        <v>12.550676940237315</v>
      </c>
      <c r="P54" s="26">
        <f t="shared" si="2"/>
        <v>0.62753384701186576</v>
      </c>
      <c r="Q54" s="26">
        <f t="shared" si="16"/>
        <v>16.442707647222971</v>
      </c>
      <c r="R54" s="26">
        <f t="shared" si="17"/>
        <v>0.82213538236114858</v>
      </c>
      <c r="S54" s="26">
        <f>IF(IFERROR(MATCH(H54,Table16[Date],0),0)=1,INDEX(Table16[New Claimed],MATCH(H54,Table16[Date],0)),S53+(K53*0.01)+J54)</f>
        <v>160.63210512652819</v>
      </c>
      <c r="T54" s="27">
        <f t="shared" si="12"/>
        <v>0.59116339841869781</v>
      </c>
      <c r="U54" s="28">
        <f t="shared" si="5"/>
        <v>6.116052284977691E-3</v>
      </c>
      <c r="V54" s="29">
        <f t="shared" si="6"/>
        <v>0.02</v>
      </c>
      <c r="W54" s="45">
        <f t="shared" si="13"/>
        <v>420.16525274220129</v>
      </c>
      <c r="X54" s="45">
        <f t="shared" si="14"/>
        <v>0</v>
      </c>
      <c r="Y54" s="15"/>
      <c r="Z54" s="15"/>
    </row>
    <row r="55" spans="1:26" ht="18" customHeight="1" x14ac:dyDescent="0.25">
      <c r="A55" s="15"/>
      <c r="B55" s="15"/>
      <c r="C55" s="15"/>
      <c r="D55" s="15"/>
      <c r="E55" s="16"/>
      <c r="F55" s="15"/>
      <c r="G55" s="23">
        <v>53</v>
      </c>
      <c r="H55" s="24">
        <f t="shared" si="7"/>
        <v>44771</v>
      </c>
      <c r="I55" s="25">
        <f>SUMIF(Table1[Date],"="&amp;H55,Table1[$STAKE TO FAUCET])</f>
        <v>0</v>
      </c>
      <c r="J55" s="25">
        <f>SUMIF(Table13[Date],"="&amp;H55,Table13[$STAKE CLAIMED])</f>
        <v>0</v>
      </c>
      <c r="K55" s="26">
        <f>IF(IFERROR(MATCH(H55,Table16[Date],0),0)=1,INDEX(Table16[New NFV],MATCH(H55,Table16[Date],0)),K54 + (K54*0.0095)+I55)</f>
        <v>396.6330546189688</v>
      </c>
      <c r="L55" s="26">
        <f>IF(T55&lt;-0.33,IF(L54-(W54-X55)&lt;K55,K55,L54-(W54-X55)),IF(IFERROR(MATCH(H55,Table16[Date],0),0)=1,INDEX(Table16[New GFV],MATCH(H55,Table16[Date],0)),L54+(L54*V54*0.95)+I55))</f>
        <v>651.60667291708796</v>
      </c>
      <c r="M55" s="26">
        <f t="shared" si="15"/>
        <v>3.9290049987020188</v>
      </c>
      <c r="N55" s="26">
        <f t="shared" si="1"/>
        <v>0.19645024993510096</v>
      </c>
      <c r="O55" s="26">
        <f t="shared" si="9"/>
        <v>12.789139802101825</v>
      </c>
      <c r="P55" s="26">
        <f t="shared" si="2"/>
        <v>0.63945699010509127</v>
      </c>
      <c r="Q55" s="26">
        <f t="shared" si="16"/>
        <v>16.718144800803845</v>
      </c>
      <c r="R55" s="26">
        <f t="shared" si="17"/>
        <v>0.83590724004019223</v>
      </c>
      <c r="S55" s="26">
        <f>IF(IFERROR(MATCH(H55,Table16[Date],0),0)=1,INDEX(Table16[New Claimed],MATCH(H55,Table16[Date],0)),S54+(K54*0.01)+J55)</f>
        <v>164.56111012523021</v>
      </c>
      <c r="T55" s="27">
        <f t="shared" si="12"/>
        <v>0.5851049018511123</v>
      </c>
      <c r="U55" s="28">
        <f t="shared" si="5"/>
        <v>6.0584965675855029E-3</v>
      </c>
      <c r="V55" s="29">
        <f t="shared" si="6"/>
        <v>0.02</v>
      </c>
      <c r="W55" s="45">
        <f t="shared" si="13"/>
        <v>432.95439254430312</v>
      </c>
      <c r="X55" s="45">
        <f t="shared" si="14"/>
        <v>0</v>
      </c>
      <c r="Y55" s="15"/>
      <c r="Z55" s="15"/>
    </row>
    <row r="56" spans="1:26" ht="18" customHeight="1" x14ac:dyDescent="0.25">
      <c r="A56" s="15"/>
      <c r="B56" s="15"/>
      <c r="C56" s="15"/>
      <c r="D56" s="15"/>
      <c r="E56" s="16"/>
      <c r="F56" s="15"/>
      <c r="G56" s="23">
        <v>54</v>
      </c>
      <c r="H56" s="24">
        <f t="shared" si="7"/>
        <v>44772</v>
      </c>
      <c r="I56" s="25">
        <f>SUMIF(Table1[Date],"="&amp;H56,Table1[$STAKE TO FAUCET])</f>
        <v>0</v>
      </c>
      <c r="J56" s="25">
        <f>SUMIF(Table13[Date],"="&amp;H56,Table13[$STAKE CLAIMED])</f>
        <v>0</v>
      </c>
      <c r="K56" s="26">
        <f>IF(IFERROR(MATCH(H56,Table16[Date],0),0)=1,INDEX(Table16[New NFV],MATCH(H56,Table16[Date],0)),K55 + (K55*0.0095)+I56)</f>
        <v>400.40106863784899</v>
      </c>
      <c r="L56" s="26">
        <f>IF(T56&lt;-0.33,IF(L55-(W55-X56)&lt;K56,K56,L55-(W55-X56)),IF(IFERROR(MATCH(H56,Table16[Date],0),0)=1,INDEX(Table16[New GFV],MATCH(H56,Table16[Date],0)),L55+(L55*V55*0.95)+I56))</f>
        <v>663.98719970251261</v>
      </c>
      <c r="M56" s="26">
        <f t="shared" si="15"/>
        <v>3.9663305461896883</v>
      </c>
      <c r="N56" s="26">
        <f t="shared" si="1"/>
        <v>0.19831652730948443</v>
      </c>
      <c r="O56" s="26">
        <f t="shared" si="9"/>
        <v>13.032133458341759</v>
      </c>
      <c r="P56" s="26">
        <f t="shared" si="2"/>
        <v>0.65160667291708796</v>
      </c>
      <c r="Q56" s="26">
        <f t="shared" si="16"/>
        <v>16.998464004531449</v>
      </c>
      <c r="R56" s="26">
        <f t="shared" si="17"/>
        <v>0.84992320022657242</v>
      </c>
      <c r="S56" s="26">
        <f>IF(IFERROR(MATCH(H56,Table16[Date],0),0)=1,INDEX(Table16[New Claimed],MATCH(H56,Table16[Date],0)),S55+(K55*0.01)+J56)</f>
        <v>168.5274406714199</v>
      </c>
      <c r="T56" s="27">
        <f t="shared" si="12"/>
        <v>0.57910341936712462</v>
      </c>
      <c r="U56" s="28">
        <f t="shared" si="5"/>
        <v>6.0014824839876857E-3</v>
      </c>
      <c r="V56" s="29">
        <f t="shared" si="6"/>
        <v>0.02</v>
      </c>
      <c r="W56" s="45">
        <f t="shared" si="13"/>
        <v>445.98652600264489</v>
      </c>
      <c r="X56" s="45">
        <f t="shared" si="14"/>
        <v>0</v>
      </c>
      <c r="Y56" s="15"/>
      <c r="Z56" s="15"/>
    </row>
    <row r="57" spans="1:26" ht="18" customHeight="1" x14ac:dyDescent="0.25">
      <c r="A57" s="15"/>
      <c r="B57" s="15"/>
      <c r="C57" s="15"/>
      <c r="D57" s="15"/>
      <c r="E57" s="16"/>
      <c r="F57" s="15"/>
      <c r="G57" s="23">
        <v>55</v>
      </c>
      <c r="H57" s="24">
        <f t="shared" si="7"/>
        <v>44773</v>
      </c>
      <c r="I57" s="25">
        <f>SUMIF(Table1[Date],"="&amp;H57,Table1[$STAKE TO FAUCET])</f>
        <v>0</v>
      </c>
      <c r="J57" s="25">
        <f>SUMIF(Table13[Date],"="&amp;H57,Table13[$STAKE CLAIMED])</f>
        <v>0</v>
      </c>
      <c r="K57" s="26">
        <f>IF(IFERROR(MATCH(H57,Table16[Date],0),0)=1,INDEX(Table16[New NFV],MATCH(H57,Table16[Date],0)),K56 + (K56*0.0095)+I57)</f>
        <v>404.20487878990855</v>
      </c>
      <c r="L57" s="26">
        <f>IF(T57&lt;-0.33,IF(L56-(W56-X57)&lt;K57,K57,L56-(W56-X57)),IF(IFERROR(MATCH(H57,Table16[Date],0),0)=1,INDEX(Table16[New GFV],MATCH(H57,Table16[Date],0)),L56+(L56*V56*0.95)+I57))</f>
        <v>676.60295649686032</v>
      </c>
      <c r="M57" s="26">
        <f t="shared" si="15"/>
        <v>4.0040106863784901</v>
      </c>
      <c r="N57" s="26">
        <f t="shared" si="1"/>
        <v>0.20020053431892451</v>
      </c>
      <c r="O57" s="26">
        <f t="shared" si="9"/>
        <v>13.279743994050252</v>
      </c>
      <c r="P57" s="26">
        <f t="shared" si="2"/>
        <v>0.66398719970251263</v>
      </c>
      <c r="Q57" s="26">
        <f t="shared" si="16"/>
        <v>17.283754680428743</v>
      </c>
      <c r="R57" s="26">
        <f t="shared" si="17"/>
        <v>0.86418773402143712</v>
      </c>
      <c r="S57" s="26">
        <f>IF(IFERROR(MATCH(H57,Table16[Date],0),0)=1,INDEX(Table16[New Claimed],MATCH(H57,Table16[Date],0)),S56+(K56*0.01)+J57)</f>
        <v>172.53145135779837</v>
      </c>
      <c r="T57" s="27">
        <f t="shared" si="12"/>
        <v>0.57315841443003923</v>
      </c>
      <c r="U57" s="28">
        <f t="shared" si="5"/>
        <v>5.9450049370853852E-3</v>
      </c>
      <c r="V57" s="29">
        <f t="shared" si="6"/>
        <v>0.02</v>
      </c>
      <c r="W57" s="45">
        <f t="shared" si="13"/>
        <v>459.26626999669514</v>
      </c>
      <c r="X57" s="45">
        <f t="shared" si="14"/>
        <v>0</v>
      </c>
      <c r="Y57" s="15"/>
      <c r="Z57" s="15"/>
    </row>
    <row r="58" spans="1:26" ht="18" customHeight="1" x14ac:dyDescent="0.25">
      <c r="A58" s="15"/>
      <c r="B58" s="15"/>
      <c r="C58" s="15"/>
      <c r="D58" s="15"/>
      <c r="E58" s="16"/>
      <c r="F58" s="15"/>
      <c r="G58" s="23">
        <v>56</v>
      </c>
      <c r="H58" s="24">
        <f t="shared" si="7"/>
        <v>44774</v>
      </c>
      <c r="I58" s="25">
        <f>SUMIF(Table1[Date],"="&amp;H58,Table1[$STAKE TO FAUCET])</f>
        <v>0</v>
      </c>
      <c r="J58" s="25">
        <f>SUMIF(Table13[Date],"="&amp;H58,Table13[$STAKE CLAIMED])</f>
        <v>0</v>
      </c>
      <c r="K58" s="26">
        <f>IF(IFERROR(MATCH(H58,Table16[Date],0),0)=1,INDEX(Table16[New NFV],MATCH(H58,Table16[Date],0)),K57 + (K57*0.0095)+I58)</f>
        <v>408.0448251384127</v>
      </c>
      <c r="L58" s="26">
        <f>IF(T58&lt;-0.33,IF(L57-(W57-X58)&lt;K58,K58,L57-(W57-X58)),IF(IFERROR(MATCH(H58,Table16[Date],0),0)=1,INDEX(Table16[New GFV],MATCH(H58,Table16[Date],0)),L57+(L57*V57*0.95)+I58))</f>
        <v>689.45841267030062</v>
      </c>
      <c r="M58" s="26">
        <f t="shared" si="15"/>
        <v>4.0420487878990858</v>
      </c>
      <c r="N58" s="26">
        <f t="shared" si="1"/>
        <v>0.20210243939495431</v>
      </c>
      <c r="O58" s="26">
        <f t="shared" si="9"/>
        <v>13.532059129937206</v>
      </c>
      <c r="P58" s="26">
        <f t="shared" si="2"/>
        <v>0.67660295649686031</v>
      </c>
      <c r="Q58" s="26">
        <f t="shared" si="16"/>
        <v>17.574107917836294</v>
      </c>
      <c r="R58" s="26">
        <f t="shared" si="17"/>
        <v>0.87870539589181462</v>
      </c>
      <c r="S58" s="26">
        <f>IF(IFERROR(MATCH(H58,Table16[Date],0),0)=1,INDEX(Table16[New Claimed],MATCH(H58,Table16[Date],0)),S57+(K57*0.01)+J58)</f>
        <v>176.57350014569747</v>
      </c>
      <c r="T58" s="27">
        <f t="shared" si="12"/>
        <v>0.56726935555229241</v>
      </c>
      <c r="U58" s="28">
        <f t="shared" si="5"/>
        <v>5.8890588777468222E-3</v>
      </c>
      <c r="V58" s="29">
        <f t="shared" si="6"/>
        <v>0.02</v>
      </c>
      <c r="W58" s="45">
        <f t="shared" si="13"/>
        <v>472.79832912663232</v>
      </c>
      <c r="X58" s="45">
        <f t="shared" si="14"/>
        <v>0</v>
      </c>
      <c r="Y58" s="15"/>
      <c r="Z58" s="15"/>
    </row>
    <row r="59" spans="1:26" ht="18" customHeight="1" x14ac:dyDescent="0.25">
      <c r="A59" s="15"/>
      <c r="B59" s="15"/>
      <c r="C59" s="15"/>
      <c r="D59" s="15"/>
      <c r="E59" s="16"/>
      <c r="F59" s="15"/>
      <c r="G59" s="23">
        <v>57</v>
      </c>
      <c r="H59" s="24">
        <f t="shared" si="7"/>
        <v>44775</v>
      </c>
      <c r="I59" s="25">
        <f>SUMIF(Table1[Date],"="&amp;H59,Table1[$STAKE TO FAUCET])</f>
        <v>0</v>
      </c>
      <c r="J59" s="25">
        <f>SUMIF(Table13[Date],"="&amp;H59,Table13[$STAKE CLAIMED])</f>
        <v>0</v>
      </c>
      <c r="K59" s="26">
        <f>IF(IFERROR(MATCH(H59,Table16[Date],0),0)=1,INDEX(Table16[New NFV],MATCH(H59,Table16[Date],0)),K58 + (K58*0.0095)+I59)</f>
        <v>411.9212509772276</v>
      </c>
      <c r="L59" s="26">
        <f>IF(T59&lt;-0.33,IF(L58-(W58-X59)&lt;K59,K59,L58-(W58-X59)),IF(IFERROR(MATCH(H59,Table16[Date],0),0)=1,INDEX(Table16[New GFV],MATCH(H59,Table16[Date],0)),L58+(L58*V58*0.95)+I59))</f>
        <v>702.55812251103634</v>
      </c>
      <c r="M59" s="26">
        <f t="shared" si="15"/>
        <v>4.0804482513841274</v>
      </c>
      <c r="N59" s="26">
        <f t="shared" si="1"/>
        <v>0.20402241256920639</v>
      </c>
      <c r="O59" s="26">
        <f t="shared" si="9"/>
        <v>13.789168253406013</v>
      </c>
      <c r="P59" s="26">
        <f t="shared" si="2"/>
        <v>0.68945841267030072</v>
      </c>
      <c r="Q59" s="26">
        <f t="shared" si="16"/>
        <v>17.869616504790141</v>
      </c>
      <c r="R59" s="26">
        <f t="shared" si="17"/>
        <v>0.89348082523950711</v>
      </c>
      <c r="S59" s="26">
        <f>IF(IFERROR(MATCH(H59,Table16[Date],0),0)=1,INDEX(Table16[New Claimed],MATCH(H59,Table16[Date],0)),S58+(K58*0.01)+J59)</f>
        <v>180.65394839708159</v>
      </c>
      <c r="T59" s="27">
        <f t="shared" si="12"/>
        <v>0.56143571624793698</v>
      </c>
      <c r="U59" s="28">
        <f t="shared" si="5"/>
        <v>5.8336393043554313E-3</v>
      </c>
      <c r="V59" s="29">
        <f t="shared" si="6"/>
        <v>0.02</v>
      </c>
      <c r="W59" s="45">
        <f t="shared" si="13"/>
        <v>486.58749738003831</v>
      </c>
      <c r="X59" s="45">
        <f t="shared" si="14"/>
        <v>0</v>
      </c>
      <c r="Y59" s="15"/>
      <c r="Z59" s="15"/>
    </row>
    <row r="60" spans="1:26" ht="18" customHeight="1" x14ac:dyDescent="0.25">
      <c r="A60" s="15"/>
      <c r="B60" s="15"/>
      <c r="C60" s="15"/>
      <c r="D60" s="15"/>
      <c r="E60" s="16"/>
      <c r="F60" s="15"/>
      <c r="G60" s="23">
        <v>58</v>
      </c>
      <c r="H60" s="24">
        <f t="shared" si="7"/>
        <v>44776</v>
      </c>
      <c r="I60" s="25">
        <f>SUMIF(Table1[Date],"="&amp;H60,Table1[$STAKE TO FAUCET])</f>
        <v>0</v>
      </c>
      <c r="J60" s="25">
        <f>SUMIF(Table13[Date],"="&amp;H60,Table13[$STAKE CLAIMED])</f>
        <v>0</v>
      </c>
      <c r="K60" s="26">
        <f>IF(IFERROR(MATCH(H60,Table16[Date],0),0)=1,INDEX(Table16[New NFV],MATCH(H60,Table16[Date],0)),K59 + (K59*0.0095)+I60)</f>
        <v>415.83450286151128</v>
      </c>
      <c r="L60" s="26">
        <f>IF(T60&lt;-0.33,IF(L59-(W59-X60)&lt;K60,K60,L59-(W59-X60)),IF(IFERROR(MATCH(H60,Table16[Date],0),0)=1,INDEX(Table16[New GFV],MATCH(H60,Table16[Date],0)),L59+(L59*V59*0.95)+I60))</f>
        <v>715.90672683874607</v>
      </c>
      <c r="M60" s="26">
        <f t="shared" si="15"/>
        <v>4.119212509772276</v>
      </c>
      <c r="N60" s="26">
        <f t="shared" si="1"/>
        <v>0.20596062548861382</v>
      </c>
      <c r="O60" s="26">
        <f t="shared" si="9"/>
        <v>14.051162450220728</v>
      </c>
      <c r="P60" s="26">
        <f t="shared" si="2"/>
        <v>0.70255812251103644</v>
      </c>
      <c r="Q60" s="26">
        <f t="shared" si="16"/>
        <v>18.170374959993005</v>
      </c>
      <c r="R60" s="26">
        <f t="shared" si="17"/>
        <v>0.90851874799965027</v>
      </c>
      <c r="S60" s="26">
        <f>IF(IFERROR(MATCH(H60,Table16[Date],0),0)=1,INDEX(Table16[New Claimed],MATCH(H60,Table16[Date],0)),S59+(K59*0.01)+J60)</f>
        <v>184.77316090685386</v>
      </c>
      <c r="T60" s="27">
        <f t="shared" si="12"/>
        <v>0.55565697498557409</v>
      </c>
      <c r="U60" s="28">
        <f t="shared" si="5"/>
        <v>5.7787412623628853E-3</v>
      </c>
      <c r="V60" s="29">
        <f t="shared" si="6"/>
        <v>0.02</v>
      </c>
      <c r="W60" s="45">
        <f t="shared" si="13"/>
        <v>500.63865983025903</v>
      </c>
      <c r="X60" s="45">
        <f t="shared" si="14"/>
        <v>0</v>
      </c>
      <c r="Y60" s="15"/>
      <c r="Z60" s="15"/>
    </row>
    <row r="61" spans="1:26" ht="18" customHeight="1" x14ac:dyDescent="0.25">
      <c r="A61" s="15"/>
      <c r="B61" s="15"/>
      <c r="C61" s="15"/>
      <c r="D61" s="15"/>
      <c r="E61" s="16"/>
      <c r="F61" s="15"/>
      <c r="G61" s="23">
        <v>59</v>
      </c>
      <c r="H61" s="24">
        <f t="shared" si="7"/>
        <v>44777</v>
      </c>
      <c r="I61" s="25">
        <f>SUMIF(Table1[Date],"="&amp;H61,Table1[$STAKE TO FAUCET])</f>
        <v>0</v>
      </c>
      <c r="J61" s="25">
        <f>SUMIF(Table13[Date],"="&amp;H61,Table13[$STAKE CLAIMED])</f>
        <v>0</v>
      </c>
      <c r="K61" s="26">
        <f>IF(IFERROR(MATCH(H61,Table16[Date],0),0)=1,INDEX(Table16[New NFV],MATCH(H61,Table16[Date],0)),K60 + (K60*0.0095)+I61)</f>
        <v>419.78493063869564</v>
      </c>
      <c r="L61" s="26">
        <f>IF(T61&lt;-0.33,IF(L60-(W60-X61)&lt;K61,K61,L60-(W60-X61)),IF(IFERROR(MATCH(H61,Table16[Date],0),0)=1,INDEX(Table16[New GFV],MATCH(H61,Table16[Date],0)),L60+(L60*V60*0.95)+I61))</f>
        <v>729.50895464868222</v>
      </c>
      <c r="M61" s="26">
        <f t="shared" si="15"/>
        <v>4.1583450286151127</v>
      </c>
      <c r="N61" s="26">
        <f t="shared" si="1"/>
        <v>0.20791725143075565</v>
      </c>
      <c r="O61" s="26">
        <f t="shared" si="9"/>
        <v>14.318134536774922</v>
      </c>
      <c r="P61" s="26">
        <f t="shared" si="2"/>
        <v>0.71590672683874612</v>
      </c>
      <c r="Q61" s="26">
        <f t="shared" si="16"/>
        <v>18.476479565390036</v>
      </c>
      <c r="R61" s="26">
        <f t="shared" si="17"/>
        <v>0.9238239782695018</v>
      </c>
      <c r="S61" s="26">
        <f>IF(IFERROR(MATCH(H61,Table16[Date],0),0)=1,INDEX(Table16[New Claimed],MATCH(H61,Table16[Date],0)),S60+(K60*0.01)+J61)</f>
        <v>188.93150593546898</v>
      </c>
      <c r="T61" s="27">
        <f t="shared" si="12"/>
        <v>0.54993261514172764</v>
      </c>
      <c r="U61" s="28">
        <f t="shared" si="5"/>
        <v>5.7243598438464494E-3</v>
      </c>
      <c r="V61" s="29">
        <f t="shared" si="6"/>
        <v>0.02</v>
      </c>
      <c r="W61" s="45">
        <f t="shared" si="13"/>
        <v>514.95679436703392</v>
      </c>
      <c r="X61" s="45">
        <f t="shared" si="14"/>
        <v>0</v>
      </c>
      <c r="Y61" s="15"/>
      <c r="Z61" s="15"/>
    </row>
    <row r="62" spans="1:26" ht="18" customHeight="1" x14ac:dyDescent="0.25">
      <c r="A62" s="15"/>
      <c r="B62" s="15"/>
      <c r="C62" s="15"/>
      <c r="D62" s="15"/>
      <c r="E62" s="16"/>
      <c r="F62" s="15"/>
      <c r="G62" s="23">
        <v>60</v>
      </c>
      <c r="H62" s="24">
        <f t="shared" si="7"/>
        <v>44778</v>
      </c>
      <c r="I62" s="25">
        <f>SUMIF(Table1[Date],"="&amp;H62,Table1[$STAKE TO FAUCET])</f>
        <v>0</v>
      </c>
      <c r="J62" s="25">
        <f>SUMIF(Table13[Date],"="&amp;H62,Table13[$STAKE CLAIMED])</f>
        <v>0</v>
      </c>
      <c r="K62" s="26">
        <f>IF(IFERROR(MATCH(H62,Table16[Date],0),0)=1,INDEX(Table16[New NFV],MATCH(H62,Table16[Date],0)),K61 + (K61*0.0095)+I62)</f>
        <v>423.77288747976326</v>
      </c>
      <c r="L62" s="26">
        <f>IF(T62&lt;-0.33,IF(L61-(W61-X62)&lt;K62,K62,L61-(W61-X62)),IF(IFERROR(MATCH(H62,Table16[Date],0),0)=1,INDEX(Table16[New GFV],MATCH(H62,Table16[Date],0)),L61+(L61*V61*0.95)+I62))</f>
        <v>743.36962478700718</v>
      </c>
      <c r="M62" s="26">
        <f t="shared" si="15"/>
        <v>4.1978493063869564</v>
      </c>
      <c r="N62" s="26">
        <f t="shared" si="1"/>
        <v>0.20989246531934783</v>
      </c>
      <c r="O62" s="26">
        <f t="shared" si="9"/>
        <v>14.590179092973644</v>
      </c>
      <c r="P62" s="26">
        <f t="shared" si="2"/>
        <v>0.72950895464868226</v>
      </c>
      <c r="Q62" s="26">
        <f t="shared" si="16"/>
        <v>18.788028399360599</v>
      </c>
      <c r="R62" s="26">
        <f t="shared" si="17"/>
        <v>0.93940141996803006</v>
      </c>
      <c r="S62" s="26">
        <f>IF(IFERROR(MATCH(H62,Table16[Date],0),0)=1,INDEX(Table16[New Claimed],MATCH(H62,Table16[Date],0)),S61+(K61*0.01)+J62)</f>
        <v>193.12935524185593</v>
      </c>
      <c r="T62" s="27">
        <f t="shared" si="12"/>
        <v>0.54426212495465842</v>
      </c>
      <c r="U62" s="28">
        <f t="shared" si="5"/>
        <v>5.6704901870692215E-3</v>
      </c>
      <c r="V62" s="29">
        <f t="shared" si="6"/>
        <v>0.02</v>
      </c>
      <c r="W62" s="45">
        <f t="shared" si="13"/>
        <v>529.54697346000762</v>
      </c>
      <c r="X62" s="45">
        <f t="shared" si="14"/>
        <v>0</v>
      </c>
      <c r="Y62" s="15"/>
      <c r="Z62" s="15"/>
    </row>
    <row r="63" spans="1:26" ht="18" customHeight="1" x14ac:dyDescent="0.25">
      <c r="A63" s="15"/>
      <c r="B63" s="15"/>
      <c r="C63" s="15"/>
      <c r="D63" s="15"/>
      <c r="E63" s="16"/>
      <c r="F63" s="15"/>
      <c r="G63" s="23">
        <v>61</v>
      </c>
      <c r="H63" s="24">
        <f t="shared" si="7"/>
        <v>44779</v>
      </c>
      <c r="I63" s="25">
        <f>SUMIF(Table1[Date],"="&amp;H63,Table1[$STAKE TO FAUCET])</f>
        <v>0</v>
      </c>
      <c r="J63" s="25">
        <f>SUMIF(Table13[Date],"="&amp;H63,Table13[$STAKE CLAIMED])</f>
        <v>0</v>
      </c>
      <c r="K63" s="26">
        <f>IF(IFERROR(MATCH(H63,Table16[Date],0),0)=1,INDEX(Table16[New NFV],MATCH(H63,Table16[Date],0)),K62 + (K62*0.0095)+I63)</f>
        <v>427.79872991082101</v>
      </c>
      <c r="L63" s="26">
        <f>IF(T63&lt;-0.33,IF(L62-(W62-X63)&lt;K63,K63,L62-(W62-X63)),IF(IFERROR(MATCH(H63,Table16[Date],0),0)=1,INDEX(Table16[New GFV],MATCH(H63,Table16[Date],0)),L62+(L62*V62*0.95)+I63))</f>
        <v>757.49364765796031</v>
      </c>
      <c r="M63" s="26">
        <f t="shared" si="15"/>
        <v>4.2377288747976323</v>
      </c>
      <c r="N63" s="26">
        <f t="shared" si="1"/>
        <v>0.21188644373988164</v>
      </c>
      <c r="O63" s="26">
        <f t="shared" si="9"/>
        <v>14.867392495740145</v>
      </c>
      <c r="P63" s="26">
        <f t="shared" si="2"/>
        <v>0.7433696247870073</v>
      </c>
      <c r="Q63" s="26">
        <f t="shared" si="16"/>
        <v>19.105121370537777</v>
      </c>
      <c r="R63" s="26">
        <f t="shared" si="17"/>
        <v>0.95525606852688894</v>
      </c>
      <c r="S63" s="26">
        <f>IF(IFERROR(MATCH(H63,Table16[Date],0),0)=1,INDEX(Table16[New Claimed],MATCH(H63,Table16[Date],0)),S62+(K62*0.01)+J63)</f>
        <v>197.36708411665356</v>
      </c>
      <c r="T63" s="27">
        <f t="shared" si="12"/>
        <v>0.53864499747861161</v>
      </c>
      <c r="U63" s="28">
        <f t="shared" si="5"/>
        <v>5.6171274760468126E-3</v>
      </c>
      <c r="V63" s="29">
        <f t="shared" si="6"/>
        <v>0.02</v>
      </c>
      <c r="W63" s="45">
        <f t="shared" si="13"/>
        <v>544.41436595574771</v>
      </c>
      <c r="X63" s="45">
        <f t="shared" si="14"/>
        <v>0</v>
      </c>
      <c r="Y63" s="15"/>
      <c r="Z63" s="15"/>
    </row>
    <row r="64" spans="1:26" ht="18" customHeight="1" x14ac:dyDescent="0.25">
      <c r="A64" s="15"/>
      <c r="B64" s="15"/>
      <c r="C64" s="15"/>
      <c r="D64" s="15"/>
      <c r="E64" s="16"/>
      <c r="F64" s="15"/>
      <c r="G64" s="23">
        <v>62</v>
      </c>
      <c r="H64" s="24">
        <f t="shared" si="7"/>
        <v>44780</v>
      </c>
      <c r="I64" s="25">
        <f>SUMIF(Table1[Date],"="&amp;H64,Table1[$STAKE TO FAUCET])</f>
        <v>0</v>
      </c>
      <c r="J64" s="25">
        <f>SUMIF(Table13[Date],"="&amp;H64,Table13[$STAKE CLAIMED])</f>
        <v>0</v>
      </c>
      <c r="K64" s="26">
        <f>IF(IFERROR(MATCH(H64,Table16[Date],0),0)=1,INDEX(Table16[New NFV],MATCH(H64,Table16[Date],0)),K63 + (K63*0.0095)+I64)</f>
        <v>431.86281784497379</v>
      </c>
      <c r="L64" s="26">
        <f>IF(T64&lt;-0.33,IF(L63-(W63-X64)&lt;K64,K64,L63-(W63-X64)),IF(IFERROR(MATCH(H64,Table16[Date],0),0)=1,INDEX(Table16[New GFV],MATCH(H64,Table16[Date],0)),L63+(L63*V63*0.95)+I64))</f>
        <v>771.88602696346152</v>
      </c>
      <c r="M64" s="26">
        <f t="shared" si="15"/>
        <v>4.2779872991082106</v>
      </c>
      <c r="N64" s="26">
        <f t="shared" si="1"/>
        <v>0.21389936495541054</v>
      </c>
      <c r="O64" s="26">
        <f t="shared" si="9"/>
        <v>15.149872953159207</v>
      </c>
      <c r="P64" s="26">
        <f t="shared" si="2"/>
        <v>0.75749364765796035</v>
      </c>
      <c r="Q64" s="26">
        <f t="shared" si="16"/>
        <v>19.427860252267418</v>
      </c>
      <c r="R64" s="26">
        <f t="shared" si="17"/>
        <v>0.97139301261337085</v>
      </c>
      <c r="S64" s="26">
        <f>IF(IFERROR(MATCH(H64,Table16[Date],0),0)=1,INDEX(Table16[New Claimed],MATCH(H64,Table16[Date],0)),S63+(K63*0.01)+J64)</f>
        <v>201.64507141576178</v>
      </c>
      <c r="T64" s="27">
        <f t="shared" si="12"/>
        <v>0.53308073053849592</v>
      </c>
      <c r="U64" s="28">
        <f t="shared" si="5"/>
        <v>5.5642669401156919E-3</v>
      </c>
      <c r="V64" s="29">
        <f t="shared" si="6"/>
        <v>0.02</v>
      </c>
      <c r="W64" s="45">
        <f t="shared" si="13"/>
        <v>559.56423890890687</v>
      </c>
      <c r="X64" s="45">
        <f t="shared" si="14"/>
        <v>0</v>
      </c>
      <c r="Y64" s="15"/>
      <c r="Z64" s="15"/>
    </row>
    <row r="65" spans="1:26" ht="18" customHeight="1" x14ac:dyDescent="0.25">
      <c r="A65" s="15"/>
      <c r="B65" s="15"/>
      <c r="C65" s="15"/>
      <c r="D65" s="15"/>
      <c r="E65" s="16"/>
      <c r="F65" s="15"/>
      <c r="G65" s="23">
        <v>63</v>
      </c>
      <c r="H65" s="24">
        <f t="shared" si="7"/>
        <v>44781</v>
      </c>
      <c r="I65" s="25">
        <f>SUMIF(Table1[Date],"="&amp;H65,Table1[$STAKE TO FAUCET])</f>
        <v>0</v>
      </c>
      <c r="J65" s="25">
        <f>SUMIF(Table13[Date],"="&amp;H65,Table13[$STAKE CLAIMED])</f>
        <v>0</v>
      </c>
      <c r="K65" s="26">
        <f>IF(IFERROR(MATCH(H65,Table16[Date],0),0)=1,INDEX(Table16[New NFV],MATCH(H65,Table16[Date],0)),K64 + (K64*0.0095)+I65)</f>
        <v>435.96551461450105</v>
      </c>
      <c r="L65" s="26">
        <f>IF(T65&lt;-0.33,IF(L64-(W64-X65)&lt;K65,K65,L64-(W64-X65)),IF(IFERROR(MATCH(H65,Table16[Date],0),0)=1,INDEX(Table16[New GFV],MATCH(H65,Table16[Date],0)),L64+(L64*V64*0.95)+I65))</f>
        <v>786.55186147576728</v>
      </c>
      <c r="M65" s="26">
        <f t="shared" si="15"/>
        <v>4.318628178449738</v>
      </c>
      <c r="N65" s="26">
        <f t="shared" si="1"/>
        <v>0.21593140892248691</v>
      </c>
      <c r="O65" s="26">
        <f t="shared" si="9"/>
        <v>15.437720539269231</v>
      </c>
      <c r="P65" s="26">
        <f t="shared" si="2"/>
        <v>0.77188602696346154</v>
      </c>
      <c r="Q65" s="26">
        <f t="shared" si="16"/>
        <v>19.756348717718968</v>
      </c>
      <c r="R65" s="26">
        <f t="shared" si="17"/>
        <v>0.98781743588594839</v>
      </c>
      <c r="S65" s="26">
        <f>IF(IFERROR(MATCH(H65,Table16[Date],0),0)=1,INDEX(Table16[New Claimed],MATCH(H65,Table16[Date],0)),S64+(K64*0.01)+J65)</f>
        <v>205.9636995942115</v>
      </c>
      <c r="T65" s="27">
        <f t="shared" si="12"/>
        <v>0.5275688266849885</v>
      </c>
      <c r="U65" s="28">
        <f t="shared" si="5"/>
        <v>5.5119038535074161E-3</v>
      </c>
      <c r="V65" s="29">
        <f t="shared" si="6"/>
        <v>0.02</v>
      </c>
      <c r="W65" s="45">
        <f t="shared" si="13"/>
        <v>575.00195944817608</v>
      </c>
      <c r="X65" s="45">
        <f t="shared" si="14"/>
        <v>0</v>
      </c>
      <c r="Y65" s="15"/>
      <c r="Z65" s="15"/>
    </row>
    <row r="66" spans="1:26" ht="18" customHeight="1" x14ac:dyDescent="0.25">
      <c r="A66" s="15"/>
      <c r="B66" s="15"/>
      <c r="C66" s="15"/>
      <c r="D66" s="15"/>
      <c r="E66" s="16"/>
      <c r="F66" s="15"/>
      <c r="G66" s="23">
        <v>64</v>
      </c>
      <c r="H66" s="24">
        <f t="shared" si="7"/>
        <v>44782</v>
      </c>
      <c r="I66" s="25">
        <f>SUMIF(Table1[Date],"="&amp;H66,Table1[$STAKE TO FAUCET])</f>
        <v>0</v>
      </c>
      <c r="J66" s="25">
        <f>SUMIF(Table13[Date],"="&amp;H66,Table13[$STAKE CLAIMED])</f>
        <v>0</v>
      </c>
      <c r="K66" s="26">
        <f>IF(IFERROR(MATCH(H66,Table16[Date],0),0)=1,INDEX(Table16[New NFV],MATCH(H66,Table16[Date],0)),K65 + (K65*0.0095)+I66)</f>
        <v>440.10718700333882</v>
      </c>
      <c r="L66" s="26">
        <f>IF(T66&lt;-0.33,IF(L65-(W65-X66)&lt;K66,K66,L65-(W65-X66)),IF(IFERROR(MATCH(H66,Table16[Date],0),0)=1,INDEX(Table16[New GFV],MATCH(H66,Table16[Date],0)),L65+(L65*V65*0.95)+I66))</f>
        <v>801.4963468438068</v>
      </c>
      <c r="M66" s="26">
        <f t="shared" si="15"/>
        <v>4.3596551461450108</v>
      </c>
      <c r="N66" s="26">
        <f t="shared" si="1"/>
        <v>0.21798275730725056</v>
      </c>
      <c r="O66" s="26">
        <f t="shared" si="9"/>
        <v>15.731037229515346</v>
      </c>
      <c r="P66" s="26">
        <f t="shared" si="2"/>
        <v>0.78655186147576739</v>
      </c>
      <c r="Q66" s="26">
        <f t="shared" si="16"/>
        <v>20.090692375660357</v>
      </c>
      <c r="R66" s="26">
        <f t="shared" si="17"/>
        <v>1.004534618783018</v>
      </c>
      <c r="S66" s="26">
        <f>IF(IFERROR(MATCH(H66,Table16[Date],0),0)=1,INDEX(Table16[New Claimed],MATCH(H66,Table16[Date],0)),S65+(K65*0.01)+J66)</f>
        <v>210.32335474035651</v>
      </c>
      <c r="T66" s="27">
        <f t="shared" si="12"/>
        <v>0.52210879315006298</v>
      </c>
      <c r="U66" s="28">
        <f t="shared" si="5"/>
        <v>5.4600335349255236E-3</v>
      </c>
      <c r="V66" s="29">
        <f t="shared" si="6"/>
        <v>0.02</v>
      </c>
      <c r="W66" s="45">
        <f t="shared" si="13"/>
        <v>590.7329966776914</v>
      </c>
      <c r="X66" s="45">
        <f t="shared" si="14"/>
        <v>0</v>
      </c>
      <c r="Y66" s="15"/>
      <c r="Z66" s="15"/>
    </row>
    <row r="67" spans="1:26" ht="18" customHeight="1" x14ac:dyDescent="0.25">
      <c r="A67" s="15"/>
      <c r="B67" s="15"/>
      <c r="C67" s="15"/>
      <c r="D67" s="15"/>
      <c r="E67" s="16"/>
      <c r="F67" s="15"/>
      <c r="G67" s="23">
        <v>65</v>
      </c>
      <c r="H67" s="24">
        <f t="shared" si="7"/>
        <v>44783</v>
      </c>
      <c r="I67" s="25">
        <f>SUMIF(Table1[Date],"="&amp;H67,Table1[$STAKE TO FAUCET])</f>
        <v>0</v>
      </c>
      <c r="J67" s="25">
        <f>SUMIF(Table13[Date],"="&amp;H67,Table13[$STAKE CLAIMED])</f>
        <v>0</v>
      </c>
      <c r="K67" s="26">
        <f>IF(IFERROR(MATCH(H67,Table16[Date],0),0)=1,INDEX(Table16[New NFV],MATCH(H67,Table16[Date],0)),K66 + (K66*0.0095)+I67)</f>
        <v>444.28820527987057</v>
      </c>
      <c r="L67" s="26">
        <f>IF(T67&lt;-0.33,IF(L66-(W66-X67)&lt;K67,K67,L66-(W66-X67)),IF(IFERROR(MATCH(H67,Table16[Date],0),0)=1,INDEX(Table16[New GFV],MATCH(H67,Table16[Date],0)),L66+(L66*V66*0.95)+I67))</f>
        <v>816.72477743383911</v>
      </c>
      <c r="M67" s="26">
        <f t="shared" si="15"/>
        <v>4.4010718700333884</v>
      </c>
      <c r="N67" s="26">
        <f t="shared" si="1"/>
        <v>0.22005359350166942</v>
      </c>
      <c r="O67" s="26">
        <f t="shared" ref="O67:O130" si="18">L66*V66</f>
        <v>16.029926936876137</v>
      </c>
      <c r="P67" s="26">
        <f t="shared" si="2"/>
        <v>0.80149634684380688</v>
      </c>
      <c r="Q67" s="26">
        <f t="shared" si="16"/>
        <v>20.430998806909525</v>
      </c>
      <c r="R67" s="26">
        <f t="shared" si="17"/>
        <v>1.0215499403454764</v>
      </c>
      <c r="S67" s="26">
        <f>IF(IFERROR(MATCH(H67,Table16[Date],0),0)=1,INDEX(Table16[New Claimed],MATCH(H67,Table16[Date],0)),S66+(K66*0.01)+J67)</f>
        <v>214.72442661038988</v>
      </c>
      <c r="T67" s="27">
        <f t="shared" si="12"/>
        <v>0.51670014180293511</v>
      </c>
      <c r="U67" s="28">
        <f t="shared" si="5"/>
        <v>5.4086513471278685E-3</v>
      </c>
      <c r="V67" s="29">
        <f t="shared" ref="V67:V117" si="19">IF(T67&lt;-0.33,0,(IF(T67&gt;0,2,2-(2*T67*-1*100/33.3333333333333))/100))</f>
        <v>0.02</v>
      </c>
      <c r="W67" s="45">
        <f t="shared" si="13"/>
        <v>606.76292361456751</v>
      </c>
      <c r="X67" s="45">
        <f t="shared" si="14"/>
        <v>0</v>
      </c>
      <c r="Y67" s="15"/>
      <c r="Z67" s="15"/>
    </row>
    <row r="68" spans="1:26" ht="18" customHeight="1" x14ac:dyDescent="0.25">
      <c r="A68" s="15"/>
      <c r="B68" s="15"/>
      <c r="C68" s="15"/>
      <c r="D68" s="15"/>
      <c r="E68" s="16"/>
      <c r="F68" s="15"/>
      <c r="G68" s="23">
        <v>66</v>
      </c>
      <c r="H68" s="24">
        <f t="shared" ref="H68:H131" si="20">H67+1</f>
        <v>44784</v>
      </c>
      <c r="I68" s="25">
        <f>SUMIF(Table1[Date],"="&amp;H68,Table1[$STAKE TO FAUCET])</f>
        <v>0</v>
      </c>
      <c r="J68" s="25">
        <f>SUMIF(Table13[Date],"="&amp;H68,Table13[$STAKE CLAIMED])</f>
        <v>0</v>
      </c>
      <c r="K68" s="26">
        <f>IF(IFERROR(MATCH(H68,Table16[Date],0),0)=1,INDEX(Table16[New NFV],MATCH(H68,Table16[Date],0)),K67 + (K67*0.0095)+I68)</f>
        <v>448.50894323002933</v>
      </c>
      <c r="L68" s="26">
        <f>IF(T68&lt;-0.33,IF(L67-(W67-X68)&lt;K68,K68,L67-(W67-X68)),IF(IFERROR(MATCH(H68,Table16[Date],0),0)=1,INDEX(Table16[New GFV],MATCH(H68,Table16[Date],0)),L67+(L67*V67*0.95)+I68))</f>
        <v>832.24254820508202</v>
      </c>
      <c r="M68" s="26">
        <f t="shared" si="15"/>
        <v>4.4428820527987058</v>
      </c>
      <c r="N68" s="26">
        <f t="shared" ref="N68:N131" si="21">M68*0.05</f>
        <v>0.22214410263993531</v>
      </c>
      <c r="O68" s="26">
        <f t="shared" si="18"/>
        <v>16.334495548676781</v>
      </c>
      <c r="P68" s="26">
        <f t="shared" ref="P68:P131" si="22">O68*0.05</f>
        <v>0.81672477743383909</v>
      </c>
      <c r="Q68" s="26">
        <f t="shared" si="16"/>
        <v>20.777377601475486</v>
      </c>
      <c r="R68" s="26">
        <f t="shared" si="17"/>
        <v>1.0388688800737744</v>
      </c>
      <c r="S68" s="26">
        <f>IF(IFERROR(MATCH(H68,Table16[Date],0),0)=1,INDEX(Table16[New Claimed],MATCH(H68,Table16[Date],0)),S67+(K67*0.01)+J68)</f>
        <v>219.16730866318858</v>
      </c>
      <c r="T68" s="27">
        <f t="shared" ref="T68:T131" si="23">(K68-S68)/K68</f>
        <v>0.51134238910642416</v>
      </c>
      <c r="U68" s="28">
        <f t="shared" ref="U68:U131" si="24">T67-T68</f>
        <v>5.3577526965109534E-3</v>
      </c>
      <c r="V68" s="29">
        <f t="shared" si="19"/>
        <v>0.02</v>
      </c>
      <c r="W68" s="45">
        <f t="shared" ref="W68:W131" si="25">W67+O68</f>
        <v>623.09741916324424</v>
      </c>
      <c r="X68" s="45">
        <f t="shared" si="14"/>
        <v>0</v>
      </c>
      <c r="Y68" s="15"/>
      <c r="Z68" s="15"/>
    </row>
    <row r="69" spans="1:26" ht="18" customHeight="1" x14ac:dyDescent="0.25">
      <c r="A69" s="15"/>
      <c r="B69" s="15"/>
      <c r="C69" s="15"/>
      <c r="D69" s="15"/>
      <c r="E69" s="16"/>
      <c r="F69" s="15"/>
      <c r="G69" s="23">
        <v>67</v>
      </c>
      <c r="H69" s="24">
        <f t="shared" si="20"/>
        <v>44785</v>
      </c>
      <c r="I69" s="25">
        <f>SUMIF(Table1[Date],"="&amp;H69,Table1[$STAKE TO FAUCET])</f>
        <v>0</v>
      </c>
      <c r="J69" s="25">
        <f>SUMIF(Table13[Date],"="&amp;H69,Table13[$STAKE CLAIMED])</f>
        <v>0</v>
      </c>
      <c r="K69" s="26">
        <f>IF(IFERROR(MATCH(H69,Table16[Date],0),0)=1,INDEX(Table16[New NFV],MATCH(H69,Table16[Date],0)),K68 + (K68*0.0095)+I69)</f>
        <v>452.76977819071459</v>
      </c>
      <c r="L69" s="26">
        <f>IF(T69&lt;-0.33,IF(L68-(W68-X69)&lt;K69,K69,L68-(W68-X69)),IF(IFERROR(MATCH(H69,Table16[Date],0),0)=1,INDEX(Table16[New GFV],MATCH(H69,Table16[Date],0)),L68+(L68*V68*0.95)+I69))</f>
        <v>848.05515662097855</v>
      </c>
      <c r="M69" s="26">
        <f t="shared" si="15"/>
        <v>4.4850894323002937</v>
      </c>
      <c r="N69" s="26">
        <f t="shared" si="21"/>
        <v>0.22425447161501469</v>
      </c>
      <c r="O69" s="26">
        <f t="shared" si="18"/>
        <v>16.644850964101639</v>
      </c>
      <c r="P69" s="26">
        <f t="shared" si="22"/>
        <v>0.83224254820508203</v>
      </c>
      <c r="Q69" s="26">
        <f t="shared" si="16"/>
        <v>21.129940396401935</v>
      </c>
      <c r="R69" s="26">
        <f t="shared" si="17"/>
        <v>1.0564970198200967</v>
      </c>
      <c r="S69" s="26">
        <f>IF(IFERROR(MATCH(H69,Table16[Date],0),0)=1,INDEX(Table16[New Claimed],MATCH(H69,Table16[Date],0)),S68+(K68*0.01)+J69)</f>
        <v>223.65239809548888</v>
      </c>
      <c r="T69" s="27">
        <f t="shared" si="23"/>
        <v>0.50603505607372368</v>
      </c>
      <c r="U69" s="28">
        <f t="shared" si="24"/>
        <v>5.3073330327004786E-3</v>
      </c>
      <c r="V69" s="29">
        <f t="shared" si="19"/>
        <v>0.02</v>
      </c>
      <c r="W69" s="45">
        <f t="shared" si="25"/>
        <v>639.74227012734593</v>
      </c>
      <c r="X69" s="45">
        <f t="shared" ref="X69:X132" si="26">IF(T69&gt;-0.33,0,(W68*(100+(T69)*100)/67))</f>
        <v>0</v>
      </c>
      <c r="Y69" s="15"/>
      <c r="Z69" s="15"/>
    </row>
    <row r="70" spans="1:26" ht="18" customHeight="1" x14ac:dyDescent="0.25">
      <c r="A70" s="15"/>
      <c r="B70" s="15"/>
      <c r="C70" s="15"/>
      <c r="D70" s="15"/>
      <c r="E70" s="16"/>
      <c r="F70" s="15"/>
      <c r="G70" s="23">
        <v>68</v>
      </c>
      <c r="H70" s="24">
        <f t="shared" si="20"/>
        <v>44786</v>
      </c>
      <c r="I70" s="25">
        <f>SUMIF(Table1[Date],"="&amp;H70,Table1[$STAKE TO FAUCET])</f>
        <v>0</v>
      </c>
      <c r="J70" s="25">
        <f>SUMIF(Table13[Date],"="&amp;H70,Table13[$STAKE CLAIMED])</f>
        <v>0</v>
      </c>
      <c r="K70" s="26">
        <f>IF(IFERROR(MATCH(H70,Table16[Date],0),0)=1,INDEX(Table16[New NFV],MATCH(H70,Table16[Date],0)),K69 + (K69*0.0095)+I70)</f>
        <v>457.07109108352637</v>
      </c>
      <c r="L70" s="26">
        <f>IF(T70&lt;-0.33,IF(L69-(W69-X70)&lt;K70,K70,L69-(W69-X70)),IF(IFERROR(MATCH(H70,Table16[Date],0),0)=1,INDEX(Table16[New GFV],MATCH(H70,Table16[Date],0)),L69+(L69*V69*0.95)+I70))</f>
        <v>864.16820459677717</v>
      </c>
      <c r="M70" s="26">
        <f t="shared" si="15"/>
        <v>4.527697781907146</v>
      </c>
      <c r="N70" s="26">
        <f t="shared" si="21"/>
        <v>0.22638488909535731</v>
      </c>
      <c r="O70" s="26">
        <f t="shared" si="18"/>
        <v>16.96110313241957</v>
      </c>
      <c r="P70" s="26">
        <f t="shared" si="22"/>
        <v>0.84805515662097852</v>
      </c>
      <c r="Q70" s="26">
        <f t="shared" si="16"/>
        <v>21.488800914326717</v>
      </c>
      <c r="R70" s="26">
        <f t="shared" si="17"/>
        <v>1.0744400457163359</v>
      </c>
      <c r="S70" s="26">
        <f>IF(IFERROR(MATCH(H70,Table16[Date],0),0)=1,INDEX(Table16[New Claimed],MATCH(H70,Table16[Date],0)),S69+(K69*0.01)+J70)</f>
        <v>228.18009587739601</v>
      </c>
      <c r="T70" s="27">
        <f t="shared" si="23"/>
        <v>0.50077766822558067</v>
      </c>
      <c r="U70" s="28">
        <f t="shared" si="24"/>
        <v>5.2573878481430025E-3</v>
      </c>
      <c r="V70" s="29">
        <f t="shared" si="19"/>
        <v>0.02</v>
      </c>
      <c r="W70" s="45">
        <f t="shared" si="25"/>
        <v>656.7033732597655</v>
      </c>
      <c r="X70" s="45">
        <f t="shared" si="26"/>
        <v>0</v>
      </c>
      <c r="Y70" s="15"/>
      <c r="Z70" s="15"/>
    </row>
    <row r="71" spans="1:26" ht="18" customHeight="1" x14ac:dyDescent="0.25">
      <c r="A71" s="15"/>
      <c r="B71" s="15"/>
      <c r="C71" s="15"/>
      <c r="D71" s="15"/>
      <c r="E71" s="16"/>
      <c r="F71" s="15"/>
      <c r="G71" s="23">
        <v>69</v>
      </c>
      <c r="H71" s="24">
        <f t="shared" si="20"/>
        <v>44787</v>
      </c>
      <c r="I71" s="25">
        <f>SUMIF(Table1[Date],"="&amp;H71,Table1[$STAKE TO FAUCET])</f>
        <v>0</v>
      </c>
      <c r="J71" s="25">
        <f>SUMIF(Table13[Date],"="&amp;H71,Table13[$STAKE CLAIMED])</f>
        <v>0</v>
      </c>
      <c r="K71" s="26">
        <f>IF(IFERROR(MATCH(H71,Table16[Date],0),0)=1,INDEX(Table16[New NFV],MATCH(H71,Table16[Date],0)),K70 + (K70*0.0095)+I71)</f>
        <v>461.41326644881985</v>
      </c>
      <c r="L71" s="26">
        <f>IF(T71&lt;-0.33,IF(L70-(W70-X71)&lt;K71,K71,L70-(W70-X71)),IF(IFERROR(MATCH(H71,Table16[Date],0),0)=1,INDEX(Table16[New GFV],MATCH(H71,Table16[Date],0)),L70+(L70*V70*0.95)+I71))</f>
        <v>880.58740048411596</v>
      </c>
      <c r="M71" s="26">
        <f t="shared" si="15"/>
        <v>4.5707109108352642</v>
      </c>
      <c r="N71" s="26">
        <f t="shared" si="21"/>
        <v>0.22853554554176322</v>
      </c>
      <c r="O71" s="26">
        <f t="shared" si="18"/>
        <v>17.283364091935542</v>
      </c>
      <c r="P71" s="26">
        <f t="shared" si="22"/>
        <v>0.86416820459677712</v>
      </c>
      <c r="Q71" s="26">
        <f t="shared" si="16"/>
        <v>21.854075002770806</v>
      </c>
      <c r="R71" s="26">
        <f t="shared" si="17"/>
        <v>1.0927037501385404</v>
      </c>
      <c r="S71" s="26">
        <f>IF(IFERROR(MATCH(H71,Table16[Date],0),0)=1,INDEX(Table16[New Claimed],MATCH(H71,Table16[Date],0)),S70+(K70*0.01)+J71)</f>
        <v>232.75080678823127</v>
      </c>
      <c r="T71" s="27">
        <f t="shared" si="23"/>
        <v>0.49556975554787591</v>
      </c>
      <c r="U71" s="28">
        <f t="shared" si="24"/>
        <v>5.2079126777047624E-3</v>
      </c>
      <c r="V71" s="29">
        <f t="shared" si="19"/>
        <v>0.02</v>
      </c>
      <c r="W71" s="45">
        <f t="shared" si="25"/>
        <v>673.98673735170109</v>
      </c>
      <c r="X71" s="45">
        <f t="shared" si="26"/>
        <v>0</v>
      </c>
      <c r="Y71" s="15"/>
      <c r="Z71" s="15"/>
    </row>
    <row r="72" spans="1:26" ht="18" customHeight="1" x14ac:dyDescent="0.25">
      <c r="A72" s="15"/>
      <c r="B72" s="15"/>
      <c r="C72" s="15"/>
      <c r="D72" s="15"/>
      <c r="E72" s="16"/>
      <c r="F72" s="15"/>
      <c r="G72" s="23">
        <v>70</v>
      </c>
      <c r="H72" s="24">
        <f t="shared" si="20"/>
        <v>44788</v>
      </c>
      <c r="I72" s="25">
        <f>SUMIF(Table1[Date],"="&amp;H72,Table1[$STAKE TO FAUCET])</f>
        <v>0</v>
      </c>
      <c r="J72" s="25">
        <f>SUMIF(Table13[Date],"="&amp;H72,Table13[$STAKE CLAIMED])</f>
        <v>0</v>
      </c>
      <c r="K72" s="26">
        <f>IF(IFERROR(MATCH(H72,Table16[Date],0),0)=1,INDEX(Table16[New NFV],MATCH(H72,Table16[Date],0)),K71 + (K71*0.0095)+I72)</f>
        <v>465.79669248008366</v>
      </c>
      <c r="L72" s="26">
        <f>IF(T72&lt;-0.33,IF(L71-(W71-X72)&lt;K72,K72,L71-(W71-X72)),IF(IFERROR(MATCH(H72,Table16[Date],0),0)=1,INDEX(Table16[New GFV],MATCH(H72,Table16[Date],0)),L71+(L71*V71*0.95)+I72))</f>
        <v>897.3185610933142</v>
      </c>
      <c r="M72" s="26">
        <f t="shared" si="15"/>
        <v>4.6141326644881984</v>
      </c>
      <c r="N72" s="26">
        <f t="shared" si="21"/>
        <v>0.23070663322440993</v>
      </c>
      <c r="O72" s="26">
        <f t="shared" si="18"/>
        <v>17.611748009682319</v>
      </c>
      <c r="P72" s="26">
        <f t="shared" si="22"/>
        <v>0.88058740048411599</v>
      </c>
      <c r="Q72" s="26">
        <f t="shared" si="16"/>
        <v>22.225880674170519</v>
      </c>
      <c r="R72" s="26">
        <f t="shared" si="17"/>
        <v>1.111294033708526</v>
      </c>
      <c r="S72" s="26">
        <f>IF(IFERROR(MATCH(H72,Table16[Date],0),0)=1,INDEX(Table16[New Claimed],MATCH(H72,Table16[Date],0)),S71+(K71*0.01)+J72)</f>
        <v>237.36493945271948</v>
      </c>
      <c r="T72" s="27">
        <f t="shared" si="23"/>
        <v>0.49041085244960464</v>
      </c>
      <c r="U72" s="28">
        <f t="shared" si="24"/>
        <v>5.1589030982712725E-3</v>
      </c>
      <c r="V72" s="29">
        <f t="shared" si="19"/>
        <v>0.02</v>
      </c>
      <c r="W72" s="45">
        <f t="shared" si="25"/>
        <v>691.59848536138338</v>
      </c>
      <c r="X72" s="45">
        <f t="shared" si="26"/>
        <v>0</v>
      </c>
      <c r="Y72" s="15"/>
      <c r="Z72" s="15"/>
    </row>
    <row r="73" spans="1:26" ht="18" customHeight="1" x14ac:dyDescent="0.25">
      <c r="A73" s="15"/>
      <c r="B73" s="15"/>
      <c r="C73" s="15"/>
      <c r="D73" s="15"/>
      <c r="E73" s="16"/>
      <c r="F73" s="15"/>
      <c r="G73" s="23">
        <v>71</v>
      </c>
      <c r="H73" s="24">
        <f t="shared" si="20"/>
        <v>44789</v>
      </c>
      <c r="I73" s="25">
        <f>SUMIF(Table1[Date],"="&amp;H73,Table1[$STAKE TO FAUCET])</f>
        <v>0</v>
      </c>
      <c r="J73" s="25">
        <f>SUMIF(Table13[Date],"="&amp;H73,Table13[$STAKE CLAIMED])</f>
        <v>0</v>
      </c>
      <c r="K73" s="26">
        <f>IF(IFERROR(MATCH(H73,Table16[Date],0),0)=1,INDEX(Table16[New NFV],MATCH(H73,Table16[Date],0)),K72 + (K72*0.0095)+I73)</f>
        <v>470.22176105864446</v>
      </c>
      <c r="L73" s="26">
        <f>IF(T73&lt;-0.33,IF(L72-(W72-X73)&lt;K73,K73,L72-(W72-X73)),IF(IFERROR(MATCH(H73,Table16[Date],0),0)=1,INDEX(Table16[New GFV],MATCH(H73,Table16[Date],0)),L72+(L72*V72*0.95)+I73))</f>
        <v>914.36761375408719</v>
      </c>
      <c r="M73" s="26">
        <f t="shared" si="15"/>
        <v>4.6579669248008368</v>
      </c>
      <c r="N73" s="26">
        <f t="shared" si="21"/>
        <v>0.23289834624004185</v>
      </c>
      <c r="O73" s="26">
        <f t="shared" si="18"/>
        <v>17.946371221866283</v>
      </c>
      <c r="P73" s="26">
        <f t="shared" si="22"/>
        <v>0.8973185610933142</v>
      </c>
      <c r="Q73" s="26">
        <f t="shared" si="16"/>
        <v>22.604338146667118</v>
      </c>
      <c r="R73" s="26">
        <f t="shared" si="17"/>
        <v>1.1302169073333561</v>
      </c>
      <c r="S73" s="26">
        <f>IF(IFERROR(MATCH(H73,Table16[Date],0),0)=1,INDEX(Table16[New Claimed],MATCH(H73,Table16[Date],0)),S72+(K72*0.01)+J73)</f>
        <v>242.02290637752031</v>
      </c>
      <c r="T73" s="27">
        <f t="shared" si="23"/>
        <v>0.48530049772125278</v>
      </c>
      <c r="U73" s="28">
        <f t="shared" si="24"/>
        <v>5.1103547283518624E-3</v>
      </c>
      <c r="V73" s="29">
        <f t="shared" si="19"/>
        <v>0.02</v>
      </c>
      <c r="W73" s="45">
        <f t="shared" si="25"/>
        <v>709.54485658324961</v>
      </c>
      <c r="X73" s="45">
        <f t="shared" si="26"/>
        <v>0</v>
      </c>
      <c r="Y73" s="15"/>
      <c r="Z73" s="15"/>
    </row>
    <row r="74" spans="1:26" ht="18" customHeight="1" x14ac:dyDescent="0.25">
      <c r="A74" s="15"/>
      <c r="B74" s="15"/>
      <c r="C74" s="15"/>
      <c r="D74" s="15"/>
      <c r="E74" s="16"/>
      <c r="F74" s="15"/>
      <c r="G74" s="23">
        <v>72</v>
      </c>
      <c r="H74" s="24">
        <f t="shared" si="20"/>
        <v>44790</v>
      </c>
      <c r="I74" s="25">
        <f>SUMIF(Table1[Date],"="&amp;H74,Table1[$STAKE TO FAUCET])</f>
        <v>0</v>
      </c>
      <c r="J74" s="25">
        <f>SUMIF(Table13[Date],"="&amp;H74,Table13[$STAKE CLAIMED])</f>
        <v>0</v>
      </c>
      <c r="K74" s="26">
        <f>IF(IFERROR(MATCH(H74,Table16[Date],0),0)=1,INDEX(Table16[New NFV],MATCH(H74,Table16[Date],0)),K73 + (K73*0.0095)+I74)</f>
        <v>474.6888677887016</v>
      </c>
      <c r="L74" s="26">
        <f>IF(T74&lt;-0.33,IF(L73-(W73-X74)&lt;K74,K74,L73-(W73-X74)),IF(IFERROR(MATCH(H74,Table16[Date],0),0)=1,INDEX(Table16[New GFV],MATCH(H74,Table16[Date],0)),L73+(L73*V73*0.95)+I74))</f>
        <v>931.74059841541487</v>
      </c>
      <c r="M74" s="26">
        <f t="shared" si="15"/>
        <v>4.7022176105864446</v>
      </c>
      <c r="N74" s="26">
        <f t="shared" si="21"/>
        <v>0.23511088052932225</v>
      </c>
      <c r="O74" s="26">
        <f t="shared" si="18"/>
        <v>18.287352275081744</v>
      </c>
      <c r="P74" s="26">
        <f t="shared" si="22"/>
        <v>0.91436761375408726</v>
      </c>
      <c r="Q74" s="26">
        <f t="shared" si="16"/>
        <v>22.989569885668189</v>
      </c>
      <c r="R74" s="26">
        <f t="shared" si="17"/>
        <v>1.1494784942834095</v>
      </c>
      <c r="S74" s="26">
        <f>IF(IFERROR(MATCH(H74,Table16[Date],0),0)=1,INDEX(Table16[New Claimed],MATCH(H74,Table16[Date],0)),S73+(K73*0.01)+J74)</f>
        <v>246.72512398810676</v>
      </c>
      <c r="T74" s="27">
        <f t="shared" si="23"/>
        <v>0.4802382344935639</v>
      </c>
      <c r="U74" s="28">
        <f t="shared" si="24"/>
        <v>5.062263227688879E-3</v>
      </c>
      <c r="V74" s="29">
        <f t="shared" si="19"/>
        <v>0.02</v>
      </c>
      <c r="W74" s="45">
        <f t="shared" si="25"/>
        <v>727.83220885833134</v>
      </c>
      <c r="X74" s="45">
        <f t="shared" si="26"/>
        <v>0</v>
      </c>
      <c r="Y74" s="15"/>
      <c r="Z74" s="15"/>
    </row>
    <row r="75" spans="1:26" ht="18" customHeight="1" x14ac:dyDescent="0.25">
      <c r="A75" s="15"/>
      <c r="B75" s="15"/>
      <c r="C75" s="15"/>
      <c r="D75" s="15"/>
      <c r="E75" s="16"/>
      <c r="F75" s="15"/>
      <c r="G75" s="23">
        <v>73</v>
      </c>
      <c r="H75" s="24">
        <f t="shared" si="20"/>
        <v>44791</v>
      </c>
      <c r="I75" s="25">
        <f>SUMIF(Table1[Date],"="&amp;H75,Table1[$STAKE TO FAUCET])</f>
        <v>0</v>
      </c>
      <c r="J75" s="25">
        <f>SUMIF(Table13[Date],"="&amp;H75,Table13[$STAKE CLAIMED])</f>
        <v>0</v>
      </c>
      <c r="K75" s="26">
        <f>IF(IFERROR(MATCH(H75,Table16[Date],0),0)=1,INDEX(Table16[New NFV],MATCH(H75,Table16[Date],0)),K74 + (K74*0.0095)+I75)</f>
        <v>479.19841203269425</v>
      </c>
      <c r="L75" s="26">
        <f>IF(T75&lt;-0.33,IF(L74-(W74-X75)&lt;K75,K75,L74-(W74-X75)),IF(IFERROR(MATCH(H75,Table16[Date],0),0)=1,INDEX(Table16[New GFV],MATCH(H75,Table16[Date],0)),L74+(L74*V74*0.95)+I75))</f>
        <v>949.44366978530775</v>
      </c>
      <c r="M75" s="26">
        <f t="shared" si="15"/>
        <v>4.7468886778870161</v>
      </c>
      <c r="N75" s="26">
        <f t="shared" si="21"/>
        <v>0.23734443389435081</v>
      </c>
      <c r="O75" s="26">
        <f t="shared" si="18"/>
        <v>18.634811968308298</v>
      </c>
      <c r="P75" s="26">
        <f t="shared" si="22"/>
        <v>0.93174059841541501</v>
      </c>
      <c r="Q75" s="26">
        <f t="shared" si="16"/>
        <v>23.381700646195313</v>
      </c>
      <c r="R75" s="26">
        <f t="shared" si="17"/>
        <v>1.1690850323097659</v>
      </c>
      <c r="S75" s="26">
        <f>IF(IFERROR(MATCH(H75,Table16[Date],0),0)=1,INDEX(Table16[New Claimed],MATCH(H75,Table16[Date],0)),S74+(K74*0.01)+J75)</f>
        <v>251.47201266599379</v>
      </c>
      <c r="T75" s="27">
        <f t="shared" si="23"/>
        <v>0.47522361019669529</v>
      </c>
      <c r="U75" s="28">
        <f t="shared" si="24"/>
        <v>5.0146242968686083E-3</v>
      </c>
      <c r="V75" s="29">
        <f t="shared" si="19"/>
        <v>0.02</v>
      </c>
      <c r="W75" s="45">
        <f t="shared" si="25"/>
        <v>746.46702082663967</v>
      </c>
      <c r="X75" s="45">
        <f t="shared" si="26"/>
        <v>0</v>
      </c>
      <c r="Y75" s="15"/>
      <c r="Z75" s="15"/>
    </row>
    <row r="76" spans="1:26" ht="18" customHeight="1" x14ac:dyDescent="0.25">
      <c r="A76" s="15"/>
      <c r="B76" s="15"/>
      <c r="C76" s="15"/>
      <c r="D76" s="15"/>
      <c r="E76" s="16"/>
      <c r="F76" s="15"/>
      <c r="G76" s="23">
        <v>74</v>
      </c>
      <c r="H76" s="24">
        <f t="shared" si="20"/>
        <v>44792</v>
      </c>
      <c r="I76" s="25">
        <f>SUMIF(Table1[Date],"="&amp;H76,Table1[$STAKE TO FAUCET])</f>
        <v>0</v>
      </c>
      <c r="J76" s="25">
        <f>SUMIF(Table13[Date],"="&amp;H76,Table13[$STAKE CLAIMED])</f>
        <v>0</v>
      </c>
      <c r="K76" s="26">
        <f>IF(IFERROR(MATCH(H76,Table16[Date],0),0)=1,INDEX(Table16[New NFV],MATCH(H76,Table16[Date],0)),K75 + (K75*0.0095)+I76)</f>
        <v>483.75079694700486</v>
      </c>
      <c r="L76" s="26">
        <f>IF(T76&lt;-0.33,IF(L75-(W75-X76)&lt;K76,K76,L75-(W75-X76)),IF(IFERROR(MATCH(H76,Table16[Date],0),0)=1,INDEX(Table16[New GFV],MATCH(H76,Table16[Date],0)),L75+(L75*V75*0.95)+I76))</f>
        <v>967.4830995112286</v>
      </c>
      <c r="M76" s="26">
        <f t="shared" si="15"/>
        <v>4.7919841203269424</v>
      </c>
      <c r="N76" s="26">
        <f t="shared" si="21"/>
        <v>0.23959920601634713</v>
      </c>
      <c r="O76" s="26">
        <f t="shared" si="18"/>
        <v>18.988873395706154</v>
      </c>
      <c r="P76" s="26">
        <f t="shared" si="22"/>
        <v>0.9494436697853077</v>
      </c>
      <c r="Q76" s="26">
        <f t="shared" si="16"/>
        <v>23.780857516033095</v>
      </c>
      <c r="R76" s="26">
        <f t="shared" si="17"/>
        <v>1.1890428758016549</v>
      </c>
      <c r="S76" s="26">
        <f>IF(IFERROR(MATCH(H76,Table16[Date],0),0)=1,INDEX(Table16[New Claimed],MATCH(H76,Table16[Date],0)),S75+(K75*0.01)+J76)</f>
        <v>256.26399678632072</v>
      </c>
      <c r="T76" s="27">
        <f t="shared" si="23"/>
        <v>0.4702561765197576</v>
      </c>
      <c r="U76" s="28">
        <f t="shared" si="24"/>
        <v>4.9674336769376937E-3</v>
      </c>
      <c r="V76" s="29">
        <f t="shared" si="19"/>
        <v>0.02</v>
      </c>
      <c r="W76" s="45">
        <f t="shared" si="25"/>
        <v>765.45589422234582</v>
      </c>
      <c r="X76" s="45">
        <f t="shared" si="26"/>
        <v>0</v>
      </c>
      <c r="Y76" s="15"/>
      <c r="Z76" s="15"/>
    </row>
    <row r="77" spans="1:26" ht="18" customHeight="1" x14ac:dyDescent="0.25">
      <c r="A77" s="15"/>
      <c r="B77" s="15"/>
      <c r="C77" s="15"/>
      <c r="D77" s="15"/>
      <c r="E77" s="16"/>
      <c r="F77" s="15"/>
      <c r="G77" s="23">
        <v>75</v>
      </c>
      <c r="H77" s="24">
        <f t="shared" si="20"/>
        <v>44793</v>
      </c>
      <c r="I77" s="25">
        <f>SUMIF(Table1[Date],"="&amp;H77,Table1[$STAKE TO FAUCET])</f>
        <v>0</v>
      </c>
      <c r="J77" s="25">
        <f>SUMIF(Table13[Date],"="&amp;H77,Table13[$STAKE CLAIMED])</f>
        <v>0</v>
      </c>
      <c r="K77" s="26">
        <f>IF(IFERROR(MATCH(H77,Table16[Date],0),0)=1,INDEX(Table16[New NFV],MATCH(H77,Table16[Date],0)),K76 + (K76*0.0095)+I77)</f>
        <v>488.3464295180014</v>
      </c>
      <c r="L77" s="26">
        <f>IF(T77&lt;-0.33,IF(L76-(W76-X77)&lt;K77,K77,L76-(W76-X77)),IF(IFERROR(MATCH(H77,Table16[Date],0),0)=1,INDEX(Table16[New GFV],MATCH(H77,Table16[Date],0)),L76+(L76*V76*0.95)+I77))</f>
        <v>985.86527840194196</v>
      </c>
      <c r="M77" s="26">
        <f t="shared" si="15"/>
        <v>4.8375079694700487</v>
      </c>
      <c r="N77" s="26">
        <f t="shared" si="21"/>
        <v>0.24187539847350245</v>
      </c>
      <c r="O77" s="26">
        <f t="shared" si="18"/>
        <v>19.349661990224572</v>
      </c>
      <c r="P77" s="26">
        <f t="shared" si="22"/>
        <v>0.96748309951122868</v>
      </c>
      <c r="Q77" s="26">
        <f t="shared" si="16"/>
        <v>24.187169959694621</v>
      </c>
      <c r="R77" s="26">
        <f t="shared" si="17"/>
        <v>1.2093584979847312</v>
      </c>
      <c r="S77" s="26">
        <f>IF(IFERROR(MATCH(H77,Table16[Date],0),0)=1,INDEX(Table16[New Claimed],MATCH(H77,Table16[Date],0)),S76+(K76*0.01)+J77)</f>
        <v>261.10150475579076</v>
      </c>
      <c r="T77" s="27">
        <f t="shared" si="23"/>
        <v>0.46533548937073566</v>
      </c>
      <c r="U77" s="28">
        <f t="shared" si="24"/>
        <v>4.9206871490219406E-3</v>
      </c>
      <c r="V77" s="29">
        <f t="shared" si="19"/>
        <v>0.02</v>
      </c>
      <c r="W77" s="45">
        <f t="shared" si="25"/>
        <v>784.80555621257042</v>
      </c>
      <c r="X77" s="45">
        <f t="shared" si="26"/>
        <v>0</v>
      </c>
      <c r="Y77" s="15"/>
      <c r="Z77" s="15"/>
    </row>
    <row r="78" spans="1:26" ht="18" customHeight="1" x14ac:dyDescent="0.25">
      <c r="A78" s="15"/>
      <c r="B78" s="15"/>
      <c r="C78" s="15"/>
      <c r="D78" s="15"/>
      <c r="E78" s="16"/>
      <c r="F78" s="15"/>
      <c r="G78" s="23">
        <v>76</v>
      </c>
      <c r="H78" s="24">
        <f t="shared" si="20"/>
        <v>44794</v>
      </c>
      <c r="I78" s="25">
        <f>SUMIF(Table1[Date],"="&amp;H78,Table1[$STAKE TO FAUCET])</f>
        <v>0</v>
      </c>
      <c r="J78" s="25">
        <f>SUMIF(Table13[Date],"="&amp;H78,Table13[$STAKE CLAIMED])</f>
        <v>0</v>
      </c>
      <c r="K78" s="26">
        <f>IF(IFERROR(MATCH(H78,Table16[Date],0),0)=1,INDEX(Table16[New NFV],MATCH(H78,Table16[Date],0)),K77 + (K77*0.0095)+I78)</f>
        <v>492.9857205984224</v>
      </c>
      <c r="L78" s="26">
        <f>IF(T78&lt;-0.33,IF(L77-(W77-X78)&lt;K78,K78,L77-(W77-X78)),IF(IFERROR(MATCH(H78,Table16[Date],0),0)=1,INDEX(Table16[New GFV],MATCH(H78,Table16[Date],0)),L77+(L77*V77*0.95)+I78))</f>
        <v>1004.5967186915789</v>
      </c>
      <c r="M78" s="26">
        <f t="shared" si="15"/>
        <v>4.8834642951800138</v>
      </c>
      <c r="N78" s="26">
        <f t="shared" si="21"/>
        <v>0.2441732147590007</v>
      </c>
      <c r="O78" s="26">
        <f t="shared" si="18"/>
        <v>19.717305568038839</v>
      </c>
      <c r="P78" s="26">
        <f t="shared" si="22"/>
        <v>0.98586527840194194</v>
      </c>
      <c r="Q78" s="26">
        <f t="shared" si="16"/>
        <v>24.600769863218851</v>
      </c>
      <c r="R78" s="26">
        <f t="shared" si="17"/>
        <v>1.2300384931609427</v>
      </c>
      <c r="S78" s="26">
        <f>IF(IFERROR(MATCH(H78,Table16[Date],0),0)=1,INDEX(Table16[New Claimed],MATCH(H78,Table16[Date],0)),S77+(K77*0.01)+J78)</f>
        <v>265.98496905097079</v>
      </c>
      <c r="T78" s="27">
        <f t="shared" si="23"/>
        <v>0.46046110883678615</v>
      </c>
      <c r="U78" s="28">
        <f t="shared" si="24"/>
        <v>4.8743805339495072E-3</v>
      </c>
      <c r="V78" s="29">
        <f t="shared" si="19"/>
        <v>0.02</v>
      </c>
      <c r="W78" s="45">
        <f t="shared" si="25"/>
        <v>804.52286178060922</v>
      </c>
      <c r="X78" s="45">
        <f t="shared" si="26"/>
        <v>0</v>
      </c>
      <c r="Y78" s="15"/>
      <c r="Z78" s="15"/>
    </row>
    <row r="79" spans="1:26" ht="18" customHeight="1" x14ac:dyDescent="0.25">
      <c r="A79" s="15"/>
      <c r="B79" s="15"/>
      <c r="C79" s="15"/>
      <c r="D79" s="15"/>
      <c r="E79" s="16"/>
      <c r="F79" s="15"/>
      <c r="G79" s="23">
        <v>77</v>
      </c>
      <c r="H79" s="24">
        <f t="shared" si="20"/>
        <v>44795</v>
      </c>
      <c r="I79" s="25">
        <f>SUMIF(Table1[Date],"="&amp;H79,Table1[$STAKE TO FAUCET])</f>
        <v>0</v>
      </c>
      <c r="J79" s="25">
        <f>SUMIF(Table13[Date],"="&amp;H79,Table13[$STAKE CLAIMED])</f>
        <v>0</v>
      </c>
      <c r="K79" s="26">
        <f>IF(IFERROR(MATCH(H79,Table16[Date],0),0)=1,INDEX(Table16[New NFV],MATCH(H79,Table16[Date],0)),K78 + (K78*0.0095)+I79)</f>
        <v>497.6690849441074</v>
      </c>
      <c r="L79" s="26">
        <f>IF(T79&lt;-0.33,IF(L78-(W78-X79)&lt;K79,K79,L78-(W78-X79)),IF(IFERROR(MATCH(H79,Table16[Date],0),0)=1,INDEX(Table16[New GFV],MATCH(H79,Table16[Date],0)),L78+(L78*V78*0.95)+I79))</f>
        <v>1023.6840563467189</v>
      </c>
      <c r="M79" s="26">
        <f t="shared" si="15"/>
        <v>4.9298572059842245</v>
      </c>
      <c r="N79" s="26">
        <f t="shared" si="21"/>
        <v>0.24649286029921125</v>
      </c>
      <c r="O79" s="26">
        <f t="shared" si="18"/>
        <v>20.091934373831577</v>
      </c>
      <c r="P79" s="26">
        <f t="shared" si="22"/>
        <v>1.004596718691579</v>
      </c>
      <c r="Q79" s="26">
        <f t="shared" si="16"/>
        <v>25.021791579815801</v>
      </c>
      <c r="R79" s="26">
        <f t="shared" si="17"/>
        <v>1.2510895789907903</v>
      </c>
      <c r="S79" s="26">
        <f>IF(IFERROR(MATCH(H79,Table16[Date],0),0)=1,INDEX(Table16[New Claimed],MATCH(H79,Table16[Date],0)),S78+(K78*0.01)+J79)</f>
        <v>270.914826256955</v>
      </c>
      <c r="T79" s="27">
        <f t="shared" si="23"/>
        <v>0.4556325991449095</v>
      </c>
      <c r="U79" s="28">
        <f t="shared" si="24"/>
        <v>4.8285096918766479E-3</v>
      </c>
      <c r="V79" s="29">
        <f t="shared" si="19"/>
        <v>0.02</v>
      </c>
      <c r="W79" s="45">
        <f t="shared" si="25"/>
        <v>824.6147961544408</v>
      </c>
      <c r="X79" s="45">
        <f t="shared" si="26"/>
        <v>0</v>
      </c>
      <c r="Y79" s="15"/>
      <c r="Z79" s="15"/>
    </row>
    <row r="80" spans="1:26" ht="18" customHeight="1" x14ac:dyDescent="0.25">
      <c r="A80" s="15"/>
      <c r="B80" s="15"/>
      <c r="C80" s="15"/>
      <c r="D80" s="15"/>
      <c r="E80" s="16"/>
      <c r="F80" s="15"/>
      <c r="G80" s="23">
        <v>78</v>
      </c>
      <c r="H80" s="24">
        <f t="shared" si="20"/>
        <v>44796</v>
      </c>
      <c r="I80" s="25">
        <f>SUMIF(Table1[Date],"="&amp;H80,Table1[$STAKE TO FAUCET])</f>
        <v>0</v>
      </c>
      <c r="J80" s="25">
        <f>SUMIF(Table13[Date],"="&amp;H80,Table13[$STAKE CLAIMED])</f>
        <v>0</v>
      </c>
      <c r="K80" s="26">
        <f>IF(IFERROR(MATCH(H80,Table16[Date],0),0)=1,INDEX(Table16[New NFV],MATCH(H80,Table16[Date],0)),K79 + (K79*0.0095)+I80)</f>
        <v>502.39694125107644</v>
      </c>
      <c r="L80" s="26">
        <f>IF(T80&lt;-0.33,IF(L79-(W79-X80)&lt;K80,K80,L79-(W79-X80)),IF(IFERROR(MATCH(H80,Table16[Date],0),0)=1,INDEX(Table16[New GFV],MATCH(H80,Table16[Date],0)),L79+(L79*V79*0.95)+I80))</f>
        <v>1043.1340534173066</v>
      </c>
      <c r="M80" s="26">
        <f t="shared" si="15"/>
        <v>4.9766908494410744</v>
      </c>
      <c r="N80" s="26">
        <f t="shared" si="21"/>
        <v>0.24883454247205372</v>
      </c>
      <c r="O80" s="26">
        <f t="shared" si="18"/>
        <v>20.473681126934377</v>
      </c>
      <c r="P80" s="26">
        <f t="shared" si="22"/>
        <v>1.0236840563467189</v>
      </c>
      <c r="Q80" s="26">
        <f t="shared" si="16"/>
        <v>25.45037197637545</v>
      </c>
      <c r="R80" s="26">
        <f t="shared" si="17"/>
        <v>1.2725185988187726</v>
      </c>
      <c r="S80" s="26">
        <f>IF(IFERROR(MATCH(H80,Table16[Date],0),0)=1,INDEX(Table16[New Claimed],MATCH(H80,Table16[Date],0)),S79+(K79*0.01)+J80)</f>
        <v>275.89151710639607</v>
      </c>
      <c r="T80" s="27">
        <f t="shared" si="23"/>
        <v>0.4508495286229911</v>
      </c>
      <c r="U80" s="28">
        <f t="shared" si="24"/>
        <v>4.7830705219183978E-3</v>
      </c>
      <c r="V80" s="29">
        <f t="shared" si="19"/>
        <v>0.02</v>
      </c>
      <c r="W80" s="45">
        <f t="shared" si="25"/>
        <v>845.08847728137516</v>
      </c>
      <c r="X80" s="45">
        <f t="shared" si="26"/>
        <v>0</v>
      </c>
      <c r="Y80" s="15"/>
      <c r="Z80" s="15"/>
    </row>
    <row r="81" spans="1:26" ht="18" customHeight="1" x14ac:dyDescent="0.25">
      <c r="A81" s="15"/>
      <c r="B81" s="15"/>
      <c r="C81" s="15"/>
      <c r="D81" s="15"/>
      <c r="E81" s="16"/>
      <c r="F81" s="15"/>
      <c r="G81" s="23">
        <v>79</v>
      </c>
      <c r="H81" s="24">
        <f t="shared" si="20"/>
        <v>44797</v>
      </c>
      <c r="I81" s="25">
        <f>SUMIF(Table1[Date],"="&amp;H81,Table1[$STAKE TO FAUCET])</f>
        <v>0</v>
      </c>
      <c r="J81" s="25">
        <f>SUMIF(Table13[Date],"="&amp;H81,Table13[$STAKE CLAIMED])</f>
        <v>0</v>
      </c>
      <c r="K81" s="26">
        <f>IF(IFERROR(MATCH(H81,Table16[Date],0),0)=1,INDEX(Table16[New NFV],MATCH(H81,Table16[Date],0)),K80 + (K80*0.0095)+I81)</f>
        <v>507.16971219296164</v>
      </c>
      <c r="L81" s="26">
        <f>IF(T81&lt;-0.33,IF(L80-(W80-X81)&lt;K81,K81,L80-(W80-X81)),IF(IFERROR(MATCH(H81,Table16[Date],0),0)=1,INDEX(Table16[New GFV],MATCH(H81,Table16[Date],0)),L80+(L80*V80*0.95)+I81))</f>
        <v>1062.9536004322354</v>
      </c>
      <c r="M81" s="26">
        <f t="shared" si="15"/>
        <v>5.0239694125107643</v>
      </c>
      <c r="N81" s="26">
        <f t="shared" si="21"/>
        <v>0.25119847062553824</v>
      </c>
      <c r="O81" s="26">
        <f t="shared" si="18"/>
        <v>20.862681068346134</v>
      </c>
      <c r="P81" s="26">
        <f t="shared" si="22"/>
        <v>1.0431340534173068</v>
      </c>
      <c r="Q81" s="26">
        <f t="shared" si="16"/>
        <v>25.8866504808569</v>
      </c>
      <c r="R81" s="26">
        <f t="shared" si="17"/>
        <v>1.2943325240428449</v>
      </c>
      <c r="S81" s="26">
        <f>IF(IFERROR(MATCH(H81,Table16[Date],0),0)=1,INDEX(Table16[New Claimed],MATCH(H81,Table16[Date],0)),S80+(K80*0.01)+J81)</f>
        <v>280.91548651890685</v>
      </c>
      <c r="T81" s="27">
        <f t="shared" si="23"/>
        <v>0.44611146966120957</v>
      </c>
      <c r="U81" s="28">
        <f t="shared" si="24"/>
        <v>4.7380589617815327E-3</v>
      </c>
      <c r="V81" s="29">
        <f t="shared" si="19"/>
        <v>0.02</v>
      </c>
      <c r="W81" s="45">
        <f t="shared" si="25"/>
        <v>865.95115834972125</v>
      </c>
      <c r="X81" s="45">
        <f t="shared" si="26"/>
        <v>0</v>
      </c>
      <c r="Y81" s="15"/>
      <c r="Z81" s="15"/>
    </row>
    <row r="82" spans="1:26" ht="18" customHeight="1" x14ac:dyDescent="0.25">
      <c r="A82" s="15"/>
      <c r="B82" s="15"/>
      <c r="C82" s="15"/>
      <c r="D82" s="15"/>
      <c r="E82" s="16"/>
      <c r="F82" s="15"/>
      <c r="G82" s="23">
        <v>80</v>
      </c>
      <c r="H82" s="24">
        <f t="shared" si="20"/>
        <v>44798</v>
      </c>
      <c r="I82" s="25">
        <f>SUMIF(Table1[Date],"="&amp;H82,Table1[$STAKE TO FAUCET])</f>
        <v>0</v>
      </c>
      <c r="J82" s="25">
        <f>SUMIF(Table13[Date],"="&amp;H82,Table13[$STAKE CLAIMED])</f>
        <v>0</v>
      </c>
      <c r="K82" s="26">
        <f>IF(IFERROR(MATCH(H82,Table16[Date],0),0)=1,INDEX(Table16[New NFV],MATCH(H82,Table16[Date],0)),K81 + (K81*0.0095)+I82)</f>
        <v>511.98782445879476</v>
      </c>
      <c r="L82" s="26">
        <f>IF(T82&lt;-0.33,IF(L81-(W81-X82)&lt;K82,K82,L81-(W81-X82)),IF(IFERROR(MATCH(H82,Table16[Date],0),0)=1,INDEX(Table16[New GFV],MATCH(H82,Table16[Date],0)),L81+(L81*V81*0.95)+I82))</f>
        <v>1083.1497188404478</v>
      </c>
      <c r="M82" s="26">
        <f t="shared" si="15"/>
        <v>5.0716971219296161</v>
      </c>
      <c r="N82" s="26">
        <f t="shared" si="21"/>
        <v>0.25358485609648079</v>
      </c>
      <c r="O82" s="26">
        <f t="shared" si="18"/>
        <v>21.259072008644708</v>
      </c>
      <c r="P82" s="26">
        <f t="shared" si="22"/>
        <v>1.0629536004322355</v>
      </c>
      <c r="Q82" s="26">
        <f t="shared" si="16"/>
        <v>26.330769130574325</v>
      </c>
      <c r="R82" s="26">
        <f t="shared" si="17"/>
        <v>1.3165384565287164</v>
      </c>
      <c r="S82" s="26">
        <f>IF(IFERROR(MATCH(H82,Table16[Date],0),0)=1,INDEX(Table16[New Claimed],MATCH(H82,Table16[Date],0)),S81+(K81*0.01)+J82)</f>
        <v>285.98718364083646</v>
      </c>
      <c r="T82" s="27">
        <f t="shared" si="23"/>
        <v>0.44141799867380838</v>
      </c>
      <c r="U82" s="28">
        <f t="shared" si="24"/>
        <v>4.6934709874011937E-3</v>
      </c>
      <c r="V82" s="29">
        <f t="shared" si="19"/>
        <v>0.02</v>
      </c>
      <c r="W82" s="45">
        <f t="shared" si="25"/>
        <v>887.21023035836595</v>
      </c>
      <c r="X82" s="45">
        <f t="shared" si="26"/>
        <v>0</v>
      </c>
      <c r="Y82" s="15"/>
      <c r="Z82" s="15"/>
    </row>
    <row r="83" spans="1:26" ht="18" customHeight="1" x14ac:dyDescent="0.25">
      <c r="A83" s="15"/>
      <c r="B83" s="15"/>
      <c r="C83" s="15"/>
      <c r="D83" s="15"/>
      <c r="E83" s="16"/>
      <c r="F83" s="15"/>
      <c r="G83" s="23">
        <v>81</v>
      </c>
      <c r="H83" s="24">
        <f t="shared" si="20"/>
        <v>44799</v>
      </c>
      <c r="I83" s="25">
        <f>SUMIF(Table1[Date],"="&amp;H83,Table1[$STAKE TO FAUCET])</f>
        <v>0</v>
      </c>
      <c r="J83" s="25">
        <f>SUMIF(Table13[Date],"="&amp;H83,Table13[$STAKE CLAIMED])</f>
        <v>0</v>
      </c>
      <c r="K83" s="26">
        <f>IF(IFERROR(MATCH(H83,Table16[Date],0),0)=1,INDEX(Table16[New NFV],MATCH(H83,Table16[Date],0)),K82 + (K82*0.0095)+I83)</f>
        <v>516.85170879115333</v>
      </c>
      <c r="L83" s="26">
        <f>IF(T83&lt;-0.33,IF(L82-(W82-X83)&lt;K83,K83,L82-(W82-X83)),IF(IFERROR(MATCH(H83,Table16[Date],0),0)=1,INDEX(Table16[New GFV],MATCH(H83,Table16[Date],0)),L82+(L82*V82*0.95)+I83))</f>
        <v>1103.7295634984164</v>
      </c>
      <c r="M83" s="26">
        <f t="shared" si="15"/>
        <v>5.119878244587948</v>
      </c>
      <c r="N83" s="26">
        <f t="shared" si="21"/>
        <v>0.25599391222939744</v>
      </c>
      <c r="O83" s="26">
        <f t="shared" si="18"/>
        <v>21.662994376808957</v>
      </c>
      <c r="P83" s="26">
        <f t="shared" si="22"/>
        <v>1.083149718840448</v>
      </c>
      <c r="Q83" s="26">
        <f t="shared" si="16"/>
        <v>26.782872621396905</v>
      </c>
      <c r="R83" s="26">
        <f t="shared" si="17"/>
        <v>1.3391436310698455</v>
      </c>
      <c r="S83" s="26">
        <f>IF(IFERROR(MATCH(H83,Table16[Date],0),0)=1,INDEX(Table16[New Claimed],MATCH(H83,Table16[Date],0)),S82+(K82*0.01)+J83)</f>
        <v>291.1070618854244</v>
      </c>
      <c r="T83" s="27">
        <f t="shared" si="23"/>
        <v>0.43676869606122676</v>
      </c>
      <c r="U83" s="28">
        <f t="shared" si="24"/>
        <v>4.6493026125816184E-3</v>
      </c>
      <c r="V83" s="29">
        <f t="shared" si="19"/>
        <v>0.02</v>
      </c>
      <c r="W83" s="45">
        <f t="shared" si="25"/>
        <v>908.87322473517486</v>
      </c>
      <c r="X83" s="45">
        <f t="shared" si="26"/>
        <v>0</v>
      </c>
      <c r="Y83" s="15"/>
      <c r="Z83" s="15"/>
    </row>
    <row r="84" spans="1:26" ht="18" customHeight="1" x14ac:dyDescent="0.25">
      <c r="A84" s="15"/>
      <c r="B84" s="15"/>
      <c r="C84" s="15"/>
      <c r="D84" s="15"/>
      <c r="E84" s="16"/>
      <c r="F84" s="15"/>
      <c r="G84" s="23">
        <v>82</v>
      </c>
      <c r="H84" s="24">
        <f t="shared" si="20"/>
        <v>44800</v>
      </c>
      <c r="I84" s="25">
        <f>SUMIF(Table1[Date],"="&amp;H84,Table1[$STAKE TO FAUCET])</f>
        <v>0</v>
      </c>
      <c r="J84" s="25">
        <f>SUMIF(Table13[Date],"="&amp;H84,Table13[$STAKE CLAIMED])</f>
        <v>0</v>
      </c>
      <c r="K84" s="26">
        <f>IF(IFERROR(MATCH(H84,Table16[Date],0),0)=1,INDEX(Table16[New NFV],MATCH(H84,Table16[Date],0)),K83 + (K83*0.0095)+I84)</f>
        <v>521.76180002466924</v>
      </c>
      <c r="L84" s="26">
        <f>IF(T84&lt;-0.33,IF(L83-(W83-X84)&lt;K84,K84,L83-(W83-X84)),IF(IFERROR(MATCH(H84,Table16[Date],0),0)=1,INDEX(Table16[New GFV],MATCH(H84,Table16[Date],0)),L83+(L83*V83*0.95)+I84))</f>
        <v>1124.7004252048862</v>
      </c>
      <c r="M84" s="26">
        <f t="shared" si="15"/>
        <v>5.1685170879115336</v>
      </c>
      <c r="N84" s="26">
        <f t="shared" si="21"/>
        <v>0.25842585439557669</v>
      </c>
      <c r="O84" s="26">
        <f t="shared" si="18"/>
        <v>22.074591269968327</v>
      </c>
      <c r="P84" s="26">
        <f t="shared" si="22"/>
        <v>1.1037295634984163</v>
      </c>
      <c r="Q84" s="26">
        <f t="shared" si="16"/>
        <v>27.243108357879862</v>
      </c>
      <c r="R84" s="26">
        <f t="shared" si="17"/>
        <v>1.362155417893993</v>
      </c>
      <c r="S84" s="26">
        <f>IF(IFERROR(MATCH(H84,Table16[Date],0),0)=1,INDEX(Table16[New Claimed],MATCH(H84,Table16[Date],0)),S83+(K83*0.01)+J84)</f>
        <v>296.27557897333594</v>
      </c>
      <c r="T84" s="27">
        <f t="shared" si="23"/>
        <v>0.43216314617258711</v>
      </c>
      <c r="U84" s="28">
        <f t="shared" si="24"/>
        <v>4.6055498886396484E-3</v>
      </c>
      <c r="V84" s="29">
        <f t="shared" si="19"/>
        <v>0.02</v>
      </c>
      <c r="W84" s="45">
        <f t="shared" si="25"/>
        <v>930.94781600514318</v>
      </c>
      <c r="X84" s="45">
        <f t="shared" si="26"/>
        <v>0</v>
      </c>
      <c r="Y84" s="15"/>
      <c r="Z84" s="15"/>
    </row>
    <row r="85" spans="1:26" ht="18" customHeight="1" x14ac:dyDescent="0.25">
      <c r="A85" s="15"/>
      <c r="B85" s="15"/>
      <c r="C85" s="15"/>
      <c r="D85" s="15"/>
      <c r="E85" s="16"/>
      <c r="F85" s="15"/>
      <c r="G85" s="23">
        <v>83</v>
      </c>
      <c r="H85" s="24">
        <f t="shared" si="20"/>
        <v>44801</v>
      </c>
      <c r="I85" s="25">
        <f>SUMIF(Table1[Date],"="&amp;H85,Table1[$STAKE TO FAUCET])</f>
        <v>0</v>
      </c>
      <c r="J85" s="25">
        <f>SUMIF(Table13[Date],"="&amp;H85,Table13[$STAKE CLAIMED])</f>
        <v>0</v>
      </c>
      <c r="K85" s="26">
        <f>IF(IFERROR(MATCH(H85,Table16[Date],0),0)=1,INDEX(Table16[New NFV],MATCH(H85,Table16[Date],0)),K84 + (K84*0.0095)+I85)</f>
        <v>526.71853712490361</v>
      </c>
      <c r="L85" s="26">
        <f>IF(T85&lt;-0.33,IF(L84-(W84-X85)&lt;K85,K85,L84-(W84-X85)),IF(IFERROR(MATCH(H85,Table16[Date],0),0)=1,INDEX(Table16[New GFV],MATCH(H85,Table16[Date],0)),L84+(L84*V84*0.95)+I85))</f>
        <v>1146.069733283779</v>
      </c>
      <c r="M85" s="26">
        <f t="shared" si="15"/>
        <v>5.2176180002466923</v>
      </c>
      <c r="N85" s="26">
        <f t="shared" si="21"/>
        <v>0.2608809000123346</v>
      </c>
      <c r="O85" s="26">
        <f t="shared" si="18"/>
        <v>22.494008504097724</v>
      </c>
      <c r="P85" s="26">
        <f t="shared" si="22"/>
        <v>1.1247004252048862</v>
      </c>
      <c r="Q85" s="26">
        <f t="shared" si="16"/>
        <v>27.711626504344416</v>
      </c>
      <c r="R85" s="26">
        <f t="shared" si="17"/>
        <v>1.3855813252172209</v>
      </c>
      <c r="S85" s="26">
        <f>IF(IFERROR(MATCH(H85,Table16[Date],0),0)=1,INDEX(Table16[New Claimed],MATCH(H85,Table16[Date],0)),S84+(K84*0.01)+J85)</f>
        <v>301.49319697358266</v>
      </c>
      <c r="T85" s="27">
        <f t="shared" si="23"/>
        <v>0.42760093726853599</v>
      </c>
      <c r="U85" s="28">
        <f t="shared" si="24"/>
        <v>4.5622089040511238E-3</v>
      </c>
      <c r="V85" s="29">
        <f t="shared" si="19"/>
        <v>0.02</v>
      </c>
      <c r="W85" s="45">
        <f t="shared" si="25"/>
        <v>953.44182450924086</v>
      </c>
      <c r="X85" s="45">
        <f t="shared" si="26"/>
        <v>0</v>
      </c>
      <c r="Y85" s="15"/>
      <c r="Z85" s="15"/>
    </row>
    <row r="86" spans="1:26" ht="18" customHeight="1" x14ac:dyDescent="0.25">
      <c r="A86" s="15"/>
      <c r="B86" s="15"/>
      <c r="C86" s="15"/>
      <c r="D86" s="15"/>
      <c r="E86" s="16"/>
      <c r="F86" s="15"/>
      <c r="G86" s="23">
        <v>84</v>
      </c>
      <c r="H86" s="24">
        <f t="shared" si="20"/>
        <v>44802</v>
      </c>
      <c r="I86" s="25">
        <f>SUMIF(Table1[Date],"="&amp;H86,Table1[$STAKE TO FAUCET])</f>
        <v>0</v>
      </c>
      <c r="J86" s="25">
        <f>SUMIF(Table13[Date],"="&amp;H86,Table13[$STAKE CLAIMED])</f>
        <v>0</v>
      </c>
      <c r="K86" s="26">
        <f>IF(IFERROR(MATCH(H86,Table16[Date],0),0)=1,INDEX(Table16[New NFV],MATCH(H86,Table16[Date],0)),K85 + (K85*0.0095)+I86)</f>
        <v>531.72236322759022</v>
      </c>
      <c r="L86" s="26">
        <f>IF(T86&lt;-0.33,IF(L85-(W85-X86)&lt;K86,K86,L85-(W85-X86)),IF(IFERROR(MATCH(H86,Table16[Date],0),0)=1,INDEX(Table16[New GFV],MATCH(H86,Table16[Date],0)),L85+(L85*V85*0.95)+I86))</f>
        <v>1167.8450582161709</v>
      </c>
      <c r="M86" s="26">
        <f t="shared" ref="M86:M149" si="27">K85*0.01</f>
        <v>5.2671853712490364</v>
      </c>
      <c r="N86" s="26">
        <f t="shared" si="21"/>
        <v>0.26335926856245184</v>
      </c>
      <c r="O86" s="26">
        <f t="shared" si="18"/>
        <v>22.921394665675582</v>
      </c>
      <c r="P86" s="26">
        <f t="shared" si="22"/>
        <v>1.146069733283779</v>
      </c>
      <c r="Q86" s="26">
        <f t="shared" ref="Q86:Q149" si="28">M86+O86</f>
        <v>28.18858003692462</v>
      </c>
      <c r="R86" s="26">
        <f t="shared" ref="R86:R149" si="29">N86+P86</f>
        <v>1.409429001846231</v>
      </c>
      <c r="S86" s="26">
        <f>IF(IFERROR(MATCH(H86,Table16[Date],0),0)=1,INDEX(Table16[New Claimed],MATCH(H86,Table16[Date],0)),S85+(K85*0.01)+J86)</f>
        <v>306.76038234483167</v>
      </c>
      <c r="T86" s="27">
        <f t="shared" si="23"/>
        <v>0.42308166148443394</v>
      </c>
      <c r="U86" s="28">
        <f t="shared" si="24"/>
        <v>4.5192757841020503E-3</v>
      </c>
      <c r="V86" s="29">
        <f t="shared" si="19"/>
        <v>0.02</v>
      </c>
      <c r="W86" s="45">
        <f t="shared" si="25"/>
        <v>976.36321917491648</v>
      </c>
      <c r="X86" s="45">
        <f t="shared" si="26"/>
        <v>0</v>
      </c>
      <c r="Y86" s="15"/>
      <c r="Z86" s="15"/>
    </row>
    <row r="87" spans="1:26" ht="18" customHeight="1" x14ac:dyDescent="0.25">
      <c r="A87" s="15"/>
      <c r="B87" s="15"/>
      <c r="C87" s="15"/>
      <c r="D87" s="15"/>
      <c r="E87" s="16"/>
      <c r="F87" s="15"/>
      <c r="G87" s="23">
        <v>85</v>
      </c>
      <c r="H87" s="24">
        <f t="shared" si="20"/>
        <v>44803</v>
      </c>
      <c r="I87" s="25">
        <f>SUMIF(Table1[Date],"="&amp;H87,Table1[$STAKE TO FAUCET])</f>
        <v>0</v>
      </c>
      <c r="J87" s="25">
        <f>SUMIF(Table13[Date],"="&amp;H87,Table13[$STAKE CLAIMED])</f>
        <v>0</v>
      </c>
      <c r="K87" s="26">
        <f>IF(IFERROR(MATCH(H87,Table16[Date],0),0)=1,INDEX(Table16[New NFV],MATCH(H87,Table16[Date],0)),K86 + (K86*0.0095)+I87)</f>
        <v>536.77372567825228</v>
      </c>
      <c r="L87" s="26">
        <f>IF(T87&lt;-0.33,IF(L86-(W86-X87)&lt;K87,K87,L86-(W86-X87)),IF(IFERROR(MATCH(H87,Table16[Date],0),0)=1,INDEX(Table16[New GFV],MATCH(H87,Table16[Date],0)),L86+(L86*V86*0.95)+I87))</f>
        <v>1190.0341143222781</v>
      </c>
      <c r="M87" s="26">
        <f t="shared" si="27"/>
        <v>5.3172236322759021</v>
      </c>
      <c r="N87" s="26">
        <f t="shared" si="21"/>
        <v>0.26586118161379513</v>
      </c>
      <c r="O87" s="26">
        <f t="shared" si="18"/>
        <v>23.356901164323418</v>
      </c>
      <c r="P87" s="26">
        <f t="shared" si="22"/>
        <v>1.167845058216171</v>
      </c>
      <c r="Q87" s="26">
        <f t="shared" si="28"/>
        <v>28.674124796599319</v>
      </c>
      <c r="R87" s="26">
        <f t="shared" si="29"/>
        <v>1.433706239829966</v>
      </c>
      <c r="S87" s="26">
        <f>IF(IFERROR(MATCH(H87,Table16[Date],0),0)=1,INDEX(Table16[New Claimed],MATCH(H87,Table16[Date],0)),S86+(K86*0.01)+J87)</f>
        <v>312.07760597710757</v>
      </c>
      <c r="T87" s="27">
        <f t="shared" si="23"/>
        <v>0.41860491479389195</v>
      </c>
      <c r="U87" s="28">
        <f t="shared" si="24"/>
        <v>4.4767466905419884E-3</v>
      </c>
      <c r="V87" s="29">
        <f t="shared" si="19"/>
        <v>0.02</v>
      </c>
      <c r="W87" s="45">
        <f t="shared" si="25"/>
        <v>999.72012033923988</v>
      </c>
      <c r="X87" s="45">
        <f t="shared" si="26"/>
        <v>0</v>
      </c>
      <c r="Y87" s="15"/>
      <c r="Z87" s="15"/>
    </row>
    <row r="88" spans="1:26" ht="18" customHeight="1" x14ac:dyDescent="0.25">
      <c r="A88" s="15"/>
      <c r="B88" s="15"/>
      <c r="C88" s="15"/>
      <c r="D88" s="15"/>
      <c r="E88" s="16"/>
      <c r="F88" s="15"/>
      <c r="G88" s="23">
        <v>86</v>
      </c>
      <c r="H88" s="24">
        <f t="shared" si="20"/>
        <v>44804</v>
      </c>
      <c r="I88" s="25">
        <f>SUMIF(Table1[Date],"="&amp;H88,Table1[$STAKE TO FAUCET])</f>
        <v>0</v>
      </c>
      <c r="J88" s="25">
        <f>SUMIF(Table13[Date],"="&amp;H88,Table13[$STAKE CLAIMED])</f>
        <v>0</v>
      </c>
      <c r="K88" s="26">
        <f>IF(IFERROR(MATCH(H88,Table16[Date],0),0)=1,INDEX(Table16[New NFV],MATCH(H88,Table16[Date],0)),K87 + (K87*0.0095)+I88)</f>
        <v>541.87307607219566</v>
      </c>
      <c r="L88" s="26">
        <f>IF(T88&lt;-0.33,IF(L87-(W87-X88)&lt;K88,K88,L87-(W87-X88)),IF(IFERROR(MATCH(H88,Table16[Date],0),0)=1,INDEX(Table16[New GFV],MATCH(H88,Table16[Date],0)),L87+(L87*V87*0.95)+I88))</f>
        <v>1212.6447624944014</v>
      </c>
      <c r="M88" s="26">
        <f t="shared" si="27"/>
        <v>5.3677372567825232</v>
      </c>
      <c r="N88" s="26">
        <f t="shared" si="21"/>
        <v>0.26838686283912616</v>
      </c>
      <c r="O88" s="26">
        <f t="shared" si="18"/>
        <v>23.800682286445564</v>
      </c>
      <c r="P88" s="26">
        <f t="shared" si="22"/>
        <v>1.1900341143222783</v>
      </c>
      <c r="Q88" s="26">
        <f t="shared" si="28"/>
        <v>29.168419543228087</v>
      </c>
      <c r="R88" s="26">
        <f t="shared" si="29"/>
        <v>1.4584209771614045</v>
      </c>
      <c r="S88" s="26">
        <f>IF(IFERROR(MATCH(H88,Table16[Date],0),0)=1,INDEX(Table16[New Claimed],MATCH(H88,Table16[Date],0)),S87+(K87*0.01)+J88)</f>
        <v>317.44534323389007</v>
      </c>
      <c r="T88" s="27">
        <f t="shared" si="23"/>
        <v>0.41417029697265173</v>
      </c>
      <c r="U88" s="28">
        <f t="shared" si="24"/>
        <v>4.4346178212402165E-3</v>
      </c>
      <c r="V88" s="29">
        <f t="shared" si="19"/>
        <v>0.02</v>
      </c>
      <c r="W88" s="45">
        <f t="shared" si="25"/>
        <v>1023.5208026256854</v>
      </c>
      <c r="X88" s="45">
        <f t="shared" si="26"/>
        <v>0</v>
      </c>
      <c r="Y88" s="15"/>
      <c r="Z88" s="15"/>
    </row>
    <row r="89" spans="1:26" ht="18" customHeight="1" x14ac:dyDescent="0.25">
      <c r="A89" s="15"/>
      <c r="B89" s="15"/>
      <c r="C89" s="15"/>
      <c r="D89" s="15"/>
      <c r="E89" s="16"/>
      <c r="F89" s="15"/>
      <c r="G89" s="23">
        <v>87</v>
      </c>
      <c r="H89" s="24">
        <f t="shared" si="20"/>
        <v>44805</v>
      </c>
      <c r="I89" s="25">
        <f>SUMIF(Table1[Date],"="&amp;H89,Table1[$STAKE TO FAUCET])</f>
        <v>0</v>
      </c>
      <c r="J89" s="25">
        <f>SUMIF(Table13[Date],"="&amp;H89,Table13[$STAKE CLAIMED])</f>
        <v>0</v>
      </c>
      <c r="K89" s="26">
        <f>IF(IFERROR(MATCH(H89,Table16[Date],0),0)=1,INDEX(Table16[New NFV],MATCH(H89,Table16[Date],0)),K88 + (K88*0.0095)+I89)</f>
        <v>547.02087029488155</v>
      </c>
      <c r="L89" s="26">
        <f>IF(T89&lt;-0.33,IF(L88-(W88-X89)&lt;K89,K89,L88-(W88-X89)),IF(IFERROR(MATCH(H89,Table16[Date],0),0)=1,INDEX(Table16[New GFV],MATCH(H89,Table16[Date],0)),L88+(L88*V88*0.95)+I89))</f>
        <v>1235.6850129817951</v>
      </c>
      <c r="M89" s="26">
        <f t="shared" si="27"/>
        <v>5.4187307607219566</v>
      </c>
      <c r="N89" s="26">
        <f t="shared" si="21"/>
        <v>0.27093653803609785</v>
      </c>
      <c r="O89" s="26">
        <f t="shared" si="18"/>
        <v>24.252895249888031</v>
      </c>
      <c r="P89" s="26">
        <f t="shared" si="22"/>
        <v>1.2126447624944017</v>
      </c>
      <c r="Q89" s="26">
        <f t="shared" si="28"/>
        <v>29.671626010609987</v>
      </c>
      <c r="R89" s="26">
        <f t="shared" si="29"/>
        <v>1.4835813005304996</v>
      </c>
      <c r="S89" s="26">
        <f>IF(IFERROR(MATCH(H89,Table16[Date],0),0)=1,INDEX(Table16[New Claimed],MATCH(H89,Table16[Date],0)),S88+(K88*0.01)+J89)</f>
        <v>322.864073994612</v>
      </c>
      <c r="T89" s="27">
        <f t="shared" si="23"/>
        <v>0.40977741156280517</v>
      </c>
      <c r="U89" s="28">
        <f t="shared" si="24"/>
        <v>4.3928854098465586E-3</v>
      </c>
      <c r="V89" s="29">
        <f t="shared" si="19"/>
        <v>0.02</v>
      </c>
      <c r="W89" s="45">
        <f t="shared" si="25"/>
        <v>1047.7736978755734</v>
      </c>
      <c r="X89" s="45">
        <f t="shared" si="26"/>
        <v>0</v>
      </c>
      <c r="Y89" s="15"/>
      <c r="Z89" s="15"/>
    </row>
    <row r="90" spans="1:26" ht="18" customHeight="1" x14ac:dyDescent="0.25">
      <c r="A90" s="15"/>
      <c r="B90" s="15"/>
      <c r="C90" s="15"/>
      <c r="D90" s="15"/>
      <c r="E90" s="16"/>
      <c r="F90" s="15"/>
      <c r="G90" s="23">
        <v>88</v>
      </c>
      <c r="H90" s="24">
        <f t="shared" si="20"/>
        <v>44806</v>
      </c>
      <c r="I90" s="25">
        <f>SUMIF(Table1[Date],"="&amp;H90,Table1[$STAKE TO FAUCET])</f>
        <v>0</v>
      </c>
      <c r="J90" s="25">
        <f>SUMIF(Table13[Date],"="&amp;H90,Table13[$STAKE CLAIMED])</f>
        <v>0</v>
      </c>
      <c r="K90" s="26">
        <f>IF(IFERROR(MATCH(H90,Table16[Date],0),0)=1,INDEX(Table16[New NFV],MATCH(H90,Table16[Date],0)),K89 + (K89*0.0095)+I90)</f>
        <v>552.21756856268291</v>
      </c>
      <c r="L90" s="26">
        <f>IF(T90&lt;-0.33,IF(L89-(W89-X90)&lt;K90,K90,L89-(W89-X90)),IF(IFERROR(MATCH(H90,Table16[Date],0),0)=1,INDEX(Table16[New GFV],MATCH(H90,Table16[Date],0)),L89+(L89*V89*0.95)+I90))</f>
        <v>1259.1630282284493</v>
      </c>
      <c r="M90" s="26">
        <f t="shared" si="27"/>
        <v>5.470208702948816</v>
      </c>
      <c r="N90" s="26">
        <f t="shared" si="21"/>
        <v>0.27351043514744083</v>
      </c>
      <c r="O90" s="26">
        <f t="shared" si="18"/>
        <v>24.713700259635903</v>
      </c>
      <c r="P90" s="26">
        <f t="shared" si="22"/>
        <v>1.2356850129817953</v>
      </c>
      <c r="Q90" s="26">
        <f t="shared" si="28"/>
        <v>30.18390896258472</v>
      </c>
      <c r="R90" s="26">
        <f t="shared" si="29"/>
        <v>1.5091954481292362</v>
      </c>
      <c r="S90" s="26">
        <f>IF(IFERROR(MATCH(H90,Table16[Date],0),0)=1,INDEX(Table16[New Claimed],MATCH(H90,Table16[Date],0)),S89+(K89*0.01)+J90)</f>
        <v>328.33428269756081</v>
      </c>
      <c r="T90" s="27">
        <f t="shared" si="23"/>
        <v>0.40542586583735035</v>
      </c>
      <c r="U90" s="28">
        <f t="shared" si="24"/>
        <v>4.3515457254548195E-3</v>
      </c>
      <c r="V90" s="29">
        <f t="shared" si="19"/>
        <v>0.02</v>
      </c>
      <c r="W90" s="45">
        <f t="shared" si="25"/>
        <v>1072.4873981352093</v>
      </c>
      <c r="X90" s="45">
        <f t="shared" si="26"/>
        <v>0</v>
      </c>
      <c r="Y90" s="15"/>
      <c r="Z90" s="15"/>
    </row>
    <row r="91" spans="1:26" ht="18" customHeight="1" x14ac:dyDescent="0.25">
      <c r="A91" s="15"/>
      <c r="B91" s="15"/>
      <c r="C91" s="15"/>
      <c r="D91" s="15"/>
      <c r="E91" s="16"/>
      <c r="F91" s="15"/>
      <c r="G91" s="23">
        <v>89</v>
      </c>
      <c r="H91" s="24">
        <f t="shared" si="20"/>
        <v>44807</v>
      </c>
      <c r="I91" s="25">
        <f>SUMIF(Table1[Date],"="&amp;H91,Table1[$STAKE TO FAUCET])</f>
        <v>0</v>
      </c>
      <c r="J91" s="25">
        <f>SUMIF(Table13[Date],"="&amp;H91,Table13[$STAKE CLAIMED])</f>
        <v>0</v>
      </c>
      <c r="K91" s="26">
        <f>IF(IFERROR(MATCH(H91,Table16[Date],0),0)=1,INDEX(Table16[New NFV],MATCH(H91,Table16[Date],0)),K90 + (K90*0.0095)+I91)</f>
        <v>557.46363546402836</v>
      </c>
      <c r="L91" s="26">
        <f>IF(T91&lt;-0.33,IF(L90-(W90-X91)&lt;K91,K91,L90-(W90-X91)),IF(IFERROR(MATCH(H91,Table16[Date],0),0)=1,INDEX(Table16[New GFV],MATCH(H91,Table16[Date],0)),L90+(L90*V90*0.95)+I91))</f>
        <v>1283.0871257647898</v>
      </c>
      <c r="M91" s="26">
        <f t="shared" si="27"/>
        <v>5.5221756856268289</v>
      </c>
      <c r="N91" s="26">
        <f t="shared" si="21"/>
        <v>0.27610878428134145</v>
      </c>
      <c r="O91" s="26">
        <f t="shared" si="18"/>
        <v>25.183260564568986</v>
      </c>
      <c r="P91" s="26">
        <f t="shared" si="22"/>
        <v>1.2591630282284494</v>
      </c>
      <c r="Q91" s="26">
        <f t="shared" si="28"/>
        <v>30.705436250195817</v>
      </c>
      <c r="R91" s="26">
        <f t="shared" si="29"/>
        <v>1.5352718125097908</v>
      </c>
      <c r="S91" s="26">
        <f>IF(IFERROR(MATCH(H91,Table16[Date],0),0)=1,INDEX(Table16[New Claimed],MATCH(H91,Table16[Date],0)),S90+(K90*0.01)+J91)</f>
        <v>333.85645838318766</v>
      </c>
      <c r="T91" s="27">
        <f t="shared" si="23"/>
        <v>0.40111527076508202</v>
      </c>
      <c r="U91" s="28">
        <f t="shared" si="24"/>
        <v>4.3105950722683306E-3</v>
      </c>
      <c r="V91" s="29">
        <f t="shared" si="19"/>
        <v>0.02</v>
      </c>
      <c r="W91" s="45">
        <f t="shared" si="25"/>
        <v>1097.6706586997784</v>
      </c>
      <c r="X91" s="45">
        <f t="shared" si="26"/>
        <v>0</v>
      </c>
      <c r="Y91" s="15"/>
      <c r="Z91" s="15"/>
    </row>
    <row r="92" spans="1:26" ht="18" customHeight="1" x14ac:dyDescent="0.25">
      <c r="A92" s="15"/>
      <c r="B92" s="15"/>
      <c r="C92" s="15"/>
      <c r="D92" s="15"/>
      <c r="E92" s="16"/>
      <c r="F92" s="15"/>
      <c r="G92" s="23">
        <v>90</v>
      </c>
      <c r="H92" s="24">
        <f t="shared" si="20"/>
        <v>44808</v>
      </c>
      <c r="I92" s="25">
        <f>SUMIF(Table1[Date],"="&amp;H92,Table1[$STAKE TO FAUCET])</f>
        <v>0</v>
      </c>
      <c r="J92" s="25">
        <f>SUMIF(Table13[Date],"="&amp;H92,Table13[$STAKE CLAIMED])</f>
        <v>0</v>
      </c>
      <c r="K92" s="26">
        <f>IF(IFERROR(MATCH(H92,Table16[Date],0),0)=1,INDEX(Table16[New NFV],MATCH(H92,Table16[Date],0)),K91 + (K91*0.0095)+I92)</f>
        <v>562.75954000093668</v>
      </c>
      <c r="L92" s="26">
        <f>IF(T92&lt;-0.33,IF(L91-(W91-X92)&lt;K92,K92,L91-(W91-X92)),IF(IFERROR(MATCH(H92,Table16[Date],0),0)=1,INDEX(Table16[New GFV],MATCH(H92,Table16[Date],0)),L91+(L91*V91*0.95)+I92))</f>
        <v>1307.4657811543209</v>
      </c>
      <c r="M92" s="26">
        <f t="shared" si="27"/>
        <v>5.5746363546402833</v>
      </c>
      <c r="N92" s="26">
        <f t="shared" si="21"/>
        <v>0.27873181773201416</v>
      </c>
      <c r="O92" s="26">
        <f t="shared" si="18"/>
        <v>25.661742515295796</v>
      </c>
      <c r="P92" s="26">
        <f t="shared" si="22"/>
        <v>1.2830871257647898</v>
      </c>
      <c r="Q92" s="26">
        <f t="shared" si="28"/>
        <v>31.236378869936079</v>
      </c>
      <c r="R92" s="26">
        <f t="shared" si="29"/>
        <v>1.5618189434968039</v>
      </c>
      <c r="S92" s="26">
        <f>IF(IFERROR(MATCH(H92,Table16[Date],0),0)=1,INDEX(Table16[New Claimed],MATCH(H92,Table16[Date],0)),S91+(K91*0.01)+J92)</f>
        <v>339.43109473782795</v>
      </c>
      <c r="T92" s="27">
        <f t="shared" si="23"/>
        <v>0.39684524097581181</v>
      </c>
      <c r="U92" s="28">
        <f t="shared" si="24"/>
        <v>4.2700297892702133E-3</v>
      </c>
      <c r="V92" s="29">
        <f t="shared" si="19"/>
        <v>0.02</v>
      </c>
      <c r="W92" s="45">
        <f t="shared" si="25"/>
        <v>1123.3324012150742</v>
      </c>
      <c r="X92" s="45">
        <f t="shared" si="26"/>
        <v>0</v>
      </c>
      <c r="Y92" s="15"/>
      <c r="Z92" s="15"/>
    </row>
    <row r="93" spans="1:26" ht="18" customHeight="1" x14ac:dyDescent="0.25">
      <c r="A93" s="15"/>
      <c r="B93" s="15"/>
      <c r="C93" s="15"/>
      <c r="D93" s="15"/>
      <c r="E93" s="16"/>
      <c r="F93" s="15"/>
      <c r="G93" s="23">
        <v>91</v>
      </c>
      <c r="H93" s="24">
        <f t="shared" si="20"/>
        <v>44809</v>
      </c>
      <c r="I93" s="25">
        <f>SUMIF(Table1[Date],"="&amp;H93,Table1[$STAKE TO FAUCET])</f>
        <v>0</v>
      </c>
      <c r="J93" s="25">
        <f>SUMIF(Table13[Date],"="&amp;H93,Table13[$STAKE CLAIMED])</f>
        <v>0</v>
      </c>
      <c r="K93" s="26">
        <f>IF(IFERROR(MATCH(H93,Table16[Date],0),0)=1,INDEX(Table16[New NFV],MATCH(H93,Table16[Date],0)),K92 + (K92*0.0095)+I93)</f>
        <v>568.10575563094562</v>
      </c>
      <c r="L93" s="26">
        <f>IF(T93&lt;-0.33,IF(L92-(W92-X93)&lt;K93,K93,L92-(W92-X93)),IF(IFERROR(MATCH(H93,Table16[Date],0),0)=1,INDEX(Table16[New GFV],MATCH(H93,Table16[Date],0)),L92+(L92*V92*0.95)+I93))</f>
        <v>1332.307630996253</v>
      </c>
      <c r="M93" s="26">
        <f t="shared" si="27"/>
        <v>5.6275954000093673</v>
      </c>
      <c r="N93" s="26">
        <f t="shared" si="21"/>
        <v>0.28137977000046838</v>
      </c>
      <c r="O93" s="26">
        <f t="shared" si="18"/>
        <v>26.149315623086419</v>
      </c>
      <c r="P93" s="26">
        <f t="shared" si="22"/>
        <v>1.3074657811543211</v>
      </c>
      <c r="Q93" s="26">
        <f t="shared" si="28"/>
        <v>31.776911023095785</v>
      </c>
      <c r="R93" s="26">
        <f t="shared" si="29"/>
        <v>1.5888455511547894</v>
      </c>
      <c r="S93" s="26">
        <f>IF(IFERROR(MATCH(H93,Table16[Date],0),0)=1,INDEX(Table16[New Claimed],MATCH(H93,Table16[Date],0)),S92+(K92*0.01)+J93)</f>
        <v>345.05869013783729</v>
      </c>
      <c r="T93" s="27">
        <f t="shared" si="23"/>
        <v>0.39261539472591572</v>
      </c>
      <c r="U93" s="28">
        <f t="shared" si="24"/>
        <v>4.2298462498960854E-3</v>
      </c>
      <c r="V93" s="29">
        <f t="shared" si="19"/>
        <v>0.02</v>
      </c>
      <c r="W93" s="45">
        <f t="shared" si="25"/>
        <v>1149.4817168381608</v>
      </c>
      <c r="X93" s="45">
        <f t="shared" si="26"/>
        <v>0</v>
      </c>
      <c r="Y93" s="15"/>
      <c r="Z93" s="15"/>
    </row>
    <row r="94" spans="1:26" ht="18" customHeight="1" x14ac:dyDescent="0.25">
      <c r="A94" s="15"/>
      <c r="B94" s="15"/>
      <c r="C94" s="15"/>
      <c r="D94" s="15"/>
      <c r="E94" s="16"/>
      <c r="F94" s="15"/>
      <c r="G94" s="23">
        <v>92</v>
      </c>
      <c r="H94" s="24">
        <f t="shared" si="20"/>
        <v>44810</v>
      </c>
      <c r="I94" s="25">
        <f>SUMIF(Table1[Date],"="&amp;H94,Table1[$STAKE TO FAUCET])</f>
        <v>0</v>
      </c>
      <c r="J94" s="25">
        <f>SUMIF(Table13[Date],"="&amp;H94,Table13[$STAKE CLAIMED])</f>
        <v>0</v>
      </c>
      <c r="K94" s="26">
        <f>IF(IFERROR(MATCH(H94,Table16[Date],0),0)=1,INDEX(Table16[New NFV],MATCH(H94,Table16[Date],0)),K93 + (K93*0.0095)+I94)</f>
        <v>573.50276030943962</v>
      </c>
      <c r="L94" s="26">
        <f>IF(T94&lt;-0.33,IF(L93-(W93-X94)&lt;K94,K94,L93-(W93-X94)),IF(IFERROR(MATCH(H94,Table16[Date],0),0)=1,INDEX(Table16[New GFV],MATCH(H94,Table16[Date],0)),L93+(L93*V93*0.95)+I94))</f>
        <v>1357.6214759851819</v>
      </c>
      <c r="M94" s="26">
        <f t="shared" si="27"/>
        <v>5.6810575563094563</v>
      </c>
      <c r="N94" s="26">
        <f t="shared" si="21"/>
        <v>0.28405287781547284</v>
      </c>
      <c r="O94" s="26">
        <f t="shared" si="18"/>
        <v>26.646152619925061</v>
      </c>
      <c r="P94" s="26">
        <f t="shared" si="22"/>
        <v>1.3323076309962532</v>
      </c>
      <c r="Q94" s="26">
        <f t="shared" si="28"/>
        <v>32.327210176234516</v>
      </c>
      <c r="R94" s="26">
        <f t="shared" si="29"/>
        <v>1.6163605088117259</v>
      </c>
      <c r="S94" s="26">
        <f>IF(IFERROR(MATCH(H94,Table16[Date],0),0)=1,INDEX(Table16[New Claimed],MATCH(H94,Table16[Date],0)),S93+(K93*0.01)+J94)</f>
        <v>350.73974769414673</v>
      </c>
      <c r="T94" s="27">
        <f t="shared" si="23"/>
        <v>0.38842535386420579</v>
      </c>
      <c r="U94" s="28">
        <f t="shared" si="24"/>
        <v>4.1900408617099316E-3</v>
      </c>
      <c r="V94" s="29">
        <f t="shared" si="19"/>
        <v>0.02</v>
      </c>
      <c r="W94" s="45">
        <f t="shared" si="25"/>
        <v>1176.1278694580858</v>
      </c>
      <c r="X94" s="45">
        <f t="shared" si="26"/>
        <v>0</v>
      </c>
      <c r="Y94" s="15"/>
      <c r="Z94" s="15"/>
    </row>
    <row r="95" spans="1:26" ht="18" customHeight="1" x14ac:dyDescent="0.25">
      <c r="A95" s="15"/>
      <c r="B95" s="15"/>
      <c r="C95" s="15"/>
      <c r="D95" s="15"/>
      <c r="E95" s="16"/>
      <c r="F95" s="15"/>
      <c r="G95" s="23">
        <v>93</v>
      </c>
      <c r="H95" s="24">
        <f t="shared" si="20"/>
        <v>44811</v>
      </c>
      <c r="I95" s="25">
        <f>SUMIF(Table1[Date],"="&amp;H95,Table1[$STAKE TO FAUCET])</f>
        <v>0</v>
      </c>
      <c r="J95" s="25">
        <f>SUMIF(Table13[Date],"="&amp;H95,Table13[$STAKE CLAIMED])</f>
        <v>0</v>
      </c>
      <c r="K95" s="26">
        <f>IF(IFERROR(MATCH(H95,Table16[Date],0),0)=1,INDEX(Table16[New NFV],MATCH(H95,Table16[Date],0)),K94 + (K94*0.0095)+I95)</f>
        <v>578.95103653237925</v>
      </c>
      <c r="L95" s="26">
        <f>IF(T95&lt;-0.33,IF(L94-(W94-X95)&lt;K95,K95,L94-(W94-X95)),IF(IFERROR(MATCH(H95,Table16[Date],0),0)=1,INDEX(Table16[New GFV],MATCH(H95,Table16[Date],0)),L94+(L94*V94*0.95)+I95))</f>
        <v>1383.4162840289002</v>
      </c>
      <c r="M95" s="26">
        <f t="shared" si="27"/>
        <v>5.7350276030943963</v>
      </c>
      <c r="N95" s="26">
        <f t="shared" si="21"/>
        <v>0.28675138015471985</v>
      </c>
      <c r="O95" s="26">
        <f t="shared" si="18"/>
        <v>27.152429519703638</v>
      </c>
      <c r="P95" s="26">
        <f t="shared" si="22"/>
        <v>1.3576214759851819</v>
      </c>
      <c r="Q95" s="26">
        <f t="shared" si="28"/>
        <v>32.887457122798033</v>
      </c>
      <c r="R95" s="26">
        <f t="shared" si="29"/>
        <v>1.6443728561399018</v>
      </c>
      <c r="S95" s="26">
        <f>IF(IFERROR(MATCH(H95,Table16[Date],0),0)=1,INDEX(Table16[New Claimed],MATCH(H95,Table16[Date],0)),S94+(K94*0.01)+J95)</f>
        <v>356.47477529724114</v>
      </c>
      <c r="T95" s="27">
        <f t="shared" si="23"/>
        <v>0.38427474379812354</v>
      </c>
      <c r="U95" s="28">
        <f t="shared" si="24"/>
        <v>4.1506100660822498E-3</v>
      </c>
      <c r="V95" s="29">
        <f t="shared" si="19"/>
        <v>0.02</v>
      </c>
      <c r="W95" s="45">
        <f t="shared" si="25"/>
        <v>1203.2802989777895</v>
      </c>
      <c r="X95" s="45">
        <f t="shared" si="26"/>
        <v>0</v>
      </c>
      <c r="Y95" s="15"/>
      <c r="Z95" s="15"/>
    </row>
    <row r="96" spans="1:26" ht="18" customHeight="1" x14ac:dyDescent="0.25">
      <c r="A96" s="15"/>
      <c r="B96" s="15"/>
      <c r="C96" s="15"/>
      <c r="D96" s="15"/>
      <c r="E96" s="16"/>
      <c r="F96" s="15"/>
      <c r="G96" s="23">
        <v>94</v>
      </c>
      <c r="H96" s="24">
        <f t="shared" si="20"/>
        <v>44812</v>
      </c>
      <c r="I96" s="25">
        <f>SUMIF(Table1[Date],"="&amp;H96,Table1[$STAKE TO FAUCET])</f>
        <v>0</v>
      </c>
      <c r="J96" s="25">
        <f>SUMIF(Table13[Date],"="&amp;H96,Table13[$STAKE CLAIMED])</f>
        <v>0</v>
      </c>
      <c r="K96" s="26">
        <f>IF(IFERROR(MATCH(H96,Table16[Date],0),0)=1,INDEX(Table16[New NFV],MATCH(H96,Table16[Date],0)),K95 + (K95*0.0095)+I96)</f>
        <v>584.45107137943683</v>
      </c>
      <c r="L96" s="26">
        <f>IF(T96&lt;-0.33,IF(L95-(W95-X96)&lt;K96,K96,L95-(W95-X96)),IF(IFERROR(MATCH(H96,Table16[Date],0),0)=1,INDEX(Table16[New GFV],MATCH(H96,Table16[Date],0)),L95+(L95*V95*0.95)+I96))</f>
        <v>1409.7011934254494</v>
      </c>
      <c r="M96" s="26">
        <f t="shared" si="27"/>
        <v>5.7895103653237925</v>
      </c>
      <c r="N96" s="26">
        <f t="shared" si="21"/>
        <v>0.28947551826618961</v>
      </c>
      <c r="O96" s="26">
        <f t="shared" si="18"/>
        <v>27.668325680578004</v>
      </c>
      <c r="P96" s="26">
        <f t="shared" si="22"/>
        <v>1.3834162840289004</v>
      </c>
      <c r="Q96" s="26">
        <f t="shared" si="28"/>
        <v>33.4578360459018</v>
      </c>
      <c r="R96" s="26">
        <f t="shared" si="29"/>
        <v>1.67289180229509</v>
      </c>
      <c r="S96" s="26">
        <f>IF(IFERROR(MATCH(H96,Table16[Date],0),0)=1,INDEX(Table16[New Claimed],MATCH(H96,Table16[Date],0)),S95+(K95*0.01)+J96)</f>
        <v>362.26428566256493</v>
      </c>
      <c r="T96" s="27">
        <f t="shared" si="23"/>
        <v>0.38016319346025113</v>
      </c>
      <c r="U96" s="28">
        <f t="shared" si="24"/>
        <v>4.1115503378724161E-3</v>
      </c>
      <c r="V96" s="29">
        <f t="shared" si="19"/>
        <v>0.02</v>
      </c>
      <c r="W96" s="45">
        <f t="shared" si="25"/>
        <v>1230.9486246583674</v>
      </c>
      <c r="X96" s="45">
        <f t="shared" si="26"/>
        <v>0</v>
      </c>
      <c r="Y96" s="15"/>
      <c r="Z96" s="15"/>
    </row>
    <row r="97" spans="1:26" ht="18" customHeight="1" x14ac:dyDescent="0.25">
      <c r="A97" s="15"/>
      <c r="B97" s="15"/>
      <c r="C97" s="15"/>
      <c r="D97" s="15"/>
      <c r="E97" s="16"/>
      <c r="F97" s="15"/>
      <c r="G97" s="23">
        <v>95</v>
      </c>
      <c r="H97" s="24">
        <f t="shared" si="20"/>
        <v>44813</v>
      </c>
      <c r="I97" s="25">
        <f>SUMIF(Table1[Date],"="&amp;H97,Table1[$STAKE TO FAUCET])</f>
        <v>0</v>
      </c>
      <c r="J97" s="25">
        <f>SUMIF(Table13[Date],"="&amp;H97,Table13[$STAKE CLAIMED])</f>
        <v>0</v>
      </c>
      <c r="K97" s="26">
        <f>IF(IFERROR(MATCH(H97,Table16[Date],0),0)=1,INDEX(Table16[New NFV],MATCH(H97,Table16[Date],0)),K96 + (K96*0.0095)+I97)</f>
        <v>590.00335655754145</v>
      </c>
      <c r="L97" s="26">
        <f>IF(T97&lt;-0.33,IF(L96-(W96-X97)&lt;K97,K97,L96-(W96-X97)),IF(IFERROR(MATCH(H97,Table16[Date],0),0)=1,INDEX(Table16[New GFV],MATCH(H97,Table16[Date],0)),L96+(L96*V96*0.95)+I97))</f>
        <v>1436.485516100533</v>
      </c>
      <c r="M97" s="26">
        <f t="shared" si="27"/>
        <v>5.8445107137943682</v>
      </c>
      <c r="N97" s="26">
        <f t="shared" si="21"/>
        <v>0.29222553568971843</v>
      </c>
      <c r="O97" s="26">
        <f t="shared" si="18"/>
        <v>28.194023868508989</v>
      </c>
      <c r="P97" s="26">
        <f t="shared" si="22"/>
        <v>1.4097011934254495</v>
      </c>
      <c r="Q97" s="26">
        <f t="shared" si="28"/>
        <v>34.038534582303356</v>
      </c>
      <c r="R97" s="26">
        <f t="shared" si="29"/>
        <v>1.7019267291151681</v>
      </c>
      <c r="S97" s="26">
        <f>IF(IFERROR(MATCH(H97,Table16[Date],0),0)=1,INDEX(Table16[New Claimed],MATCH(H97,Table16[Date],0)),S96+(K96*0.01)+J97)</f>
        <v>368.10879637635929</v>
      </c>
      <c r="T97" s="27">
        <f t="shared" si="23"/>
        <v>0.3760903352751373</v>
      </c>
      <c r="U97" s="28">
        <f t="shared" si="24"/>
        <v>4.0728581851138257E-3</v>
      </c>
      <c r="V97" s="29">
        <f t="shared" si="19"/>
        <v>0.02</v>
      </c>
      <c r="W97" s="45">
        <f t="shared" si="25"/>
        <v>1259.1426485268764</v>
      </c>
      <c r="X97" s="45">
        <f t="shared" si="26"/>
        <v>0</v>
      </c>
      <c r="Y97" s="15"/>
      <c r="Z97" s="15"/>
    </row>
    <row r="98" spans="1:26" ht="18" customHeight="1" x14ac:dyDescent="0.25">
      <c r="A98" s="15"/>
      <c r="B98" s="15"/>
      <c r="C98" s="15"/>
      <c r="D98" s="15"/>
      <c r="E98" s="16"/>
      <c r="F98" s="15"/>
      <c r="G98" s="23">
        <v>96</v>
      </c>
      <c r="H98" s="24">
        <f t="shared" si="20"/>
        <v>44814</v>
      </c>
      <c r="I98" s="25">
        <f>SUMIF(Table1[Date],"="&amp;H98,Table1[$STAKE TO FAUCET])</f>
        <v>0</v>
      </c>
      <c r="J98" s="25">
        <f>SUMIF(Table13[Date],"="&amp;H98,Table13[$STAKE CLAIMED])</f>
        <v>0</v>
      </c>
      <c r="K98" s="26">
        <f>IF(IFERROR(MATCH(H98,Table16[Date],0),0)=1,INDEX(Table16[New NFV],MATCH(H98,Table16[Date],0)),K97 + (K97*0.0095)+I98)</f>
        <v>595.60838844483806</v>
      </c>
      <c r="L98" s="26">
        <f>IF(T98&lt;-0.33,IF(L97-(W97-X98)&lt;K98,K98,L97-(W97-X98)),IF(IFERROR(MATCH(H98,Table16[Date],0),0)=1,INDEX(Table16[New GFV],MATCH(H98,Table16[Date],0)),L97+(L97*V97*0.95)+I98))</f>
        <v>1463.7787409064431</v>
      </c>
      <c r="M98" s="26">
        <f t="shared" si="27"/>
        <v>5.9000335655754146</v>
      </c>
      <c r="N98" s="26">
        <f t="shared" si="21"/>
        <v>0.29500167827877072</v>
      </c>
      <c r="O98" s="26">
        <f t="shared" si="18"/>
        <v>28.729710322010661</v>
      </c>
      <c r="P98" s="26">
        <f t="shared" si="22"/>
        <v>1.4364855161005332</v>
      </c>
      <c r="Q98" s="26">
        <f t="shared" si="28"/>
        <v>34.629743887586073</v>
      </c>
      <c r="R98" s="26">
        <f t="shared" si="29"/>
        <v>1.731487194379304</v>
      </c>
      <c r="S98" s="26">
        <f>IF(IFERROR(MATCH(H98,Table16[Date],0),0)=1,INDEX(Table16[New Claimed],MATCH(H98,Table16[Date],0)),S97+(K97*0.01)+J98)</f>
        <v>374.00882994193472</v>
      </c>
      <c r="T98" s="27">
        <f t="shared" si="23"/>
        <v>0.3720558051264361</v>
      </c>
      <c r="U98" s="28">
        <f t="shared" si="24"/>
        <v>4.0345301487011986E-3</v>
      </c>
      <c r="V98" s="29">
        <f t="shared" si="19"/>
        <v>0.02</v>
      </c>
      <c r="W98" s="45">
        <f t="shared" si="25"/>
        <v>1287.8723588488872</v>
      </c>
      <c r="X98" s="45">
        <f t="shared" si="26"/>
        <v>0</v>
      </c>
      <c r="Y98" s="15"/>
      <c r="Z98" s="15"/>
    </row>
    <row r="99" spans="1:26" ht="18" customHeight="1" x14ac:dyDescent="0.25">
      <c r="A99" s="15"/>
      <c r="B99" s="15"/>
      <c r="C99" s="15"/>
      <c r="D99" s="15"/>
      <c r="E99" s="16"/>
      <c r="F99" s="15"/>
      <c r="G99" s="23">
        <v>97</v>
      </c>
      <c r="H99" s="24">
        <f t="shared" si="20"/>
        <v>44815</v>
      </c>
      <c r="I99" s="25">
        <f>SUMIF(Table1[Date],"="&amp;H99,Table1[$STAKE TO FAUCET])</f>
        <v>0</v>
      </c>
      <c r="J99" s="25">
        <f>SUMIF(Table13[Date],"="&amp;H99,Table13[$STAKE CLAIMED])</f>
        <v>0</v>
      </c>
      <c r="K99" s="26">
        <f>IF(IFERROR(MATCH(H99,Table16[Date],0),0)=1,INDEX(Table16[New NFV],MATCH(H99,Table16[Date],0)),K98 + (K98*0.0095)+I99)</f>
        <v>601.26666813506404</v>
      </c>
      <c r="L99" s="26">
        <f>IF(T99&lt;-0.33,IF(L98-(W98-X99)&lt;K99,K99,L98-(W98-X99)),IF(IFERROR(MATCH(H99,Table16[Date],0),0)=1,INDEX(Table16[New GFV],MATCH(H99,Table16[Date],0)),L98+(L98*V98*0.95)+I99))</f>
        <v>1491.5905369836655</v>
      </c>
      <c r="M99" s="26">
        <f t="shared" si="27"/>
        <v>5.9560838844483808</v>
      </c>
      <c r="N99" s="26">
        <f t="shared" si="21"/>
        <v>0.29780419422241905</v>
      </c>
      <c r="O99" s="26">
        <f t="shared" si="18"/>
        <v>29.275574818128863</v>
      </c>
      <c r="P99" s="26">
        <f t="shared" si="22"/>
        <v>1.4637787409064433</v>
      </c>
      <c r="Q99" s="26">
        <f t="shared" si="28"/>
        <v>35.231658702577242</v>
      </c>
      <c r="R99" s="26">
        <f t="shared" si="29"/>
        <v>1.7615829351288623</v>
      </c>
      <c r="S99" s="26">
        <f>IF(IFERROR(MATCH(H99,Table16[Date],0),0)=1,INDEX(Table16[New Claimed],MATCH(H99,Table16[Date],0)),S98+(K98*0.01)+J99)</f>
        <v>379.96491382638311</v>
      </c>
      <c r="T99" s="27">
        <f t="shared" si="23"/>
        <v>0.36805924232435477</v>
      </c>
      <c r="U99" s="28">
        <f t="shared" si="24"/>
        <v>3.9965628020813271E-3</v>
      </c>
      <c r="V99" s="29">
        <f t="shared" si="19"/>
        <v>0.02</v>
      </c>
      <c r="W99" s="45">
        <f t="shared" si="25"/>
        <v>1317.1479336670161</v>
      </c>
      <c r="X99" s="45">
        <f t="shared" si="26"/>
        <v>0</v>
      </c>
      <c r="Y99" s="15"/>
      <c r="Z99" s="15"/>
    </row>
    <row r="100" spans="1:26" ht="18" customHeight="1" x14ac:dyDescent="0.25">
      <c r="A100" s="15"/>
      <c r="B100" s="15"/>
      <c r="C100" s="15"/>
      <c r="D100" s="15"/>
      <c r="E100" s="16"/>
      <c r="F100" s="15"/>
      <c r="G100" s="23">
        <v>98</v>
      </c>
      <c r="H100" s="24">
        <f t="shared" si="20"/>
        <v>44816</v>
      </c>
      <c r="I100" s="25">
        <f>SUMIF(Table1[Date],"="&amp;H100,Table1[$STAKE TO FAUCET])</f>
        <v>0</v>
      </c>
      <c r="J100" s="25">
        <f>SUMIF(Table13[Date],"="&amp;H100,Table13[$STAKE CLAIMED])</f>
        <v>0</v>
      </c>
      <c r="K100" s="26">
        <f>IF(IFERROR(MATCH(H100,Table16[Date],0),0)=1,INDEX(Table16[New NFV],MATCH(H100,Table16[Date],0)),K99 + (K99*0.0095)+I100)</f>
        <v>606.97870148234711</v>
      </c>
      <c r="L100" s="26">
        <f>IF(T100&lt;-0.33,IF(L99-(W99-X100)&lt;K100,K100,L99-(W99-X100)),IF(IFERROR(MATCH(H100,Table16[Date],0),0)=1,INDEX(Table16[New GFV],MATCH(H100,Table16[Date],0)),L99+(L99*V99*0.95)+I100))</f>
        <v>1519.9307571863551</v>
      </c>
      <c r="M100" s="26">
        <f t="shared" si="27"/>
        <v>6.0126666813506402</v>
      </c>
      <c r="N100" s="26">
        <f t="shared" si="21"/>
        <v>0.30063333406753201</v>
      </c>
      <c r="O100" s="26">
        <f t="shared" si="18"/>
        <v>29.831810739673312</v>
      </c>
      <c r="P100" s="26">
        <f t="shared" si="22"/>
        <v>1.4915905369836657</v>
      </c>
      <c r="Q100" s="26">
        <f t="shared" si="28"/>
        <v>35.844477421023953</v>
      </c>
      <c r="R100" s="26">
        <f t="shared" si="29"/>
        <v>1.7922238710511977</v>
      </c>
      <c r="S100" s="26">
        <f>IF(IFERROR(MATCH(H100,Table16[Date],0),0)=1,INDEX(Table16[New Claimed],MATCH(H100,Table16[Date],0)),S99+(K99*0.01)+J100)</f>
        <v>385.97758050773376</v>
      </c>
      <c r="T100" s="27">
        <f t="shared" si="23"/>
        <v>0.36410028957340734</v>
      </c>
      <c r="U100" s="28">
        <f t="shared" si="24"/>
        <v>3.9589527509474309E-3</v>
      </c>
      <c r="V100" s="29">
        <f t="shared" si="19"/>
        <v>0.02</v>
      </c>
      <c r="W100" s="45">
        <f t="shared" si="25"/>
        <v>1346.9797444066894</v>
      </c>
      <c r="X100" s="45">
        <f t="shared" si="26"/>
        <v>0</v>
      </c>
      <c r="Y100" s="15"/>
      <c r="Z100" s="15"/>
    </row>
    <row r="101" spans="1:26" ht="18" customHeight="1" x14ac:dyDescent="0.25">
      <c r="A101" s="15"/>
      <c r="B101" s="15"/>
      <c r="C101" s="15"/>
      <c r="D101" s="15"/>
      <c r="E101" s="16"/>
      <c r="F101" s="15"/>
      <c r="G101" s="23">
        <v>99</v>
      </c>
      <c r="H101" s="24">
        <f t="shared" si="20"/>
        <v>44817</v>
      </c>
      <c r="I101" s="25">
        <f>SUMIF(Table1[Date],"="&amp;H101,Table1[$STAKE TO FAUCET])</f>
        <v>0</v>
      </c>
      <c r="J101" s="25">
        <f>SUMIF(Table13[Date],"="&amp;H101,Table13[$STAKE CLAIMED])</f>
        <v>0</v>
      </c>
      <c r="K101" s="26">
        <f>IF(IFERROR(MATCH(H101,Table16[Date],0),0)=1,INDEX(Table16[New NFV],MATCH(H101,Table16[Date],0)),K100 + (K100*0.0095)+I101)</f>
        <v>612.74499914642945</v>
      </c>
      <c r="L101" s="26">
        <f>IF(T101&lt;-0.33,IF(L100-(W100-X101)&lt;K101,K101,L100-(W100-X101)),IF(IFERROR(MATCH(H101,Table16[Date],0),0)=1,INDEX(Table16[New GFV],MATCH(H101,Table16[Date],0)),L100+(L100*V100*0.95)+I101))</f>
        <v>1548.8094415728958</v>
      </c>
      <c r="M101" s="26">
        <f t="shared" si="27"/>
        <v>6.0697870148234712</v>
      </c>
      <c r="N101" s="26">
        <f t="shared" si="21"/>
        <v>0.30348935074117356</v>
      </c>
      <c r="O101" s="26">
        <f t="shared" si="18"/>
        <v>30.398615143727103</v>
      </c>
      <c r="P101" s="26">
        <f t="shared" si="22"/>
        <v>1.5199307571863552</v>
      </c>
      <c r="Q101" s="26">
        <f t="shared" si="28"/>
        <v>36.468402158550575</v>
      </c>
      <c r="R101" s="26">
        <f t="shared" si="29"/>
        <v>1.8234201079275287</v>
      </c>
      <c r="S101" s="26">
        <f>IF(IFERROR(MATCH(H101,Table16[Date],0),0)=1,INDEX(Table16[New Claimed],MATCH(H101,Table16[Date],0)),S100+(K100*0.01)+J101)</f>
        <v>392.04736752255724</v>
      </c>
      <c r="T101" s="27">
        <f t="shared" si="23"/>
        <v>0.36017859294047289</v>
      </c>
      <c r="U101" s="28">
        <f t="shared" si="24"/>
        <v>3.9216966329344571E-3</v>
      </c>
      <c r="V101" s="29">
        <f t="shared" si="19"/>
        <v>0.02</v>
      </c>
      <c r="W101" s="45">
        <f t="shared" si="25"/>
        <v>1377.3783595504165</v>
      </c>
      <c r="X101" s="45">
        <f t="shared" si="26"/>
        <v>0</v>
      </c>
      <c r="Y101" s="15"/>
      <c r="Z101" s="15"/>
    </row>
    <row r="102" spans="1:26" ht="18" customHeight="1" x14ac:dyDescent="0.25">
      <c r="A102" s="15"/>
      <c r="B102" s="15"/>
      <c r="C102" s="15"/>
      <c r="D102" s="15"/>
      <c r="E102" s="16"/>
      <c r="F102" s="15"/>
      <c r="G102" s="23">
        <v>100</v>
      </c>
      <c r="H102" s="24">
        <f t="shared" si="20"/>
        <v>44818</v>
      </c>
      <c r="I102" s="25">
        <f>SUMIF(Table1[Date],"="&amp;H102,Table1[$STAKE TO FAUCET])</f>
        <v>0</v>
      </c>
      <c r="J102" s="25">
        <f>SUMIF(Table13[Date],"="&amp;H102,Table13[$STAKE CLAIMED])</f>
        <v>0</v>
      </c>
      <c r="K102" s="26">
        <f>IF(IFERROR(MATCH(H102,Table16[Date],0),0)=1,INDEX(Table16[New NFV],MATCH(H102,Table16[Date],0)),K101 + (K101*0.0095)+I102)</f>
        <v>618.56607663832051</v>
      </c>
      <c r="L102" s="26">
        <f>IF(T102&lt;-0.33,IF(L101-(W101-X102)&lt;K102,K102,L101-(W101-X102)),IF(IFERROR(MATCH(H102,Table16[Date],0),0)=1,INDEX(Table16[New GFV],MATCH(H102,Table16[Date],0)),L101+(L101*V101*0.95)+I102))</f>
        <v>1578.2368209627809</v>
      </c>
      <c r="M102" s="26">
        <f t="shared" si="27"/>
        <v>6.127449991464295</v>
      </c>
      <c r="N102" s="26">
        <f t="shared" si="21"/>
        <v>0.30637249957321477</v>
      </c>
      <c r="O102" s="26">
        <f t="shared" si="18"/>
        <v>30.976188831457918</v>
      </c>
      <c r="P102" s="26">
        <f t="shared" si="22"/>
        <v>1.5488094415728959</v>
      </c>
      <c r="Q102" s="26">
        <f t="shared" si="28"/>
        <v>37.103638822922214</v>
      </c>
      <c r="R102" s="26">
        <f t="shared" si="29"/>
        <v>1.8551819411461108</v>
      </c>
      <c r="S102" s="26">
        <f>IF(IFERROR(MATCH(H102,Table16[Date],0),0)=1,INDEX(Table16[New Claimed],MATCH(H102,Table16[Date],0)),S101+(K101*0.01)+J102)</f>
        <v>398.17481751402153</v>
      </c>
      <c r="T102" s="27">
        <f t="shared" si="23"/>
        <v>0.3562938018231529</v>
      </c>
      <c r="U102" s="28">
        <f t="shared" si="24"/>
        <v>3.8847911173199856E-3</v>
      </c>
      <c r="V102" s="29">
        <f t="shared" si="19"/>
        <v>0.02</v>
      </c>
      <c r="W102" s="45">
        <f t="shared" si="25"/>
        <v>1408.3545483818743</v>
      </c>
      <c r="X102" s="45">
        <f t="shared" si="26"/>
        <v>0</v>
      </c>
      <c r="Y102" s="15"/>
      <c r="Z102" s="15"/>
    </row>
    <row r="103" spans="1:26" ht="18" customHeight="1" x14ac:dyDescent="0.25">
      <c r="A103" s="15"/>
      <c r="B103" s="15"/>
      <c r="C103" s="15"/>
      <c r="D103" s="15"/>
      <c r="E103" s="16"/>
      <c r="F103" s="15"/>
      <c r="G103" s="23">
        <v>101</v>
      </c>
      <c r="H103" s="24">
        <f t="shared" si="20"/>
        <v>44819</v>
      </c>
      <c r="I103" s="25">
        <f>SUMIF(Table1[Date],"="&amp;H103,Table1[$STAKE TO FAUCET])</f>
        <v>0</v>
      </c>
      <c r="J103" s="25">
        <f>SUMIF(Table13[Date],"="&amp;H103,Table13[$STAKE CLAIMED])</f>
        <v>0</v>
      </c>
      <c r="K103" s="26">
        <f>IF(IFERROR(MATCH(H103,Table16[Date],0),0)=1,INDEX(Table16[New NFV],MATCH(H103,Table16[Date],0)),K102 + (K102*0.0095)+I103)</f>
        <v>624.4424543663846</v>
      </c>
      <c r="L103" s="26">
        <f>IF(T103&lt;-0.33,IF(L102-(W102-X103)&lt;K103,K103,L102-(W102-X103)),IF(IFERROR(MATCH(H103,Table16[Date],0),0)=1,INDEX(Table16[New GFV],MATCH(H103,Table16[Date],0)),L102+(L102*V102*0.95)+I103))</f>
        <v>1608.2233205610737</v>
      </c>
      <c r="M103" s="26">
        <f t="shared" si="27"/>
        <v>6.1856607663832053</v>
      </c>
      <c r="N103" s="26">
        <f t="shared" si="21"/>
        <v>0.30928303831916026</v>
      </c>
      <c r="O103" s="26">
        <f t="shared" si="18"/>
        <v>31.56473641925562</v>
      </c>
      <c r="P103" s="26">
        <f t="shared" si="22"/>
        <v>1.5782368209627811</v>
      </c>
      <c r="Q103" s="26">
        <f t="shared" si="28"/>
        <v>37.750397185638825</v>
      </c>
      <c r="R103" s="26">
        <f t="shared" si="29"/>
        <v>1.8875198592819413</v>
      </c>
      <c r="S103" s="26">
        <f>IF(IFERROR(MATCH(H103,Table16[Date],0),0)=1,INDEX(Table16[New Claimed],MATCH(H103,Table16[Date],0)),S102+(K102*0.01)+J103)</f>
        <v>404.36047828040472</v>
      </c>
      <c r="T103" s="27">
        <f t="shared" si="23"/>
        <v>0.35244556891842793</v>
      </c>
      <c r="U103" s="28">
        <f t="shared" si="24"/>
        <v>3.8482329047249686E-3</v>
      </c>
      <c r="V103" s="29">
        <f t="shared" si="19"/>
        <v>0.02</v>
      </c>
      <c r="W103" s="45">
        <f t="shared" si="25"/>
        <v>1439.9192848011301</v>
      </c>
      <c r="X103" s="45">
        <f t="shared" si="26"/>
        <v>0</v>
      </c>
      <c r="Y103" s="15"/>
      <c r="Z103" s="15"/>
    </row>
    <row r="104" spans="1:26" ht="18" customHeight="1" x14ac:dyDescent="0.25">
      <c r="A104" s="15"/>
      <c r="B104" s="15"/>
      <c r="C104" s="15"/>
      <c r="D104" s="15"/>
      <c r="E104" s="16"/>
      <c r="F104" s="15"/>
      <c r="G104" s="23">
        <v>102</v>
      </c>
      <c r="H104" s="24">
        <f t="shared" si="20"/>
        <v>44820</v>
      </c>
      <c r="I104" s="25">
        <f>SUMIF(Table1[Date],"="&amp;H104,Table1[$STAKE TO FAUCET])</f>
        <v>0</v>
      </c>
      <c r="J104" s="25">
        <f>SUMIF(Table13[Date],"="&amp;H104,Table13[$STAKE CLAIMED])</f>
        <v>0</v>
      </c>
      <c r="K104" s="26">
        <f>IF(IFERROR(MATCH(H104,Table16[Date],0),0)=1,INDEX(Table16[New NFV],MATCH(H104,Table16[Date],0)),K103 + (K103*0.0095)+I104)</f>
        <v>630.37465768286529</v>
      </c>
      <c r="L104" s="26">
        <f>IF(T104&lt;-0.33,IF(L103-(W103-X104)&lt;K104,K104,L103-(W103-X104)),IF(IFERROR(MATCH(H104,Table16[Date],0),0)=1,INDEX(Table16[New GFV],MATCH(H104,Table16[Date],0)),L103+(L103*V103*0.95)+I104))</f>
        <v>1638.7795636517342</v>
      </c>
      <c r="M104" s="26">
        <f t="shared" si="27"/>
        <v>6.2444245436638459</v>
      </c>
      <c r="N104" s="26">
        <f t="shared" si="21"/>
        <v>0.31222122718319234</v>
      </c>
      <c r="O104" s="26">
        <f t="shared" si="18"/>
        <v>32.164466411221476</v>
      </c>
      <c r="P104" s="26">
        <f t="shared" si="22"/>
        <v>1.6082233205610739</v>
      </c>
      <c r="Q104" s="26">
        <f t="shared" si="28"/>
        <v>38.408890954885322</v>
      </c>
      <c r="R104" s="26">
        <f t="shared" si="29"/>
        <v>1.9204445477442662</v>
      </c>
      <c r="S104" s="26">
        <f>IF(IFERROR(MATCH(H104,Table16[Date],0),0)=1,INDEX(Table16[New Claimed],MATCH(H104,Table16[Date],0)),S103+(K103*0.01)+J104)</f>
        <v>410.60490282406857</v>
      </c>
      <c r="T104" s="27">
        <f t="shared" si="23"/>
        <v>0.34863355019160769</v>
      </c>
      <c r="U104" s="28">
        <f t="shared" si="24"/>
        <v>3.8120187268202432E-3</v>
      </c>
      <c r="V104" s="29">
        <f t="shared" si="19"/>
        <v>0.02</v>
      </c>
      <c r="W104" s="45">
        <f t="shared" si="25"/>
        <v>1472.0837512123514</v>
      </c>
      <c r="X104" s="45">
        <f t="shared" si="26"/>
        <v>0</v>
      </c>
      <c r="Y104" s="15"/>
      <c r="Z104" s="15"/>
    </row>
    <row r="105" spans="1:26" ht="18" customHeight="1" x14ac:dyDescent="0.25">
      <c r="A105" s="15"/>
      <c r="B105" s="15"/>
      <c r="C105" s="15"/>
      <c r="D105" s="15"/>
      <c r="E105" s="16"/>
      <c r="F105" s="15"/>
      <c r="G105" s="23">
        <v>103</v>
      </c>
      <c r="H105" s="24">
        <f t="shared" si="20"/>
        <v>44821</v>
      </c>
      <c r="I105" s="25">
        <f>SUMIF(Table1[Date],"="&amp;H105,Table1[$STAKE TO FAUCET])</f>
        <v>0</v>
      </c>
      <c r="J105" s="25">
        <f>SUMIF(Table13[Date],"="&amp;H105,Table13[$STAKE CLAIMED])</f>
        <v>0</v>
      </c>
      <c r="K105" s="26">
        <f>IF(IFERROR(MATCH(H105,Table16[Date],0),0)=1,INDEX(Table16[New NFV],MATCH(H105,Table16[Date],0)),K104 + (K104*0.0095)+I105)</f>
        <v>636.36321693085256</v>
      </c>
      <c r="L105" s="26">
        <f>IF(T105&lt;-0.33,IF(L104-(W104-X105)&lt;K105,K105,L104-(W104-X105)),IF(IFERROR(MATCH(H105,Table16[Date],0),0)=1,INDEX(Table16[New GFV],MATCH(H105,Table16[Date],0)),L104+(L104*V104*0.95)+I105))</f>
        <v>1669.9163753611172</v>
      </c>
      <c r="M105" s="26">
        <f t="shared" si="27"/>
        <v>6.3037465768286527</v>
      </c>
      <c r="N105" s="26">
        <f t="shared" si="21"/>
        <v>0.31518732884143263</v>
      </c>
      <c r="O105" s="26">
        <f t="shared" si="18"/>
        <v>32.775591273034685</v>
      </c>
      <c r="P105" s="26">
        <f t="shared" si="22"/>
        <v>1.6387795636517344</v>
      </c>
      <c r="Q105" s="26">
        <f t="shared" si="28"/>
        <v>39.079337849863336</v>
      </c>
      <c r="R105" s="26">
        <f t="shared" si="29"/>
        <v>1.953966892493167</v>
      </c>
      <c r="S105" s="26">
        <f>IF(IFERROR(MATCH(H105,Table16[Date],0),0)=1,INDEX(Table16[New Claimed],MATCH(H105,Table16[Date],0)),S104+(K104*0.01)+J105)</f>
        <v>416.90864940089722</v>
      </c>
      <c r="T105" s="27">
        <f t="shared" si="23"/>
        <v>0.34485740484557476</v>
      </c>
      <c r="U105" s="28">
        <f t="shared" si="24"/>
        <v>3.7761453460329331E-3</v>
      </c>
      <c r="V105" s="29">
        <f t="shared" si="19"/>
        <v>0.02</v>
      </c>
      <c r="W105" s="45">
        <f t="shared" si="25"/>
        <v>1504.8593424853862</v>
      </c>
      <c r="X105" s="45">
        <f t="shared" si="26"/>
        <v>0</v>
      </c>
      <c r="Y105" s="15"/>
      <c r="Z105" s="15"/>
    </row>
    <row r="106" spans="1:26" ht="18" customHeight="1" x14ac:dyDescent="0.25">
      <c r="A106" s="15"/>
      <c r="B106" s="15"/>
      <c r="C106" s="15"/>
      <c r="D106" s="15"/>
      <c r="E106" s="16"/>
      <c r="F106" s="15"/>
      <c r="G106" s="23">
        <v>104</v>
      </c>
      <c r="H106" s="24">
        <f t="shared" si="20"/>
        <v>44822</v>
      </c>
      <c r="I106" s="25">
        <f>SUMIF(Table1[Date],"="&amp;H106,Table1[$STAKE TO FAUCET])</f>
        <v>0</v>
      </c>
      <c r="J106" s="25">
        <f>SUMIF(Table13[Date],"="&amp;H106,Table13[$STAKE CLAIMED])</f>
        <v>0</v>
      </c>
      <c r="K106" s="26">
        <f>IF(IFERROR(MATCH(H106,Table16[Date],0),0)=1,INDEX(Table16[New NFV],MATCH(H106,Table16[Date],0)),K105 + (K105*0.0095)+I106)</f>
        <v>642.40866749169561</v>
      </c>
      <c r="L106" s="26">
        <f>IF(T106&lt;-0.33,IF(L105-(W105-X106)&lt;K106,K106,L105-(W105-X106)),IF(IFERROR(MATCH(H106,Table16[Date],0),0)=1,INDEX(Table16[New GFV],MATCH(H106,Table16[Date],0)),L105+(L105*V105*0.95)+I106))</f>
        <v>1701.6447864929785</v>
      </c>
      <c r="M106" s="26">
        <f t="shared" si="27"/>
        <v>6.3636321693085254</v>
      </c>
      <c r="N106" s="26">
        <f t="shared" si="21"/>
        <v>0.31818160846542631</v>
      </c>
      <c r="O106" s="26">
        <f t="shared" si="18"/>
        <v>33.398327507222341</v>
      </c>
      <c r="P106" s="26">
        <f t="shared" si="22"/>
        <v>1.669916375361117</v>
      </c>
      <c r="Q106" s="26">
        <f t="shared" si="28"/>
        <v>39.761959676530864</v>
      </c>
      <c r="R106" s="26">
        <f t="shared" si="29"/>
        <v>1.9880979838265433</v>
      </c>
      <c r="S106" s="26">
        <f>IF(IFERROR(MATCH(H106,Table16[Date],0),0)=1,INDEX(Table16[New Claimed],MATCH(H106,Table16[Date],0)),S105+(K105*0.01)+J106)</f>
        <v>423.27228157020573</v>
      </c>
      <c r="T106" s="27">
        <f t="shared" si="23"/>
        <v>0.34111679529031674</v>
      </c>
      <c r="U106" s="28">
        <f t="shared" si="24"/>
        <v>3.7406095552580121E-3</v>
      </c>
      <c r="V106" s="29">
        <f t="shared" si="19"/>
        <v>0.02</v>
      </c>
      <c r="W106" s="45">
        <f t="shared" si="25"/>
        <v>1538.2576699926085</v>
      </c>
      <c r="X106" s="45">
        <f t="shared" si="26"/>
        <v>0</v>
      </c>
      <c r="Y106" s="15"/>
      <c r="Z106" s="15"/>
    </row>
    <row r="107" spans="1:26" ht="18" customHeight="1" x14ac:dyDescent="0.25">
      <c r="A107" s="15"/>
      <c r="B107" s="15"/>
      <c r="C107" s="15"/>
      <c r="D107" s="15"/>
      <c r="E107" s="16"/>
      <c r="F107" s="15"/>
      <c r="G107" s="23">
        <v>105</v>
      </c>
      <c r="H107" s="24">
        <f t="shared" si="20"/>
        <v>44823</v>
      </c>
      <c r="I107" s="25">
        <f>SUMIF(Table1[Date],"="&amp;H107,Table1[$STAKE TO FAUCET])</f>
        <v>0</v>
      </c>
      <c r="J107" s="25">
        <f>SUMIF(Table13[Date],"="&amp;H107,Table13[$STAKE CLAIMED])</f>
        <v>0</v>
      </c>
      <c r="K107" s="26">
        <f>IF(IFERROR(MATCH(H107,Table16[Date],0),0)=1,INDEX(Table16[New NFV],MATCH(H107,Table16[Date],0)),K106 + (K106*0.0095)+I107)</f>
        <v>648.51154983286676</v>
      </c>
      <c r="L107" s="26">
        <f>IF(T107&lt;-0.33,IF(L106-(W106-X107)&lt;K107,K107,L106-(W106-X107)),IF(IFERROR(MATCH(H107,Table16[Date],0),0)=1,INDEX(Table16[New GFV],MATCH(H107,Table16[Date],0)),L106+(L106*V106*0.95)+I107))</f>
        <v>1733.976037436345</v>
      </c>
      <c r="M107" s="26">
        <f t="shared" si="27"/>
        <v>6.4240866749169561</v>
      </c>
      <c r="N107" s="26">
        <f t="shared" si="21"/>
        <v>0.32120433374584784</v>
      </c>
      <c r="O107" s="26">
        <f t="shared" si="18"/>
        <v>34.032895729859568</v>
      </c>
      <c r="P107" s="26">
        <f t="shared" si="22"/>
        <v>1.7016447864929785</v>
      </c>
      <c r="Q107" s="26">
        <f t="shared" si="28"/>
        <v>40.456982404776525</v>
      </c>
      <c r="R107" s="26">
        <f t="shared" si="29"/>
        <v>2.0228491202388263</v>
      </c>
      <c r="S107" s="26">
        <f>IF(IFERROR(MATCH(H107,Table16[Date],0),0)=1,INDEX(Table16[New Claimed],MATCH(H107,Table16[Date],0)),S106+(K106*0.01)+J107)</f>
        <v>429.6963682451227</v>
      </c>
      <c r="T107" s="27">
        <f t="shared" si="23"/>
        <v>0.33741138711274565</v>
      </c>
      <c r="U107" s="28">
        <f t="shared" si="24"/>
        <v>3.7054081775710901E-3</v>
      </c>
      <c r="V107" s="29">
        <f t="shared" si="19"/>
        <v>0.02</v>
      </c>
      <c r="W107" s="45">
        <f t="shared" si="25"/>
        <v>1572.290565722468</v>
      </c>
      <c r="X107" s="45">
        <f t="shared" si="26"/>
        <v>0</v>
      </c>
      <c r="Y107" s="15"/>
      <c r="Z107" s="15"/>
    </row>
    <row r="108" spans="1:26" ht="18" customHeight="1" x14ac:dyDescent="0.25">
      <c r="A108" s="15"/>
      <c r="B108" s="15"/>
      <c r="C108" s="15"/>
      <c r="D108" s="15"/>
      <c r="E108" s="16"/>
      <c r="F108" s="15"/>
      <c r="G108" s="23">
        <v>106</v>
      </c>
      <c r="H108" s="24">
        <f t="shared" si="20"/>
        <v>44824</v>
      </c>
      <c r="I108" s="25">
        <f>SUMIF(Table1[Date],"="&amp;H108,Table1[$STAKE TO FAUCET])</f>
        <v>0</v>
      </c>
      <c r="J108" s="25">
        <f>SUMIF(Table13[Date],"="&amp;H108,Table13[$STAKE CLAIMED])</f>
        <v>0</v>
      </c>
      <c r="K108" s="26">
        <f>IF(IFERROR(MATCH(H108,Table16[Date],0),0)=1,INDEX(Table16[New NFV],MATCH(H108,Table16[Date],0)),K107 + (K107*0.0095)+I108)</f>
        <v>654.67240955627904</v>
      </c>
      <c r="L108" s="26">
        <f>IF(T108&lt;-0.33,IF(L107-(W107-X108)&lt;K108,K108,L107-(W107-X108)),IF(IFERROR(MATCH(H108,Table16[Date],0),0)=1,INDEX(Table16[New GFV],MATCH(H108,Table16[Date],0)),L107+(L107*V107*0.95)+I108))</f>
        <v>1766.9215821476355</v>
      </c>
      <c r="M108" s="26">
        <f t="shared" si="27"/>
        <v>6.4851154983286676</v>
      </c>
      <c r="N108" s="26">
        <f t="shared" si="21"/>
        <v>0.32425577491643343</v>
      </c>
      <c r="O108" s="26">
        <f t="shared" si="18"/>
        <v>34.679520748726901</v>
      </c>
      <c r="P108" s="26">
        <f t="shared" si="22"/>
        <v>1.7339760374363451</v>
      </c>
      <c r="Q108" s="26">
        <f t="shared" si="28"/>
        <v>41.164636247055569</v>
      </c>
      <c r="R108" s="26">
        <f t="shared" si="29"/>
        <v>2.0582318123527785</v>
      </c>
      <c r="S108" s="26">
        <f>IF(IFERROR(MATCH(H108,Table16[Date],0),0)=1,INDEX(Table16[New Claimed],MATCH(H108,Table16[Date],0)),S107+(K107*0.01)+J108)</f>
        <v>436.18148374345139</v>
      </c>
      <c r="T108" s="27">
        <f t="shared" si="23"/>
        <v>0.33374084904680107</v>
      </c>
      <c r="U108" s="28">
        <f t="shared" si="24"/>
        <v>3.6705380659445841E-3</v>
      </c>
      <c r="V108" s="29">
        <f t="shared" si="19"/>
        <v>0.02</v>
      </c>
      <c r="W108" s="45">
        <f t="shared" si="25"/>
        <v>1606.9700864711949</v>
      </c>
      <c r="X108" s="45">
        <f t="shared" si="26"/>
        <v>0</v>
      </c>
      <c r="Y108" s="15"/>
      <c r="Z108" s="15"/>
    </row>
    <row r="109" spans="1:26" ht="18" customHeight="1" x14ac:dyDescent="0.25">
      <c r="A109" s="15"/>
      <c r="B109" s="15"/>
      <c r="C109" s="15"/>
      <c r="D109" s="15"/>
      <c r="E109" s="16"/>
      <c r="F109" s="15"/>
      <c r="G109" s="23">
        <v>107</v>
      </c>
      <c r="H109" s="24">
        <f t="shared" si="20"/>
        <v>44825</v>
      </c>
      <c r="I109" s="25">
        <f>SUMIF(Table1[Date],"="&amp;H109,Table1[$STAKE TO FAUCET])</f>
        <v>0</v>
      </c>
      <c r="J109" s="25">
        <f>SUMIF(Table13[Date],"="&amp;H109,Table13[$STAKE CLAIMED])</f>
        <v>0</v>
      </c>
      <c r="K109" s="26">
        <f>IF(IFERROR(MATCH(H109,Table16[Date],0),0)=1,INDEX(Table16[New NFV],MATCH(H109,Table16[Date],0)),K108 + (K108*0.0095)+I109)</f>
        <v>660.89179744706371</v>
      </c>
      <c r="L109" s="26">
        <f>IF(T109&lt;-0.33,IF(L108-(W108-X109)&lt;K109,K109,L108-(W108-X109)),IF(IFERROR(MATCH(H109,Table16[Date],0),0)=1,INDEX(Table16[New GFV],MATCH(H109,Table16[Date],0)),L108+(L108*V108*0.95)+I109))</f>
        <v>1800.4930922084407</v>
      </c>
      <c r="M109" s="26">
        <f t="shared" si="27"/>
        <v>6.5467240955627908</v>
      </c>
      <c r="N109" s="26">
        <f t="shared" si="21"/>
        <v>0.32733620477813957</v>
      </c>
      <c r="O109" s="26">
        <f t="shared" si="18"/>
        <v>35.338431642952713</v>
      </c>
      <c r="P109" s="26">
        <f t="shared" si="22"/>
        <v>1.7669215821476358</v>
      </c>
      <c r="Q109" s="26">
        <f t="shared" si="28"/>
        <v>41.885155738515508</v>
      </c>
      <c r="R109" s="26">
        <f t="shared" si="29"/>
        <v>2.0942577869257755</v>
      </c>
      <c r="S109" s="26">
        <f>IF(IFERROR(MATCH(H109,Table16[Date],0),0)=1,INDEX(Table16[New Claimed],MATCH(H109,Table16[Date],0)),S108+(K108*0.01)+J109)</f>
        <v>442.7282078390142</v>
      </c>
      <c r="T109" s="27">
        <f t="shared" si="23"/>
        <v>0.33010485294383463</v>
      </c>
      <c r="U109" s="28">
        <f t="shared" si="24"/>
        <v>3.6359961029664434E-3</v>
      </c>
      <c r="V109" s="29">
        <f t="shared" si="19"/>
        <v>0.02</v>
      </c>
      <c r="W109" s="45">
        <f t="shared" si="25"/>
        <v>1642.3085181141475</v>
      </c>
      <c r="X109" s="45">
        <f t="shared" si="26"/>
        <v>0</v>
      </c>
      <c r="Y109" s="15"/>
      <c r="Z109" s="15"/>
    </row>
    <row r="110" spans="1:26" ht="18" customHeight="1" x14ac:dyDescent="0.25">
      <c r="A110" s="15"/>
      <c r="B110" s="15"/>
      <c r="C110" s="15"/>
      <c r="D110" s="15"/>
      <c r="E110" s="16"/>
      <c r="F110" s="15"/>
      <c r="G110" s="23">
        <v>108</v>
      </c>
      <c r="H110" s="24">
        <f t="shared" si="20"/>
        <v>44826</v>
      </c>
      <c r="I110" s="25">
        <f>SUMIF(Table1[Date],"="&amp;H110,Table1[$STAKE TO FAUCET])</f>
        <v>0</v>
      </c>
      <c r="J110" s="25">
        <f>SUMIF(Table13[Date],"="&amp;H110,Table13[$STAKE CLAIMED])</f>
        <v>0</v>
      </c>
      <c r="K110" s="26">
        <f>IF(IFERROR(MATCH(H110,Table16[Date],0),0)=1,INDEX(Table16[New NFV],MATCH(H110,Table16[Date],0)),K109 + (K109*0.0095)+I110)</f>
        <v>667.17026952281083</v>
      </c>
      <c r="L110" s="26">
        <f>IF(T110&lt;-0.33,IF(L109-(W109-X110)&lt;K110,K110,L109-(W109-X110)),IF(IFERROR(MATCH(H110,Table16[Date],0),0)=1,INDEX(Table16[New GFV],MATCH(H110,Table16[Date],0)),L109+(L109*V109*0.95)+I110))</f>
        <v>1834.7024609604011</v>
      </c>
      <c r="M110" s="26">
        <f t="shared" si="27"/>
        <v>6.6089179744706374</v>
      </c>
      <c r="N110" s="26">
        <f t="shared" si="21"/>
        <v>0.33044589872353192</v>
      </c>
      <c r="O110" s="26">
        <f t="shared" si="18"/>
        <v>36.009861844168817</v>
      </c>
      <c r="P110" s="26">
        <f t="shared" si="22"/>
        <v>1.800493092208441</v>
      </c>
      <c r="Q110" s="26">
        <f t="shared" si="28"/>
        <v>42.618779818639453</v>
      </c>
      <c r="R110" s="26">
        <f t="shared" si="29"/>
        <v>2.1309389909319729</v>
      </c>
      <c r="S110" s="26">
        <f>IF(IFERROR(MATCH(H110,Table16[Date],0),0)=1,INDEX(Table16[New Claimed],MATCH(H110,Table16[Date],0)),S109+(K109*0.01)+J110)</f>
        <v>449.33712581348482</v>
      </c>
      <c r="T110" s="27">
        <f t="shared" si="23"/>
        <v>0.32650307374327359</v>
      </c>
      <c r="U110" s="28">
        <f t="shared" si="24"/>
        <v>3.6017792005610394E-3</v>
      </c>
      <c r="V110" s="29">
        <f t="shared" si="19"/>
        <v>0.02</v>
      </c>
      <c r="W110" s="45">
        <f t="shared" si="25"/>
        <v>1678.3183799583164</v>
      </c>
      <c r="X110" s="45">
        <f t="shared" si="26"/>
        <v>0</v>
      </c>
      <c r="Y110" s="15"/>
      <c r="Z110" s="15"/>
    </row>
    <row r="111" spans="1:26" ht="18" customHeight="1" x14ac:dyDescent="0.25">
      <c r="A111" s="15"/>
      <c r="B111" s="15"/>
      <c r="C111" s="15"/>
      <c r="D111" s="15"/>
      <c r="E111" s="16"/>
      <c r="F111" s="15"/>
      <c r="G111" s="23">
        <v>109</v>
      </c>
      <c r="H111" s="24">
        <f t="shared" si="20"/>
        <v>44827</v>
      </c>
      <c r="I111" s="25">
        <f>SUMIF(Table1[Date],"="&amp;H111,Table1[$STAKE TO FAUCET])</f>
        <v>0</v>
      </c>
      <c r="J111" s="25">
        <f>SUMIF(Table13[Date],"="&amp;H111,Table13[$STAKE CLAIMED])</f>
        <v>0</v>
      </c>
      <c r="K111" s="26">
        <f>IF(IFERROR(MATCH(H111,Table16[Date],0),0)=1,INDEX(Table16[New NFV],MATCH(H111,Table16[Date],0)),K110 + (K110*0.0095)+I111)</f>
        <v>673.50838708327751</v>
      </c>
      <c r="L111" s="26">
        <f>IF(T111&lt;-0.33,IF(L110-(W110-X111)&lt;K111,K111,L110-(W110-X111)),IF(IFERROR(MATCH(H111,Table16[Date],0),0)=1,INDEX(Table16[New GFV],MATCH(H111,Table16[Date],0)),L110+(L110*V110*0.95)+I111))</f>
        <v>1869.5618077186487</v>
      </c>
      <c r="M111" s="26">
        <f t="shared" si="27"/>
        <v>6.6717026952281087</v>
      </c>
      <c r="N111" s="26">
        <f t="shared" si="21"/>
        <v>0.33358513476140544</v>
      </c>
      <c r="O111" s="26">
        <f t="shared" si="18"/>
        <v>36.694049219208026</v>
      </c>
      <c r="P111" s="26">
        <f t="shared" si="22"/>
        <v>1.8347024609604015</v>
      </c>
      <c r="Q111" s="26">
        <f t="shared" si="28"/>
        <v>43.365751914436132</v>
      </c>
      <c r="R111" s="26">
        <f t="shared" si="29"/>
        <v>2.1682875957218068</v>
      </c>
      <c r="S111" s="26">
        <f>IF(IFERROR(MATCH(H111,Table16[Date],0),0)=1,INDEX(Table16[New Claimed],MATCH(H111,Table16[Date],0)),S110+(K110*0.01)+J111)</f>
        <v>456.00882850871295</v>
      </c>
      <c r="T111" s="27">
        <f t="shared" si="23"/>
        <v>0.3229351894435597</v>
      </c>
      <c r="U111" s="28">
        <f t="shared" si="24"/>
        <v>3.567884299713886E-3</v>
      </c>
      <c r="V111" s="29">
        <f t="shared" si="19"/>
        <v>0.02</v>
      </c>
      <c r="W111" s="45">
        <f t="shared" si="25"/>
        <v>1715.0124291775244</v>
      </c>
      <c r="X111" s="45">
        <f t="shared" si="26"/>
        <v>0</v>
      </c>
      <c r="Y111" s="15"/>
      <c r="Z111" s="15"/>
    </row>
    <row r="112" spans="1:26" ht="18" customHeight="1" x14ac:dyDescent="0.25">
      <c r="A112" s="15"/>
      <c r="B112" s="15"/>
      <c r="C112" s="15"/>
      <c r="D112" s="15"/>
      <c r="E112" s="16"/>
      <c r="F112" s="15"/>
      <c r="G112" s="23">
        <v>110</v>
      </c>
      <c r="H112" s="24">
        <f t="shared" si="20"/>
        <v>44828</v>
      </c>
      <c r="I112" s="25">
        <f>SUMIF(Table1[Date],"="&amp;H112,Table1[$STAKE TO FAUCET])</f>
        <v>0</v>
      </c>
      <c r="J112" s="25">
        <f>SUMIF(Table13[Date],"="&amp;H112,Table13[$STAKE CLAIMED])</f>
        <v>0</v>
      </c>
      <c r="K112" s="26">
        <f>IF(IFERROR(MATCH(H112,Table16[Date],0),0)=1,INDEX(Table16[New NFV],MATCH(H112,Table16[Date],0)),K111 + (K111*0.0095)+I112)</f>
        <v>679.90671676056866</v>
      </c>
      <c r="L112" s="26">
        <f>IF(T112&lt;-0.33,IF(L111-(W111-X112)&lt;K112,K112,L111-(W111-X112)),IF(IFERROR(MATCH(H112,Table16[Date],0),0)=1,INDEX(Table16[New GFV],MATCH(H112,Table16[Date],0)),L111+(L111*V111*0.95)+I112))</f>
        <v>1905.0834820653031</v>
      </c>
      <c r="M112" s="26">
        <f t="shared" si="27"/>
        <v>6.7350838708327752</v>
      </c>
      <c r="N112" s="26">
        <f t="shared" si="21"/>
        <v>0.33675419354163877</v>
      </c>
      <c r="O112" s="26">
        <f t="shared" si="18"/>
        <v>37.391236154372976</v>
      </c>
      <c r="P112" s="26">
        <f t="shared" si="22"/>
        <v>1.8695618077186489</v>
      </c>
      <c r="Q112" s="26">
        <f t="shared" si="28"/>
        <v>44.12632002520575</v>
      </c>
      <c r="R112" s="26">
        <f t="shared" si="29"/>
        <v>2.2063160012602876</v>
      </c>
      <c r="S112" s="26">
        <f>IF(IFERROR(MATCH(H112,Table16[Date],0),0)=1,INDEX(Table16[New Claimed],MATCH(H112,Table16[Date],0)),S111+(K111*0.01)+J112)</f>
        <v>462.74391237954575</v>
      </c>
      <c r="T112" s="27">
        <f t="shared" si="23"/>
        <v>0.31940088107336273</v>
      </c>
      <c r="U112" s="28">
        <f t="shared" si="24"/>
        <v>3.5343083701969702E-3</v>
      </c>
      <c r="V112" s="29">
        <f t="shared" si="19"/>
        <v>0.02</v>
      </c>
      <c r="W112" s="45">
        <f t="shared" si="25"/>
        <v>1752.4036653318974</v>
      </c>
      <c r="X112" s="45">
        <f t="shared" si="26"/>
        <v>0</v>
      </c>
      <c r="Y112" s="15"/>
      <c r="Z112" s="15"/>
    </row>
    <row r="113" spans="1:26" ht="18" customHeight="1" x14ac:dyDescent="0.25">
      <c r="A113" s="15"/>
      <c r="B113" s="15"/>
      <c r="C113" s="15"/>
      <c r="D113" s="15"/>
      <c r="E113" s="16"/>
      <c r="F113" s="15"/>
      <c r="G113" s="23">
        <v>111</v>
      </c>
      <c r="H113" s="24">
        <f t="shared" si="20"/>
        <v>44829</v>
      </c>
      <c r="I113" s="25">
        <f>SUMIF(Table1[Date],"="&amp;H113,Table1[$STAKE TO FAUCET])</f>
        <v>0</v>
      </c>
      <c r="J113" s="25">
        <f>SUMIF(Table13[Date],"="&amp;H113,Table13[$STAKE CLAIMED])</f>
        <v>0</v>
      </c>
      <c r="K113" s="26">
        <f>IF(IFERROR(MATCH(H113,Table16[Date],0),0)=1,INDEX(Table16[New NFV],MATCH(H113,Table16[Date],0)),K112 + (K112*0.0095)+I113)</f>
        <v>686.36583056979407</v>
      </c>
      <c r="L113" s="26">
        <f>IF(T113&lt;-0.33,IF(L112-(W112-X113)&lt;K113,K113,L112-(W112-X113)),IF(IFERROR(MATCH(H113,Table16[Date],0),0)=1,INDEX(Table16[New GFV],MATCH(H113,Table16[Date],0)),L112+(L112*V112*0.95)+I113))</f>
        <v>1941.2800682245438</v>
      </c>
      <c r="M113" s="26">
        <f t="shared" si="27"/>
        <v>6.7990671676056866</v>
      </c>
      <c r="N113" s="26">
        <f t="shared" si="21"/>
        <v>0.33995335838028434</v>
      </c>
      <c r="O113" s="26">
        <f t="shared" si="18"/>
        <v>38.10166964130606</v>
      </c>
      <c r="P113" s="26">
        <f t="shared" si="22"/>
        <v>1.9050834820653031</v>
      </c>
      <c r="Q113" s="26">
        <f t="shared" si="28"/>
        <v>44.900736808911745</v>
      </c>
      <c r="R113" s="26">
        <f t="shared" si="29"/>
        <v>2.2450368404455876</v>
      </c>
      <c r="S113" s="26">
        <f>IF(IFERROR(MATCH(H113,Table16[Date],0),0)=1,INDEX(Table16[New Claimed],MATCH(H113,Table16[Date],0)),S112+(K112*0.01)+J113)</f>
        <v>469.54297954715145</v>
      </c>
      <c r="T113" s="27">
        <f t="shared" si="23"/>
        <v>0.3158998326630636</v>
      </c>
      <c r="U113" s="28">
        <f t="shared" si="24"/>
        <v>3.5010484102991346E-3</v>
      </c>
      <c r="V113" s="29">
        <f t="shared" si="19"/>
        <v>0.02</v>
      </c>
      <c r="W113" s="45">
        <f t="shared" si="25"/>
        <v>1790.5053349732034</v>
      </c>
      <c r="X113" s="45">
        <f t="shared" si="26"/>
        <v>0</v>
      </c>
      <c r="Y113" s="15"/>
      <c r="Z113" s="15"/>
    </row>
    <row r="114" spans="1:26" ht="18" customHeight="1" x14ac:dyDescent="0.25">
      <c r="A114" s="15"/>
      <c r="B114" s="15"/>
      <c r="C114" s="15"/>
      <c r="D114" s="15"/>
      <c r="E114" s="16"/>
      <c r="F114" s="15"/>
      <c r="G114" s="23">
        <v>112</v>
      </c>
      <c r="H114" s="24">
        <f t="shared" si="20"/>
        <v>44830</v>
      </c>
      <c r="I114" s="25">
        <f>SUMIF(Table1[Date],"="&amp;H114,Table1[$STAKE TO FAUCET])</f>
        <v>0</v>
      </c>
      <c r="J114" s="25">
        <f>SUMIF(Table13[Date],"="&amp;H114,Table13[$STAKE CLAIMED])</f>
        <v>0</v>
      </c>
      <c r="K114" s="26">
        <f>IF(IFERROR(MATCH(H114,Table16[Date],0),0)=1,INDEX(Table16[New NFV],MATCH(H114,Table16[Date],0)),K113 + (K113*0.0095)+I114)</f>
        <v>692.8863059602071</v>
      </c>
      <c r="L114" s="26">
        <f>IF(T114&lt;-0.33,IF(L113-(W113-X114)&lt;K114,K114,L113-(W113-X114)),IF(IFERROR(MATCH(H114,Table16[Date],0),0)=1,INDEX(Table16[New GFV],MATCH(H114,Table16[Date],0)),L113+(L113*V113*0.95)+I114))</f>
        <v>1978.1643895208101</v>
      </c>
      <c r="M114" s="26">
        <f t="shared" si="27"/>
        <v>6.8636583056979408</v>
      </c>
      <c r="N114" s="26">
        <f t="shared" si="21"/>
        <v>0.34318291528489708</v>
      </c>
      <c r="O114" s="26">
        <f t="shared" si="18"/>
        <v>38.825601364490879</v>
      </c>
      <c r="P114" s="26">
        <f t="shared" si="22"/>
        <v>1.9412800682245441</v>
      </c>
      <c r="Q114" s="26">
        <f t="shared" si="28"/>
        <v>45.689259670188818</v>
      </c>
      <c r="R114" s="26">
        <f t="shared" si="29"/>
        <v>2.2844629835094414</v>
      </c>
      <c r="S114" s="26">
        <f>IF(IFERROR(MATCH(H114,Table16[Date],0),0)=1,INDEX(Table16[New Claimed],MATCH(H114,Table16[Date],0)),S113+(K113*0.01)+J114)</f>
        <v>476.40663785284937</v>
      </c>
      <c r="T114" s="27">
        <f t="shared" si="23"/>
        <v>0.3124317312165068</v>
      </c>
      <c r="U114" s="28">
        <f t="shared" si="24"/>
        <v>3.4681014465567928E-3</v>
      </c>
      <c r="V114" s="29">
        <f t="shared" si="19"/>
        <v>0.02</v>
      </c>
      <c r="W114" s="45">
        <f t="shared" si="25"/>
        <v>1829.3309363376943</v>
      </c>
      <c r="X114" s="45">
        <f t="shared" si="26"/>
        <v>0</v>
      </c>
      <c r="Y114" s="15"/>
      <c r="Z114" s="15"/>
    </row>
    <row r="115" spans="1:26" ht="18" customHeight="1" x14ac:dyDescent="0.25">
      <c r="A115" s="15"/>
      <c r="B115" s="15"/>
      <c r="C115" s="15"/>
      <c r="D115" s="15"/>
      <c r="E115" s="16"/>
      <c r="F115" s="15"/>
      <c r="G115" s="23">
        <v>113</v>
      </c>
      <c r="H115" s="24">
        <f t="shared" si="20"/>
        <v>44831</v>
      </c>
      <c r="I115" s="25">
        <f>SUMIF(Table1[Date],"="&amp;H115,Table1[$STAKE TO FAUCET])</f>
        <v>0</v>
      </c>
      <c r="J115" s="25">
        <f>SUMIF(Table13[Date],"="&amp;H115,Table13[$STAKE CLAIMED])</f>
        <v>0</v>
      </c>
      <c r="K115" s="26">
        <f>IF(IFERROR(MATCH(H115,Table16[Date],0),0)=1,INDEX(Table16[New NFV],MATCH(H115,Table16[Date],0)),K114 + (K114*0.0095)+I115)</f>
        <v>699.46872586682912</v>
      </c>
      <c r="L115" s="26">
        <f>IF(T115&lt;-0.33,IF(L114-(W114-X115)&lt;K115,K115,L114-(W114-X115)),IF(IFERROR(MATCH(H115,Table16[Date],0),0)=1,INDEX(Table16[New GFV],MATCH(H115,Table16[Date],0)),L114+(L114*V114*0.95)+I115))</f>
        <v>2015.7495129217054</v>
      </c>
      <c r="M115" s="26">
        <f t="shared" si="27"/>
        <v>6.9288630596020715</v>
      </c>
      <c r="N115" s="26">
        <f t="shared" si="21"/>
        <v>0.34644315298010359</v>
      </c>
      <c r="O115" s="26">
        <f t="shared" si="18"/>
        <v>39.563287790416204</v>
      </c>
      <c r="P115" s="26">
        <f t="shared" si="22"/>
        <v>1.9781643895208103</v>
      </c>
      <c r="Q115" s="26">
        <f t="shared" si="28"/>
        <v>46.492150850018277</v>
      </c>
      <c r="R115" s="26">
        <f t="shared" si="29"/>
        <v>2.3246075425009138</v>
      </c>
      <c r="S115" s="26">
        <f>IF(IFERROR(MATCH(H115,Table16[Date],0),0)=1,INDEX(Table16[New Claimed],MATCH(H115,Table16[Date],0)),S114+(K114*0.01)+J115)</f>
        <v>483.33550091245144</v>
      </c>
      <c r="T115" s="27">
        <f t="shared" si="23"/>
        <v>0.30899626668301822</v>
      </c>
      <c r="U115" s="28">
        <f t="shared" si="24"/>
        <v>3.4354645334885858E-3</v>
      </c>
      <c r="V115" s="29">
        <f t="shared" si="19"/>
        <v>0.02</v>
      </c>
      <c r="W115" s="45">
        <f t="shared" si="25"/>
        <v>1868.8942241281104</v>
      </c>
      <c r="X115" s="45">
        <f t="shared" si="26"/>
        <v>0</v>
      </c>
      <c r="Y115" s="15"/>
      <c r="Z115" s="15"/>
    </row>
    <row r="116" spans="1:26" ht="18" customHeight="1" x14ac:dyDescent="0.25">
      <c r="A116" s="15"/>
      <c r="B116" s="15"/>
      <c r="C116" s="15"/>
      <c r="D116" s="15"/>
      <c r="E116" s="16"/>
      <c r="F116" s="15"/>
      <c r="G116" s="23">
        <v>114</v>
      </c>
      <c r="H116" s="24">
        <f t="shared" si="20"/>
        <v>44832</v>
      </c>
      <c r="I116" s="25">
        <f>SUMIF(Table1[Date],"="&amp;H116,Table1[$STAKE TO FAUCET])</f>
        <v>0</v>
      </c>
      <c r="J116" s="25">
        <f>SUMIF(Table13[Date],"="&amp;H116,Table13[$STAKE CLAIMED])</f>
        <v>0</v>
      </c>
      <c r="K116" s="26">
        <f>IF(IFERROR(MATCH(H116,Table16[Date],0),0)=1,INDEX(Table16[New NFV],MATCH(H116,Table16[Date],0)),K115 + (K115*0.0095)+I116)</f>
        <v>706.11367876256395</v>
      </c>
      <c r="L116" s="26">
        <f>IF(T116&lt;-0.33,IF(L115-(W115-X116)&lt;K116,K116,L115-(W115-X116)),IF(IFERROR(MATCH(H116,Table16[Date],0),0)=1,INDEX(Table16[New GFV],MATCH(H116,Table16[Date],0)),L115+(L115*V115*0.95)+I116))</f>
        <v>2054.0487536672176</v>
      </c>
      <c r="M116" s="26">
        <f t="shared" si="27"/>
        <v>6.9946872586682911</v>
      </c>
      <c r="N116" s="26">
        <f t="shared" si="21"/>
        <v>0.34973436293341459</v>
      </c>
      <c r="O116" s="26">
        <f t="shared" si="18"/>
        <v>40.314990258434108</v>
      </c>
      <c r="P116" s="26">
        <f t="shared" si="22"/>
        <v>2.0157495129217056</v>
      </c>
      <c r="Q116" s="26">
        <f t="shared" si="28"/>
        <v>47.309677517102401</v>
      </c>
      <c r="R116" s="26">
        <f t="shared" si="29"/>
        <v>2.3654838758551202</v>
      </c>
      <c r="S116" s="26">
        <f>IF(IFERROR(MATCH(H116,Table16[Date],0),0)=1,INDEX(Table16[New Claimed],MATCH(H116,Table16[Date],0)),S115+(K115*0.01)+J116)</f>
        <v>490.33018817111974</v>
      </c>
      <c r="T116" s="27">
        <f t="shared" si="23"/>
        <v>0.30559313192968612</v>
      </c>
      <c r="U116" s="28">
        <f t="shared" si="24"/>
        <v>3.4031347533320933E-3</v>
      </c>
      <c r="V116" s="29">
        <f t="shared" si="19"/>
        <v>0.02</v>
      </c>
      <c r="W116" s="45">
        <f t="shared" si="25"/>
        <v>1909.2092143865445</v>
      </c>
      <c r="X116" s="45">
        <f t="shared" si="26"/>
        <v>0</v>
      </c>
      <c r="Y116" s="15"/>
      <c r="Z116" s="15"/>
    </row>
    <row r="117" spans="1:26" ht="18" customHeight="1" x14ac:dyDescent="0.25">
      <c r="A117" s="15"/>
      <c r="B117" s="15"/>
      <c r="C117" s="15"/>
      <c r="D117" s="15"/>
      <c r="E117" s="16"/>
      <c r="F117" s="15"/>
      <c r="G117" s="23">
        <v>115</v>
      </c>
      <c r="H117" s="24">
        <f t="shared" si="20"/>
        <v>44833</v>
      </c>
      <c r="I117" s="25">
        <f>SUMIF(Table1[Date],"="&amp;H117,Table1[$STAKE TO FAUCET])</f>
        <v>0</v>
      </c>
      <c r="J117" s="25">
        <f>SUMIF(Table13[Date],"="&amp;H117,Table13[$STAKE CLAIMED])</f>
        <v>0</v>
      </c>
      <c r="K117" s="26">
        <f>IF(IFERROR(MATCH(H117,Table16[Date],0),0)=1,INDEX(Table16[New NFV],MATCH(H117,Table16[Date],0)),K116 + (K116*0.0095)+I117)</f>
        <v>712.82175871080835</v>
      </c>
      <c r="L117" s="26">
        <f>IF(T117&lt;-0.33,IF(L116-(W116-X117)&lt;K117,K117,L116-(W116-X117)),IF(IFERROR(MATCH(H117,Table16[Date],0),0)=1,INDEX(Table16[New GFV],MATCH(H117,Table16[Date],0)),L116+(L116*V116*0.95)+I117))</f>
        <v>2093.0756799868946</v>
      </c>
      <c r="M117" s="26">
        <f t="shared" si="27"/>
        <v>7.0611367876256397</v>
      </c>
      <c r="N117" s="26">
        <f t="shared" si="21"/>
        <v>0.35305683938128202</v>
      </c>
      <c r="O117" s="26">
        <f t="shared" si="18"/>
        <v>41.080975073344355</v>
      </c>
      <c r="P117" s="26">
        <f t="shared" si="22"/>
        <v>2.0540487536672178</v>
      </c>
      <c r="Q117" s="26">
        <f t="shared" si="28"/>
        <v>48.142111860969997</v>
      </c>
      <c r="R117" s="26">
        <f t="shared" si="29"/>
        <v>2.4071055930484997</v>
      </c>
      <c r="S117" s="26">
        <f>IF(IFERROR(MATCH(H117,Table16[Date],0),0)=1,INDEX(Table16[New Claimed],MATCH(H117,Table16[Date],0)),S116+(K116*0.01)+J117)</f>
        <v>497.39132495874537</v>
      </c>
      <c r="T117" s="27">
        <f t="shared" si="23"/>
        <v>0.30222202271390408</v>
      </c>
      <c r="U117" s="28">
        <f t="shared" si="24"/>
        <v>3.3711092157820421E-3</v>
      </c>
      <c r="V117" s="29">
        <f t="shared" si="19"/>
        <v>0.02</v>
      </c>
      <c r="W117" s="45">
        <f t="shared" si="25"/>
        <v>1950.290189459889</v>
      </c>
      <c r="X117" s="45">
        <f t="shared" si="26"/>
        <v>0</v>
      </c>
      <c r="Y117" s="65"/>
      <c r="Z117" s="15"/>
    </row>
    <row r="118" spans="1:26" ht="18" customHeight="1" x14ac:dyDescent="0.25">
      <c r="A118" s="15"/>
      <c r="B118" s="15"/>
      <c r="C118" s="15"/>
      <c r="D118" s="15"/>
      <c r="E118" s="16"/>
      <c r="F118" s="15"/>
      <c r="G118" s="23">
        <v>116</v>
      </c>
      <c r="H118" s="24">
        <f t="shared" si="20"/>
        <v>44834</v>
      </c>
      <c r="I118" s="25">
        <f>SUMIF(Table1[Date],"="&amp;H118,Table1[$STAKE TO FAUCET])</f>
        <v>0</v>
      </c>
      <c r="J118" s="25">
        <f>SUMIF(Table13[Date],"="&amp;H118,Table13[$STAKE CLAIMED])</f>
        <v>0</v>
      </c>
      <c r="K118" s="26">
        <f>IF(IFERROR(MATCH(H118,Table16[Date],0),0)=1,INDEX(Table16[New NFV],MATCH(H118,Table16[Date],0)),K117 + (K117*0.0095)+I118)</f>
        <v>719.59356541856107</v>
      </c>
      <c r="L118" s="26">
        <f>IF(T118&lt;-0.33,IF(L117-(W117-X118)&lt;K118,K118,L117-(W117-X118)),IF(IFERROR(MATCH(H118,Table16[Date],0),0)=1,INDEX(Table16[New GFV],MATCH(H118,Table16[Date],0)),L117+(L117*V117*0.95)+I118))</f>
        <v>2132.8441179066454</v>
      </c>
      <c r="M118" s="26">
        <f t="shared" si="27"/>
        <v>7.1282175871080833</v>
      </c>
      <c r="N118" s="26">
        <f t="shared" si="21"/>
        <v>0.35641087935540416</v>
      </c>
      <c r="O118" s="26">
        <f t="shared" si="18"/>
        <v>41.86151359973789</v>
      </c>
      <c r="P118" s="26">
        <f t="shared" si="22"/>
        <v>2.0930756799868946</v>
      </c>
      <c r="Q118" s="26">
        <f t="shared" si="28"/>
        <v>48.989731186845972</v>
      </c>
      <c r="R118" s="26">
        <f t="shared" si="29"/>
        <v>2.449486559342299</v>
      </c>
      <c r="S118" s="26">
        <f>IF(IFERROR(MATCH(H118,Table16[Date],0),0)=1,INDEX(Table16[New Claimed],MATCH(H118,Table16[Date],0)),S117+(K117*0.01)+J118)</f>
        <v>504.51954254585348</v>
      </c>
      <c r="T118" s="27">
        <f t="shared" si="23"/>
        <v>0.29888263765617046</v>
      </c>
      <c r="U118" s="28">
        <f t="shared" si="24"/>
        <v>3.3393850577336237E-3</v>
      </c>
      <c r="V118" s="29">
        <f>IF(T118&lt;-0.33,0,(IF(T118&gt;0,2,2-(2*T118*-1*100/33.3333333333333))/100))</f>
        <v>0.02</v>
      </c>
      <c r="W118" s="45">
        <f>W117+O118</f>
        <v>1992.1517030596269</v>
      </c>
      <c r="X118" s="45">
        <f t="shared" si="26"/>
        <v>0</v>
      </c>
      <c r="Y118" s="65"/>
      <c r="Z118" s="15"/>
    </row>
    <row r="119" spans="1:26" ht="18" customHeight="1" x14ac:dyDescent="0.25">
      <c r="A119" s="15"/>
      <c r="B119" s="15"/>
      <c r="C119" s="15"/>
      <c r="D119" s="15"/>
      <c r="E119" s="16"/>
      <c r="F119" s="15"/>
      <c r="G119" s="23">
        <v>117</v>
      </c>
      <c r="H119" s="24">
        <f t="shared" si="20"/>
        <v>44835</v>
      </c>
      <c r="I119" s="25">
        <f>SUMIF(Table1[Date],"="&amp;H119,Table1[$STAKE TO FAUCET])</f>
        <v>0</v>
      </c>
      <c r="J119" s="25">
        <f>SUMIF(Table13[Date],"="&amp;H119,Table13[$STAKE CLAIMED])</f>
        <v>0</v>
      </c>
      <c r="K119" s="26">
        <f>IF(IFERROR(MATCH(H119,Table16[Date],0),0)=1,INDEX(Table16[New NFV],MATCH(H119,Table16[Date],0)),K118 + (K118*0.0095)+I119)</f>
        <v>726.42970429003742</v>
      </c>
      <c r="L119" s="26">
        <f>IF(T119&lt;-0.33,IF(L118-(W118-X119)&lt;K119,K119,L118-(W118-X119)),IF(IFERROR(MATCH(H119,Table16[Date],0),0)=1,INDEX(Table16[New GFV],MATCH(H119,Table16[Date],0)),L118+(L118*V118*0.95)+I119))</f>
        <v>2173.3681561468716</v>
      </c>
      <c r="M119" s="26">
        <f t="shared" si="27"/>
        <v>7.195935654185611</v>
      </c>
      <c r="N119" s="26">
        <f t="shared" si="21"/>
        <v>0.35979678270928056</v>
      </c>
      <c r="O119" s="26">
        <f t="shared" si="18"/>
        <v>42.656882358132911</v>
      </c>
      <c r="P119" s="26">
        <f t="shared" si="22"/>
        <v>2.1328441179066457</v>
      </c>
      <c r="Q119" s="26">
        <f t="shared" si="28"/>
        <v>49.852818012318522</v>
      </c>
      <c r="R119" s="26">
        <f t="shared" si="29"/>
        <v>2.4926409006159265</v>
      </c>
      <c r="S119" s="26">
        <f>IF(IFERROR(MATCH(H119,Table16[Date],0),0)=1,INDEX(Table16[New Claimed],MATCH(H119,Table16[Date],0)),S118+(K118*0.01)+J119)</f>
        <v>511.71547820003912</v>
      </c>
      <c r="T119" s="27">
        <f t="shared" si="23"/>
        <v>0.29557467821314559</v>
      </c>
      <c r="U119" s="28">
        <f t="shared" si="24"/>
        <v>3.307959443024866E-3</v>
      </c>
      <c r="V119" s="29">
        <f t="shared" ref="V119:V182" si="30">IF(T119&lt;-0.33,0,(IF(T119&gt;0,2,2-(2*T119*-1*100/33.3333333333333))/100))</f>
        <v>0.02</v>
      </c>
      <c r="W119" s="45">
        <f t="shared" si="25"/>
        <v>2034.8085854177598</v>
      </c>
      <c r="X119" s="45">
        <f t="shared" si="26"/>
        <v>0</v>
      </c>
      <c r="Y119" s="65"/>
      <c r="Z119" s="15"/>
    </row>
    <row r="120" spans="1:26" ht="18" customHeight="1" x14ac:dyDescent="0.25">
      <c r="A120" s="15"/>
      <c r="B120" s="15"/>
      <c r="C120" s="15"/>
      <c r="D120" s="15"/>
      <c r="E120" s="16"/>
      <c r="F120" s="15"/>
      <c r="G120" s="23">
        <v>118</v>
      </c>
      <c r="H120" s="24">
        <f t="shared" si="20"/>
        <v>44836</v>
      </c>
      <c r="I120" s="25">
        <f>SUMIF(Table1[Date],"="&amp;H120,Table1[$STAKE TO FAUCET])</f>
        <v>0</v>
      </c>
      <c r="J120" s="25">
        <f>SUMIF(Table13[Date],"="&amp;H120,Table13[$STAKE CLAIMED])</f>
        <v>0</v>
      </c>
      <c r="K120" s="26">
        <f>IF(IFERROR(MATCH(H120,Table16[Date],0),0)=1,INDEX(Table16[New NFV],MATCH(H120,Table16[Date],0)),K119 + (K119*0.0095)+I120)</f>
        <v>733.33078648079277</v>
      </c>
      <c r="L120" s="26">
        <f>IF(T120&lt;-0.33,IF(L119-(W119-X120)&lt;K120,K120,L119-(W119-X120)),IF(IFERROR(MATCH(H120,Table16[Date],0),0)=1,INDEX(Table16[New GFV],MATCH(H120,Table16[Date],0)),L119+(L119*V119*0.95)+I120))</f>
        <v>2214.6621511136623</v>
      </c>
      <c r="M120" s="26">
        <f t="shared" si="27"/>
        <v>7.2642970429003739</v>
      </c>
      <c r="N120" s="26">
        <f t="shared" si="21"/>
        <v>0.3632148521450187</v>
      </c>
      <c r="O120" s="26">
        <f t="shared" si="18"/>
        <v>43.467363122937435</v>
      </c>
      <c r="P120" s="26">
        <f t="shared" si="22"/>
        <v>2.1733681561468718</v>
      </c>
      <c r="Q120" s="26">
        <f t="shared" si="28"/>
        <v>50.731660165837809</v>
      </c>
      <c r="R120" s="26">
        <f t="shared" si="29"/>
        <v>2.5365830082918905</v>
      </c>
      <c r="S120" s="26">
        <f>IF(IFERROR(MATCH(H120,Table16[Date],0),0)=1,INDEX(Table16[New Claimed],MATCH(H120,Table16[Date],0)),S119+(K119*0.01)+J120)</f>
        <v>518.97977524293947</v>
      </c>
      <c r="T120" s="27">
        <f t="shared" si="23"/>
        <v>0.29229784865096148</v>
      </c>
      <c r="U120" s="28">
        <f t="shared" si="24"/>
        <v>3.2768295621841137E-3</v>
      </c>
      <c r="V120" s="29">
        <f t="shared" si="30"/>
        <v>0.02</v>
      </c>
      <c r="W120" s="45">
        <f t="shared" si="25"/>
        <v>2078.2759485406973</v>
      </c>
      <c r="X120" s="45">
        <f t="shared" si="26"/>
        <v>0</v>
      </c>
      <c r="Y120" s="65"/>
      <c r="Z120" s="15"/>
    </row>
    <row r="121" spans="1:26" ht="18" customHeight="1" x14ac:dyDescent="0.25">
      <c r="A121" s="15"/>
      <c r="B121" s="15"/>
      <c r="C121" s="15"/>
      <c r="D121" s="15"/>
      <c r="E121" s="16"/>
      <c r="F121" s="15"/>
      <c r="G121" s="23">
        <v>119</v>
      </c>
      <c r="H121" s="24">
        <f t="shared" si="20"/>
        <v>44837</v>
      </c>
      <c r="I121" s="25">
        <f>SUMIF(Table1[Date],"="&amp;H121,Table1[$STAKE TO FAUCET])</f>
        <v>0</v>
      </c>
      <c r="J121" s="25">
        <f>SUMIF(Table13[Date],"="&amp;H121,Table13[$STAKE CLAIMED])</f>
        <v>0</v>
      </c>
      <c r="K121" s="26">
        <f>IF(IFERROR(MATCH(H121,Table16[Date],0),0)=1,INDEX(Table16[New NFV],MATCH(H121,Table16[Date],0)),K120 + (K120*0.0095)+I121)</f>
        <v>740.29742895236029</v>
      </c>
      <c r="L121" s="26">
        <f>IF(T121&lt;-0.33,IF(L120-(W120-X121)&lt;K121,K121,L120-(W120-X121)),IF(IFERROR(MATCH(H121,Table16[Date],0),0)=1,INDEX(Table16[New GFV],MATCH(H121,Table16[Date],0)),L120+(L120*V120*0.95)+I121))</f>
        <v>2256.7407319848217</v>
      </c>
      <c r="M121" s="26">
        <f t="shared" si="27"/>
        <v>7.333307864807928</v>
      </c>
      <c r="N121" s="26">
        <f t="shared" si="21"/>
        <v>0.36666539324039643</v>
      </c>
      <c r="O121" s="26">
        <f t="shared" si="18"/>
        <v>44.293243022273245</v>
      </c>
      <c r="P121" s="26">
        <f t="shared" si="22"/>
        <v>2.2146621511136622</v>
      </c>
      <c r="Q121" s="26">
        <f t="shared" si="28"/>
        <v>51.626550887081173</v>
      </c>
      <c r="R121" s="26">
        <f t="shared" si="29"/>
        <v>2.5813275443540586</v>
      </c>
      <c r="S121" s="26">
        <f>IF(IFERROR(MATCH(H121,Table16[Date],0),0)=1,INDEX(Table16[New Claimed],MATCH(H121,Table16[Date],0)),S120+(K120*0.01)+J121)</f>
        <v>526.31308310774739</v>
      </c>
      <c r="T121" s="27">
        <f t="shared" si="23"/>
        <v>0.28905185601878303</v>
      </c>
      <c r="U121" s="28">
        <f t="shared" si="24"/>
        <v>3.2459926321784516E-3</v>
      </c>
      <c r="V121" s="29">
        <f t="shared" si="30"/>
        <v>0.02</v>
      </c>
      <c r="W121" s="45">
        <f t="shared" si="25"/>
        <v>2122.5691915629704</v>
      </c>
      <c r="X121" s="45">
        <f t="shared" si="26"/>
        <v>0</v>
      </c>
      <c r="Y121" s="65"/>
      <c r="Z121" s="15"/>
    </row>
    <row r="122" spans="1:26" ht="18" customHeight="1" x14ac:dyDescent="0.25">
      <c r="A122" s="15"/>
      <c r="B122" s="15"/>
      <c r="C122" s="15"/>
      <c r="D122" s="15"/>
      <c r="E122" s="16"/>
      <c r="F122" s="15"/>
      <c r="G122" s="23">
        <v>120</v>
      </c>
      <c r="H122" s="24">
        <f t="shared" si="20"/>
        <v>44838</v>
      </c>
      <c r="I122" s="25">
        <f>SUMIF(Table1[Date],"="&amp;H122,Table1[$STAKE TO FAUCET])</f>
        <v>0</v>
      </c>
      <c r="J122" s="25">
        <f>SUMIF(Table13[Date],"="&amp;H122,Table13[$STAKE CLAIMED])</f>
        <v>0</v>
      </c>
      <c r="K122" s="26">
        <f>IF(IFERROR(MATCH(H122,Table16[Date],0),0)=1,INDEX(Table16[New NFV],MATCH(H122,Table16[Date],0)),K121 + (K121*0.0095)+I122)</f>
        <v>747.33025452740776</v>
      </c>
      <c r="L122" s="26">
        <f>IF(T122&lt;-0.33,IF(L121-(W121-X122)&lt;K122,K122,L121-(W121-X122)),IF(IFERROR(MATCH(H122,Table16[Date],0),0)=1,INDEX(Table16[New GFV],MATCH(H122,Table16[Date],0)),L121+(L121*V121*0.95)+I122))</f>
        <v>2299.6188058925331</v>
      </c>
      <c r="M122" s="26">
        <f t="shared" si="27"/>
        <v>7.4029742895236028</v>
      </c>
      <c r="N122" s="26">
        <f t="shared" si="21"/>
        <v>0.37014871447618014</v>
      </c>
      <c r="O122" s="26">
        <f t="shared" si="18"/>
        <v>45.134814639696437</v>
      </c>
      <c r="P122" s="26">
        <f t="shared" si="22"/>
        <v>2.2567407319848218</v>
      </c>
      <c r="Q122" s="26">
        <f t="shared" si="28"/>
        <v>52.537788929220042</v>
      </c>
      <c r="R122" s="26">
        <f t="shared" si="29"/>
        <v>2.6268894464610018</v>
      </c>
      <c r="S122" s="26">
        <f>IF(IFERROR(MATCH(H122,Table16[Date],0),0)=1,INDEX(Table16[New Claimed],MATCH(H122,Table16[Date],0)),S121+(K121*0.01)+J122)</f>
        <v>533.71605739727102</v>
      </c>
      <c r="T122" s="27">
        <f t="shared" si="23"/>
        <v>0.28583641012261818</v>
      </c>
      <c r="U122" s="28">
        <f t="shared" si="24"/>
        <v>3.215445896164848E-3</v>
      </c>
      <c r="V122" s="29">
        <f t="shared" si="30"/>
        <v>0.02</v>
      </c>
      <c r="W122" s="45">
        <f t="shared" si="25"/>
        <v>2167.7040062026667</v>
      </c>
      <c r="X122" s="45">
        <f t="shared" si="26"/>
        <v>0</v>
      </c>
      <c r="Y122" s="65"/>
      <c r="Z122" s="15"/>
    </row>
    <row r="123" spans="1:26" ht="18" customHeight="1" x14ac:dyDescent="0.25">
      <c r="A123" s="15"/>
      <c r="B123" s="15"/>
      <c r="C123" s="15"/>
      <c r="D123" s="15"/>
      <c r="E123" s="16"/>
      <c r="F123" s="15"/>
      <c r="G123" s="23">
        <v>121</v>
      </c>
      <c r="H123" s="24">
        <f t="shared" si="20"/>
        <v>44839</v>
      </c>
      <c r="I123" s="25">
        <f>SUMIF(Table1[Date],"="&amp;H123,Table1[$STAKE TO FAUCET])</f>
        <v>0</v>
      </c>
      <c r="J123" s="25">
        <f>SUMIF(Table13[Date],"="&amp;H123,Table13[$STAKE CLAIMED])</f>
        <v>0</v>
      </c>
      <c r="K123" s="26">
        <f>IF(IFERROR(MATCH(H123,Table16[Date],0),0)=1,INDEX(Table16[New NFV],MATCH(H123,Table16[Date],0)),K122 + (K122*0.0095)+I123)</f>
        <v>754.42989194541815</v>
      </c>
      <c r="L123" s="26">
        <f>IF(T123&lt;-0.33,IF(L122-(W122-X123)&lt;K123,K123,L122-(W122-X123)),IF(IFERROR(MATCH(H123,Table16[Date],0),0)=1,INDEX(Table16[New GFV],MATCH(H123,Table16[Date],0)),L122+(L122*V122*0.95)+I123))</f>
        <v>2343.3115632044914</v>
      </c>
      <c r="M123" s="26">
        <f t="shared" si="27"/>
        <v>7.4733025452740778</v>
      </c>
      <c r="N123" s="26">
        <f t="shared" si="21"/>
        <v>0.37366512726370393</v>
      </c>
      <c r="O123" s="26">
        <f t="shared" si="18"/>
        <v>45.992376117850661</v>
      </c>
      <c r="P123" s="26">
        <f t="shared" si="22"/>
        <v>2.2996188058925333</v>
      </c>
      <c r="Q123" s="26">
        <f t="shared" si="28"/>
        <v>53.465678663124741</v>
      </c>
      <c r="R123" s="26">
        <f t="shared" si="29"/>
        <v>2.6732839331562372</v>
      </c>
      <c r="S123" s="26">
        <f>IF(IFERROR(MATCH(H123,Table16[Date],0),0)=1,INDEX(Table16[New Claimed],MATCH(H123,Table16[Date],0)),S122+(K122*0.01)+J123)</f>
        <v>541.18935994254514</v>
      </c>
      <c r="T123" s="27">
        <f t="shared" si="23"/>
        <v>0.28265122349937405</v>
      </c>
      <c r="U123" s="28">
        <f t="shared" si="24"/>
        <v>3.1851866232441295E-3</v>
      </c>
      <c r="V123" s="29">
        <f t="shared" si="30"/>
        <v>0.02</v>
      </c>
      <c r="W123" s="45">
        <f t="shared" si="25"/>
        <v>2213.6963823205174</v>
      </c>
      <c r="X123" s="45">
        <f t="shared" si="26"/>
        <v>0</v>
      </c>
      <c r="Y123" s="65"/>
      <c r="Z123" s="15"/>
    </row>
    <row r="124" spans="1:26" ht="18" customHeight="1" x14ac:dyDescent="0.25">
      <c r="A124" s="15"/>
      <c r="B124" s="15"/>
      <c r="C124" s="15"/>
      <c r="D124" s="15"/>
      <c r="E124" s="16"/>
      <c r="F124" s="15"/>
      <c r="G124" s="23">
        <v>122</v>
      </c>
      <c r="H124" s="24">
        <f t="shared" si="20"/>
        <v>44840</v>
      </c>
      <c r="I124" s="25">
        <f>SUMIF(Table1[Date],"="&amp;H124,Table1[$STAKE TO FAUCET])</f>
        <v>0</v>
      </c>
      <c r="J124" s="25">
        <f>SUMIF(Table13[Date],"="&amp;H124,Table13[$STAKE CLAIMED])</f>
        <v>0</v>
      </c>
      <c r="K124" s="26">
        <f>IF(IFERROR(MATCH(H124,Table16[Date],0),0)=1,INDEX(Table16[New NFV],MATCH(H124,Table16[Date],0)),K123 + (K123*0.0095)+I124)</f>
        <v>761.5969759188996</v>
      </c>
      <c r="L124" s="26">
        <f>IF(T124&lt;-0.33,IF(L123-(W123-X124)&lt;K124,K124,L123-(W123-X124)),IF(IFERROR(MATCH(H124,Table16[Date],0),0)=1,INDEX(Table16[New GFV],MATCH(H124,Table16[Date],0)),L123+(L123*V123*0.95)+I124))</f>
        <v>2387.8344829053767</v>
      </c>
      <c r="M124" s="26">
        <f t="shared" si="27"/>
        <v>7.5442989194541816</v>
      </c>
      <c r="N124" s="26">
        <f t="shared" si="21"/>
        <v>0.3772149459727091</v>
      </c>
      <c r="O124" s="26">
        <f t="shared" si="18"/>
        <v>46.866231264089826</v>
      </c>
      <c r="P124" s="26">
        <f t="shared" si="22"/>
        <v>2.3433115632044914</v>
      </c>
      <c r="Q124" s="26">
        <f t="shared" si="28"/>
        <v>54.410530183544012</v>
      </c>
      <c r="R124" s="26">
        <f t="shared" si="29"/>
        <v>2.7205265091772004</v>
      </c>
      <c r="S124" s="26">
        <f>IF(IFERROR(MATCH(H124,Table16[Date],0),0)=1,INDEX(Table16[New Claimed],MATCH(H124,Table16[Date],0)),S123+(K123*0.01)+J124)</f>
        <v>548.73365886199929</v>
      </c>
      <c r="T124" s="27">
        <f t="shared" si="23"/>
        <v>0.27949601139115809</v>
      </c>
      <c r="U124" s="28">
        <f t="shared" si="24"/>
        <v>3.1552121082159545E-3</v>
      </c>
      <c r="V124" s="29">
        <f t="shared" si="30"/>
        <v>0.02</v>
      </c>
      <c r="W124" s="45">
        <f t="shared" si="25"/>
        <v>2260.5626135846073</v>
      </c>
      <c r="X124" s="45">
        <f t="shared" si="26"/>
        <v>0</v>
      </c>
      <c r="Y124" s="65"/>
      <c r="Z124" s="15"/>
    </row>
    <row r="125" spans="1:26" ht="18" customHeight="1" x14ac:dyDescent="0.25">
      <c r="A125" s="15"/>
      <c r="B125" s="15"/>
      <c r="C125" s="15"/>
      <c r="D125" s="15"/>
      <c r="E125" s="16"/>
      <c r="F125" s="15"/>
      <c r="G125" s="23">
        <v>123</v>
      </c>
      <c r="H125" s="24">
        <f t="shared" si="20"/>
        <v>44841</v>
      </c>
      <c r="I125" s="25">
        <f>SUMIF(Table1[Date],"="&amp;H125,Table1[$STAKE TO FAUCET])</f>
        <v>0</v>
      </c>
      <c r="J125" s="25">
        <f>SUMIF(Table13[Date],"="&amp;H125,Table13[$STAKE CLAIMED])</f>
        <v>0</v>
      </c>
      <c r="K125" s="26">
        <f>IF(IFERROR(MATCH(H125,Table16[Date],0),0)=1,INDEX(Table16[New NFV],MATCH(H125,Table16[Date],0)),K124 + (K124*0.0095)+I125)</f>
        <v>768.83214719012915</v>
      </c>
      <c r="L125" s="26">
        <f>IF(T125&lt;-0.33,IF(L124-(W124-X125)&lt;K125,K125,L124-(W124-X125)),IF(IFERROR(MATCH(H125,Table16[Date],0),0)=1,INDEX(Table16[New GFV],MATCH(H125,Table16[Date],0)),L124+(L124*V124*0.95)+I125))</f>
        <v>2433.2033380805788</v>
      </c>
      <c r="M125" s="26">
        <f t="shared" si="27"/>
        <v>7.6159697591889959</v>
      </c>
      <c r="N125" s="26">
        <f t="shared" si="21"/>
        <v>0.38079848795944982</v>
      </c>
      <c r="O125" s="26">
        <f t="shared" si="18"/>
        <v>47.756689658107533</v>
      </c>
      <c r="P125" s="26">
        <f t="shared" si="22"/>
        <v>2.3878344829053768</v>
      </c>
      <c r="Q125" s="26">
        <f t="shared" si="28"/>
        <v>55.372659417296532</v>
      </c>
      <c r="R125" s="26">
        <f t="shared" si="29"/>
        <v>2.7686329708648265</v>
      </c>
      <c r="S125" s="26">
        <f>IF(IFERROR(MATCH(H125,Table16[Date],0),0)=1,INDEX(Table16[New Claimed],MATCH(H125,Table16[Date],0)),S124+(K124*0.01)+J125)</f>
        <v>556.34962862118823</v>
      </c>
      <c r="T125" s="27">
        <f t="shared" si="23"/>
        <v>0.27637049171981987</v>
      </c>
      <c r="U125" s="28">
        <f t="shared" si="24"/>
        <v>3.1255196713382283E-3</v>
      </c>
      <c r="V125" s="29">
        <f t="shared" si="30"/>
        <v>0.02</v>
      </c>
      <c r="W125" s="45">
        <f t="shared" si="25"/>
        <v>2308.3193032427148</v>
      </c>
      <c r="X125" s="45">
        <f t="shared" si="26"/>
        <v>0</v>
      </c>
      <c r="Y125" s="65"/>
      <c r="Z125" s="15"/>
    </row>
    <row r="126" spans="1:26" ht="18" customHeight="1" x14ac:dyDescent="0.25">
      <c r="A126" s="15"/>
      <c r="B126" s="15"/>
      <c r="C126" s="15"/>
      <c r="D126" s="15"/>
      <c r="E126" s="16"/>
      <c r="F126" s="15"/>
      <c r="G126" s="23">
        <v>124</v>
      </c>
      <c r="H126" s="24">
        <f t="shared" si="20"/>
        <v>44842</v>
      </c>
      <c r="I126" s="25">
        <f>SUMIF(Table1[Date],"="&amp;H126,Table1[$STAKE TO FAUCET])</f>
        <v>0</v>
      </c>
      <c r="J126" s="25">
        <f>SUMIF(Table13[Date],"="&amp;H126,Table13[$STAKE CLAIMED])</f>
        <v>0</v>
      </c>
      <c r="K126" s="26">
        <f>IF(IFERROR(MATCH(H126,Table16[Date],0),0)=1,INDEX(Table16[New NFV],MATCH(H126,Table16[Date],0)),K125 + (K125*0.0095)+I126)</f>
        <v>776.1360525884354</v>
      </c>
      <c r="L126" s="26">
        <f>IF(T126&lt;-0.33,IF(L125-(W125-X126)&lt;K126,K126,L125-(W125-X126)),IF(IFERROR(MATCH(H126,Table16[Date],0),0)=1,INDEX(Table16[New GFV],MATCH(H126,Table16[Date],0)),L125+(L125*V125*0.95)+I126))</f>
        <v>2479.4342015041098</v>
      </c>
      <c r="M126" s="26">
        <f t="shared" si="27"/>
        <v>7.6883214719012916</v>
      </c>
      <c r="N126" s="26">
        <f t="shared" si="21"/>
        <v>0.38441607359506458</v>
      </c>
      <c r="O126" s="26">
        <f t="shared" si="18"/>
        <v>48.664066761611579</v>
      </c>
      <c r="P126" s="26">
        <f t="shared" si="22"/>
        <v>2.4332033380805793</v>
      </c>
      <c r="Q126" s="26">
        <f t="shared" si="28"/>
        <v>56.352388233512869</v>
      </c>
      <c r="R126" s="26">
        <f t="shared" si="29"/>
        <v>2.8176194116756439</v>
      </c>
      <c r="S126" s="26">
        <f>IF(IFERROR(MATCH(H126,Table16[Date],0),0)=1,INDEX(Table16[New Claimed],MATCH(H126,Table16[Date],0)),S125+(K125*0.01)+J126)</f>
        <v>564.03795009308953</v>
      </c>
      <c r="T126" s="27">
        <f t="shared" si="23"/>
        <v>0.2732743850617334</v>
      </c>
      <c r="U126" s="28">
        <f t="shared" si="24"/>
        <v>3.0961066580864616E-3</v>
      </c>
      <c r="V126" s="29">
        <f t="shared" si="30"/>
        <v>0.02</v>
      </c>
      <c r="W126" s="45">
        <f t="shared" si="25"/>
        <v>2356.9833700043264</v>
      </c>
      <c r="X126" s="45">
        <f t="shared" si="26"/>
        <v>0</v>
      </c>
      <c r="Y126" s="65"/>
      <c r="Z126" s="15"/>
    </row>
    <row r="127" spans="1:26" ht="18" customHeight="1" x14ac:dyDescent="0.25">
      <c r="A127" s="15"/>
      <c r="B127" s="15"/>
      <c r="C127" s="15"/>
      <c r="D127" s="15"/>
      <c r="E127" s="16"/>
      <c r="F127" s="15"/>
      <c r="G127" s="23">
        <v>125</v>
      </c>
      <c r="H127" s="24">
        <f t="shared" si="20"/>
        <v>44843</v>
      </c>
      <c r="I127" s="25">
        <f>SUMIF(Table1[Date],"="&amp;H127,Table1[$STAKE TO FAUCET])</f>
        <v>0</v>
      </c>
      <c r="J127" s="25">
        <f>SUMIF(Table13[Date],"="&amp;H127,Table13[$STAKE CLAIMED])</f>
        <v>0</v>
      </c>
      <c r="K127" s="26">
        <f>IF(IFERROR(MATCH(H127,Table16[Date],0),0)=1,INDEX(Table16[New NFV],MATCH(H127,Table16[Date],0)),K126 + (K126*0.0095)+I127)</f>
        <v>783.5093450880255</v>
      </c>
      <c r="L127" s="26">
        <f>IF(T127&lt;-0.33,IF(L126-(W126-X127)&lt;K127,K127,L126-(W126-X127)),IF(IFERROR(MATCH(H127,Table16[Date],0),0)=1,INDEX(Table16[New GFV],MATCH(H127,Table16[Date],0)),L126+(L126*V126*0.95)+I127))</f>
        <v>2526.5434513326877</v>
      </c>
      <c r="M127" s="26">
        <f t="shared" si="27"/>
        <v>7.7613605258843545</v>
      </c>
      <c r="N127" s="26">
        <f t="shared" si="21"/>
        <v>0.38806802629421777</v>
      </c>
      <c r="O127" s="26">
        <f t="shared" si="18"/>
        <v>49.588684030082199</v>
      </c>
      <c r="P127" s="26">
        <f t="shared" si="22"/>
        <v>2.4794342015041102</v>
      </c>
      <c r="Q127" s="26">
        <f t="shared" si="28"/>
        <v>57.350044555966555</v>
      </c>
      <c r="R127" s="26">
        <f t="shared" si="29"/>
        <v>2.8675022277983278</v>
      </c>
      <c r="S127" s="26">
        <f>IF(IFERROR(MATCH(H127,Table16[Date],0),0)=1,INDEX(Table16[New Claimed],MATCH(H127,Table16[Date],0)),S126+(K126*0.01)+J127)</f>
        <v>571.79931061897389</v>
      </c>
      <c r="T127" s="27">
        <f t="shared" si="23"/>
        <v>0.27020741462281661</v>
      </c>
      <c r="U127" s="28">
        <f t="shared" si="24"/>
        <v>3.066970438916794E-3</v>
      </c>
      <c r="V127" s="29">
        <f t="shared" si="30"/>
        <v>0.02</v>
      </c>
      <c r="W127" s="45">
        <f t="shared" si="25"/>
        <v>2406.5720540344087</v>
      </c>
      <c r="X127" s="45">
        <f t="shared" si="26"/>
        <v>0</v>
      </c>
      <c r="Y127" s="65"/>
      <c r="Z127" s="15"/>
    </row>
    <row r="128" spans="1:26" ht="18" customHeight="1" x14ac:dyDescent="0.25">
      <c r="A128" s="15"/>
      <c r="B128" s="15"/>
      <c r="C128" s="15"/>
      <c r="D128" s="15"/>
      <c r="E128" s="16"/>
      <c r="F128" s="15"/>
      <c r="G128" s="23">
        <v>126</v>
      </c>
      <c r="H128" s="24">
        <f t="shared" si="20"/>
        <v>44844</v>
      </c>
      <c r="I128" s="25">
        <f>SUMIF(Table1[Date],"="&amp;H128,Table1[$STAKE TO FAUCET])</f>
        <v>0</v>
      </c>
      <c r="J128" s="25">
        <f>SUMIF(Table13[Date],"="&amp;H128,Table13[$STAKE CLAIMED])</f>
        <v>0</v>
      </c>
      <c r="K128" s="26">
        <f>IF(IFERROR(MATCH(H128,Table16[Date],0),0)=1,INDEX(Table16[New NFV],MATCH(H128,Table16[Date],0)),K127 + (K127*0.0095)+I128)</f>
        <v>790.95268386636178</v>
      </c>
      <c r="L128" s="26">
        <f>IF(T128&lt;-0.33,IF(L127-(W127-X128)&lt;K128,K128,L127-(W127-X128)),IF(IFERROR(MATCH(H128,Table16[Date],0),0)=1,INDEX(Table16[New GFV],MATCH(H128,Table16[Date],0)),L127+(L127*V127*0.95)+I128))</f>
        <v>2574.5477769080089</v>
      </c>
      <c r="M128" s="26">
        <f t="shared" si="27"/>
        <v>7.8350934508802554</v>
      </c>
      <c r="N128" s="26">
        <f t="shared" si="21"/>
        <v>0.39175467254401281</v>
      </c>
      <c r="O128" s="26">
        <f t="shared" si="18"/>
        <v>50.530869026653754</v>
      </c>
      <c r="P128" s="26">
        <f t="shared" si="22"/>
        <v>2.5265434513326879</v>
      </c>
      <c r="Q128" s="26">
        <f t="shared" si="28"/>
        <v>58.365962477534012</v>
      </c>
      <c r="R128" s="26">
        <f t="shared" si="29"/>
        <v>2.9182981238767005</v>
      </c>
      <c r="S128" s="26">
        <f>IF(IFERROR(MATCH(H128,Table16[Date],0),0)=1,INDEX(Table16[New Claimed],MATCH(H128,Table16[Date],0)),S127+(K127*0.01)+J128)</f>
        <v>579.6344040698541</v>
      </c>
      <c r="T128" s="27">
        <f t="shared" si="23"/>
        <v>0.26716930621378576</v>
      </c>
      <c r="U128" s="28">
        <f t="shared" si="24"/>
        <v>3.0381084090308486E-3</v>
      </c>
      <c r="V128" s="29">
        <f t="shared" si="30"/>
        <v>0.02</v>
      </c>
      <c r="W128" s="45">
        <f t="shared" si="25"/>
        <v>2457.1029230610625</v>
      </c>
      <c r="X128" s="45">
        <f t="shared" si="26"/>
        <v>0</v>
      </c>
      <c r="Y128" s="65"/>
      <c r="Z128" s="15"/>
    </row>
    <row r="129" spans="1:26" ht="18" customHeight="1" x14ac:dyDescent="0.25">
      <c r="A129" s="15"/>
      <c r="B129" s="15"/>
      <c r="C129" s="15"/>
      <c r="D129" s="15"/>
      <c r="E129" s="16"/>
      <c r="F129" s="15"/>
      <c r="G129" s="23">
        <v>127</v>
      </c>
      <c r="H129" s="24">
        <f t="shared" si="20"/>
        <v>44845</v>
      </c>
      <c r="I129" s="25">
        <f>SUMIF(Table1[Date],"="&amp;H129,Table1[$STAKE TO FAUCET])</f>
        <v>0</v>
      </c>
      <c r="J129" s="25">
        <f>SUMIF(Table13[Date],"="&amp;H129,Table13[$STAKE CLAIMED])</f>
        <v>0</v>
      </c>
      <c r="K129" s="26">
        <f>IF(IFERROR(MATCH(H129,Table16[Date],0),0)=1,INDEX(Table16[New NFV],MATCH(H129,Table16[Date],0)),K128 + (K128*0.0095)+I129)</f>
        <v>798.4667343630922</v>
      </c>
      <c r="L129" s="26">
        <f>IF(T129&lt;-0.33,IF(L128-(W128-X129)&lt;K129,K129,L128-(W128-X129)),IF(IFERROR(MATCH(H129,Table16[Date],0),0)=1,INDEX(Table16[New GFV],MATCH(H129,Table16[Date],0)),L128+(L128*V128*0.95)+I129))</f>
        <v>2623.4641846692612</v>
      </c>
      <c r="M129" s="26">
        <f t="shared" si="27"/>
        <v>7.9095268386636182</v>
      </c>
      <c r="N129" s="26">
        <f t="shared" si="21"/>
        <v>0.39547634193318093</v>
      </c>
      <c r="O129" s="26">
        <f t="shared" si="18"/>
        <v>51.490955538160179</v>
      </c>
      <c r="P129" s="26">
        <f t="shared" si="22"/>
        <v>2.574547776908009</v>
      </c>
      <c r="Q129" s="26">
        <f t="shared" si="28"/>
        <v>59.400482376823796</v>
      </c>
      <c r="R129" s="26">
        <f t="shared" si="29"/>
        <v>2.9700241188411898</v>
      </c>
      <c r="S129" s="26">
        <f>IF(IFERROR(MATCH(H129,Table16[Date],0),0)=1,INDEX(Table16[New Claimed],MATCH(H129,Table16[Date],0)),S128+(K128*0.01)+J129)</f>
        <v>587.54393090851772</v>
      </c>
      <c r="T129" s="27">
        <f t="shared" si="23"/>
        <v>0.26415978822564212</v>
      </c>
      <c r="U129" s="28">
        <f t="shared" si="24"/>
        <v>3.0095179881436396E-3</v>
      </c>
      <c r="V129" s="29">
        <f t="shared" si="30"/>
        <v>0.02</v>
      </c>
      <c r="W129" s="45">
        <f t="shared" si="25"/>
        <v>2508.5938785992225</v>
      </c>
      <c r="X129" s="45">
        <f t="shared" si="26"/>
        <v>0</v>
      </c>
      <c r="Y129" s="65"/>
      <c r="Z129" s="15"/>
    </row>
    <row r="130" spans="1:26" ht="18" customHeight="1" x14ac:dyDescent="0.25">
      <c r="A130" s="15"/>
      <c r="B130" s="15"/>
      <c r="C130" s="15"/>
      <c r="D130" s="15"/>
      <c r="E130" s="16"/>
      <c r="F130" s="15"/>
      <c r="G130" s="23">
        <v>128</v>
      </c>
      <c r="H130" s="24">
        <f t="shared" si="20"/>
        <v>44846</v>
      </c>
      <c r="I130" s="25">
        <f>SUMIF(Table1[Date],"="&amp;H130,Table1[$STAKE TO FAUCET])</f>
        <v>0</v>
      </c>
      <c r="J130" s="25">
        <f>SUMIF(Table13[Date],"="&amp;H130,Table13[$STAKE CLAIMED])</f>
        <v>0</v>
      </c>
      <c r="K130" s="26">
        <f>IF(IFERROR(MATCH(H130,Table16[Date],0),0)=1,INDEX(Table16[New NFV],MATCH(H130,Table16[Date],0)),K129 + (K129*0.0095)+I130)</f>
        <v>806.05216833954159</v>
      </c>
      <c r="L130" s="26">
        <f>IF(T130&lt;-0.33,IF(L129-(W129-X130)&lt;K130,K130,L129-(W129-X130)),IF(IFERROR(MATCH(H130,Table16[Date],0),0)=1,INDEX(Table16[New GFV],MATCH(H130,Table16[Date],0)),L129+(L129*V129*0.95)+I130))</f>
        <v>2673.3100041779771</v>
      </c>
      <c r="M130" s="26">
        <f t="shared" si="27"/>
        <v>7.9846673436309219</v>
      </c>
      <c r="N130" s="26">
        <f t="shared" si="21"/>
        <v>0.39923336718154612</v>
      </c>
      <c r="O130" s="26">
        <f t="shared" si="18"/>
        <v>52.469283693385222</v>
      </c>
      <c r="P130" s="26">
        <f t="shared" si="22"/>
        <v>2.6234641846692615</v>
      </c>
      <c r="Q130" s="26">
        <f t="shared" si="28"/>
        <v>60.453951037016147</v>
      </c>
      <c r="R130" s="26">
        <f t="shared" si="29"/>
        <v>3.0226975518508077</v>
      </c>
      <c r="S130" s="26">
        <f>IF(IFERROR(MATCH(H130,Table16[Date],0),0)=1,INDEX(Table16[New Claimed],MATCH(H130,Table16[Date],0)),S129+(K129*0.01)+J130)</f>
        <v>595.52859825214864</v>
      </c>
      <c r="T130" s="27">
        <f t="shared" si="23"/>
        <v>0.26117859160539092</v>
      </c>
      <c r="U130" s="28">
        <f t="shared" si="24"/>
        <v>2.981196620251203E-3</v>
      </c>
      <c r="V130" s="29">
        <f t="shared" si="30"/>
        <v>0.02</v>
      </c>
      <c r="W130" s="45">
        <f t="shared" si="25"/>
        <v>2561.0631622926076</v>
      </c>
      <c r="X130" s="45">
        <f t="shared" si="26"/>
        <v>0</v>
      </c>
      <c r="Y130" s="65"/>
      <c r="Z130" s="15"/>
    </row>
    <row r="131" spans="1:26" ht="18" customHeight="1" x14ac:dyDescent="0.25">
      <c r="A131" s="15"/>
      <c r="B131" s="15"/>
      <c r="C131" s="15"/>
      <c r="D131" s="15"/>
      <c r="E131" s="16"/>
      <c r="F131" s="15"/>
      <c r="G131" s="23">
        <v>129</v>
      </c>
      <c r="H131" s="24">
        <f t="shared" si="20"/>
        <v>44847</v>
      </c>
      <c r="I131" s="25">
        <f>SUMIF(Table1[Date],"="&amp;H131,Table1[$STAKE TO FAUCET])</f>
        <v>0</v>
      </c>
      <c r="J131" s="25">
        <f>SUMIF(Table13[Date],"="&amp;H131,Table13[$STAKE CLAIMED])</f>
        <v>0</v>
      </c>
      <c r="K131" s="26">
        <f>IF(IFERROR(MATCH(H131,Table16[Date],0),0)=1,INDEX(Table16[New NFV],MATCH(H131,Table16[Date],0)),K130 + (K130*0.0095)+I131)</f>
        <v>813.70966393876722</v>
      </c>
      <c r="L131" s="26">
        <f>IF(T131&lt;-0.33,IF(L130-(W130-X131)&lt;K131,K131,L130-(W130-X131)),IF(IFERROR(MATCH(H131,Table16[Date],0),0)=1,INDEX(Table16[New GFV],MATCH(H131,Table16[Date],0)),L130+(L130*V130*0.95)+I131))</f>
        <v>2724.1028942573589</v>
      </c>
      <c r="M131" s="26">
        <f t="shared" si="27"/>
        <v>8.0605216833954163</v>
      </c>
      <c r="N131" s="26">
        <f t="shared" si="21"/>
        <v>0.40302608416977082</v>
      </c>
      <c r="O131" s="26">
        <f t="shared" ref="O131:O194" si="31">L130*V130</f>
        <v>53.466200083559542</v>
      </c>
      <c r="P131" s="26">
        <f t="shared" si="22"/>
        <v>2.6733100041779774</v>
      </c>
      <c r="Q131" s="26">
        <f t="shared" si="28"/>
        <v>61.526721766954957</v>
      </c>
      <c r="R131" s="26">
        <f t="shared" si="29"/>
        <v>3.0763360883477482</v>
      </c>
      <c r="S131" s="26">
        <f>IF(IFERROR(MATCH(H131,Table16[Date],0),0)=1,INDEX(Table16[New Claimed],MATCH(H131,Table16[Date],0)),S130+(K130*0.01)+J131)</f>
        <v>603.58911993554409</v>
      </c>
      <c r="T131" s="27">
        <f t="shared" si="23"/>
        <v>0.25822544983198698</v>
      </c>
      <c r="U131" s="28">
        <f t="shared" si="24"/>
        <v>2.9531417734039445E-3</v>
      </c>
      <c r="V131" s="29">
        <f t="shared" si="30"/>
        <v>0.02</v>
      </c>
      <c r="W131" s="45">
        <f t="shared" si="25"/>
        <v>2614.5293623761672</v>
      </c>
      <c r="X131" s="45">
        <f t="shared" si="26"/>
        <v>0</v>
      </c>
      <c r="Y131" s="65"/>
      <c r="Z131" s="15"/>
    </row>
    <row r="132" spans="1:26" ht="18" customHeight="1" x14ac:dyDescent="0.25">
      <c r="A132" s="15"/>
      <c r="B132" s="15"/>
      <c r="C132" s="15"/>
      <c r="D132" s="15"/>
      <c r="E132" s="16"/>
      <c r="F132" s="15"/>
      <c r="G132" s="23">
        <v>130</v>
      </c>
      <c r="H132" s="24">
        <f t="shared" ref="H132:H195" si="32">H131+1</f>
        <v>44848</v>
      </c>
      <c r="I132" s="25">
        <f>SUMIF(Table1[Date],"="&amp;H132,Table1[$STAKE TO FAUCET])</f>
        <v>0</v>
      </c>
      <c r="J132" s="25">
        <f>SUMIF(Table13[Date],"="&amp;H132,Table13[$STAKE CLAIMED])</f>
        <v>0</v>
      </c>
      <c r="K132" s="26">
        <f>IF(IFERROR(MATCH(H132,Table16[Date],0),0)=1,INDEX(Table16[New NFV],MATCH(H132,Table16[Date],0)),K131 + (K131*0.0095)+I132)</f>
        <v>821.43990574618556</v>
      </c>
      <c r="L132" s="26">
        <f>IF(T132&lt;-0.33,IF(L131-(W131-X132)&lt;K132,K132,L131-(W131-X132)),IF(IFERROR(MATCH(H132,Table16[Date],0),0)=1,INDEX(Table16[New GFV],MATCH(H132,Table16[Date],0)),L131+(L131*V131*0.95)+I132))</f>
        <v>2775.8608492482485</v>
      </c>
      <c r="M132" s="26">
        <f t="shared" si="27"/>
        <v>8.1370966393876731</v>
      </c>
      <c r="N132" s="26">
        <f t="shared" ref="N132:N195" si="33">M132*0.05</f>
        <v>0.40685483196938366</v>
      </c>
      <c r="O132" s="26">
        <f t="shared" si="31"/>
        <v>54.482057885147178</v>
      </c>
      <c r="P132" s="26">
        <f t="shared" ref="P132:P195" si="34">O132*0.05</f>
        <v>2.7241028942573591</v>
      </c>
      <c r="Q132" s="26">
        <f t="shared" si="28"/>
        <v>62.619154524534849</v>
      </c>
      <c r="R132" s="26">
        <f t="shared" si="29"/>
        <v>3.1309577262267427</v>
      </c>
      <c r="S132" s="26">
        <f>IF(IFERROR(MATCH(H132,Table16[Date],0),0)=1,INDEX(Table16[New Claimed],MATCH(H132,Table16[Date],0)),S131+(K131*0.01)+J132)</f>
        <v>611.72621657493175</v>
      </c>
      <c r="T132" s="27">
        <f t="shared" ref="T132:T195" si="35">(K132-S132)/K132</f>
        <v>0.25530009889250821</v>
      </c>
      <c r="U132" s="28">
        <f t="shared" ref="U132:U195" si="36">T131-T132</f>
        <v>2.9253509394787658E-3</v>
      </c>
      <c r="V132" s="29">
        <f t="shared" si="30"/>
        <v>0.02</v>
      </c>
      <c r="W132" s="45">
        <f t="shared" ref="W132:W195" si="37">W131+O132</f>
        <v>2669.0114202613145</v>
      </c>
      <c r="X132" s="45">
        <f t="shared" si="26"/>
        <v>0</v>
      </c>
      <c r="Y132" s="65"/>
      <c r="Z132" s="15"/>
    </row>
    <row r="133" spans="1:26" ht="18" customHeight="1" x14ac:dyDescent="0.25">
      <c r="A133" s="15"/>
      <c r="B133" s="15"/>
      <c r="C133" s="15"/>
      <c r="D133" s="15"/>
      <c r="E133" s="16"/>
      <c r="F133" s="15"/>
      <c r="G133" s="23">
        <v>131</v>
      </c>
      <c r="H133" s="24">
        <f t="shared" si="32"/>
        <v>44849</v>
      </c>
      <c r="I133" s="25">
        <f>SUMIF(Table1[Date],"="&amp;H133,Table1[$STAKE TO FAUCET])</f>
        <v>0</v>
      </c>
      <c r="J133" s="25">
        <f>SUMIF(Table13[Date],"="&amp;H133,Table13[$STAKE CLAIMED])</f>
        <v>0</v>
      </c>
      <c r="K133" s="26">
        <f>IF(IFERROR(MATCH(H133,Table16[Date],0),0)=1,INDEX(Table16[New NFV],MATCH(H133,Table16[Date],0)),K132 + (K132*0.0095)+I133)</f>
        <v>829.24358485077437</v>
      </c>
      <c r="L133" s="26">
        <f>IF(T133&lt;-0.33,IF(L132-(W132-X133)&lt;K133,K133,L132-(W132-X133)),IF(IFERROR(MATCH(H133,Table16[Date],0),0)=1,INDEX(Table16[New GFV],MATCH(H133,Table16[Date],0)),L132+(L132*V132*0.95)+I133))</f>
        <v>2828.6022053839652</v>
      </c>
      <c r="M133" s="26">
        <f t="shared" si="27"/>
        <v>8.2143990574618559</v>
      </c>
      <c r="N133" s="26">
        <f t="shared" si="33"/>
        <v>0.41071995287309282</v>
      </c>
      <c r="O133" s="26">
        <f t="shared" si="31"/>
        <v>55.517216984964975</v>
      </c>
      <c r="P133" s="26">
        <f t="shared" si="34"/>
        <v>2.7758608492482488</v>
      </c>
      <c r="Q133" s="26">
        <f t="shared" si="28"/>
        <v>63.731616042426829</v>
      </c>
      <c r="R133" s="26">
        <f t="shared" si="29"/>
        <v>3.1865808021213415</v>
      </c>
      <c r="S133" s="26">
        <f>IF(IFERROR(MATCH(H133,Table16[Date],0),0)=1,INDEX(Table16[New Claimed],MATCH(H133,Table16[Date],0)),S132+(K132*0.01)+J133)</f>
        <v>619.94061563239359</v>
      </c>
      <c r="T133" s="27">
        <f t="shared" si="35"/>
        <v>0.25240227725855202</v>
      </c>
      <c r="U133" s="28">
        <f t="shared" si="36"/>
        <v>2.897821633956188E-3</v>
      </c>
      <c r="V133" s="29">
        <f t="shared" si="30"/>
        <v>0.02</v>
      </c>
      <c r="W133" s="45">
        <f t="shared" si="37"/>
        <v>2724.5286372462792</v>
      </c>
      <c r="X133" s="45">
        <f t="shared" ref="X133:X196" si="38">IF(T133&gt;-0.33,0,(W132*(100+(T133)*100)/67))</f>
        <v>0</v>
      </c>
      <c r="Y133" s="65"/>
      <c r="Z133" s="15"/>
    </row>
    <row r="134" spans="1:26" ht="18" customHeight="1" x14ac:dyDescent="0.25">
      <c r="A134" s="15"/>
      <c r="B134" s="15"/>
      <c r="C134" s="15"/>
      <c r="D134" s="15"/>
      <c r="E134" s="16"/>
      <c r="F134" s="15"/>
      <c r="G134" s="23">
        <v>132</v>
      </c>
      <c r="H134" s="24">
        <f t="shared" si="32"/>
        <v>44850</v>
      </c>
      <c r="I134" s="25">
        <f>SUMIF(Table1[Date],"="&amp;H134,Table1[$STAKE TO FAUCET])</f>
        <v>0</v>
      </c>
      <c r="J134" s="25">
        <f>SUMIF(Table13[Date],"="&amp;H134,Table13[$STAKE CLAIMED])</f>
        <v>0</v>
      </c>
      <c r="K134" s="26">
        <f>IF(IFERROR(MATCH(H134,Table16[Date],0),0)=1,INDEX(Table16[New NFV],MATCH(H134,Table16[Date],0)),K133 + (K133*0.0095)+I134)</f>
        <v>837.12139890685671</v>
      </c>
      <c r="L134" s="26">
        <f>IF(T134&lt;-0.33,IF(L133-(W133-X134)&lt;K134,K134,L133-(W133-X134)),IF(IFERROR(MATCH(H134,Table16[Date],0),0)=1,INDEX(Table16[New GFV],MATCH(H134,Table16[Date],0)),L133+(L133*V133*0.95)+I134))</f>
        <v>2882.3456472862604</v>
      </c>
      <c r="M134" s="26">
        <f t="shared" si="27"/>
        <v>8.2924358485077434</v>
      </c>
      <c r="N134" s="26">
        <f t="shared" si="33"/>
        <v>0.41462179242538721</v>
      </c>
      <c r="O134" s="26">
        <f t="shared" si="31"/>
        <v>56.572044107679304</v>
      </c>
      <c r="P134" s="26">
        <f t="shared" si="34"/>
        <v>2.8286022053839655</v>
      </c>
      <c r="Q134" s="26">
        <f t="shared" si="28"/>
        <v>64.86447995618704</v>
      </c>
      <c r="R134" s="26">
        <f t="shared" si="29"/>
        <v>3.2432239978093529</v>
      </c>
      <c r="S134" s="26">
        <f>IF(IFERROR(MATCH(H134,Table16[Date],0),0)=1,INDEX(Table16[New Claimed],MATCH(H134,Table16[Date],0)),S133+(K133*0.01)+J134)</f>
        <v>628.23305148090128</v>
      </c>
      <c r="T134" s="27">
        <f t="shared" si="35"/>
        <v>0.24953172586285496</v>
      </c>
      <c r="U134" s="28">
        <f t="shared" si="36"/>
        <v>2.8705513956970574E-3</v>
      </c>
      <c r="V134" s="29">
        <f t="shared" si="30"/>
        <v>0.02</v>
      </c>
      <c r="W134" s="45">
        <f t="shared" si="37"/>
        <v>2781.1006813539584</v>
      </c>
      <c r="X134" s="45">
        <f t="shared" si="38"/>
        <v>0</v>
      </c>
      <c r="Y134" s="65"/>
      <c r="Z134" s="15"/>
    </row>
    <row r="135" spans="1:26" ht="18" customHeight="1" x14ac:dyDescent="0.25">
      <c r="A135" s="15"/>
      <c r="B135" s="15"/>
      <c r="C135" s="15"/>
      <c r="D135" s="15"/>
      <c r="E135" s="16"/>
      <c r="F135" s="15"/>
      <c r="G135" s="23">
        <v>133</v>
      </c>
      <c r="H135" s="24">
        <f t="shared" si="32"/>
        <v>44851</v>
      </c>
      <c r="I135" s="25">
        <f>SUMIF(Table1[Date],"="&amp;H135,Table1[$STAKE TO FAUCET])</f>
        <v>0</v>
      </c>
      <c r="J135" s="25">
        <f>SUMIF(Table13[Date],"="&amp;H135,Table13[$STAKE CLAIMED])</f>
        <v>0</v>
      </c>
      <c r="K135" s="26">
        <f>IF(IFERROR(MATCH(H135,Table16[Date],0),0)=1,INDEX(Table16[New NFV],MATCH(H135,Table16[Date],0)),K134 + (K134*0.0095)+I135)</f>
        <v>845.07405219647183</v>
      </c>
      <c r="L135" s="26">
        <f>IF(T135&lt;-0.33,IF(L134-(W134-X135)&lt;K135,K135,L134-(W134-X135)),IF(IFERROR(MATCH(H135,Table16[Date],0),0)=1,INDEX(Table16[New GFV],MATCH(H135,Table16[Date],0)),L134+(L134*V134*0.95)+I135))</f>
        <v>2937.1102145846994</v>
      </c>
      <c r="M135" s="26">
        <f t="shared" si="27"/>
        <v>8.3712139890685666</v>
      </c>
      <c r="N135" s="26">
        <f t="shared" si="33"/>
        <v>0.41856069945342833</v>
      </c>
      <c r="O135" s="26">
        <f t="shared" si="31"/>
        <v>57.646912945725205</v>
      </c>
      <c r="P135" s="26">
        <f t="shared" si="34"/>
        <v>2.8823456472862605</v>
      </c>
      <c r="Q135" s="26">
        <f t="shared" si="28"/>
        <v>66.01812693479377</v>
      </c>
      <c r="R135" s="26">
        <f t="shared" si="29"/>
        <v>3.3009063467396889</v>
      </c>
      <c r="S135" s="26">
        <f>IF(IFERROR(MATCH(H135,Table16[Date],0),0)=1,INDEX(Table16[New Claimed],MATCH(H135,Table16[Date],0)),S134+(K134*0.01)+J135)</f>
        <v>636.60426546996985</v>
      </c>
      <c r="T135" s="27">
        <f t="shared" si="35"/>
        <v>0.24668818807613169</v>
      </c>
      <c r="U135" s="28">
        <f t="shared" si="36"/>
        <v>2.8435377867232769E-3</v>
      </c>
      <c r="V135" s="29">
        <f t="shared" si="30"/>
        <v>0.02</v>
      </c>
      <c r="W135" s="45">
        <f t="shared" si="37"/>
        <v>2838.7475942996834</v>
      </c>
      <c r="X135" s="45">
        <f t="shared" si="38"/>
        <v>0</v>
      </c>
      <c r="Y135" s="65"/>
      <c r="Z135" s="15"/>
    </row>
    <row r="136" spans="1:26" ht="18" customHeight="1" x14ac:dyDescent="0.25">
      <c r="A136" s="15"/>
      <c r="B136" s="15"/>
      <c r="C136" s="15"/>
      <c r="D136" s="15"/>
      <c r="E136" s="16"/>
      <c r="F136" s="15"/>
      <c r="G136" s="23">
        <v>134</v>
      </c>
      <c r="H136" s="24">
        <f t="shared" si="32"/>
        <v>44852</v>
      </c>
      <c r="I136" s="25">
        <f>SUMIF(Table1[Date],"="&amp;H136,Table1[$STAKE TO FAUCET])</f>
        <v>0</v>
      </c>
      <c r="J136" s="25">
        <f>SUMIF(Table13[Date],"="&amp;H136,Table13[$STAKE CLAIMED])</f>
        <v>0</v>
      </c>
      <c r="K136" s="26">
        <f>IF(IFERROR(MATCH(H136,Table16[Date],0),0)=1,INDEX(Table16[New NFV],MATCH(H136,Table16[Date],0)),K135 + (K135*0.0095)+I136)</f>
        <v>853.1022556923383</v>
      </c>
      <c r="L136" s="26">
        <f>IF(T136&lt;-0.33,IF(L135-(W135-X136)&lt;K136,K136,L135-(W135-X136)),IF(IFERROR(MATCH(H136,Table16[Date],0),0)=1,INDEX(Table16[New GFV],MATCH(H136,Table16[Date],0)),L135+(L135*V135*0.95)+I136))</f>
        <v>2992.9153086618089</v>
      </c>
      <c r="M136" s="26">
        <f t="shared" si="27"/>
        <v>8.4507405219647183</v>
      </c>
      <c r="N136" s="26">
        <f t="shared" si="33"/>
        <v>0.42253702609823596</v>
      </c>
      <c r="O136" s="26">
        <f t="shared" si="31"/>
        <v>58.742204291693987</v>
      </c>
      <c r="P136" s="26">
        <f t="shared" si="34"/>
        <v>2.9371102145846995</v>
      </c>
      <c r="Q136" s="26">
        <f t="shared" si="28"/>
        <v>67.192944813658698</v>
      </c>
      <c r="R136" s="26">
        <f t="shared" si="29"/>
        <v>3.3596472406829356</v>
      </c>
      <c r="S136" s="26">
        <f>IF(IFERROR(MATCH(H136,Table16[Date],0),0)=1,INDEX(Table16[New Claimed],MATCH(H136,Table16[Date],0)),S135+(K135*0.01)+J136)</f>
        <v>645.05500599193454</v>
      </c>
      <c r="T136" s="27">
        <f t="shared" si="35"/>
        <v>0.24387140968413248</v>
      </c>
      <c r="U136" s="28">
        <f t="shared" si="36"/>
        <v>2.8167783919992029E-3</v>
      </c>
      <c r="V136" s="29">
        <f t="shared" si="30"/>
        <v>0.02</v>
      </c>
      <c r="W136" s="45">
        <f t="shared" si="37"/>
        <v>2897.4897985913776</v>
      </c>
      <c r="X136" s="45">
        <f t="shared" si="38"/>
        <v>0</v>
      </c>
      <c r="Y136" s="65"/>
      <c r="Z136" s="15"/>
    </row>
    <row r="137" spans="1:26" ht="18" customHeight="1" x14ac:dyDescent="0.25">
      <c r="A137" s="15"/>
      <c r="B137" s="15"/>
      <c r="C137" s="15"/>
      <c r="D137" s="15"/>
      <c r="E137" s="16"/>
      <c r="F137" s="15"/>
      <c r="G137" s="23">
        <v>135</v>
      </c>
      <c r="H137" s="24">
        <f t="shared" si="32"/>
        <v>44853</v>
      </c>
      <c r="I137" s="25">
        <f>SUMIF(Table1[Date],"="&amp;H137,Table1[$STAKE TO FAUCET])</f>
        <v>0</v>
      </c>
      <c r="J137" s="25">
        <f>SUMIF(Table13[Date],"="&amp;H137,Table13[$STAKE CLAIMED])</f>
        <v>0</v>
      </c>
      <c r="K137" s="26">
        <f>IF(IFERROR(MATCH(H137,Table16[Date],0),0)=1,INDEX(Table16[New NFV],MATCH(H137,Table16[Date],0)),K136 + (K136*0.0095)+I137)</f>
        <v>861.2067271214155</v>
      </c>
      <c r="L137" s="26">
        <f>IF(T137&lt;-0.33,IF(L136-(W136-X137)&lt;K137,K137,L136-(W136-X137)),IF(IFERROR(MATCH(H137,Table16[Date],0),0)=1,INDEX(Table16[New GFV],MATCH(H137,Table16[Date],0)),L136+(L136*V136*0.95)+I137))</f>
        <v>3049.7806995263832</v>
      </c>
      <c r="M137" s="26">
        <f t="shared" si="27"/>
        <v>8.531022556923384</v>
      </c>
      <c r="N137" s="26">
        <f t="shared" si="33"/>
        <v>0.42655112784616922</v>
      </c>
      <c r="O137" s="26">
        <f t="shared" si="31"/>
        <v>59.85830617323618</v>
      </c>
      <c r="P137" s="26">
        <f t="shared" si="34"/>
        <v>2.992915308661809</v>
      </c>
      <c r="Q137" s="26">
        <f t="shared" si="28"/>
        <v>68.389328730159562</v>
      </c>
      <c r="R137" s="26">
        <f t="shared" si="29"/>
        <v>3.4194664365079781</v>
      </c>
      <c r="S137" s="26">
        <f>IF(IFERROR(MATCH(H137,Table16[Date],0),0)=1,INDEX(Table16[New Claimed],MATCH(H137,Table16[Date],0)),S136+(K136*0.01)+J137)</f>
        <v>653.58602854885794</v>
      </c>
      <c r="T137" s="27">
        <f t="shared" si="35"/>
        <v>0.24108113886491572</v>
      </c>
      <c r="U137" s="28">
        <f t="shared" si="36"/>
        <v>2.7902708192167613E-3</v>
      </c>
      <c r="V137" s="29">
        <f t="shared" si="30"/>
        <v>0.02</v>
      </c>
      <c r="W137" s="45">
        <f t="shared" si="37"/>
        <v>2957.3481047646137</v>
      </c>
      <c r="X137" s="45">
        <f t="shared" si="38"/>
        <v>0</v>
      </c>
      <c r="Y137" s="65"/>
      <c r="Z137" s="15"/>
    </row>
    <row r="138" spans="1:26" ht="18" customHeight="1" x14ac:dyDescent="0.25">
      <c r="A138" s="15"/>
      <c r="B138" s="15"/>
      <c r="C138" s="15"/>
      <c r="D138" s="15"/>
      <c r="E138" s="16"/>
      <c r="F138" s="15"/>
      <c r="G138" s="23">
        <v>136</v>
      </c>
      <c r="H138" s="24">
        <f t="shared" si="32"/>
        <v>44854</v>
      </c>
      <c r="I138" s="25">
        <f>SUMIF(Table1[Date],"="&amp;H138,Table1[$STAKE TO FAUCET])</f>
        <v>0</v>
      </c>
      <c r="J138" s="25">
        <f>SUMIF(Table13[Date],"="&amp;H138,Table13[$STAKE CLAIMED])</f>
        <v>0</v>
      </c>
      <c r="K138" s="26">
        <f>IF(IFERROR(MATCH(H138,Table16[Date],0),0)=1,INDEX(Table16[New NFV],MATCH(H138,Table16[Date],0)),K137 + (K137*0.0095)+I138)</f>
        <v>869.38819102906893</v>
      </c>
      <c r="L138" s="26">
        <f>IF(T138&lt;-0.33,IF(L137-(W137-X138)&lt;K138,K138,L137-(W137-X138)),IF(IFERROR(MATCH(H138,Table16[Date],0),0)=1,INDEX(Table16[New GFV],MATCH(H138,Table16[Date],0)),L137+(L137*V137*0.95)+I138))</f>
        <v>3107.7265328173844</v>
      </c>
      <c r="M138" s="26">
        <f t="shared" si="27"/>
        <v>8.6120672712141548</v>
      </c>
      <c r="N138" s="26">
        <f t="shared" si="33"/>
        <v>0.43060336356070777</v>
      </c>
      <c r="O138" s="26">
        <f t="shared" si="31"/>
        <v>60.995613990527666</v>
      </c>
      <c r="P138" s="26">
        <f t="shared" si="34"/>
        <v>3.0497806995263836</v>
      </c>
      <c r="Q138" s="26">
        <f t="shared" si="28"/>
        <v>69.607681261741817</v>
      </c>
      <c r="R138" s="26">
        <f t="shared" si="29"/>
        <v>3.4803840630870915</v>
      </c>
      <c r="S138" s="26">
        <f>IF(IFERROR(MATCH(H138,Table16[Date],0),0)=1,INDEX(Table16[New Claimed],MATCH(H138,Table16[Date],0)),S137+(K137*0.01)+J138)</f>
        <v>662.19809582007213</v>
      </c>
      <c r="T138" s="27">
        <f t="shared" si="35"/>
        <v>0.23831712616633549</v>
      </c>
      <c r="U138" s="28">
        <f t="shared" si="36"/>
        <v>2.7640126985802316E-3</v>
      </c>
      <c r="V138" s="29">
        <f t="shared" si="30"/>
        <v>0.02</v>
      </c>
      <c r="W138" s="45">
        <f t="shared" si="37"/>
        <v>3018.3437187551413</v>
      </c>
      <c r="X138" s="45">
        <f t="shared" si="38"/>
        <v>0</v>
      </c>
      <c r="Y138" s="65"/>
      <c r="Z138" s="15"/>
    </row>
    <row r="139" spans="1:26" ht="18" customHeight="1" x14ac:dyDescent="0.25">
      <c r="A139" s="15"/>
      <c r="B139" s="15"/>
      <c r="C139" s="15"/>
      <c r="D139" s="15"/>
      <c r="E139" s="16"/>
      <c r="F139" s="15"/>
      <c r="G139" s="23">
        <v>137</v>
      </c>
      <c r="H139" s="24">
        <f t="shared" si="32"/>
        <v>44855</v>
      </c>
      <c r="I139" s="25">
        <f>SUMIF(Table1[Date],"="&amp;H139,Table1[$STAKE TO FAUCET])</f>
        <v>0</v>
      </c>
      <c r="J139" s="25">
        <f>SUMIF(Table13[Date],"="&amp;H139,Table13[$STAKE CLAIMED])</f>
        <v>0</v>
      </c>
      <c r="K139" s="26">
        <f>IF(IFERROR(MATCH(H139,Table16[Date],0),0)=1,INDEX(Table16[New NFV],MATCH(H139,Table16[Date],0)),K138 + (K138*0.0095)+I139)</f>
        <v>877.6473788438451</v>
      </c>
      <c r="L139" s="26">
        <f>IF(T139&lt;-0.33,IF(L138-(W138-X139)&lt;K139,K139,L138-(W138-X139)),IF(IFERROR(MATCH(H139,Table16[Date],0),0)=1,INDEX(Table16[New GFV],MATCH(H139,Table16[Date],0)),L138+(L138*V138*0.95)+I139))</f>
        <v>3166.7733369409148</v>
      </c>
      <c r="M139" s="26">
        <f t="shared" si="27"/>
        <v>8.6938819102906901</v>
      </c>
      <c r="N139" s="26">
        <f t="shared" si="33"/>
        <v>0.43469409551453453</v>
      </c>
      <c r="O139" s="26">
        <f t="shared" si="31"/>
        <v>62.154530656347688</v>
      </c>
      <c r="P139" s="26">
        <f t="shared" si="34"/>
        <v>3.1077265328173844</v>
      </c>
      <c r="Q139" s="26">
        <f t="shared" si="28"/>
        <v>70.848412566638373</v>
      </c>
      <c r="R139" s="26">
        <f t="shared" si="29"/>
        <v>3.5424206283319188</v>
      </c>
      <c r="S139" s="26">
        <f>IF(IFERROR(MATCH(H139,Table16[Date],0),0)=1,INDEX(Table16[New Claimed],MATCH(H139,Table16[Date],0)),S138+(K138*0.01)+J139)</f>
        <v>670.89197773036278</v>
      </c>
      <c r="T139" s="27">
        <f t="shared" si="35"/>
        <v>0.23557912448374002</v>
      </c>
      <c r="U139" s="28">
        <f t="shared" si="36"/>
        <v>2.7380016825954701E-3</v>
      </c>
      <c r="V139" s="29">
        <f t="shared" si="30"/>
        <v>0.02</v>
      </c>
      <c r="W139" s="45">
        <f t="shared" si="37"/>
        <v>3080.4982494114888</v>
      </c>
      <c r="X139" s="45">
        <f t="shared" si="38"/>
        <v>0</v>
      </c>
      <c r="Y139" s="65"/>
      <c r="Z139" s="15"/>
    </row>
    <row r="140" spans="1:26" ht="18" customHeight="1" x14ac:dyDescent="0.25">
      <c r="A140" s="15"/>
      <c r="B140" s="15"/>
      <c r="C140" s="15"/>
      <c r="D140" s="15"/>
      <c r="E140" s="16"/>
      <c r="F140" s="15"/>
      <c r="G140" s="23">
        <v>138</v>
      </c>
      <c r="H140" s="24">
        <f t="shared" si="32"/>
        <v>44856</v>
      </c>
      <c r="I140" s="25">
        <f>SUMIF(Table1[Date],"="&amp;H140,Table1[$STAKE TO FAUCET])</f>
        <v>0</v>
      </c>
      <c r="J140" s="25">
        <f>SUMIF(Table13[Date],"="&amp;H140,Table13[$STAKE CLAIMED])</f>
        <v>0</v>
      </c>
      <c r="K140" s="26">
        <f>IF(IFERROR(MATCH(H140,Table16[Date],0),0)=1,INDEX(Table16[New NFV],MATCH(H140,Table16[Date],0)),K139 + (K139*0.0095)+I140)</f>
        <v>885.98502894286162</v>
      </c>
      <c r="L140" s="26">
        <f>IF(T140&lt;-0.33,IF(L139-(W139-X140)&lt;K140,K140,L139-(W139-X140)),IF(IFERROR(MATCH(H140,Table16[Date],0),0)=1,INDEX(Table16[New GFV],MATCH(H140,Table16[Date],0)),L139+(L139*V139*0.95)+I140))</f>
        <v>3226.9420303427923</v>
      </c>
      <c r="M140" s="26">
        <f t="shared" si="27"/>
        <v>8.7764737884384516</v>
      </c>
      <c r="N140" s="26">
        <f t="shared" si="33"/>
        <v>0.43882368942192262</v>
      </c>
      <c r="O140" s="26">
        <f t="shared" si="31"/>
        <v>63.335466738818297</v>
      </c>
      <c r="P140" s="26">
        <f t="shared" si="34"/>
        <v>3.1667733369409152</v>
      </c>
      <c r="Q140" s="26">
        <f t="shared" si="28"/>
        <v>72.111940527256749</v>
      </c>
      <c r="R140" s="26">
        <f t="shared" si="29"/>
        <v>3.6055970263628376</v>
      </c>
      <c r="S140" s="26">
        <f>IF(IFERROR(MATCH(H140,Table16[Date],0),0)=1,INDEX(Table16[New Claimed],MATCH(H140,Table16[Date],0)),S139+(K139*0.01)+J140)</f>
        <v>679.66845151880125</v>
      </c>
      <c r="T140" s="27">
        <f t="shared" si="35"/>
        <v>0.23286688903788014</v>
      </c>
      <c r="U140" s="28">
        <f t="shared" si="36"/>
        <v>2.7122354458598841E-3</v>
      </c>
      <c r="V140" s="29">
        <f t="shared" si="30"/>
        <v>0.02</v>
      </c>
      <c r="W140" s="45">
        <f t="shared" si="37"/>
        <v>3143.8337161503073</v>
      </c>
      <c r="X140" s="45">
        <f t="shared" si="38"/>
        <v>0</v>
      </c>
      <c r="Y140" s="65"/>
      <c r="Z140" s="15"/>
    </row>
    <row r="141" spans="1:26" ht="18" customHeight="1" x14ac:dyDescent="0.25">
      <c r="A141" s="15"/>
      <c r="B141" s="15"/>
      <c r="C141" s="15"/>
      <c r="D141" s="15"/>
      <c r="E141" s="16"/>
      <c r="F141" s="15"/>
      <c r="G141" s="23">
        <v>139</v>
      </c>
      <c r="H141" s="24">
        <f t="shared" si="32"/>
        <v>44857</v>
      </c>
      <c r="I141" s="25">
        <f>SUMIF(Table1[Date],"="&amp;H141,Table1[$STAKE TO FAUCET])</f>
        <v>0</v>
      </c>
      <c r="J141" s="25">
        <f>SUMIF(Table13[Date],"="&amp;H141,Table13[$STAKE CLAIMED])</f>
        <v>0</v>
      </c>
      <c r="K141" s="26">
        <f>IF(IFERROR(MATCH(H141,Table16[Date],0),0)=1,INDEX(Table16[New NFV],MATCH(H141,Table16[Date],0)),K140 + (K140*0.0095)+I141)</f>
        <v>894.4018867178188</v>
      </c>
      <c r="L141" s="26">
        <f>IF(T141&lt;-0.33,IF(L140-(W140-X141)&lt;K141,K141,L140-(W140-X141)),IF(IFERROR(MATCH(H141,Table16[Date],0),0)=1,INDEX(Table16[New GFV],MATCH(H141,Table16[Date],0)),L140+(L140*V140*0.95)+I141))</f>
        <v>3288.2539289193055</v>
      </c>
      <c r="M141" s="26">
        <f t="shared" si="27"/>
        <v>8.859850289428616</v>
      </c>
      <c r="N141" s="26">
        <f t="shared" si="33"/>
        <v>0.44299251447143084</v>
      </c>
      <c r="O141" s="26">
        <f t="shared" si="31"/>
        <v>64.538840606855842</v>
      </c>
      <c r="P141" s="26">
        <f t="shared" si="34"/>
        <v>3.2269420303427925</v>
      </c>
      <c r="Q141" s="26">
        <f t="shared" si="28"/>
        <v>73.398690896284464</v>
      </c>
      <c r="R141" s="26">
        <f t="shared" si="29"/>
        <v>3.6699345448142235</v>
      </c>
      <c r="S141" s="26">
        <f>IF(IFERROR(MATCH(H141,Table16[Date],0),0)=1,INDEX(Table16[New Claimed],MATCH(H141,Table16[Date],0)),S140+(K140*0.01)+J141)</f>
        <v>688.52830180822991</v>
      </c>
      <c r="T141" s="27">
        <f t="shared" si="35"/>
        <v>0.23018017735302632</v>
      </c>
      <c r="U141" s="28">
        <f t="shared" si="36"/>
        <v>2.6867116848538208E-3</v>
      </c>
      <c r="V141" s="29">
        <f t="shared" si="30"/>
        <v>0.02</v>
      </c>
      <c r="W141" s="45">
        <f t="shared" si="37"/>
        <v>3208.3725567571632</v>
      </c>
      <c r="X141" s="45">
        <f t="shared" si="38"/>
        <v>0</v>
      </c>
      <c r="Y141" s="65"/>
      <c r="Z141" s="15"/>
    </row>
    <row r="142" spans="1:26" ht="18" customHeight="1" x14ac:dyDescent="0.25">
      <c r="A142" s="15"/>
      <c r="B142" s="15"/>
      <c r="C142" s="15"/>
      <c r="D142" s="15"/>
      <c r="E142" s="16"/>
      <c r="F142" s="15"/>
      <c r="G142" s="23">
        <v>140</v>
      </c>
      <c r="H142" s="24">
        <f t="shared" si="32"/>
        <v>44858</v>
      </c>
      <c r="I142" s="25">
        <f>SUMIF(Table1[Date],"="&amp;H142,Table1[$STAKE TO FAUCET])</f>
        <v>0</v>
      </c>
      <c r="J142" s="25">
        <f>SUMIF(Table13[Date],"="&amp;H142,Table13[$STAKE CLAIMED])</f>
        <v>0</v>
      </c>
      <c r="K142" s="26">
        <f>IF(IFERROR(MATCH(H142,Table16[Date],0),0)=1,INDEX(Table16[New NFV],MATCH(H142,Table16[Date],0)),K141 + (K141*0.0095)+I142)</f>
        <v>902.89870464163812</v>
      </c>
      <c r="L142" s="26">
        <f>IF(T142&lt;-0.33,IF(L141-(W141-X142)&lt;K142,K142,L141-(W141-X142)),IF(IFERROR(MATCH(H142,Table16[Date],0),0)=1,INDEX(Table16[New GFV],MATCH(H142,Table16[Date],0)),L141+(L141*V141*0.95)+I142))</f>
        <v>3350.7307535687723</v>
      </c>
      <c r="M142" s="26">
        <f t="shared" si="27"/>
        <v>8.9440188671781886</v>
      </c>
      <c r="N142" s="26">
        <f t="shared" si="33"/>
        <v>0.44720094335890948</v>
      </c>
      <c r="O142" s="26">
        <f t="shared" si="31"/>
        <v>65.76507857838611</v>
      </c>
      <c r="P142" s="26">
        <f t="shared" si="34"/>
        <v>3.2882539289193056</v>
      </c>
      <c r="Q142" s="26">
        <f t="shared" si="28"/>
        <v>74.709097445564296</v>
      </c>
      <c r="R142" s="26">
        <f t="shared" si="29"/>
        <v>3.7354548722782148</v>
      </c>
      <c r="S142" s="26">
        <f>IF(IFERROR(MATCH(H142,Table16[Date],0),0)=1,INDEX(Table16[New Claimed],MATCH(H142,Table16[Date],0)),S141+(K141*0.01)+J142)</f>
        <v>697.47232067540813</v>
      </c>
      <c r="T142" s="27">
        <f t="shared" si="35"/>
        <v>0.22751874923529106</v>
      </c>
      <c r="U142" s="28">
        <f t="shared" si="36"/>
        <v>2.6614281177352594E-3</v>
      </c>
      <c r="V142" s="29">
        <f t="shared" si="30"/>
        <v>0.02</v>
      </c>
      <c r="W142" s="45">
        <f t="shared" si="37"/>
        <v>3274.1376353355495</v>
      </c>
      <c r="X142" s="45">
        <f t="shared" si="38"/>
        <v>0</v>
      </c>
      <c r="Y142" s="65"/>
      <c r="Z142" s="15"/>
    </row>
    <row r="143" spans="1:26" ht="18" customHeight="1" x14ac:dyDescent="0.25">
      <c r="A143" s="15"/>
      <c r="B143" s="15"/>
      <c r="C143" s="15"/>
      <c r="D143" s="15"/>
      <c r="E143" s="16"/>
      <c r="F143" s="15"/>
      <c r="G143" s="23">
        <v>141</v>
      </c>
      <c r="H143" s="24">
        <f t="shared" si="32"/>
        <v>44859</v>
      </c>
      <c r="I143" s="25">
        <f>SUMIF(Table1[Date],"="&amp;H143,Table1[$STAKE TO FAUCET])</f>
        <v>0</v>
      </c>
      <c r="J143" s="25">
        <f>SUMIF(Table13[Date],"="&amp;H143,Table13[$STAKE CLAIMED])</f>
        <v>0</v>
      </c>
      <c r="K143" s="26">
        <f>IF(IFERROR(MATCH(H143,Table16[Date],0),0)=1,INDEX(Table16[New NFV],MATCH(H143,Table16[Date],0)),K142 + (K142*0.0095)+I143)</f>
        <v>911.47624233573367</v>
      </c>
      <c r="L143" s="26">
        <f>IF(T143&lt;-0.33,IF(L142-(W142-X143)&lt;K143,K143,L142-(W142-X143)),IF(IFERROR(MATCH(H143,Table16[Date],0),0)=1,INDEX(Table16[New GFV],MATCH(H143,Table16[Date],0)),L142+(L142*V142*0.95)+I143))</f>
        <v>3414.3946378865789</v>
      </c>
      <c r="M143" s="26">
        <f t="shared" si="27"/>
        <v>9.0289870464163808</v>
      </c>
      <c r="N143" s="26">
        <f t="shared" si="33"/>
        <v>0.45144935232081906</v>
      </c>
      <c r="O143" s="26">
        <f t="shared" si="31"/>
        <v>67.014615071375445</v>
      </c>
      <c r="P143" s="26">
        <f t="shared" si="34"/>
        <v>3.3507307535687723</v>
      </c>
      <c r="Q143" s="26">
        <f t="shared" si="28"/>
        <v>76.043602117791821</v>
      </c>
      <c r="R143" s="26">
        <f t="shared" si="29"/>
        <v>3.8021801058895912</v>
      </c>
      <c r="S143" s="26">
        <f>IF(IFERROR(MATCH(H143,Table16[Date],0),0)=1,INDEX(Table16[New Claimed],MATCH(H143,Table16[Date],0)),S142+(K142*0.01)+J143)</f>
        <v>706.50130772182456</v>
      </c>
      <c r="T143" s="27">
        <f t="shared" si="35"/>
        <v>0.22488236675115503</v>
      </c>
      <c r="U143" s="28">
        <f t="shared" si="36"/>
        <v>2.6363824841360295E-3</v>
      </c>
      <c r="V143" s="29">
        <f t="shared" si="30"/>
        <v>0.02</v>
      </c>
      <c r="W143" s="45">
        <f t="shared" si="37"/>
        <v>3341.1522504069248</v>
      </c>
      <c r="X143" s="45">
        <f t="shared" si="38"/>
        <v>0</v>
      </c>
      <c r="Y143" s="65"/>
      <c r="Z143" s="15"/>
    </row>
    <row r="144" spans="1:26" ht="18" customHeight="1" x14ac:dyDescent="0.25">
      <c r="A144" s="15"/>
      <c r="B144" s="15"/>
      <c r="C144" s="15"/>
      <c r="D144" s="15"/>
      <c r="E144" s="16"/>
      <c r="F144" s="15"/>
      <c r="G144" s="23">
        <v>142</v>
      </c>
      <c r="H144" s="24">
        <f t="shared" si="32"/>
        <v>44860</v>
      </c>
      <c r="I144" s="25">
        <f>SUMIF(Table1[Date],"="&amp;H144,Table1[$STAKE TO FAUCET])</f>
        <v>0</v>
      </c>
      <c r="J144" s="25">
        <f>SUMIF(Table13[Date],"="&amp;H144,Table13[$STAKE CLAIMED])</f>
        <v>0</v>
      </c>
      <c r="K144" s="26">
        <f>IF(IFERROR(MATCH(H144,Table16[Date],0),0)=1,INDEX(Table16[New NFV],MATCH(H144,Table16[Date],0)),K143 + (K143*0.0095)+I144)</f>
        <v>920.13526663792311</v>
      </c>
      <c r="L144" s="26">
        <f>IF(T144&lt;-0.33,IF(L143-(W143-X144)&lt;K144,K144,L143-(W143-X144)),IF(IFERROR(MATCH(H144,Table16[Date],0),0)=1,INDEX(Table16[New GFV],MATCH(H144,Table16[Date],0)),L143+(L143*V143*0.95)+I144))</f>
        <v>3479.2681360064239</v>
      </c>
      <c r="M144" s="26">
        <f t="shared" si="27"/>
        <v>9.1147624233573374</v>
      </c>
      <c r="N144" s="26">
        <f t="shared" si="33"/>
        <v>0.45573812116786688</v>
      </c>
      <c r="O144" s="26">
        <f t="shared" si="31"/>
        <v>68.287892757731584</v>
      </c>
      <c r="P144" s="26">
        <f t="shared" si="34"/>
        <v>3.4143946378865793</v>
      </c>
      <c r="Q144" s="26">
        <f t="shared" si="28"/>
        <v>77.402655181088917</v>
      </c>
      <c r="R144" s="26">
        <f t="shared" si="29"/>
        <v>3.8701327590544463</v>
      </c>
      <c r="S144" s="26">
        <f>IF(IFERROR(MATCH(H144,Table16[Date],0),0)=1,INDEX(Table16[New Claimed],MATCH(H144,Table16[Date],0)),S143+(K143*0.01)+J144)</f>
        <v>715.61607014518188</v>
      </c>
      <c r="T144" s="27">
        <f t="shared" si="35"/>
        <v>0.22227079420619614</v>
      </c>
      <c r="U144" s="28">
        <f t="shared" si="36"/>
        <v>2.61157254495889E-3</v>
      </c>
      <c r="V144" s="29">
        <f t="shared" si="30"/>
        <v>0.02</v>
      </c>
      <c r="W144" s="45">
        <f t="shared" si="37"/>
        <v>3409.4401431646565</v>
      </c>
      <c r="X144" s="45">
        <f t="shared" si="38"/>
        <v>0</v>
      </c>
      <c r="Y144" s="65"/>
      <c r="Z144" s="15"/>
    </row>
    <row r="145" spans="1:26" ht="18" customHeight="1" x14ac:dyDescent="0.25">
      <c r="A145" s="15"/>
      <c r="B145" s="15"/>
      <c r="C145" s="15"/>
      <c r="D145" s="15"/>
      <c r="E145" s="16"/>
      <c r="F145" s="15"/>
      <c r="G145" s="23">
        <v>143</v>
      </c>
      <c r="H145" s="24">
        <f t="shared" si="32"/>
        <v>44861</v>
      </c>
      <c r="I145" s="25">
        <f>SUMIF(Table1[Date],"="&amp;H145,Table1[$STAKE TO FAUCET])</f>
        <v>0</v>
      </c>
      <c r="J145" s="25">
        <f>SUMIF(Table13[Date],"="&amp;H145,Table13[$STAKE CLAIMED])</f>
        <v>0</v>
      </c>
      <c r="K145" s="26">
        <f>IF(IFERROR(MATCH(H145,Table16[Date],0),0)=1,INDEX(Table16[New NFV],MATCH(H145,Table16[Date],0)),K144 + (K144*0.0095)+I145)</f>
        <v>928.87655167098342</v>
      </c>
      <c r="L145" s="26">
        <f>IF(T145&lt;-0.33,IF(L144-(W144-X145)&lt;K145,K145,L144-(W144-X145)),IF(IFERROR(MATCH(H145,Table16[Date],0),0)=1,INDEX(Table16[New GFV],MATCH(H145,Table16[Date],0)),L144+(L144*V144*0.95)+I145))</f>
        <v>3545.3742305905462</v>
      </c>
      <c r="M145" s="26">
        <f t="shared" si="27"/>
        <v>9.2013526663792309</v>
      </c>
      <c r="N145" s="26">
        <f t="shared" si="33"/>
        <v>0.46006763331896156</v>
      </c>
      <c r="O145" s="26">
        <f t="shared" si="31"/>
        <v>69.585362720128487</v>
      </c>
      <c r="P145" s="26">
        <f t="shared" si="34"/>
        <v>3.4792681360064246</v>
      </c>
      <c r="Q145" s="26">
        <f t="shared" si="28"/>
        <v>78.786715386507723</v>
      </c>
      <c r="R145" s="26">
        <f t="shared" si="29"/>
        <v>3.9393357693253863</v>
      </c>
      <c r="S145" s="26">
        <f>IF(IFERROR(MATCH(H145,Table16[Date],0),0)=1,INDEX(Table16[New Claimed],MATCH(H145,Table16[Date],0)),S144+(K144*0.01)+J145)</f>
        <v>724.81742281156107</v>
      </c>
      <c r="T145" s="27">
        <f t="shared" si="35"/>
        <v>0.21968379812401806</v>
      </c>
      <c r="U145" s="28">
        <f t="shared" si="36"/>
        <v>2.586996082178078E-3</v>
      </c>
      <c r="V145" s="29">
        <f t="shared" si="30"/>
        <v>0.02</v>
      </c>
      <c r="W145" s="45">
        <f t="shared" si="37"/>
        <v>3479.0255058847852</v>
      </c>
      <c r="X145" s="45">
        <f t="shared" si="38"/>
        <v>0</v>
      </c>
      <c r="Y145" s="65"/>
      <c r="Z145" s="15"/>
    </row>
    <row r="146" spans="1:26" ht="18" customHeight="1" x14ac:dyDescent="0.25">
      <c r="A146" s="15"/>
      <c r="B146" s="15"/>
      <c r="C146" s="15"/>
      <c r="D146" s="15"/>
      <c r="E146" s="16"/>
      <c r="F146" s="15"/>
      <c r="G146" s="23">
        <v>144</v>
      </c>
      <c r="H146" s="24">
        <f t="shared" si="32"/>
        <v>44862</v>
      </c>
      <c r="I146" s="25">
        <f>SUMIF(Table1[Date],"="&amp;H146,Table1[$STAKE TO FAUCET])</f>
        <v>0</v>
      </c>
      <c r="J146" s="25">
        <f>SUMIF(Table13[Date],"="&amp;H146,Table13[$STAKE CLAIMED])</f>
        <v>0</v>
      </c>
      <c r="K146" s="26">
        <f>IF(IFERROR(MATCH(H146,Table16[Date],0),0)=1,INDEX(Table16[New NFV],MATCH(H146,Table16[Date],0)),K145 + (K145*0.0095)+I146)</f>
        <v>937.70087891185779</v>
      </c>
      <c r="L146" s="26">
        <f>IF(T146&lt;-0.33,IF(L145-(W145-X146)&lt;K146,K146,L145-(W145-X146)),IF(IFERROR(MATCH(H146,Table16[Date],0),0)=1,INDEX(Table16[New GFV],MATCH(H146,Table16[Date],0)),L145+(L145*V145*0.95)+I146))</f>
        <v>3612.7363409717664</v>
      </c>
      <c r="M146" s="26">
        <f t="shared" si="27"/>
        <v>9.2887655167098337</v>
      </c>
      <c r="N146" s="26">
        <f t="shared" si="33"/>
        <v>0.46443827583549169</v>
      </c>
      <c r="O146" s="26">
        <f t="shared" si="31"/>
        <v>70.907484611810929</v>
      </c>
      <c r="P146" s="26">
        <f t="shared" si="34"/>
        <v>3.5453742305905465</v>
      </c>
      <c r="Q146" s="26">
        <f t="shared" si="28"/>
        <v>80.196250128520759</v>
      </c>
      <c r="R146" s="26">
        <f t="shared" si="29"/>
        <v>4.0098125064260381</v>
      </c>
      <c r="S146" s="26">
        <f>IF(IFERROR(MATCH(H146,Table16[Date],0),0)=1,INDEX(Table16[New Claimed],MATCH(H146,Table16[Date],0)),S145+(K145*0.01)+J146)</f>
        <v>734.10618832827095</v>
      </c>
      <c r="T146" s="27">
        <f t="shared" si="35"/>
        <v>0.21712114722537695</v>
      </c>
      <c r="U146" s="28">
        <f t="shared" si="36"/>
        <v>2.5626508986411056E-3</v>
      </c>
      <c r="V146" s="29">
        <f t="shared" si="30"/>
        <v>0.02</v>
      </c>
      <c r="W146" s="45">
        <f t="shared" si="37"/>
        <v>3549.9329904965962</v>
      </c>
      <c r="X146" s="45">
        <f t="shared" si="38"/>
        <v>0</v>
      </c>
      <c r="Y146" s="65"/>
      <c r="Z146" s="15"/>
    </row>
    <row r="147" spans="1:26" ht="18" customHeight="1" x14ac:dyDescent="0.25">
      <c r="A147" s="15"/>
      <c r="B147" s="15"/>
      <c r="C147" s="15"/>
      <c r="D147" s="15"/>
      <c r="E147" s="16"/>
      <c r="F147" s="15"/>
      <c r="G147" s="23">
        <v>145</v>
      </c>
      <c r="H147" s="24">
        <f t="shared" si="32"/>
        <v>44863</v>
      </c>
      <c r="I147" s="25">
        <f>SUMIF(Table1[Date],"="&amp;H147,Table1[$STAKE TO FAUCET])</f>
        <v>0</v>
      </c>
      <c r="J147" s="25">
        <f>SUMIF(Table13[Date],"="&amp;H147,Table13[$STAKE CLAIMED])</f>
        <v>0</v>
      </c>
      <c r="K147" s="26">
        <f>IF(IFERROR(MATCH(H147,Table16[Date],0),0)=1,INDEX(Table16[New NFV],MATCH(H147,Table16[Date],0)),K146 + (K146*0.0095)+I147)</f>
        <v>946.60903726152048</v>
      </c>
      <c r="L147" s="26">
        <f>IF(T147&lt;-0.33,IF(L146-(W146-X147)&lt;K147,K147,L146-(W146-X147)),IF(IFERROR(MATCH(H147,Table16[Date],0),0)=1,INDEX(Table16[New GFV],MATCH(H147,Table16[Date],0)),L146+(L146*V146*0.95)+I147))</f>
        <v>3681.3783314502298</v>
      </c>
      <c r="M147" s="26">
        <f t="shared" si="27"/>
        <v>9.3770087891185785</v>
      </c>
      <c r="N147" s="26">
        <f t="shared" si="33"/>
        <v>0.46885043945592897</v>
      </c>
      <c r="O147" s="26">
        <f t="shared" si="31"/>
        <v>72.254726819435334</v>
      </c>
      <c r="P147" s="26">
        <f t="shared" si="34"/>
        <v>3.6127363409717668</v>
      </c>
      <c r="Q147" s="26">
        <f t="shared" si="28"/>
        <v>81.63173560855391</v>
      </c>
      <c r="R147" s="26">
        <f t="shared" si="29"/>
        <v>4.0815867804276955</v>
      </c>
      <c r="S147" s="26">
        <f>IF(IFERROR(MATCH(H147,Table16[Date],0),0)=1,INDEX(Table16[New Claimed],MATCH(H147,Table16[Date],0)),S146+(K146*0.01)+J147)</f>
        <v>743.48319711738952</v>
      </c>
      <c r="T147" s="27">
        <f t="shared" si="35"/>
        <v>0.2145826124075057</v>
      </c>
      <c r="U147" s="28">
        <f t="shared" si="36"/>
        <v>2.5385348178712519E-3</v>
      </c>
      <c r="V147" s="29">
        <f t="shared" si="30"/>
        <v>0.02</v>
      </c>
      <c r="W147" s="45">
        <f t="shared" si="37"/>
        <v>3622.1877173160315</v>
      </c>
      <c r="X147" s="45">
        <f t="shared" si="38"/>
        <v>0</v>
      </c>
      <c r="Y147" s="65"/>
      <c r="Z147" s="15"/>
    </row>
    <row r="148" spans="1:26" ht="18" customHeight="1" x14ac:dyDescent="0.25">
      <c r="A148" s="15"/>
      <c r="B148" s="15"/>
      <c r="C148" s="15"/>
      <c r="D148" s="15"/>
      <c r="E148" s="16"/>
      <c r="F148" s="15"/>
      <c r="G148" s="23">
        <v>146</v>
      </c>
      <c r="H148" s="24">
        <f t="shared" si="32"/>
        <v>44864</v>
      </c>
      <c r="I148" s="25">
        <f>SUMIF(Table1[Date],"="&amp;H148,Table1[$STAKE TO FAUCET])</f>
        <v>0</v>
      </c>
      <c r="J148" s="25">
        <f>SUMIF(Table13[Date],"="&amp;H148,Table13[$STAKE CLAIMED])</f>
        <v>0</v>
      </c>
      <c r="K148" s="26">
        <f>IF(IFERROR(MATCH(H148,Table16[Date],0),0)=1,INDEX(Table16[New NFV],MATCH(H148,Table16[Date],0)),K147 + (K147*0.0095)+I148)</f>
        <v>955.60182311550489</v>
      </c>
      <c r="L148" s="26">
        <f>IF(T148&lt;-0.33,IF(L147-(W147-X148)&lt;K148,K148,L147-(W147-X148)),IF(IFERROR(MATCH(H148,Table16[Date],0),0)=1,INDEX(Table16[New GFV],MATCH(H148,Table16[Date],0)),L147+(L147*V147*0.95)+I148))</f>
        <v>3751.3245197477841</v>
      </c>
      <c r="M148" s="26">
        <f t="shared" si="27"/>
        <v>9.4660903726152057</v>
      </c>
      <c r="N148" s="26">
        <f t="shared" si="33"/>
        <v>0.47330451863076028</v>
      </c>
      <c r="O148" s="26">
        <f t="shared" si="31"/>
        <v>73.62756662900459</v>
      </c>
      <c r="P148" s="26">
        <f t="shared" si="34"/>
        <v>3.6813783314502295</v>
      </c>
      <c r="Q148" s="26">
        <f t="shared" si="28"/>
        <v>83.093657001619789</v>
      </c>
      <c r="R148" s="26">
        <f t="shared" si="29"/>
        <v>4.1546828500809898</v>
      </c>
      <c r="S148" s="26">
        <f>IF(IFERROR(MATCH(H148,Table16[Date],0),0)=1,INDEX(Table16[New Claimed],MATCH(H148,Table16[Date],0)),S147+(K147*0.01)+J148)</f>
        <v>752.94928749000474</v>
      </c>
      <c r="T148" s="27">
        <f t="shared" si="35"/>
        <v>0.21206796672363115</v>
      </c>
      <c r="U148" s="28">
        <f t="shared" si="36"/>
        <v>2.5146456838745501E-3</v>
      </c>
      <c r="V148" s="29">
        <f t="shared" si="30"/>
        <v>0.02</v>
      </c>
      <c r="W148" s="45">
        <f t="shared" si="37"/>
        <v>3695.8152839450358</v>
      </c>
      <c r="X148" s="45">
        <f t="shared" si="38"/>
        <v>0</v>
      </c>
      <c r="Y148" s="65"/>
      <c r="Z148" s="15"/>
    </row>
    <row r="149" spans="1:26" ht="18" customHeight="1" x14ac:dyDescent="0.25">
      <c r="A149" s="15"/>
      <c r="B149" s="15"/>
      <c r="C149" s="15"/>
      <c r="D149" s="15"/>
      <c r="E149" s="16"/>
      <c r="F149" s="15"/>
      <c r="G149" s="23">
        <v>147</v>
      </c>
      <c r="H149" s="24">
        <f t="shared" si="32"/>
        <v>44865</v>
      </c>
      <c r="I149" s="25">
        <f>SUMIF(Table1[Date],"="&amp;H149,Table1[$STAKE TO FAUCET])</f>
        <v>0</v>
      </c>
      <c r="J149" s="25">
        <f>SUMIF(Table13[Date],"="&amp;H149,Table13[$STAKE CLAIMED])</f>
        <v>0</v>
      </c>
      <c r="K149" s="26">
        <f>IF(IFERROR(MATCH(H149,Table16[Date],0),0)=1,INDEX(Table16[New NFV],MATCH(H149,Table16[Date],0)),K148 + (K148*0.0095)+I149)</f>
        <v>964.68004043510223</v>
      </c>
      <c r="L149" s="26">
        <f>IF(T149&lt;-0.33,IF(L148-(W148-X149)&lt;K149,K149,L148-(W148-X149)),IF(IFERROR(MATCH(H149,Table16[Date],0),0)=1,INDEX(Table16[New GFV],MATCH(H149,Table16[Date],0)),L148+(L148*V148*0.95)+I149))</f>
        <v>3822.5996856229922</v>
      </c>
      <c r="M149" s="26">
        <f t="shared" si="27"/>
        <v>9.5560182311550488</v>
      </c>
      <c r="N149" s="26">
        <f t="shared" si="33"/>
        <v>0.47780091155775245</v>
      </c>
      <c r="O149" s="26">
        <f t="shared" si="31"/>
        <v>75.026490394955687</v>
      </c>
      <c r="P149" s="26">
        <f t="shared" si="34"/>
        <v>3.7513245197477847</v>
      </c>
      <c r="Q149" s="26">
        <f t="shared" si="28"/>
        <v>84.582508626110737</v>
      </c>
      <c r="R149" s="26">
        <f t="shared" si="29"/>
        <v>4.2291254313055369</v>
      </c>
      <c r="S149" s="26">
        <f>IF(IFERROR(MATCH(H149,Table16[Date],0),0)=1,INDEX(Table16[New Claimed],MATCH(H149,Table16[Date],0)),S148+(K148*0.01)+J149)</f>
        <v>762.50530572115974</v>
      </c>
      <c r="T149" s="27">
        <f t="shared" si="35"/>
        <v>0.20957698536268571</v>
      </c>
      <c r="U149" s="28">
        <f t="shared" si="36"/>
        <v>2.4909813609454434E-3</v>
      </c>
      <c r="V149" s="29">
        <f t="shared" si="30"/>
        <v>0.02</v>
      </c>
      <c r="W149" s="45">
        <f t="shared" si="37"/>
        <v>3770.8417743399914</v>
      </c>
      <c r="X149" s="45">
        <f t="shared" si="38"/>
        <v>0</v>
      </c>
      <c r="Y149" s="65"/>
      <c r="Z149" s="15"/>
    </row>
    <row r="150" spans="1:26" ht="18" customHeight="1" x14ac:dyDescent="0.25">
      <c r="A150" s="15"/>
      <c r="B150" s="15"/>
      <c r="C150" s="15"/>
      <c r="D150" s="15"/>
      <c r="E150" s="16"/>
      <c r="F150" s="15"/>
      <c r="G150" s="23">
        <v>148</v>
      </c>
      <c r="H150" s="24">
        <f t="shared" si="32"/>
        <v>44866</v>
      </c>
      <c r="I150" s="25">
        <f>SUMIF(Table1[Date],"="&amp;H150,Table1[$STAKE TO FAUCET])</f>
        <v>0</v>
      </c>
      <c r="J150" s="25">
        <f>SUMIF(Table13[Date],"="&amp;H150,Table13[$STAKE CLAIMED])</f>
        <v>0</v>
      </c>
      <c r="K150" s="26">
        <f>IF(IFERROR(MATCH(H150,Table16[Date],0),0)=1,INDEX(Table16[New NFV],MATCH(H150,Table16[Date],0)),K149 + (K149*0.0095)+I150)</f>
        <v>973.84450081923569</v>
      </c>
      <c r="L150" s="26">
        <f>IF(T150&lt;-0.33,IF(L149-(W149-X150)&lt;K150,K150,L149-(W149-X150)),IF(IFERROR(MATCH(H150,Table16[Date],0),0)=1,INDEX(Table16[New GFV],MATCH(H150,Table16[Date],0)),L149+(L149*V149*0.95)+I150))</f>
        <v>3895.2290796498291</v>
      </c>
      <c r="M150" s="26">
        <f t="shared" ref="M150:M213" si="39">K149*0.01</f>
        <v>9.6468004043510227</v>
      </c>
      <c r="N150" s="26">
        <f t="shared" si="33"/>
        <v>0.48234002021755118</v>
      </c>
      <c r="O150" s="26">
        <f t="shared" si="31"/>
        <v>76.451993712459839</v>
      </c>
      <c r="P150" s="26">
        <f t="shared" si="34"/>
        <v>3.822599685622992</v>
      </c>
      <c r="Q150" s="26">
        <f t="shared" ref="Q150:Q213" si="40">M150+O150</f>
        <v>86.098794116810865</v>
      </c>
      <c r="R150" s="26">
        <f t="shared" ref="R150:R213" si="41">N150+P150</f>
        <v>4.3049397058405434</v>
      </c>
      <c r="S150" s="26">
        <f>IF(IFERROR(MATCH(H150,Table16[Date],0),0)=1,INDEX(Table16[New Claimed],MATCH(H150,Table16[Date],0)),S149+(K149*0.01)+J150)</f>
        <v>772.15210612551073</v>
      </c>
      <c r="T150" s="27">
        <f t="shared" si="35"/>
        <v>0.20710944562920827</v>
      </c>
      <c r="U150" s="28">
        <f t="shared" si="36"/>
        <v>2.4675397334774363E-3</v>
      </c>
      <c r="V150" s="29">
        <f t="shared" si="30"/>
        <v>0.02</v>
      </c>
      <c r="W150" s="45">
        <f t="shared" si="37"/>
        <v>3847.293768052451</v>
      </c>
      <c r="X150" s="45">
        <f t="shared" si="38"/>
        <v>0</v>
      </c>
      <c r="Y150" s="65"/>
      <c r="Z150" s="15"/>
    </row>
    <row r="151" spans="1:26" ht="18" customHeight="1" x14ac:dyDescent="0.25">
      <c r="A151" s="15"/>
      <c r="B151" s="15"/>
      <c r="C151" s="15"/>
      <c r="D151" s="15"/>
      <c r="E151" s="16"/>
      <c r="F151" s="15"/>
      <c r="G151" s="23">
        <v>149</v>
      </c>
      <c r="H151" s="24">
        <f t="shared" si="32"/>
        <v>44867</v>
      </c>
      <c r="I151" s="25">
        <f>SUMIF(Table1[Date],"="&amp;H151,Table1[$STAKE TO FAUCET])</f>
        <v>0</v>
      </c>
      <c r="J151" s="25">
        <f>SUMIF(Table13[Date],"="&amp;H151,Table13[$STAKE CLAIMED])</f>
        <v>0</v>
      </c>
      <c r="K151" s="26">
        <f>IF(IFERROR(MATCH(H151,Table16[Date],0),0)=1,INDEX(Table16[New NFV],MATCH(H151,Table16[Date],0)),K150 + (K150*0.0095)+I151)</f>
        <v>983.0960235770184</v>
      </c>
      <c r="L151" s="26">
        <f>IF(T151&lt;-0.33,IF(L150-(W150-X151)&lt;K151,K151,L150-(W150-X151)),IF(IFERROR(MATCH(H151,Table16[Date],0),0)=1,INDEX(Table16[New GFV],MATCH(H151,Table16[Date],0)),L150+(L150*V150*0.95)+I151))</f>
        <v>3969.2384321631757</v>
      </c>
      <c r="M151" s="26">
        <f t="shared" si="39"/>
        <v>9.7384450081923575</v>
      </c>
      <c r="N151" s="26">
        <f t="shared" si="33"/>
        <v>0.4869222504096179</v>
      </c>
      <c r="O151" s="26">
        <f t="shared" si="31"/>
        <v>77.904581592996578</v>
      </c>
      <c r="P151" s="26">
        <f t="shared" si="34"/>
        <v>3.895229079649829</v>
      </c>
      <c r="Q151" s="26">
        <f t="shared" si="40"/>
        <v>87.643026601188936</v>
      </c>
      <c r="R151" s="26">
        <f t="shared" si="41"/>
        <v>4.3821513300594468</v>
      </c>
      <c r="S151" s="26">
        <f>IF(IFERROR(MATCH(H151,Table16[Date],0),0)=1,INDEX(Table16[New Claimed],MATCH(H151,Table16[Date],0)),S150+(K150*0.01)+J151)</f>
        <v>781.89055113370307</v>
      </c>
      <c r="T151" s="27">
        <f t="shared" si="35"/>
        <v>0.20466512692343561</v>
      </c>
      <c r="U151" s="28">
        <f t="shared" si="36"/>
        <v>2.4443187057726634E-3</v>
      </c>
      <c r="V151" s="29">
        <f t="shared" si="30"/>
        <v>0.02</v>
      </c>
      <c r="W151" s="45">
        <f t="shared" si="37"/>
        <v>3925.1983496454477</v>
      </c>
      <c r="X151" s="45">
        <f t="shared" si="38"/>
        <v>0</v>
      </c>
      <c r="Y151" s="65"/>
      <c r="Z151" s="15"/>
    </row>
    <row r="152" spans="1:26" ht="18" customHeight="1" x14ac:dyDescent="0.25">
      <c r="A152" s="15"/>
      <c r="B152" s="15"/>
      <c r="C152" s="15"/>
      <c r="D152" s="15"/>
      <c r="E152" s="16"/>
      <c r="F152" s="15"/>
      <c r="G152" s="23">
        <v>150</v>
      </c>
      <c r="H152" s="24">
        <f t="shared" si="32"/>
        <v>44868</v>
      </c>
      <c r="I152" s="25">
        <f>SUMIF(Table1[Date],"="&amp;H152,Table1[$STAKE TO FAUCET])</f>
        <v>0</v>
      </c>
      <c r="J152" s="25">
        <f>SUMIF(Table13[Date],"="&amp;H152,Table13[$STAKE CLAIMED])</f>
        <v>0</v>
      </c>
      <c r="K152" s="26">
        <f>IF(IFERROR(MATCH(H152,Table16[Date],0),0)=1,INDEX(Table16[New NFV],MATCH(H152,Table16[Date],0)),K151 + (K151*0.0095)+I152)</f>
        <v>992.43543580100004</v>
      </c>
      <c r="L152" s="26">
        <f>IF(T152&lt;-0.33,IF(L151-(W151-X152)&lt;K152,K152,L151-(W151-X152)),IF(IFERROR(MATCH(H152,Table16[Date],0),0)=1,INDEX(Table16[New GFV],MATCH(H152,Table16[Date],0)),L151+(L151*V151*0.95)+I152))</f>
        <v>4044.653962374276</v>
      </c>
      <c r="M152" s="26">
        <f t="shared" si="39"/>
        <v>9.8309602357701849</v>
      </c>
      <c r="N152" s="26">
        <f t="shared" si="33"/>
        <v>0.49154801178850926</v>
      </c>
      <c r="O152" s="26">
        <f t="shared" si="31"/>
        <v>79.384768643263513</v>
      </c>
      <c r="P152" s="26">
        <f t="shared" si="34"/>
        <v>3.9692384321631757</v>
      </c>
      <c r="Q152" s="26">
        <f t="shared" si="40"/>
        <v>89.215728879033691</v>
      </c>
      <c r="R152" s="26">
        <f t="shared" si="41"/>
        <v>4.4607864439516849</v>
      </c>
      <c r="S152" s="26">
        <f>IF(IFERROR(MATCH(H152,Table16[Date],0),0)=1,INDEX(Table16[New Claimed],MATCH(H152,Table16[Date],0)),S151+(K151*0.01)+J152)</f>
        <v>791.72151136947321</v>
      </c>
      <c r="T152" s="27">
        <f t="shared" si="35"/>
        <v>0.20224381072158062</v>
      </c>
      <c r="U152" s="28">
        <f t="shared" si="36"/>
        <v>2.4213162018549839E-3</v>
      </c>
      <c r="V152" s="29">
        <f t="shared" si="30"/>
        <v>0.02</v>
      </c>
      <c r="W152" s="45">
        <f t="shared" si="37"/>
        <v>4004.5831182887114</v>
      </c>
      <c r="X152" s="45">
        <f t="shared" si="38"/>
        <v>0</v>
      </c>
      <c r="Y152" s="65"/>
      <c r="Z152" s="15"/>
    </row>
    <row r="153" spans="1:26" ht="18" customHeight="1" x14ac:dyDescent="0.25">
      <c r="A153" s="15"/>
      <c r="B153" s="15"/>
      <c r="C153" s="15"/>
      <c r="D153" s="15"/>
      <c r="E153" s="16"/>
      <c r="F153" s="15"/>
      <c r="G153" s="23">
        <v>151</v>
      </c>
      <c r="H153" s="24">
        <f t="shared" si="32"/>
        <v>44869</v>
      </c>
      <c r="I153" s="25">
        <f>SUMIF(Table1[Date],"="&amp;H153,Table1[$STAKE TO FAUCET])</f>
        <v>0</v>
      </c>
      <c r="J153" s="25">
        <f>SUMIF(Table13[Date],"="&amp;H153,Table13[$STAKE CLAIMED])</f>
        <v>0</v>
      </c>
      <c r="K153" s="26">
        <f>IF(IFERROR(MATCH(H153,Table16[Date],0),0)=1,INDEX(Table16[New NFV],MATCH(H153,Table16[Date],0)),K152 + (K152*0.0095)+I153)</f>
        <v>1001.8635724411096</v>
      </c>
      <c r="L153" s="26">
        <f>IF(T153&lt;-0.33,IF(L152-(W152-X153)&lt;K153,K153,L152-(W152-X153)),IF(IFERROR(MATCH(H153,Table16[Date],0),0)=1,INDEX(Table16[New GFV],MATCH(H153,Table16[Date],0)),L152+(L152*V152*0.95)+I153))</f>
        <v>4121.5023876593868</v>
      </c>
      <c r="M153" s="26">
        <f t="shared" si="39"/>
        <v>9.9243543580100013</v>
      </c>
      <c r="N153" s="26">
        <f t="shared" si="33"/>
        <v>0.49621771790050007</v>
      </c>
      <c r="O153" s="26">
        <f t="shared" si="31"/>
        <v>80.893079247485517</v>
      </c>
      <c r="P153" s="26">
        <f t="shared" si="34"/>
        <v>4.0446539623742757</v>
      </c>
      <c r="Q153" s="26">
        <f t="shared" si="40"/>
        <v>90.817433605495523</v>
      </c>
      <c r="R153" s="26">
        <f t="shared" si="41"/>
        <v>4.5408716802747762</v>
      </c>
      <c r="S153" s="26">
        <f>IF(IFERROR(MATCH(H153,Table16[Date],0),0)=1,INDEX(Table16[New Claimed],MATCH(H153,Table16[Date],0)),S152+(K152*0.01)+J153)</f>
        <v>801.64586572748317</v>
      </c>
      <c r="T153" s="27">
        <f>(K153-S153)/K153</f>
        <v>0.19984528055629588</v>
      </c>
      <c r="U153" s="28">
        <f t="shared" si="36"/>
        <v>2.3985301652847402E-3</v>
      </c>
      <c r="V153" s="29">
        <f t="shared" si="30"/>
        <v>0.02</v>
      </c>
      <c r="W153" s="45">
        <f t="shared" si="37"/>
        <v>4085.4761975361971</v>
      </c>
      <c r="X153" s="45">
        <f t="shared" si="38"/>
        <v>0</v>
      </c>
      <c r="Y153" s="65"/>
      <c r="Z153" s="15"/>
    </row>
    <row r="154" spans="1:26" ht="18" customHeight="1" x14ac:dyDescent="0.25">
      <c r="A154" s="15"/>
      <c r="B154" s="15"/>
      <c r="C154" s="15"/>
      <c r="D154" s="15"/>
      <c r="E154" s="16"/>
      <c r="F154" s="15"/>
      <c r="G154" s="23">
        <v>152</v>
      </c>
      <c r="H154" s="24">
        <f t="shared" si="32"/>
        <v>44870</v>
      </c>
      <c r="I154" s="25">
        <f>SUMIF(Table1[Date],"="&amp;H154,Table1[$STAKE TO FAUCET])</f>
        <v>0</v>
      </c>
      <c r="J154" s="25">
        <f>SUMIF(Table13[Date],"="&amp;H154,Table13[$STAKE CLAIMED])</f>
        <v>0</v>
      </c>
      <c r="K154" s="26">
        <f>IF(IFERROR(MATCH(H154,Table16[Date],0),0)=1,INDEX(Table16[New NFV],MATCH(H154,Table16[Date],0)),K153 + (K153*0.0095)+I154)</f>
        <v>1011.3812763793001</v>
      </c>
      <c r="L154" s="26">
        <f>IF(T154&lt;-0.33,IF(L153-(W153-X154)&lt;K154,K154,L153-(W153-X154)),IF(IFERROR(MATCH(H154,Table16[Date],0),0)=1,INDEX(Table16[New GFV],MATCH(H154,Table16[Date],0)),L153+(L153*V153*0.95)+I154))</f>
        <v>4199.8109330249154</v>
      </c>
      <c r="M154" s="26">
        <f t="shared" si="39"/>
        <v>10.018635724411096</v>
      </c>
      <c r="N154" s="26">
        <f t="shared" si="33"/>
        <v>0.50093178622055479</v>
      </c>
      <c r="O154" s="26">
        <f t="shared" si="31"/>
        <v>82.430047753187736</v>
      </c>
      <c r="P154" s="26">
        <f t="shared" si="34"/>
        <v>4.1215023876593868</v>
      </c>
      <c r="Q154" s="26">
        <f t="shared" si="40"/>
        <v>92.448683477598834</v>
      </c>
      <c r="R154" s="26">
        <f t="shared" si="41"/>
        <v>4.6224341738799417</v>
      </c>
      <c r="S154" s="26">
        <f>IF(IFERROR(MATCH(H154,Table16[Date],0),0)=1,INDEX(Table16[New Claimed],MATCH(H154,Table16[Date],0)),S153+(K153*0.01)+J154)</f>
        <v>811.66450145189424</v>
      </c>
      <c r="T154" s="27">
        <f t="shared" si="35"/>
        <v>0.19746932199732131</v>
      </c>
      <c r="U154" s="28">
        <f t="shared" si="36"/>
        <v>2.3759585589745724E-3</v>
      </c>
      <c r="V154" s="29">
        <f t="shared" si="30"/>
        <v>0.02</v>
      </c>
      <c r="W154" s="45">
        <f t="shared" si="37"/>
        <v>4167.906245289385</v>
      </c>
      <c r="X154" s="45">
        <f t="shared" si="38"/>
        <v>0</v>
      </c>
      <c r="Y154" s="65"/>
      <c r="Z154" s="15"/>
    </row>
    <row r="155" spans="1:26" ht="18" customHeight="1" x14ac:dyDescent="0.25">
      <c r="A155" s="15"/>
      <c r="B155" s="15"/>
      <c r="C155" s="15"/>
      <c r="D155" s="15"/>
      <c r="E155" s="16"/>
      <c r="F155" s="15"/>
      <c r="G155" s="23">
        <v>153</v>
      </c>
      <c r="H155" s="24">
        <f t="shared" si="32"/>
        <v>44871</v>
      </c>
      <c r="I155" s="25">
        <f>SUMIF(Table1[Date],"="&amp;H155,Table1[$STAKE TO FAUCET])</f>
        <v>0</v>
      </c>
      <c r="J155" s="25">
        <f>SUMIF(Table13[Date],"="&amp;H155,Table13[$STAKE CLAIMED])</f>
        <v>0</v>
      </c>
      <c r="K155" s="26">
        <f>IF(IFERROR(MATCH(H155,Table16[Date],0),0)=1,INDEX(Table16[New NFV],MATCH(H155,Table16[Date],0)),K154 + (K154*0.0095)+I155)</f>
        <v>1020.9893985049034</v>
      </c>
      <c r="L155" s="26">
        <f>IF(T155&lt;-0.33,IF(L154-(W154-X155)&lt;K155,K155,L154-(W154-X155)),IF(IFERROR(MATCH(H155,Table16[Date],0),0)=1,INDEX(Table16[New GFV],MATCH(H155,Table16[Date],0)),L154+(L154*V154*0.95)+I155))</f>
        <v>4279.6073407523891</v>
      </c>
      <c r="M155" s="26">
        <f t="shared" si="39"/>
        <v>10.113812763793002</v>
      </c>
      <c r="N155" s="26">
        <f t="shared" si="33"/>
        <v>0.5056906381896501</v>
      </c>
      <c r="O155" s="26">
        <f t="shared" si="31"/>
        <v>83.996218660498315</v>
      </c>
      <c r="P155" s="26">
        <f t="shared" si="34"/>
        <v>4.1998109330249163</v>
      </c>
      <c r="Q155" s="26">
        <f t="shared" si="40"/>
        <v>94.110031424291321</v>
      </c>
      <c r="R155" s="26">
        <f t="shared" si="41"/>
        <v>4.7055015712145662</v>
      </c>
      <c r="S155" s="26">
        <f>IF(IFERROR(MATCH(H155,Table16[Date],0),0)=1,INDEX(Table16[New Claimed],MATCH(H155,Table16[Date],0)),S154+(K154*0.01)+J155)</f>
        <v>821.77831421568726</v>
      </c>
      <c r="T155" s="27">
        <f t="shared" si="35"/>
        <v>0.1951157226323143</v>
      </c>
      <c r="U155" s="28">
        <f t="shared" si="36"/>
        <v>2.3535993650070086E-3</v>
      </c>
      <c r="V155" s="29">
        <f t="shared" si="30"/>
        <v>0.02</v>
      </c>
      <c r="W155" s="45">
        <f t="shared" si="37"/>
        <v>4251.902463949883</v>
      </c>
      <c r="X155" s="45">
        <f t="shared" si="38"/>
        <v>0</v>
      </c>
      <c r="Y155" s="65"/>
      <c r="Z155" s="15"/>
    </row>
    <row r="156" spans="1:26" ht="18" customHeight="1" x14ac:dyDescent="0.25">
      <c r="A156" s="15"/>
      <c r="B156" s="15"/>
      <c r="C156" s="15"/>
      <c r="D156" s="15"/>
      <c r="E156" s="16"/>
      <c r="F156" s="15"/>
      <c r="G156" s="23">
        <v>154</v>
      </c>
      <c r="H156" s="24">
        <f t="shared" si="32"/>
        <v>44872</v>
      </c>
      <c r="I156" s="25">
        <f>SUMIF(Table1[Date],"="&amp;H156,Table1[$STAKE TO FAUCET])</f>
        <v>0</v>
      </c>
      <c r="J156" s="25">
        <f>SUMIF(Table13[Date],"="&amp;H156,Table13[$STAKE CLAIMED])</f>
        <v>0</v>
      </c>
      <c r="K156" s="26">
        <f>IF(IFERROR(MATCH(H156,Table16[Date],0),0)=1,INDEX(Table16[New NFV],MATCH(H156,Table16[Date],0)),K155 + (K155*0.0095)+I156)</f>
        <v>1030.6887977906999</v>
      </c>
      <c r="L156" s="26">
        <f>IF(T156&lt;-0.33,IF(L155-(W155-X156)&lt;K156,K156,L155-(W155-X156)),IF(IFERROR(MATCH(H156,Table16[Date],0),0)=1,INDEX(Table16[New GFV],MATCH(H156,Table16[Date],0)),L155+(L155*V155*0.95)+I156))</f>
        <v>4360.9198802266847</v>
      </c>
      <c r="M156" s="26">
        <f t="shared" si="39"/>
        <v>10.209893985049034</v>
      </c>
      <c r="N156" s="26">
        <f t="shared" si="33"/>
        <v>0.51049469925245172</v>
      </c>
      <c r="O156" s="26">
        <f t="shared" si="31"/>
        <v>85.592146815047784</v>
      </c>
      <c r="P156" s="26">
        <f t="shared" si="34"/>
        <v>4.2796073407523894</v>
      </c>
      <c r="Q156" s="26">
        <f t="shared" si="40"/>
        <v>95.802040800096819</v>
      </c>
      <c r="R156" s="26">
        <f t="shared" si="41"/>
        <v>4.7901020400048413</v>
      </c>
      <c r="S156" s="26">
        <f>IF(IFERROR(MATCH(H156,Table16[Date],0),0)=1,INDEX(Table16[New Claimed],MATCH(H156,Table16[Date],0)),S155+(K155*0.01)+J156)</f>
        <v>831.98820820073627</v>
      </c>
      <c r="T156" s="27">
        <f t="shared" si="35"/>
        <v>0.19278427204785961</v>
      </c>
      <c r="U156" s="28">
        <f t="shared" si="36"/>
        <v>2.3314505844546918E-3</v>
      </c>
      <c r="V156" s="29">
        <f t="shared" si="30"/>
        <v>0.02</v>
      </c>
      <c r="W156" s="45">
        <f t="shared" si="37"/>
        <v>4337.4946107649312</v>
      </c>
      <c r="X156" s="45">
        <f t="shared" si="38"/>
        <v>0</v>
      </c>
      <c r="Y156" s="65"/>
      <c r="Z156" s="15"/>
    </row>
    <row r="157" spans="1:26" ht="18" customHeight="1" x14ac:dyDescent="0.25">
      <c r="A157" s="15"/>
      <c r="B157" s="15"/>
      <c r="C157" s="15"/>
      <c r="D157" s="15"/>
      <c r="E157" s="16"/>
      <c r="F157" s="15"/>
      <c r="G157" s="23">
        <v>155</v>
      </c>
      <c r="H157" s="24">
        <f t="shared" si="32"/>
        <v>44873</v>
      </c>
      <c r="I157" s="25">
        <f>SUMIF(Table1[Date],"="&amp;H157,Table1[$STAKE TO FAUCET])</f>
        <v>0</v>
      </c>
      <c r="J157" s="25">
        <f>SUMIF(Table13[Date],"="&amp;H157,Table13[$STAKE CLAIMED])</f>
        <v>0</v>
      </c>
      <c r="K157" s="26">
        <f>IF(IFERROR(MATCH(H157,Table16[Date],0),0)=1,INDEX(Table16[New NFV],MATCH(H157,Table16[Date],0)),K156 + (K156*0.0095)+I157)</f>
        <v>1040.4803413697116</v>
      </c>
      <c r="L157" s="26">
        <f>IF(T157&lt;-0.33,IF(L156-(W156-X157)&lt;K157,K157,L156-(W156-X157)),IF(IFERROR(MATCH(H157,Table16[Date],0),0)=1,INDEX(Table16[New GFV],MATCH(H157,Table16[Date],0)),L156+(L156*V156*0.95)+I157))</f>
        <v>4443.7773579509912</v>
      </c>
      <c r="M157" s="26">
        <f t="shared" si="39"/>
        <v>10.306887977907</v>
      </c>
      <c r="N157" s="26">
        <f t="shared" si="33"/>
        <v>0.51534439889535</v>
      </c>
      <c r="O157" s="26">
        <f t="shared" si="31"/>
        <v>87.218397604533692</v>
      </c>
      <c r="P157" s="26">
        <f t="shared" si="34"/>
        <v>4.3609198802266844</v>
      </c>
      <c r="Q157" s="26">
        <f t="shared" si="40"/>
        <v>97.525285582440688</v>
      </c>
      <c r="R157" s="26">
        <f t="shared" si="41"/>
        <v>4.8762642791220348</v>
      </c>
      <c r="S157" s="26">
        <f>IF(IFERROR(MATCH(H157,Table16[Date],0),0)=1,INDEX(Table16[New Claimed],MATCH(H157,Table16[Date],0)),S156+(K156*0.01)+J157)</f>
        <v>842.29509617864323</v>
      </c>
      <c r="T157" s="27">
        <f t="shared" si="35"/>
        <v>0.19047476181065839</v>
      </c>
      <c r="U157" s="28">
        <f t="shared" si="36"/>
        <v>2.3095102372012177E-3</v>
      </c>
      <c r="V157" s="29">
        <f t="shared" si="30"/>
        <v>0.02</v>
      </c>
      <c r="W157" s="45">
        <f t="shared" si="37"/>
        <v>4424.7130083694647</v>
      </c>
      <c r="X157" s="45">
        <f t="shared" si="38"/>
        <v>0</v>
      </c>
      <c r="Y157" s="65"/>
      <c r="Z157" s="15"/>
    </row>
    <row r="158" spans="1:26" ht="18" customHeight="1" x14ac:dyDescent="0.25">
      <c r="A158" s="15"/>
      <c r="B158" s="15"/>
      <c r="C158" s="15"/>
      <c r="D158" s="15"/>
      <c r="E158" s="16"/>
      <c r="F158" s="15"/>
      <c r="G158" s="23">
        <v>156</v>
      </c>
      <c r="H158" s="24">
        <f t="shared" si="32"/>
        <v>44874</v>
      </c>
      <c r="I158" s="25">
        <f>SUMIF(Table1[Date],"="&amp;H158,Table1[$STAKE TO FAUCET])</f>
        <v>0</v>
      </c>
      <c r="J158" s="25">
        <f>SUMIF(Table13[Date],"="&amp;H158,Table13[$STAKE CLAIMED])</f>
        <v>0</v>
      </c>
      <c r="K158" s="26">
        <f>IF(IFERROR(MATCH(H158,Table16[Date],0),0)=1,INDEX(Table16[New NFV],MATCH(H158,Table16[Date],0)),K157 + (K157*0.0095)+I158)</f>
        <v>1050.3649046127239</v>
      </c>
      <c r="L158" s="26">
        <f>IF(T158&lt;-0.33,IF(L157-(W157-X158)&lt;K158,K158,L157-(W157-X158)),IF(IFERROR(MATCH(H158,Table16[Date],0),0)=1,INDEX(Table16[New GFV],MATCH(H158,Table16[Date],0)),L157+(L157*V157*0.95)+I158))</f>
        <v>4528.2091277520603</v>
      </c>
      <c r="M158" s="26">
        <f t="shared" si="39"/>
        <v>10.404803413697117</v>
      </c>
      <c r="N158" s="26">
        <f t="shared" si="33"/>
        <v>0.52024017068485584</v>
      </c>
      <c r="O158" s="26">
        <f t="shared" si="31"/>
        <v>88.875547159019831</v>
      </c>
      <c r="P158" s="26">
        <f t="shared" si="34"/>
        <v>4.4437773579509914</v>
      </c>
      <c r="Q158" s="26">
        <f t="shared" si="40"/>
        <v>99.280350572716941</v>
      </c>
      <c r="R158" s="26">
        <f t="shared" si="41"/>
        <v>4.9640175286358472</v>
      </c>
      <c r="S158" s="26">
        <f>IF(IFERROR(MATCH(H158,Table16[Date],0),0)=1,INDEX(Table16[New Claimed],MATCH(H158,Table16[Date],0)),S157+(K157*0.01)+J158)</f>
        <v>852.69989959234033</v>
      </c>
      <c r="T158" s="27">
        <f t="shared" si="35"/>
        <v>0.18818698544889395</v>
      </c>
      <c r="U158" s="28">
        <f t="shared" si="36"/>
        <v>2.2877763617644431E-3</v>
      </c>
      <c r="V158" s="29">
        <f t="shared" si="30"/>
        <v>0.02</v>
      </c>
      <c r="W158" s="45">
        <f t="shared" si="37"/>
        <v>4513.5885555284849</v>
      </c>
      <c r="X158" s="45">
        <f t="shared" si="38"/>
        <v>0</v>
      </c>
      <c r="Y158" s="65"/>
      <c r="Z158" s="15"/>
    </row>
    <row r="159" spans="1:26" ht="18" customHeight="1" x14ac:dyDescent="0.25">
      <c r="A159" s="15"/>
      <c r="B159" s="15"/>
      <c r="C159" s="15"/>
      <c r="D159" s="15"/>
      <c r="E159" s="16"/>
      <c r="F159" s="15"/>
      <c r="G159" s="23">
        <v>157</v>
      </c>
      <c r="H159" s="24">
        <f t="shared" si="32"/>
        <v>44875</v>
      </c>
      <c r="I159" s="25">
        <f>SUMIF(Table1[Date],"="&amp;H159,Table1[$STAKE TO FAUCET])</f>
        <v>0</v>
      </c>
      <c r="J159" s="25">
        <f>SUMIF(Table13[Date],"="&amp;H159,Table13[$STAKE CLAIMED])</f>
        <v>0</v>
      </c>
      <c r="K159" s="26">
        <f>IF(IFERROR(MATCH(H159,Table16[Date],0),0)=1,INDEX(Table16[New NFV],MATCH(H159,Table16[Date],0)),K158 + (K158*0.0095)+I159)</f>
        <v>1060.3433712065448</v>
      </c>
      <c r="L159" s="26">
        <f>IF(T159&lt;-0.33,IF(L158-(W158-X159)&lt;K159,K159,L158-(W158-X159)),IF(IFERROR(MATCH(H159,Table16[Date],0),0)=1,INDEX(Table16[New GFV],MATCH(H159,Table16[Date],0)),L158+(L158*V158*0.95)+I159))</f>
        <v>4614.2451011793491</v>
      </c>
      <c r="M159" s="26">
        <f t="shared" si="39"/>
        <v>10.503649046127238</v>
      </c>
      <c r="N159" s="26">
        <f t="shared" si="33"/>
        <v>0.52518245230636196</v>
      </c>
      <c r="O159" s="26">
        <f t="shared" si="31"/>
        <v>90.564182555041214</v>
      </c>
      <c r="P159" s="26">
        <f t="shared" si="34"/>
        <v>4.5282091277520609</v>
      </c>
      <c r="Q159" s="26">
        <f t="shared" si="40"/>
        <v>101.06783160116845</v>
      </c>
      <c r="R159" s="26">
        <f t="shared" si="41"/>
        <v>5.053391580058423</v>
      </c>
      <c r="S159" s="26">
        <f>IF(IFERROR(MATCH(H159,Table16[Date],0),0)=1,INDEX(Table16[New Claimed],MATCH(H159,Table16[Date],0)),S158+(K158*0.01)+J159)</f>
        <v>863.20354863846762</v>
      </c>
      <c r="T159" s="27">
        <f t="shared" si="35"/>
        <v>0.1859207384337731</v>
      </c>
      <c r="U159" s="28">
        <f t="shared" si="36"/>
        <v>2.266247015120848E-3</v>
      </c>
      <c r="V159" s="29">
        <f t="shared" si="30"/>
        <v>0.02</v>
      </c>
      <c r="W159" s="45">
        <f t="shared" si="37"/>
        <v>4604.1527380835259</v>
      </c>
      <c r="X159" s="45">
        <f t="shared" si="38"/>
        <v>0</v>
      </c>
      <c r="Y159" s="65"/>
      <c r="Z159" s="15"/>
    </row>
    <row r="160" spans="1:26" ht="18" customHeight="1" x14ac:dyDescent="0.25">
      <c r="A160" s="15"/>
      <c r="B160" s="15"/>
      <c r="C160" s="15"/>
      <c r="D160" s="15"/>
      <c r="E160" s="16"/>
      <c r="F160" s="15"/>
      <c r="G160" s="23">
        <v>158</v>
      </c>
      <c r="H160" s="24">
        <f t="shared" si="32"/>
        <v>44876</v>
      </c>
      <c r="I160" s="25">
        <f>SUMIF(Table1[Date],"="&amp;H160,Table1[$STAKE TO FAUCET])</f>
        <v>0</v>
      </c>
      <c r="J160" s="25">
        <f>SUMIF(Table13[Date],"="&amp;H160,Table13[$STAKE CLAIMED])</f>
        <v>0</v>
      </c>
      <c r="K160" s="26">
        <f>IF(IFERROR(MATCH(H160,Table16[Date],0),0)=1,INDEX(Table16[New NFV],MATCH(H160,Table16[Date],0)),K159 + (K159*0.0095)+I160)</f>
        <v>1070.4166332330069</v>
      </c>
      <c r="L160" s="26">
        <f>IF(T160&lt;-0.33,IF(L159-(W159-X160)&lt;K160,K160,L159-(W159-X160)),IF(IFERROR(MATCH(H160,Table16[Date],0),0)=1,INDEX(Table16[New GFV],MATCH(H160,Table16[Date],0)),L159+(L159*V159*0.95)+I160))</f>
        <v>4701.9157581017571</v>
      </c>
      <c r="M160" s="26">
        <f t="shared" si="39"/>
        <v>10.603433712065449</v>
      </c>
      <c r="N160" s="26">
        <f t="shared" si="33"/>
        <v>0.53017168560327244</v>
      </c>
      <c r="O160" s="26">
        <f t="shared" si="31"/>
        <v>92.28490202358698</v>
      </c>
      <c r="P160" s="26">
        <f t="shared" si="34"/>
        <v>4.6142451011793488</v>
      </c>
      <c r="Q160" s="26">
        <f t="shared" si="40"/>
        <v>102.88833573565243</v>
      </c>
      <c r="R160" s="26">
        <f t="shared" si="41"/>
        <v>5.1444167867826209</v>
      </c>
      <c r="S160" s="26">
        <f>IF(IFERROR(MATCH(H160,Table16[Date],0),0)=1,INDEX(Table16[New Claimed],MATCH(H160,Table16[Date],0)),S159+(K159*0.01)+J160)</f>
        <v>873.80698235053308</v>
      </c>
      <c r="T160" s="27">
        <f t="shared" si="35"/>
        <v>0.18367581816124123</v>
      </c>
      <c r="U160" s="28">
        <f t="shared" si="36"/>
        <v>2.2449202725318695E-3</v>
      </c>
      <c r="V160" s="29">
        <f t="shared" si="30"/>
        <v>0.02</v>
      </c>
      <c r="W160" s="45">
        <f t="shared" si="37"/>
        <v>4696.4376401071131</v>
      </c>
      <c r="X160" s="45">
        <f t="shared" si="38"/>
        <v>0</v>
      </c>
      <c r="Y160" s="65"/>
      <c r="Z160" s="15"/>
    </row>
    <row r="161" spans="1:26" ht="18" customHeight="1" x14ac:dyDescent="0.25">
      <c r="A161" s="15"/>
      <c r="B161" s="15"/>
      <c r="C161" s="15"/>
      <c r="D161" s="15"/>
      <c r="E161" s="16"/>
      <c r="F161" s="15"/>
      <c r="G161" s="23">
        <v>159</v>
      </c>
      <c r="H161" s="24">
        <f t="shared" si="32"/>
        <v>44877</v>
      </c>
      <c r="I161" s="25">
        <f>SUMIF(Table1[Date],"="&amp;H161,Table1[$STAKE TO FAUCET])</f>
        <v>0</v>
      </c>
      <c r="J161" s="25">
        <f>SUMIF(Table13[Date],"="&amp;H161,Table13[$STAKE CLAIMED])</f>
        <v>0</v>
      </c>
      <c r="K161" s="26">
        <f>IF(IFERROR(MATCH(H161,Table16[Date],0),0)=1,INDEX(Table16[New NFV],MATCH(H161,Table16[Date],0)),K160 + (K160*0.0095)+I161)</f>
        <v>1080.5855912487204</v>
      </c>
      <c r="L161" s="26">
        <f>IF(T161&lt;-0.33,IF(L160-(W160-X161)&lt;K161,K161,L160-(W160-X161)),IF(IFERROR(MATCH(H161,Table16[Date],0),0)=1,INDEX(Table16[New GFV],MATCH(H161,Table16[Date],0)),L160+(L160*V160*0.95)+I161))</f>
        <v>4791.2521575056908</v>
      </c>
      <c r="M161" s="26">
        <f t="shared" si="39"/>
        <v>10.70416633233007</v>
      </c>
      <c r="N161" s="26">
        <f t="shared" si="33"/>
        <v>0.53520831661650348</v>
      </c>
      <c r="O161" s="26">
        <f t="shared" si="31"/>
        <v>94.038315162035147</v>
      </c>
      <c r="P161" s="26">
        <f t="shared" si="34"/>
        <v>4.7019157581017579</v>
      </c>
      <c r="Q161" s="26">
        <f t="shared" si="40"/>
        <v>104.74248149436522</v>
      </c>
      <c r="R161" s="26">
        <f t="shared" si="41"/>
        <v>5.2371240747182615</v>
      </c>
      <c r="S161" s="26">
        <f>IF(IFERROR(MATCH(H161,Table16[Date],0),0)=1,INDEX(Table16[New Claimed],MATCH(H161,Table16[Date],0)),S160+(K160*0.01)+J161)</f>
        <v>884.51114868286311</v>
      </c>
      <c r="T161" s="27">
        <f>(K161-S161)/K161</f>
        <v>0.1814520239338695</v>
      </c>
      <c r="U161" s="28">
        <f t="shared" si="36"/>
        <v>2.2237942273717337E-3</v>
      </c>
      <c r="V161" s="29">
        <f t="shared" si="30"/>
        <v>0.02</v>
      </c>
      <c r="W161" s="45">
        <f t="shared" si="37"/>
        <v>4790.4759552691485</v>
      </c>
      <c r="X161" s="45">
        <f t="shared" si="38"/>
        <v>0</v>
      </c>
      <c r="Y161" s="65"/>
      <c r="Z161" s="15"/>
    </row>
    <row r="162" spans="1:26" ht="18" customHeight="1" x14ac:dyDescent="0.25">
      <c r="A162" s="15"/>
      <c r="B162" s="15"/>
      <c r="C162" s="15"/>
      <c r="D162" s="15"/>
      <c r="E162" s="16"/>
      <c r="F162" s="15"/>
      <c r="G162" s="23">
        <v>160</v>
      </c>
      <c r="H162" s="24">
        <f t="shared" si="32"/>
        <v>44878</v>
      </c>
      <c r="I162" s="25">
        <f>SUMIF(Table1[Date],"="&amp;H162,Table1[$STAKE TO FAUCET])</f>
        <v>0</v>
      </c>
      <c r="J162" s="25">
        <f>SUMIF(Table13[Date],"="&amp;H162,Table13[$STAKE CLAIMED])</f>
        <v>0</v>
      </c>
      <c r="K162" s="26">
        <f>IF(IFERROR(MATCH(H162,Table16[Date],0),0)=1,INDEX(Table16[New NFV],MATCH(H162,Table16[Date],0)),K161 + (K161*0.0095)+I162)</f>
        <v>1090.8511543655834</v>
      </c>
      <c r="L162" s="26">
        <f>IF(T162&lt;-0.33,IF(L161-(W161-X162)&lt;K162,K162,L161-(W161-X162)),IF(IFERROR(MATCH(H162,Table16[Date],0),0)=1,INDEX(Table16[New GFV],MATCH(H162,Table16[Date],0)),L161+(L161*V161*0.95)+I162))</f>
        <v>4882.2859484982991</v>
      </c>
      <c r="M162" s="26">
        <f t="shared" si="39"/>
        <v>10.805855912487205</v>
      </c>
      <c r="N162" s="26">
        <f t="shared" si="33"/>
        <v>0.54029279562436028</v>
      </c>
      <c r="O162" s="26">
        <f t="shared" si="31"/>
        <v>95.825043150113814</v>
      </c>
      <c r="P162" s="26">
        <f t="shared" si="34"/>
        <v>4.7912521575056912</v>
      </c>
      <c r="Q162" s="26">
        <f t="shared" si="40"/>
        <v>106.63089906260102</v>
      </c>
      <c r="R162" s="26">
        <f t="shared" si="41"/>
        <v>5.3315449531300514</v>
      </c>
      <c r="S162" s="26">
        <f>IF(IFERROR(MATCH(H162,Table16[Date],0),0)=1,INDEX(Table16[New Claimed],MATCH(H162,Table16[Date],0)),S161+(K161*0.01)+J162)</f>
        <v>895.31700459535034</v>
      </c>
      <c r="T162" s="27">
        <f t="shared" si="35"/>
        <v>0.17924915694291188</v>
      </c>
      <c r="U162" s="28">
        <f t="shared" si="36"/>
        <v>2.2028669909576193E-3</v>
      </c>
      <c r="V162" s="29">
        <f t="shared" si="30"/>
        <v>0.02</v>
      </c>
      <c r="W162" s="45">
        <f t="shared" si="37"/>
        <v>4886.3009984192622</v>
      </c>
      <c r="X162" s="45">
        <f t="shared" si="38"/>
        <v>0</v>
      </c>
      <c r="Y162" s="65"/>
      <c r="Z162" s="15"/>
    </row>
    <row r="163" spans="1:26" ht="18" customHeight="1" x14ac:dyDescent="0.25">
      <c r="A163" s="15"/>
      <c r="B163" s="15"/>
      <c r="C163" s="15"/>
      <c r="D163" s="15"/>
      <c r="E163" s="16"/>
      <c r="F163" s="15"/>
      <c r="G163" s="23">
        <v>161</v>
      </c>
      <c r="H163" s="24">
        <f t="shared" si="32"/>
        <v>44879</v>
      </c>
      <c r="I163" s="25">
        <f>SUMIF(Table1[Date],"="&amp;H163,Table1[$STAKE TO FAUCET])</f>
        <v>0</v>
      </c>
      <c r="J163" s="25">
        <f>SUMIF(Table13[Date],"="&amp;H163,Table13[$STAKE CLAIMED])</f>
        <v>0</v>
      </c>
      <c r="K163" s="26">
        <f>IF(IFERROR(MATCH(H163,Table16[Date],0),0)=1,INDEX(Table16[New NFV],MATCH(H163,Table16[Date],0)),K162 + (K162*0.0095)+I163)</f>
        <v>1101.2142403320565</v>
      </c>
      <c r="L163" s="26">
        <f>IF(T163&lt;-0.33,IF(L162-(W162-X163)&lt;K163,K163,L162-(W162-X163)),IF(IFERROR(MATCH(H163,Table16[Date],0),0)=1,INDEX(Table16[New GFV],MATCH(H163,Table16[Date],0)),L162+(L162*V162*0.95)+I163))</f>
        <v>4975.0493815197669</v>
      </c>
      <c r="M163" s="26">
        <f t="shared" si="39"/>
        <v>10.908511543655834</v>
      </c>
      <c r="N163" s="26">
        <f t="shared" si="33"/>
        <v>0.54542557718279172</v>
      </c>
      <c r="O163" s="26">
        <f t="shared" si="31"/>
        <v>97.645718969965984</v>
      </c>
      <c r="P163" s="26">
        <f t="shared" si="34"/>
        <v>4.8822859484982999</v>
      </c>
      <c r="Q163" s="26">
        <f t="shared" si="40"/>
        <v>108.55423051362182</v>
      </c>
      <c r="R163" s="26">
        <f t="shared" si="41"/>
        <v>5.4277115256810919</v>
      </c>
      <c r="S163" s="26">
        <f>IF(IFERROR(MATCH(H163,Table16[Date],0),0)=1,INDEX(Table16[New Claimed],MATCH(H163,Table16[Date],0)),S162+(K162*0.01)+J163)</f>
        <v>906.22551613900623</v>
      </c>
      <c r="T163" s="27">
        <f t="shared" si="35"/>
        <v>0.17706702025053184</v>
      </c>
      <c r="U163" s="28">
        <f t="shared" si="36"/>
        <v>2.1821366923800434E-3</v>
      </c>
      <c r="V163" s="29">
        <f t="shared" si="30"/>
        <v>0.02</v>
      </c>
      <c r="W163" s="45">
        <f t="shared" si="37"/>
        <v>4983.9467173892281</v>
      </c>
      <c r="X163" s="45">
        <f t="shared" si="38"/>
        <v>0</v>
      </c>
      <c r="Y163" s="65"/>
      <c r="Z163" s="15"/>
    </row>
    <row r="164" spans="1:26" ht="18" customHeight="1" x14ac:dyDescent="0.25">
      <c r="A164" s="15"/>
      <c r="B164" s="15"/>
      <c r="C164" s="15"/>
      <c r="D164" s="15"/>
      <c r="E164" s="16"/>
      <c r="F164" s="15"/>
      <c r="G164" s="23">
        <v>162</v>
      </c>
      <c r="H164" s="24">
        <f t="shared" si="32"/>
        <v>44880</v>
      </c>
      <c r="I164" s="25">
        <f>SUMIF(Table1[Date],"="&amp;H164,Table1[$STAKE TO FAUCET])</f>
        <v>0</v>
      </c>
      <c r="J164" s="25">
        <f>SUMIF(Table13[Date],"="&amp;H164,Table13[$STAKE CLAIMED])</f>
        <v>0</v>
      </c>
      <c r="K164" s="26">
        <f>IF(IFERROR(MATCH(H164,Table16[Date],0),0)=1,INDEX(Table16[New NFV],MATCH(H164,Table16[Date],0)),K163 + (K163*0.0095)+I164)</f>
        <v>1111.675775615211</v>
      </c>
      <c r="L164" s="26">
        <f>IF(T164&lt;-0.33,IF(L163-(W163-X164)&lt;K164,K164,L163-(W163-X164)),IF(IFERROR(MATCH(H164,Table16[Date],0),0)=1,INDEX(Table16[New GFV],MATCH(H164,Table16[Date],0)),L163+(L163*V163*0.95)+I164))</f>
        <v>5069.5753197686427</v>
      </c>
      <c r="M164" s="26">
        <f t="shared" si="39"/>
        <v>11.012142403320565</v>
      </c>
      <c r="N164" s="26">
        <f t="shared" si="33"/>
        <v>0.55060712016602831</v>
      </c>
      <c r="O164" s="26">
        <f t="shared" si="31"/>
        <v>99.500987630395343</v>
      </c>
      <c r="P164" s="26">
        <f t="shared" si="34"/>
        <v>4.9750493815197672</v>
      </c>
      <c r="Q164" s="26">
        <f t="shared" si="40"/>
        <v>110.51313003371591</v>
      </c>
      <c r="R164" s="26">
        <f t="shared" si="41"/>
        <v>5.5256565016857957</v>
      </c>
      <c r="S164" s="26">
        <f>IF(IFERROR(MATCH(H164,Table16[Date],0),0)=1,INDEX(Table16[New Claimed],MATCH(H164,Table16[Date],0)),S163+(K163*0.01)+J164)</f>
        <v>917.23765854232681</v>
      </c>
      <c r="T164" s="27">
        <f t="shared" si="35"/>
        <v>0.17490541877219595</v>
      </c>
      <c r="U164" s="28">
        <f t="shared" si="36"/>
        <v>2.1616014783358839E-3</v>
      </c>
      <c r="V164" s="29">
        <f t="shared" si="30"/>
        <v>0.02</v>
      </c>
      <c r="W164" s="45">
        <f t="shared" si="37"/>
        <v>5083.4477050196238</v>
      </c>
      <c r="X164" s="45">
        <f t="shared" si="38"/>
        <v>0</v>
      </c>
      <c r="Y164" s="65"/>
      <c r="Z164" s="15"/>
    </row>
    <row r="165" spans="1:26" ht="18" customHeight="1" x14ac:dyDescent="0.25">
      <c r="A165" s="15"/>
      <c r="B165" s="15"/>
      <c r="C165" s="15"/>
      <c r="D165" s="15"/>
      <c r="E165" s="16"/>
      <c r="F165" s="15"/>
      <c r="G165" s="23">
        <v>163</v>
      </c>
      <c r="H165" s="24">
        <f t="shared" si="32"/>
        <v>44881</v>
      </c>
      <c r="I165" s="25">
        <f>SUMIF(Table1[Date],"="&amp;H165,Table1[$STAKE TO FAUCET])</f>
        <v>0</v>
      </c>
      <c r="J165" s="25">
        <f>SUMIF(Table13[Date],"="&amp;H165,Table13[$STAKE CLAIMED])</f>
        <v>0</v>
      </c>
      <c r="K165" s="26">
        <f>IF(IFERROR(MATCH(H165,Table16[Date],0),0)=1,INDEX(Table16[New NFV],MATCH(H165,Table16[Date],0)),K164 + (K164*0.0095)+I165)</f>
        <v>1122.2366954835554</v>
      </c>
      <c r="L165" s="26">
        <f>IF(T165&lt;-0.33,IF(L164-(W164-X165)&lt;K165,K165,L164-(W164-X165)),IF(IFERROR(MATCH(H165,Table16[Date],0),0)=1,INDEX(Table16[New GFV],MATCH(H165,Table16[Date],0)),L164+(L164*V164*0.95)+I165))</f>
        <v>5165.8972508442466</v>
      </c>
      <c r="M165" s="26">
        <f t="shared" si="39"/>
        <v>11.11675775615211</v>
      </c>
      <c r="N165" s="26">
        <f t="shared" si="33"/>
        <v>0.55583788780760546</v>
      </c>
      <c r="O165" s="26">
        <f t="shared" si="31"/>
        <v>101.39150639537286</v>
      </c>
      <c r="P165" s="26">
        <f t="shared" si="34"/>
        <v>5.0695753197686431</v>
      </c>
      <c r="Q165" s="26">
        <f t="shared" si="40"/>
        <v>112.50826415152497</v>
      </c>
      <c r="R165" s="26">
        <f t="shared" si="41"/>
        <v>5.6254132075762486</v>
      </c>
      <c r="S165" s="26">
        <f>IF(IFERROR(MATCH(H165,Table16[Date],0),0)=1,INDEX(Table16[New Claimed],MATCH(H165,Table16[Date],0)),S164+(K164*0.01)+J165)</f>
        <v>928.3544162984789</v>
      </c>
      <c r="T165" s="27">
        <f t="shared" si="35"/>
        <v>0.17276415925923316</v>
      </c>
      <c r="U165" s="28">
        <f t="shared" si="36"/>
        <v>2.1412595129627898E-3</v>
      </c>
      <c r="V165" s="29">
        <f t="shared" si="30"/>
        <v>0.02</v>
      </c>
      <c r="W165" s="45">
        <f t="shared" si="37"/>
        <v>5184.8392114149965</v>
      </c>
      <c r="X165" s="45">
        <f t="shared" si="38"/>
        <v>0</v>
      </c>
      <c r="Y165" s="65"/>
      <c r="Z165" s="15"/>
    </row>
    <row r="166" spans="1:26" ht="18" customHeight="1" x14ac:dyDescent="0.25">
      <c r="A166" s="15"/>
      <c r="B166" s="15"/>
      <c r="C166" s="15"/>
      <c r="D166" s="15"/>
      <c r="E166" s="16"/>
      <c r="F166" s="15"/>
      <c r="G166" s="23">
        <v>164</v>
      </c>
      <c r="H166" s="24">
        <f t="shared" si="32"/>
        <v>44882</v>
      </c>
      <c r="I166" s="25">
        <f>SUMIF(Table1[Date],"="&amp;H166,Table1[$STAKE TO FAUCET])</f>
        <v>0</v>
      </c>
      <c r="J166" s="25">
        <f>SUMIF(Table13[Date],"="&amp;H166,Table13[$STAKE CLAIMED])</f>
        <v>0</v>
      </c>
      <c r="K166" s="26">
        <f>IF(IFERROR(MATCH(H166,Table16[Date],0),0)=1,INDEX(Table16[New NFV],MATCH(H166,Table16[Date],0)),K165 + (K165*0.0095)+I166)</f>
        <v>1132.8979440906492</v>
      </c>
      <c r="L166" s="26">
        <f>IF(T166&lt;-0.33,IF(L165-(W165-X166)&lt;K166,K166,L165-(W165-X166)),IF(IFERROR(MATCH(H166,Table16[Date],0),0)=1,INDEX(Table16[New GFV],MATCH(H166,Table16[Date],0)),L165+(L165*V165*0.95)+I166))</f>
        <v>5264.0492986102872</v>
      </c>
      <c r="M166" s="26">
        <f t="shared" si="39"/>
        <v>11.222366954835554</v>
      </c>
      <c r="N166" s="26">
        <f t="shared" si="33"/>
        <v>0.56111834774177771</v>
      </c>
      <c r="O166" s="26">
        <f t="shared" si="31"/>
        <v>103.31794501688493</v>
      </c>
      <c r="P166" s="26">
        <f t="shared" si="34"/>
        <v>5.1658972508442469</v>
      </c>
      <c r="Q166" s="26">
        <f t="shared" si="40"/>
        <v>114.54031197172048</v>
      </c>
      <c r="R166" s="26">
        <f t="shared" si="41"/>
        <v>5.7270155985860249</v>
      </c>
      <c r="S166" s="26">
        <f>IF(IFERROR(MATCH(H166,Table16[Date],0),0)=1,INDEX(Table16[New Claimed],MATCH(H166,Table16[Date],0)),S165+(K165*0.01)+J166)</f>
        <v>939.57678325331449</v>
      </c>
      <c r="T166" s="27">
        <f t="shared" si="35"/>
        <v>0.1706430502815583</v>
      </c>
      <c r="U166" s="28">
        <f t="shared" si="36"/>
        <v>2.1211089776748682E-3</v>
      </c>
      <c r="V166" s="29">
        <f t="shared" si="30"/>
        <v>0.02</v>
      </c>
      <c r="W166" s="45">
        <f t="shared" si="37"/>
        <v>5288.157156431881</v>
      </c>
      <c r="X166" s="45">
        <f t="shared" si="38"/>
        <v>0</v>
      </c>
      <c r="Y166" s="65"/>
      <c r="Z166" s="15"/>
    </row>
    <row r="167" spans="1:26" ht="18" customHeight="1" x14ac:dyDescent="0.25">
      <c r="A167" s="15"/>
      <c r="B167" s="15"/>
      <c r="C167" s="15"/>
      <c r="D167" s="15"/>
      <c r="E167" s="16"/>
      <c r="F167" s="15"/>
      <c r="G167" s="23">
        <v>165</v>
      </c>
      <c r="H167" s="24">
        <f t="shared" si="32"/>
        <v>44883</v>
      </c>
      <c r="I167" s="25">
        <f>SUMIF(Table1[Date],"="&amp;H167,Table1[$STAKE TO FAUCET])</f>
        <v>0</v>
      </c>
      <c r="J167" s="25">
        <f>SUMIF(Table13[Date],"="&amp;H167,Table13[$STAKE CLAIMED])</f>
        <v>0</v>
      </c>
      <c r="K167" s="26">
        <f>IF(IFERROR(MATCH(H167,Table16[Date],0),0)=1,INDEX(Table16[New NFV],MATCH(H167,Table16[Date],0)),K166 + (K166*0.0095)+I167)</f>
        <v>1143.6604745595102</v>
      </c>
      <c r="L167" s="26">
        <f>IF(T167&lt;-0.33,IF(L166-(W166-X167)&lt;K167,K167,L166-(W166-X167)),IF(IFERROR(MATCH(H167,Table16[Date],0),0)=1,INDEX(Table16[New GFV],MATCH(H167,Table16[Date],0)),L166+(L166*V166*0.95)+I167))</f>
        <v>5364.0662352838826</v>
      </c>
      <c r="M167" s="26">
        <f t="shared" si="39"/>
        <v>11.328979440906492</v>
      </c>
      <c r="N167" s="26">
        <f t="shared" si="33"/>
        <v>0.56644897204532463</v>
      </c>
      <c r="O167" s="26">
        <f t="shared" si="31"/>
        <v>105.28098597220574</v>
      </c>
      <c r="P167" s="26">
        <f t="shared" si="34"/>
        <v>5.2640492986102876</v>
      </c>
      <c r="Q167" s="26">
        <f t="shared" si="40"/>
        <v>116.60996541311223</v>
      </c>
      <c r="R167" s="26">
        <f t="shared" si="41"/>
        <v>5.8304982706556121</v>
      </c>
      <c r="S167" s="26">
        <f>IF(IFERROR(MATCH(H167,Table16[Date],0),0)=1,INDEX(Table16[New Claimed],MATCH(H167,Table16[Date],0)),S166+(K166*0.01)+J167)</f>
        <v>950.90576269422093</v>
      </c>
      <c r="T167" s="27">
        <f t="shared" si="35"/>
        <v>0.16854190221055798</v>
      </c>
      <c r="U167" s="28">
        <f t="shared" si="36"/>
        <v>2.1011480710003139E-3</v>
      </c>
      <c r="V167" s="29">
        <f t="shared" si="30"/>
        <v>0.02</v>
      </c>
      <c r="W167" s="45">
        <f t="shared" si="37"/>
        <v>5393.4381424040866</v>
      </c>
      <c r="X167" s="45">
        <f t="shared" si="38"/>
        <v>0</v>
      </c>
      <c r="Y167" s="65"/>
      <c r="Z167" s="15"/>
    </row>
    <row r="168" spans="1:26" ht="18" customHeight="1" x14ac:dyDescent="0.25">
      <c r="A168" s="15"/>
      <c r="B168" s="15"/>
      <c r="C168" s="15"/>
      <c r="D168" s="15"/>
      <c r="E168" s="16"/>
      <c r="F168" s="15"/>
      <c r="G168" s="23">
        <v>166</v>
      </c>
      <c r="H168" s="24">
        <f t="shared" si="32"/>
        <v>44884</v>
      </c>
      <c r="I168" s="25">
        <f>SUMIF(Table1[Date],"="&amp;H168,Table1[$STAKE TO FAUCET])</f>
        <v>0</v>
      </c>
      <c r="J168" s="25">
        <f>SUMIF(Table13[Date],"="&amp;H168,Table13[$STAKE CLAIMED])</f>
        <v>0</v>
      </c>
      <c r="K168" s="26">
        <f>IF(IFERROR(MATCH(H168,Table16[Date],0),0)=1,INDEX(Table16[New NFV],MATCH(H168,Table16[Date],0)),K167 + (K167*0.0095)+I168)</f>
        <v>1154.5252490678256</v>
      </c>
      <c r="L168" s="26">
        <f>IF(T168&lt;-0.33,IF(L167-(W167-X168)&lt;K168,K168,L167-(W167-X168)),IF(IFERROR(MATCH(H168,Table16[Date],0),0)=1,INDEX(Table16[New GFV],MATCH(H168,Table16[Date],0)),L167+(L167*V167*0.95)+I168))</f>
        <v>5465.9834937542764</v>
      </c>
      <c r="M168" s="26">
        <f t="shared" si="39"/>
        <v>11.436604745595103</v>
      </c>
      <c r="N168" s="26">
        <f t="shared" si="33"/>
        <v>0.57183023727975513</v>
      </c>
      <c r="O168" s="26">
        <f t="shared" si="31"/>
        <v>107.28132470567766</v>
      </c>
      <c r="P168" s="26">
        <f t="shared" si="34"/>
        <v>5.3640662352838833</v>
      </c>
      <c r="Q168" s="26">
        <f t="shared" si="40"/>
        <v>118.71792945127277</v>
      </c>
      <c r="R168" s="26">
        <f t="shared" si="41"/>
        <v>5.9358964725636385</v>
      </c>
      <c r="S168" s="26">
        <f>IF(IFERROR(MATCH(H168,Table16[Date],0),0)=1,INDEX(Table16[New Claimed],MATCH(H168,Table16[Date],0)),S167+(K167*0.01)+J168)</f>
        <v>962.34236743981603</v>
      </c>
      <c r="T168" s="27">
        <f t="shared" si="35"/>
        <v>0.16646052720213769</v>
      </c>
      <c r="U168" s="28">
        <f t="shared" si="36"/>
        <v>2.0813750084202887E-3</v>
      </c>
      <c r="V168" s="29">
        <f t="shared" si="30"/>
        <v>0.02</v>
      </c>
      <c r="W168" s="45">
        <f t="shared" si="37"/>
        <v>5500.7194671097641</v>
      </c>
      <c r="X168" s="45">
        <f t="shared" si="38"/>
        <v>0</v>
      </c>
      <c r="Y168" s="65"/>
      <c r="Z168" s="15"/>
    </row>
    <row r="169" spans="1:26" ht="18" customHeight="1" x14ac:dyDescent="0.25">
      <c r="A169" s="15"/>
      <c r="B169" s="15"/>
      <c r="C169" s="15"/>
      <c r="D169" s="15"/>
      <c r="E169" s="16"/>
      <c r="F169" s="15"/>
      <c r="G169" s="23">
        <v>167</v>
      </c>
      <c r="H169" s="24">
        <f t="shared" si="32"/>
        <v>44885</v>
      </c>
      <c r="I169" s="25">
        <f>SUMIF(Table1[Date],"="&amp;H169,Table1[$STAKE TO FAUCET])</f>
        <v>0</v>
      </c>
      <c r="J169" s="25">
        <f>SUMIF(Table13[Date],"="&amp;H169,Table13[$STAKE CLAIMED])</f>
        <v>0</v>
      </c>
      <c r="K169" s="26">
        <f>IF(IFERROR(MATCH(H169,Table16[Date],0),0)=1,INDEX(Table16[New NFV],MATCH(H169,Table16[Date],0)),K168 + (K168*0.0095)+I169)</f>
        <v>1165.4932389339699</v>
      </c>
      <c r="L169" s="26">
        <f>IF(T169&lt;-0.33,IF(L168-(W168-X169)&lt;K169,K169,L168-(W168-X169)),IF(IFERROR(MATCH(H169,Table16[Date],0),0)=1,INDEX(Table16[New GFV],MATCH(H169,Table16[Date],0)),L168+(L168*V168*0.95)+I169))</f>
        <v>5569.8371801356079</v>
      </c>
      <c r="M169" s="26">
        <f t="shared" si="39"/>
        <v>11.545252490678257</v>
      </c>
      <c r="N169" s="26">
        <f t="shared" si="33"/>
        <v>0.57726262453391286</v>
      </c>
      <c r="O169" s="26">
        <f t="shared" si="31"/>
        <v>109.31966987508554</v>
      </c>
      <c r="P169" s="26">
        <f t="shared" si="34"/>
        <v>5.4659834937542771</v>
      </c>
      <c r="Q169" s="26">
        <f t="shared" si="40"/>
        <v>120.86492236576379</v>
      </c>
      <c r="R169" s="26">
        <f t="shared" si="41"/>
        <v>6.0432461182881898</v>
      </c>
      <c r="S169" s="26">
        <f>IF(IFERROR(MATCH(H169,Table16[Date],0),0)=1,INDEX(Table16[New Claimed],MATCH(H169,Table16[Date],0)),S168+(K168*0.01)+J169)</f>
        <v>973.88761993049434</v>
      </c>
      <c r="T169" s="27">
        <f t="shared" si="35"/>
        <v>0.16439873917992828</v>
      </c>
      <c r="U169" s="28">
        <f t="shared" si="36"/>
        <v>2.0617880222094098E-3</v>
      </c>
      <c r="V169" s="29">
        <f t="shared" si="30"/>
        <v>0.02</v>
      </c>
      <c r="W169" s="45">
        <f t="shared" si="37"/>
        <v>5610.0391369848494</v>
      </c>
      <c r="X169" s="45">
        <f t="shared" si="38"/>
        <v>0</v>
      </c>
      <c r="Y169" s="65"/>
      <c r="Z169" s="15"/>
    </row>
    <row r="170" spans="1:26" ht="18" customHeight="1" x14ac:dyDescent="0.25">
      <c r="A170" s="15"/>
      <c r="B170" s="15"/>
      <c r="C170" s="15"/>
      <c r="D170" s="15"/>
      <c r="E170" s="16"/>
      <c r="F170" s="15"/>
      <c r="G170" s="23">
        <v>168</v>
      </c>
      <c r="H170" s="24">
        <f t="shared" si="32"/>
        <v>44886</v>
      </c>
      <c r="I170" s="25">
        <f>SUMIF(Table1[Date],"="&amp;H170,Table1[$STAKE TO FAUCET])</f>
        <v>0</v>
      </c>
      <c r="J170" s="25">
        <f>SUMIF(Table13[Date],"="&amp;H170,Table13[$STAKE CLAIMED])</f>
        <v>0</v>
      </c>
      <c r="K170" s="26">
        <f>IF(IFERROR(MATCH(H170,Table16[Date],0),0)=1,INDEX(Table16[New NFV],MATCH(H170,Table16[Date],0)),K169 + (K169*0.0095)+I170)</f>
        <v>1176.5654247038426</v>
      </c>
      <c r="L170" s="26">
        <f>IF(T170&lt;-0.33,IF(L169-(W169-X170)&lt;K170,K170,L169-(W169-X170)),IF(IFERROR(MATCH(H170,Table16[Date],0),0)=1,INDEX(Table16[New GFV],MATCH(H170,Table16[Date],0)),L169+(L169*V169*0.95)+I170))</f>
        <v>5675.6640865581849</v>
      </c>
      <c r="M170" s="26">
        <f t="shared" si="39"/>
        <v>11.654932389339699</v>
      </c>
      <c r="N170" s="26">
        <f t="shared" si="33"/>
        <v>0.58274661946698492</v>
      </c>
      <c r="O170" s="26">
        <f t="shared" si="31"/>
        <v>111.39674360271216</v>
      </c>
      <c r="P170" s="26">
        <f t="shared" si="34"/>
        <v>5.5698371801356084</v>
      </c>
      <c r="Q170" s="26">
        <f t="shared" si="40"/>
        <v>123.05167599205186</v>
      </c>
      <c r="R170" s="26">
        <f t="shared" si="41"/>
        <v>6.1525837996025929</v>
      </c>
      <c r="S170" s="26">
        <f>IF(IFERROR(MATCH(H170,Table16[Date],0),0)=1,INDEX(Table16[New Claimed],MATCH(H170,Table16[Date],0)),S169+(K169*0.01)+J170)</f>
        <v>985.54255231983404</v>
      </c>
      <c r="T170" s="27">
        <f>(K170-S170)/K170</f>
        <v>0.1623563538186511</v>
      </c>
      <c r="U170" s="28">
        <f t="shared" si="36"/>
        <v>2.0423853612771825E-3</v>
      </c>
      <c r="V170" s="29">
        <f t="shared" si="30"/>
        <v>0.02</v>
      </c>
      <c r="W170" s="45">
        <f t="shared" si="37"/>
        <v>5721.4358805875618</v>
      </c>
      <c r="X170" s="45">
        <f t="shared" si="38"/>
        <v>0</v>
      </c>
      <c r="Y170" s="65"/>
      <c r="Z170" s="15"/>
    </row>
    <row r="171" spans="1:26" ht="18" customHeight="1" x14ac:dyDescent="0.25">
      <c r="A171" s="15"/>
      <c r="B171" s="15"/>
      <c r="C171" s="15"/>
      <c r="D171" s="15"/>
      <c r="E171" s="16"/>
      <c r="F171" s="15"/>
      <c r="G171" s="23">
        <v>169</v>
      </c>
      <c r="H171" s="24">
        <f t="shared" si="32"/>
        <v>44887</v>
      </c>
      <c r="I171" s="25">
        <f>SUMIF(Table1[Date],"="&amp;H171,Table1[$STAKE TO FAUCET])</f>
        <v>0</v>
      </c>
      <c r="J171" s="25">
        <f>SUMIF(Table13[Date],"="&amp;H171,Table13[$STAKE CLAIMED])</f>
        <v>0</v>
      </c>
      <c r="K171" s="26">
        <f>IF(IFERROR(MATCH(H171,Table16[Date],0),0)=1,INDEX(Table16[New NFV],MATCH(H171,Table16[Date],0)),K170 + (K170*0.0095)+I171)</f>
        <v>1187.7427962385291</v>
      </c>
      <c r="L171" s="26">
        <f>IF(T171&lt;-0.33,IF(L170-(W170-X171)&lt;K171,K171,L170-(W170-X171)),IF(IFERROR(MATCH(H171,Table16[Date],0),0)=1,INDEX(Table16[New GFV],MATCH(H171,Table16[Date],0)),L170+(L170*V170*0.95)+I171))</f>
        <v>5783.5017042027903</v>
      </c>
      <c r="M171" s="26">
        <f t="shared" si="39"/>
        <v>11.765654247038427</v>
      </c>
      <c r="N171" s="26">
        <f t="shared" si="33"/>
        <v>0.58828271235192131</v>
      </c>
      <c r="O171" s="26">
        <f t="shared" si="31"/>
        <v>113.5132817311637</v>
      </c>
      <c r="P171" s="26">
        <f t="shared" si="34"/>
        <v>5.6756640865581858</v>
      </c>
      <c r="Q171" s="26">
        <f t="shared" si="40"/>
        <v>125.27893597820213</v>
      </c>
      <c r="R171" s="26">
        <f t="shared" si="41"/>
        <v>6.2639467989101068</v>
      </c>
      <c r="S171" s="26">
        <f>IF(IFERROR(MATCH(H171,Table16[Date],0),0)=1,INDEX(Table16[New Claimed],MATCH(H171,Table16[Date],0)),S170+(K170*0.01)+J171)</f>
        <v>997.30820656687251</v>
      </c>
      <c r="T171" s="27">
        <f t="shared" si="35"/>
        <v>0.16033318852763848</v>
      </c>
      <c r="U171" s="28">
        <f t="shared" si="36"/>
        <v>2.0231652910126241E-3</v>
      </c>
      <c r="V171" s="29">
        <f t="shared" si="30"/>
        <v>0.02</v>
      </c>
      <c r="W171" s="45">
        <f t="shared" si="37"/>
        <v>5834.949162318725</v>
      </c>
      <c r="X171" s="45">
        <f t="shared" si="38"/>
        <v>0</v>
      </c>
      <c r="Y171" s="65"/>
      <c r="Z171" s="15"/>
    </row>
    <row r="172" spans="1:26" ht="18" customHeight="1" x14ac:dyDescent="0.25">
      <c r="A172" s="15"/>
      <c r="B172" s="15"/>
      <c r="C172" s="15"/>
      <c r="D172" s="15"/>
      <c r="E172" s="16"/>
      <c r="F172" s="15"/>
      <c r="G172" s="23">
        <v>170</v>
      </c>
      <c r="H172" s="24">
        <f t="shared" si="32"/>
        <v>44888</v>
      </c>
      <c r="I172" s="25">
        <f>SUMIF(Table1[Date],"="&amp;H172,Table1[$STAKE TO FAUCET])</f>
        <v>0</v>
      </c>
      <c r="J172" s="25">
        <f>SUMIF(Table13[Date],"="&amp;H172,Table13[$STAKE CLAIMED])</f>
        <v>0</v>
      </c>
      <c r="K172" s="26">
        <f>IF(IFERROR(MATCH(H172,Table16[Date],0),0)=1,INDEX(Table16[New NFV],MATCH(H172,Table16[Date],0)),K171 + (K171*0.0095)+I172)</f>
        <v>1199.0263528027951</v>
      </c>
      <c r="L172" s="26">
        <f>IF(T172&lt;-0.33,IF(L171-(W171-X172)&lt;K172,K172,L171-(W171-X172)),IF(IFERROR(MATCH(H172,Table16[Date],0),0)=1,INDEX(Table16[New GFV],MATCH(H172,Table16[Date],0)),L171+(L171*V171*0.95)+I172))</f>
        <v>5893.388236582643</v>
      </c>
      <c r="M172" s="26">
        <f t="shared" si="39"/>
        <v>11.877427962385291</v>
      </c>
      <c r="N172" s="26">
        <f t="shared" si="33"/>
        <v>0.59387139811926459</v>
      </c>
      <c r="O172" s="26">
        <f t="shared" si="31"/>
        <v>115.67003408405581</v>
      </c>
      <c r="P172" s="26">
        <f t="shared" si="34"/>
        <v>5.7835017042027914</v>
      </c>
      <c r="Q172" s="26">
        <f t="shared" si="40"/>
        <v>127.5474620464411</v>
      </c>
      <c r="R172" s="26">
        <f t="shared" si="41"/>
        <v>6.3773731023220561</v>
      </c>
      <c r="S172" s="26">
        <f>IF(IFERROR(MATCH(H172,Table16[Date],0),0)=1,INDEX(Table16[New Claimed],MATCH(H172,Table16[Date],0)),S171+(K171*0.01)+J172)</f>
        <v>1009.1856345292578</v>
      </c>
      <c r="T172" s="27">
        <f t="shared" si="35"/>
        <v>0.1583290624345107</v>
      </c>
      <c r="U172" s="28">
        <f t="shared" si="36"/>
        <v>2.0041260931277782E-3</v>
      </c>
      <c r="V172" s="29">
        <f t="shared" si="30"/>
        <v>0.02</v>
      </c>
      <c r="W172" s="45">
        <f t="shared" si="37"/>
        <v>5950.6191964027812</v>
      </c>
      <c r="X172" s="45">
        <f t="shared" si="38"/>
        <v>0</v>
      </c>
      <c r="Y172" s="65"/>
      <c r="Z172" s="15"/>
    </row>
    <row r="173" spans="1:26" ht="18" customHeight="1" x14ac:dyDescent="0.25">
      <c r="A173" s="15"/>
      <c r="B173" s="15"/>
      <c r="C173" s="15"/>
      <c r="D173" s="15"/>
      <c r="E173" s="16"/>
      <c r="F173" s="15"/>
      <c r="G173" s="23">
        <v>171</v>
      </c>
      <c r="H173" s="24">
        <f t="shared" si="32"/>
        <v>44889</v>
      </c>
      <c r="I173" s="25">
        <f>SUMIF(Table1[Date],"="&amp;H173,Table1[$STAKE TO FAUCET])</f>
        <v>0</v>
      </c>
      <c r="J173" s="25">
        <f>SUMIF(Table13[Date],"="&amp;H173,Table13[$STAKE CLAIMED])</f>
        <v>0</v>
      </c>
      <c r="K173" s="26">
        <f>IF(IFERROR(MATCH(H173,Table16[Date],0),0)=1,INDEX(Table16[New NFV],MATCH(H173,Table16[Date],0)),K172 + (K172*0.0095)+I173)</f>
        <v>1210.4171031544217</v>
      </c>
      <c r="L173" s="26">
        <f>IF(T173&lt;-0.33,IF(L172-(W172-X173)&lt;K173,K173,L172-(W172-X173)),IF(IFERROR(MATCH(H173,Table16[Date],0),0)=1,INDEX(Table16[New GFV],MATCH(H173,Table16[Date],0)),L172+(L172*V172*0.95)+I173))</f>
        <v>6005.3626130777129</v>
      </c>
      <c r="M173" s="26">
        <f t="shared" si="39"/>
        <v>11.990263528027953</v>
      </c>
      <c r="N173" s="26">
        <f t="shared" si="33"/>
        <v>0.59951317640139767</v>
      </c>
      <c r="O173" s="26">
        <f t="shared" si="31"/>
        <v>117.86776473165287</v>
      </c>
      <c r="P173" s="26">
        <f t="shared" si="34"/>
        <v>5.893388236582644</v>
      </c>
      <c r="Q173" s="26">
        <f t="shared" si="40"/>
        <v>129.85802825968082</v>
      </c>
      <c r="R173" s="26">
        <f t="shared" si="41"/>
        <v>6.4929014129840414</v>
      </c>
      <c r="S173" s="26">
        <f>IF(IFERROR(MATCH(H173,Table16[Date],0),0)=1,INDEX(Table16[New Claimed],MATCH(H173,Table16[Date],0)),S172+(K172*0.01)+J173)</f>
        <v>1021.1758980572857</v>
      </c>
      <c r="T173" s="27">
        <f t="shared" si="35"/>
        <v>0.15634379636900514</v>
      </c>
      <c r="U173" s="28">
        <f t="shared" si="36"/>
        <v>1.9852660655055587E-3</v>
      </c>
      <c r="V173" s="29">
        <f t="shared" si="30"/>
        <v>0.02</v>
      </c>
      <c r="W173" s="45">
        <f t="shared" si="37"/>
        <v>6068.4869611344338</v>
      </c>
      <c r="X173" s="45">
        <f t="shared" si="38"/>
        <v>0</v>
      </c>
      <c r="Y173" s="65"/>
      <c r="Z173" s="15"/>
    </row>
    <row r="174" spans="1:26" ht="18" customHeight="1" x14ac:dyDescent="0.25">
      <c r="A174" s="15"/>
      <c r="B174" s="15"/>
      <c r="C174" s="15"/>
      <c r="D174" s="15"/>
      <c r="E174" s="16"/>
      <c r="F174" s="15"/>
      <c r="G174" s="23">
        <v>172</v>
      </c>
      <c r="H174" s="24">
        <f t="shared" si="32"/>
        <v>44890</v>
      </c>
      <c r="I174" s="25">
        <f>SUMIF(Table1[Date],"="&amp;H174,Table1[$STAKE TO FAUCET])</f>
        <v>0</v>
      </c>
      <c r="J174" s="25">
        <f>SUMIF(Table13[Date],"="&amp;H174,Table13[$STAKE CLAIMED])</f>
        <v>0</v>
      </c>
      <c r="K174" s="26">
        <f>IF(IFERROR(MATCH(H174,Table16[Date],0),0)=1,INDEX(Table16[New NFV],MATCH(H174,Table16[Date],0)),K173 + (K173*0.0095)+I174)</f>
        <v>1221.9160656343888</v>
      </c>
      <c r="L174" s="26">
        <f>IF(T174&lt;-0.33,IF(L173-(W173-X174)&lt;K174,K174,L173-(W173-X174)),IF(IFERROR(MATCH(H174,Table16[Date],0),0)=1,INDEX(Table16[New GFV],MATCH(H174,Table16[Date],0)),L173+(L173*V173*0.95)+I174))</f>
        <v>6119.4645027261895</v>
      </c>
      <c r="M174" s="26">
        <f t="shared" si="39"/>
        <v>12.104171031544217</v>
      </c>
      <c r="N174" s="26">
        <f t="shared" si="33"/>
        <v>0.60520855157721087</v>
      </c>
      <c r="O174" s="26">
        <f t="shared" si="31"/>
        <v>120.10725226155427</v>
      </c>
      <c r="P174" s="26">
        <f t="shared" si="34"/>
        <v>6.0053626130777138</v>
      </c>
      <c r="Q174" s="26">
        <f t="shared" si="40"/>
        <v>132.21142329309848</v>
      </c>
      <c r="R174" s="26">
        <f t="shared" si="41"/>
        <v>6.6105711646549246</v>
      </c>
      <c r="S174" s="26">
        <f>IF(IFERROR(MATCH(H174,Table16[Date],0),0)=1,INDEX(Table16[New Claimed],MATCH(H174,Table16[Date],0)),S173+(K173*0.01)+J174)</f>
        <v>1033.28006908883</v>
      </c>
      <c r="T174" s="27">
        <f t="shared" si="35"/>
        <v>0.15437721284695902</v>
      </c>
      <c r="U174" s="28">
        <f t="shared" si="36"/>
        <v>1.9665835220461225E-3</v>
      </c>
      <c r="V174" s="29">
        <f t="shared" si="30"/>
        <v>0.02</v>
      </c>
      <c r="W174" s="45">
        <f t="shared" si="37"/>
        <v>6188.5942133959879</v>
      </c>
      <c r="X174" s="45">
        <f t="shared" si="38"/>
        <v>0</v>
      </c>
      <c r="Y174" s="65"/>
      <c r="Z174" s="15"/>
    </row>
    <row r="175" spans="1:26" ht="18" customHeight="1" x14ac:dyDescent="0.25">
      <c r="A175" s="15"/>
      <c r="B175" s="15"/>
      <c r="C175" s="15"/>
      <c r="D175" s="15"/>
      <c r="E175" s="16"/>
      <c r="F175" s="15"/>
      <c r="G175" s="23">
        <v>173</v>
      </c>
      <c r="H175" s="24">
        <f t="shared" si="32"/>
        <v>44891</v>
      </c>
      <c r="I175" s="25">
        <f>SUMIF(Table1[Date],"="&amp;H175,Table1[$STAKE TO FAUCET])</f>
        <v>0</v>
      </c>
      <c r="J175" s="25">
        <f>SUMIF(Table13[Date],"="&amp;H175,Table13[$STAKE CLAIMED])</f>
        <v>0</v>
      </c>
      <c r="K175" s="26">
        <f>IF(IFERROR(MATCH(H175,Table16[Date],0),0)=1,INDEX(Table16[New NFV],MATCH(H175,Table16[Date],0)),K174 + (K174*0.0095)+I175)</f>
        <v>1233.5242682579155</v>
      </c>
      <c r="L175" s="26">
        <f>IF(T175&lt;-0.33,IF(L174-(W174-X175)&lt;K175,K175,L174-(W174-X175)),IF(IFERROR(MATCH(H175,Table16[Date],0),0)=1,INDEX(Table16[New GFV],MATCH(H175,Table16[Date],0)),L174+(L174*V174*0.95)+I175))</f>
        <v>6235.7343282779875</v>
      </c>
      <c r="M175" s="26">
        <f t="shared" si="39"/>
        <v>12.219160656343888</v>
      </c>
      <c r="N175" s="26">
        <f t="shared" si="33"/>
        <v>0.61095803281719441</v>
      </c>
      <c r="O175" s="26">
        <f t="shared" si="31"/>
        <v>122.3892900545238</v>
      </c>
      <c r="P175" s="26">
        <f t="shared" si="34"/>
        <v>6.1194645027261902</v>
      </c>
      <c r="Q175" s="26">
        <f t="shared" si="40"/>
        <v>134.60845071086769</v>
      </c>
      <c r="R175" s="26">
        <f t="shared" si="41"/>
        <v>6.7304225355433847</v>
      </c>
      <c r="S175" s="26">
        <f>IF(IFERROR(MATCH(H175,Table16[Date],0),0)=1,INDEX(Table16[New Claimed],MATCH(H175,Table16[Date],0)),S174+(K174*0.01)+J175)</f>
        <v>1045.499229745174</v>
      </c>
      <c r="T175" s="27">
        <f t="shared" si="35"/>
        <v>0.15242913605444175</v>
      </c>
      <c r="U175" s="28">
        <f t="shared" si="36"/>
        <v>1.9480767925172671E-3</v>
      </c>
      <c r="V175" s="29">
        <f t="shared" si="30"/>
        <v>0.02</v>
      </c>
      <c r="W175" s="45">
        <f t="shared" si="37"/>
        <v>6310.9835034505113</v>
      </c>
      <c r="X175" s="45">
        <f t="shared" si="38"/>
        <v>0</v>
      </c>
      <c r="Y175" s="65"/>
      <c r="Z175" s="15"/>
    </row>
    <row r="176" spans="1:26" ht="18" customHeight="1" x14ac:dyDescent="0.25">
      <c r="A176" s="15"/>
      <c r="B176" s="15"/>
      <c r="C176" s="15"/>
      <c r="D176" s="15"/>
      <c r="E176" s="16"/>
      <c r="F176" s="15"/>
      <c r="G176" s="23">
        <v>174</v>
      </c>
      <c r="H176" s="24">
        <f t="shared" si="32"/>
        <v>44892</v>
      </c>
      <c r="I176" s="25">
        <f>SUMIF(Table1[Date],"="&amp;H176,Table1[$STAKE TO FAUCET])</f>
        <v>0</v>
      </c>
      <c r="J176" s="25">
        <f>SUMIF(Table13[Date],"="&amp;H176,Table13[$STAKE CLAIMED])</f>
        <v>0</v>
      </c>
      <c r="K176" s="26">
        <f>IF(IFERROR(MATCH(H176,Table16[Date],0),0)=1,INDEX(Table16[New NFV],MATCH(H176,Table16[Date],0)),K175 + (K175*0.0095)+I176)</f>
        <v>1245.2427488063656</v>
      </c>
      <c r="L176" s="26">
        <f>IF(T176&lt;-0.33,IF(L175-(W175-X176)&lt;K176,K176,L175-(W175-X176)),IF(IFERROR(MATCH(H176,Table16[Date],0),0)=1,INDEX(Table16[New GFV],MATCH(H176,Table16[Date],0)),L175+(L175*V175*0.95)+I176))</f>
        <v>6354.2132805152696</v>
      </c>
      <c r="M176" s="26">
        <f t="shared" si="39"/>
        <v>12.335242682579155</v>
      </c>
      <c r="N176" s="26">
        <f t="shared" si="33"/>
        <v>0.61676213412895775</v>
      </c>
      <c r="O176" s="26">
        <f t="shared" si="31"/>
        <v>124.71468656555976</v>
      </c>
      <c r="P176" s="26">
        <f t="shared" si="34"/>
        <v>6.2357343282779887</v>
      </c>
      <c r="Q176" s="26">
        <f t="shared" si="40"/>
        <v>137.04992924813891</v>
      </c>
      <c r="R176" s="26">
        <f t="shared" si="41"/>
        <v>6.8524964624069469</v>
      </c>
      <c r="S176" s="26">
        <f>IF(IFERROR(MATCH(H176,Table16[Date],0),0)=1,INDEX(Table16[New Claimed],MATCH(H176,Table16[Date],0)),S175+(K175*0.01)+J176)</f>
        <v>1057.8344724277531</v>
      </c>
      <c r="T176" s="27">
        <f t="shared" si="35"/>
        <v>0.15049939183203739</v>
      </c>
      <c r="U176" s="28">
        <f t="shared" si="36"/>
        <v>1.9297442224043559E-3</v>
      </c>
      <c r="V176" s="29">
        <f t="shared" si="30"/>
        <v>0.02</v>
      </c>
      <c r="W176" s="45">
        <f t="shared" si="37"/>
        <v>6435.6981900160708</v>
      </c>
      <c r="X176" s="45">
        <f t="shared" si="38"/>
        <v>0</v>
      </c>
      <c r="Y176" s="65"/>
      <c r="Z176" s="15"/>
    </row>
    <row r="177" spans="1:26" ht="18" customHeight="1" x14ac:dyDescent="0.25">
      <c r="A177" s="15"/>
      <c r="B177" s="15"/>
      <c r="C177" s="15"/>
      <c r="D177" s="15"/>
      <c r="E177" s="16"/>
      <c r="F177" s="15"/>
      <c r="G177" s="23">
        <v>175</v>
      </c>
      <c r="H177" s="24">
        <f t="shared" si="32"/>
        <v>44893</v>
      </c>
      <c r="I177" s="25">
        <f>SUMIF(Table1[Date],"="&amp;H177,Table1[$STAKE TO FAUCET])</f>
        <v>0</v>
      </c>
      <c r="J177" s="25">
        <f>SUMIF(Table13[Date],"="&amp;H177,Table13[$STAKE CLAIMED])</f>
        <v>0</v>
      </c>
      <c r="K177" s="26">
        <f>IF(IFERROR(MATCH(H177,Table16[Date],0),0)=1,INDEX(Table16[New NFV],MATCH(H177,Table16[Date],0)),K176 + (K176*0.0095)+I177)</f>
        <v>1257.0725549200261</v>
      </c>
      <c r="L177" s="26">
        <f>IF(T177&lt;-0.33,IF(L176-(W176-X177)&lt;K177,K177,L176-(W176-X177)),IF(IFERROR(MATCH(H177,Table16[Date],0),0)=1,INDEX(Table16[New GFV],MATCH(H177,Table16[Date],0)),L176+(L176*V176*0.95)+I177))</f>
        <v>6474.9433328450596</v>
      </c>
      <c r="M177" s="26">
        <f t="shared" si="39"/>
        <v>12.452427488063657</v>
      </c>
      <c r="N177" s="26">
        <f t="shared" si="33"/>
        <v>0.62262137440318288</v>
      </c>
      <c r="O177" s="26">
        <f t="shared" si="31"/>
        <v>127.08426561030539</v>
      </c>
      <c r="P177" s="26">
        <f t="shared" si="34"/>
        <v>6.3542132805152702</v>
      </c>
      <c r="Q177" s="26">
        <f t="shared" si="40"/>
        <v>139.53669309836906</v>
      </c>
      <c r="R177" s="26">
        <f t="shared" si="41"/>
        <v>6.976834654918453</v>
      </c>
      <c r="S177" s="26">
        <f>IF(IFERROR(MATCH(H177,Table16[Date],0),0)=1,INDEX(Table16[New Claimed],MATCH(H177,Table16[Date],0)),S176+(K176*0.01)+J177)</f>
        <v>1070.2868999158168</v>
      </c>
      <c r="T177" s="27">
        <f t="shared" si="35"/>
        <v>0.14858780765927423</v>
      </c>
      <c r="U177" s="28">
        <f t="shared" si="36"/>
        <v>1.9115841727631588E-3</v>
      </c>
      <c r="V177" s="29">
        <f t="shared" si="30"/>
        <v>0.02</v>
      </c>
      <c r="W177" s="45">
        <f t="shared" si="37"/>
        <v>6562.7824556263758</v>
      </c>
      <c r="X177" s="45">
        <f t="shared" si="38"/>
        <v>0</v>
      </c>
      <c r="Y177" s="65"/>
      <c r="Z177" s="15"/>
    </row>
    <row r="178" spans="1:26" ht="18" customHeight="1" x14ac:dyDescent="0.25">
      <c r="A178" s="15"/>
      <c r="B178" s="15"/>
      <c r="C178" s="15"/>
      <c r="D178" s="15"/>
      <c r="E178" s="16"/>
      <c r="F178" s="15"/>
      <c r="G178" s="23">
        <v>176</v>
      </c>
      <c r="H178" s="24">
        <f t="shared" si="32"/>
        <v>44894</v>
      </c>
      <c r="I178" s="25">
        <f>SUMIF(Table1[Date],"="&amp;H178,Table1[$STAKE TO FAUCET])</f>
        <v>0</v>
      </c>
      <c r="J178" s="25">
        <f>SUMIF(Table13[Date],"="&amp;H178,Table13[$STAKE CLAIMED])</f>
        <v>0</v>
      </c>
      <c r="K178" s="26">
        <f>IF(IFERROR(MATCH(H178,Table16[Date],0),0)=1,INDEX(Table16[New NFV],MATCH(H178,Table16[Date],0)),K177 + (K177*0.0095)+I178)</f>
        <v>1269.0147441917663</v>
      </c>
      <c r="L178" s="26">
        <f>IF(T178&lt;-0.33,IF(L177-(W177-X178)&lt;K178,K178,L177-(W177-X178)),IF(IFERROR(MATCH(H178,Table16[Date],0),0)=1,INDEX(Table16[New GFV],MATCH(H178,Table16[Date],0)),L177+(L177*V177*0.95)+I178))</f>
        <v>6597.9672561691159</v>
      </c>
      <c r="M178" s="26">
        <f t="shared" si="39"/>
        <v>12.570725549200262</v>
      </c>
      <c r="N178" s="26">
        <f t="shared" si="33"/>
        <v>0.62853627746001317</v>
      </c>
      <c r="O178" s="26">
        <f t="shared" si="31"/>
        <v>129.49886665690119</v>
      </c>
      <c r="P178" s="26">
        <f t="shared" si="34"/>
        <v>6.4749433328450596</v>
      </c>
      <c r="Q178" s="26">
        <f t="shared" si="40"/>
        <v>142.06959220610145</v>
      </c>
      <c r="R178" s="26">
        <f t="shared" si="41"/>
        <v>7.1034796103050724</v>
      </c>
      <c r="S178" s="26">
        <f>IF(IFERROR(MATCH(H178,Table16[Date],0),0)=1,INDEX(Table16[New Claimed],MATCH(H178,Table16[Date],0)),S177+(K177*0.01)+J178)</f>
        <v>1082.857625465017</v>
      </c>
      <c r="T178" s="27">
        <f t="shared" si="35"/>
        <v>0.14669421263920188</v>
      </c>
      <c r="U178" s="28">
        <f t="shared" si="36"/>
        <v>1.8935950200723584E-3</v>
      </c>
      <c r="V178" s="29">
        <f t="shared" si="30"/>
        <v>0.02</v>
      </c>
      <c r="W178" s="45">
        <f t="shared" si="37"/>
        <v>6692.2813222832774</v>
      </c>
      <c r="X178" s="45">
        <f t="shared" si="38"/>
        <v>0</v>
      </c>
      <c r="Y178" s="65"/>
      <c r="Z178" s="15"/>
    </row>
    <row r="179" spans="1:26" ht="18" customHeight="1" x14ac:dyDescent="0.25">
      <c r="A179" s="15"/>
      <c r="B179" s="15"/>
      <c r="C179" s="15"/>
      <c r="D179" s="15"/>
      <c r="E179" s="16"/>
      <c r="F179" s="15"/>
      <c r="G179" s="23">
        <v>177</v>
      </c>
      <c r="H179" s="24">
        <f t="shared" si="32"/>
        <v>44895</v>
      </c>
      <c r="I179" s="25">
        <f>SUMIF(Table1[Date],"="&amp;H179,Table1[$STAKE TO FAUCET])</f>
        <v>0</v>
      </c>
      <c r="J179" s="25">
        <f>SUMIF(Table13[Date],"="&amp;H179,Table13[$STAKE CLAIMED])</f>
        <v>0</v>
      </c>
      <c r="K179" s="26">
        <f>IF(IFERROR(MATCH(H179,Table16[Date],0),0)=1,INDEX(Table16[New NFV],MATCH(H179,Table16[Date],0)),K178 + (K178*0.0095)+I179)</f>
        <v>1281.0703842615881</v>
      </c>
      <c r="L179" s="26">
        <f>IF(T179&lt;-0.33,IF(L178-(W178-X179)&lt;K179,K179,L178-(W178-X179)),IF(IFERROR(MATCH(H179,Table16[Date],0),0)=1,INDEX(Table16[New GFV],MATCH(H179,Table16[Date],0)),L178+(L178*V178*0.95)+I179))</f>
        <v>6723.3286340363293</v>
      </c>
      <c r="M179" s="26">
        <f t="shared" si="39"/>
        <v>12.690147441917663</v>
      </c>
      <c r="N179" s="26">
        <f t="shared" si="33"/>
        <v>0.63450737209588315</v>
      </c>
      <c r="O179" s="26">
        <f t="shared" si="31"/>
        <v>131.95934512338232</v>
      </c>
      <c r="P179" s="26">
        <f t="shared" si="34"/>
        <v>6.5979672561691167</v>
      </c>
      <c r="Q179" s="26">
        <f t="shared" si="40"/>
        <v>144.64949256529999</v>
      </c>
      <c r="R179" s="26">
        <f t="shared" si="41"/>
        <v>7.2324746282649999</v>
      </c>
      <c r="S179" s="26">
        <f>IF(IFERROR(MATCH(H179,Table16[Date],0),0)=1,INDEX(Table16[New Claimed],MATCH(H179,Table16[Date],0)),S178+(K178*0.01)+J179)</f>
        <v>1095.5477729069346</v>
      </c>
      <c r="T179" s="27">
        <f t="shared" si="35"/>
        <v>0.14481843748311232</v>
      </c>
      <c r="U179" s="28">
        <f t="shared" si="36"/>
        <v>1.8757751560895541E-3</v>
      </c>
      <c r="V179" s="29">
        <f t="shared" si="30"/>
        <v>0.02</v>
      </c>
      <c r="W179" s="45">
        <f t="shared" si="37"/>
        <v>6824.2406674066597</v>
      </c>
      <c r="X179" s="45">
        <f t="shared" si="38"/>
        <v>0</v>
      </c>
      <c r="Y179" s="65"/>
      <c r="Z179" s="15"/>
    </row>
    <row r="180" spans="1:26" ht="18" customHeight="1" x14ac:dyDescent="0.25">
      <c r="A180" s="15"/>
      <c r="B180" s="15"/>
      <c r="C180" s="15"/>
      <c r="D180" s="15"/>
      <c r="E180" s="16"/>
      <c r="F180" s="15"/>
      <c r="G180" s="23">
        <v>178</v>
      </c>
      <c r="H180" s="24">
        <f t="shared" si="32"/>
        <v>44896</v>
      </c>
      <c r="I180" s="25">
        <f>SUMIF(Table1[Date],"="&amp;H180,Table1[$STAKE TO FAUCET])</f>
        <v>0</v>
      </c>
      <c r="J180" s="25">
        <f>SUMIF(Table13[Date],"="&amp;H180,Table13[$STAKE CLAIMED])</f>
        <v>0</v>
      </c>
      <c r="K180" s="26">
        <f>IF(IFERROR(MATCH(H180,Table16[Date],0),0)=1,INDEX(Table16[New NFV],MATCH(H180,Table16[Date],0)),K179 + (K179*0.0095)+I180)</f>
        <v>1293.2405529120731</v>
      </c>
      <c r="L180" s="26">
        <f>IF(T180&lt;-0.33,IF(L179-(W179-X180)&lt;K180,K180,L179-(W179-X180)),IF(IFERROR(MATCH(H180,Table16[Date],0),0)=1,INDEX(Table16[New GFV],MATCH(H180,Table16[Date],0)),L179+(L179*V179*0.95)+I180))</f>
        <v>6851.0718780830193</v>
      </c>
      <c r="M180" s="26">
        <f t="shared" si="39"/>
        <v>12.810703842615881</v>
      </c>
      <c r="N180" s="26">
        <f t="shared" si="33"/>
        <v>0.64053519213079413</v>
      </c>
      <c r="O180" s="26">
        <f t="shared" si="31"/>
        <v>134.46657268072659</v>
      </c>
      <c r="P180" s="26">
        <f t="shared" si="34"/>
        <v>6.7233286340363296</v>
      </c>
      <c r="Q180" s="26">
        <f t="shared" si="40"/>
        <v>147.27727652334246</v>
      </c>
      <c r="R180" s="26">
        <f t="shared" si="41"/>
        <v>7.3638638261671234</v>
      </c>
      <c r="S180" s="26">
        <f>IF(IFERROR(MATCH(H180,Table16[Date],0),0)=1,INDEX(Table16[New Claimed],MATCH(H180,Table16[Date],0)),S179+(K179*0.01)+J180)</f>
        <v>1108.3584767495504</v>
      </c>
      <c r="T180" s="27">
        <f t="shared" si="35"/>
        <v>0.142960314495406</v>
      </c>
      <c r="U180" s="28">
        <f t="shared" si="36"/>
        <v>1.8581229877063232E-3</v>
      </c>
      <c r="V180" s="29">
        <f t="shared" si="30"/>
        <v>0.02</v>
      </c>
      <c r="W180" s="45">
        <f t="shared" si="37"/>
        <v>6958.7072400873858</v>
      </c>
      <c r="X180" s="45">
        <f t="shared" si="38"/>
        <v>0</v>
      </c>
      <c r="Y180" s="65"/>
      <c r="Z180" s="15"/>
    </row>
    <row r="181" spans="1:26" ht="18" customHeight="1" x14ac:dyDescent="0.25">
      <c r="A181" s="15"/>
      <c r="B181" s="15"/>
      <c r="C181" s="15"/>
      <c r="D181" s="15"/>
      <c r="E181" s="16"/>
      <c r="F181" s="15"/>
      <c r="G181" s="23">
        <v>179</v>
      </c>
      <c r="H181" s="24">
        <f t="shared" si="32"/>
        <v>44897</v>
      </c>
      <c r="I181" s="25">
        <f>SUMIF(Table1[Date],"="&amp;H181,Table1[$STAKE TO FAUCET])</f>
        <v>0</v>
      </c>
      <c r="J181" s="25">
        <f>SUMIF(Table13[Date],"="&amp;H181,Table13[$STAKE CLAIMED])</f>
        <v>0</v>
      </c>
      <c r="K181" s="26">
        <f>IF(IFERROR(MATCH(H181,Table16[Date],0),0)=1,INDEX(Table16[New NFV],MATCH(H181,Table16[Date],0)),K180 + (K180*0.0095)+I181)</f>
        <v>1305.5263381647378</v>
      </c>
      <c r="L181" s="26">
        <f>IF(T181&lt;-0.33,IF(L180-(W180-X181)&lt;K181,K181,L180-(W180-X181)),IF(IFERROR(MATCH(H181,Table16[Date],0),0)=1,INDEX(Table16[New GFV],MATCH(H181,Table16[Date],0)),L180+(L180*V180*0.95)+I181))</f>
        <v>6981.2422437665964</v>
      </c>
      <c r="M181" s="26">
        <f t="shared" si="39"/>
        <v>12.93240552912073</v>
      </c>
      <c r="N181" s="26">
        <f t="shared" si="33"/>
        <v>0.64662027645603659</v>
      </c>
      <c r="O181" s="26">
        <f t="shared" si="31"/>
        <v>137.02143756166038</v>
      </c>
      <c r="P181" s="26">
        <f t="shared" si="34"/>
        <v>6.8510718780830189</v>
      </c>
      <c r="Q181" s="26">
        <f t="shared" si="40"/>
        <v>149.95384309078111</v>
      </c>
      <c r="R181" s="26">
        <f t="shared" si="41"/>
        <v>7.4976921545390551</v>
      </c>
      <c r="S181" s="26">
        <f>IF(IFERROR(MATCH(H181,Table16[Date],0),0)=1,INDEX(Table16[New Claimed],MATCH(H181,Table16[Date],0)),S180+(K180*0.01)+J181)</f>
        <v>1121.2908822786712</v>
      </c>
      <c r="T181" s="27">
        <f t="shared" si="35"/>
        <v>0.14111967755859922</v>
      </c>
      <c r="U181" s="28">
        <f t="shared" si="36"/>
        <v>1.8406369368067776E-3</v>
      </c>
      <c r="V181" s="29">
        <f t="shared" si="30"/>
        <v>0.02</v>
      </c>
      <c r="W181" s="45">
        <f t="shared" si="37"/>
        <v>7095.7286776490464</v>
      </c>
      <c r="X181" s="45">
        <f t="shared" si="38"/>
        <v>0</v>
      </c>
      <c r="Y181" s="65"/>
      <c r="Z181" s="15"/>
    </row>
    <row r="182" spans="1:26" ht="18" customHeight="1" x14ac:dyDescent="0.25">
      <c r="A182" s="15"/>
      <c r="B182" s="15"/>
      <c r="C182" s="15"/>
      <c r="D182" s="15"/>
      <c r="E182" s="16"/>
      <c r="F182" s="15"/>
      <c r="G182" s="23">
        <v>180</v>
      </c>
      <c r="H182" s="24">
        <f t="shared" si="32"/>
        <v>44898</v>
      </c>
      <c r="I182" s="25">
        <f>SUMIF(Table1[Date],"="&amp;H182,Table1[$STAKE TO FAUCET])</f>
        <v>0</v>
      </c>
      <c r="J182" s="25">
        <f>SUMIF(Table13[Date],"="&amp;H182,Table13[$STAKE CLAIMED])</f>
        <v>0</v>
      </c>
      <c r="K182" s="26">
        <f>IF(IFERROR(MATCH(H182,Table16[Date],0),0)=1,INDEX(Table16[New NFV],MATCH(H182,Table16[Date],0)),K181 + (K181*0.0095)+I182)</f>
        <v>1317.9288383773028</v>
      </c>
      <c r="L182" s="26">
        <f>IF(T182&lt;-0.33,IF(L181-(W181-X182)&lt;K182,K182,L181-(W181-X182)),IF(IFERROR(MATCH(H182,Table16[Date],0),0)=1,INDEX(Table16[New GFV],MATCH(H182,Table16[Date],0)),L181+(L181*V181*0.95)+I182))</f>
        <v>7113.8858463981614</v>
      </c>
      <c r="M182" s="26">
        <f t="shared" si="39"/>
        <v>13.055263381647379</v>
      </c>
      <c r="N182" s="26">
        <f t="shared" si="33"/>
        <v>0.65276316908236898</v>
      </c>
      <c r="O182" s="26">
        <f t="shared" si="31"/>
        <v>139.62484487533195</v>
      </c>
      <c r="P182" s="26">
        <f t="shared" si="34"/>
        <v>6.981242243766598</v>
      </c>
      <c r="Q182" s="26">
        <f t="shared" si="40"/>
        <v>152.68010825697934</v>
      </c>
      <c r="R182" s="26">
        <f t="shared" si="41"/>
        <v>7.6340054128489667</v>
      </c>
      <c r="S182" s="26">
        <f>IF(IFERROR(MATCH(H182,Table16[Date],0),0)=1,INDEX(Table16[New Claimed],MATCH(H182,Table16[Date],0)),S181+(K181*0.01)+J182)</f>
        <v>1134.3461456603186</v>
      </c>
      <c r="T182" s="27">
        <f t="shared" si="35"/>
        <v>0.13929636211847371</v>
      </c>
      <c r="U182" s="28">
        <f t="shared" si="36"/>
        <v>1.8233154401255114E-3</v>
      </c>
      <c r="V182" s="29">
        <f t="shared" si="30"/>
        <v>0.02</v>
      </c>
      <c r="W182" s="45">
        <f t="shared" si="37"/>
        <v>7235.3535225243786</v>
      </c>
      <c r="X182" s="45">
        <f t="shared" si="38"/>
        <v>0</v>
      </c>
      <c r="Y182" s="65"/>
      <c r="Z182" s="15"/>
    </row>
    <row r="183" spans="1:26" ht="18" customHeight="1" x14ac:dyDescent="0.25">
      <c r="A183" s="15"/>
      <c r="B183" s="15"/>
      <c r="C183" s="15"/>
      <c r="D183" s="15"/>
      <c r="E183" s="16"/>
      <c r="F183" s="15"/>
      <c r="G183" s="23">
        <v>181</v>
      </c>
      <c r="H183" s="24">
        <f t="shared" si="32"/>
        <v>44899</v>
      </c>
      <c r="I183" s="25">
        <f>SUMIF(Table1[Date],"="&amp;H183,Table1[$STAKE TO FAUCET])</f>
        <v>0</v>
      </c>
      <c r="J183" s="25">
        <f>SUMIF(Table13[Date],"="&amp;H183,Table13[$STAKE CLAIMED])</f>
        <v>0</v>
      </c>
      <c r="K183" s="26">
        <f>IF(IFERROR(MATCH(H183,Table16[Date],0),0)=1,INDEX(Table16[New NFV],MATCH(H183,Table16[Date],0)),K182 + (K182*0.0095)+I183)</f>
        <v>1330.4491623418871</v>
      </c>
      <c r="L183" s="26">
        <f>IF(T183&lt;-0.33,IF(L182-(W182-X183)&lt;K183,K183,L182-(W182-X183)),IF(IFERROR(MATCH(H183,Table16[Date],0),0)=1,INDEX(Table16[New GFV],MATCH(H183,Table16[Date],0)),L182+(L182*V182*0.95)+I183))</f>
        <v>7249.0496774797266</v>
      </c>
      <c r="M183" s="26">
        <f t="shared" si="39"/>
        <v>13.179288383773027</v>
      </c>
      <c r="N183" s="26">
        <f t="shared" si="33"/>
        <v>0.65896441918865145</v>
      </c>
      <c r="O183" s="26">
        <f t="shared" si="31"/>
        <v>142.27771692796324</v>
      </c>
      <c r="P183" s="26">
        <f t="shared" si="34"/>
        <v>7.113885846398162</v>
      </c>
      <c r="Q183" s="26">
        <f t="shared" si="40"/>
        <v>155.45700531173628</v>
      </c>
      <c r="R183" s="26">
        <f t="shared" si="41"/>
        <v>7.772850265586813</v>
      </c>
      <c r="S183" s="26">
        <f>IF(IFERROR(MATCH(H183,Table16[Date],0),0)=1,INDEX(Table16[New Claimed],MATCH(H183,Table16[Date],0)),S182+(K182*0.01)+J183)</f>
        <v>1147.5254340440915</v>
      </c>
      <c r="T183" s="27">
        <f t="shared" si="35"/>
        <v>0.1374902051693648</v>
      </c>
      <c r="U183" s="28">
        <f t="shared" si="36"/>
        <v>1.8061569491089058E-3</v>
      </c>
      <c r="V183" s="29">
        <f t="shared" ref="V183:V246" si="42">IF(T183&lt;-0.33,0,(IF(T183&gt;0,2,2-(2*T183*-1*100/33.3333333333333))/100))</f>
        <v>0.02</v>
      </c>
      <c r="W183" s="45">
        <f t="shared" si="37"/>
        <v>7377.631239452342</v>
      </c>
      <c r="X183" s="45">
        <f t="shared" si="38"/>
        <v>0</v>
      </c>
      <c r="Y183" s="65"/>
      <c r="Z183" s="15"/>
    </row>
    <row r="184" spans="1:26" ht="18" customHeight="1" x14ac:dyDescent="0.25">
      <c r="A184" s="15"/>
      <c r="B184" s="15"/>
      <c r="C184" s="15"/>
      <c r="D184" s="15"/>
      <c r="E184" s="16"/>
      <c r="F184" s="15"/>
      <c r="G184" s="23">
        <v>182</v>
      </c>
      <c r="H184" s="24">
        <f t="shared" si="32"/>
        <v>44900</v>
      </c>
      <c r="I184" s="25">
        <f>SUMIF(Table1[Date],"="&amp;H184,Table1[$STAKE TO FAUCET])</f>
        <v>0</v>
      </c>
      <c r="J184" s="25">
        <f>SUMIF(Table13[Date],"="&amp;H184,Table13[$STAKE CLAIMED])</f>
        <v>0</v>
      </c>
      <c r="K184" s="26">
        <f>IF(IFERROR(MATCH(H184,Table16[Date],0),0)=1,INDEX(Table16[New NFV],MATCH(H184,Table16[Date],0)),K183 + (K183*0.0095)+I184)</f>
        <v>1343.088429384135</v>
      </c>
      <c r="L184" s="26">
        <f>IF(T184&lt;-0.33,IF(L183-(W183-X184)&lt;K184,K184,L183-(W183-X184)),IF(IFERROR(MATCH(H184,Table16[Date],0),0)=1,INDEX(Table16[New GFV],MATCH(H184,Table16[Date],0)),L183+(L183*V183*0.95)+I184))</f>
        <v>7386.7816213518417</v>
      </c>
      <c r="M184" s="26">
        <f t="shared" si="39"/>
        <v>13.304491623418871</v>
      </c>
      <c r="N184" s="26">
        <f t="shared" si="33"/>
        <v>0.66522458117094363</v>
      </c>
      <c r="O184" s="26">
        <f t="shared" si="31"/>
        <v>144.98099354959453</v>
      </c>
      <c r="P184" s="26">
        <f t="shared" si="34"/>
        <v>7.2490496774797268</v>
      </c>
      <c r="Q184" s="26">
        <f t="shared" si="40"/>
        <v>158.2854851730134</v>
      </c>
      <c r="R184" s="26">
        <f t="shared" si="41"/>
        <v>7.9142742586506705</v>
      </c>
      <c r="S184" s="26">
        <f>IF(IFERROR(MATCH(H184,Table16[Date],0),0)=1,INDEX(Table16[New Claimed],MATCH(H184,Table16[Date],0)),S183+(K183*0.01)+J184)</f>
        <v>1160.8299256675105</v>
      </c>
      <c r="T184" s="27">
        <f t="shared" si="35"/>
        <v>0.13570104523958862</v>
      </c>
      <c r="U184" s="28">
        <f t="shared" si="36"/>
        <v>1.7891599297761851E-3</v>
      </c>
      <c r="V184" s="29">
        <f t="shared" si="42"/>
        <v>0.02</v>
      </c>
      <c r="W184" s="45">
        <f t="shared" si="37"/>
        <v>7522.6122330019361</v>
      </c>
      <c r="X184" s="45">
        <f t="shared" si="38"/>
        <v>0</v>
      </c>
      <c r="Y184" s="65"/>
      <c r="Z184" s="15"/>
    </row>
    <row r="185" spans="1:26" ht="18" customHeight="1" x14ac:dyDescent="0.25">
      <c r="A185" s="15"/>
      <c r="B185" s="15"/>
      <c r="C185" s="15"/>
      <c r="D185" s="15"/>
      <c r="E185" s="16"/>
      <c r="F185" s="15"/>
      <c r="G185" s="23">
        <v>183</v>
      </c>
      <c r="H185" s="24">
        <f t="shared" si="32"/>
        <v>44901</v>
      </c>
      <c r="I185" s="25">
        <f>SUMIF(Table1[Date],"="&amp;H185,Table1[$STAKE TO FAUCET])</f>
        <v>0</v>
      </c>
      <c r="J185" s="25">
        <f>SUMIF(Table13[Date],"="&amp;H185,Table13[$STAKE CLAIMED])</f>
        <v>0</v>
      </c>
      <c r="K185" s="26">
        <f>IF(IFERROR(MATCH(H185,Table16[Date],0),0)=1,INDEX(Table16[New NFV],MATCH(H185,Table16[Date],0)),K184 + (K184*0.0095)+I185)</f>
        <v>1355.8477694632843</v>
      </c>
      <c r="L185" s="26">
        <f>IF(T185&lt;-0.33,IF(L184-(W184-X185)&lt;K185,K185,L184-(W184-X185)),IF(IFERROR(MATCH(H185,Table16[Date],0),0)=1,INDEX(Table16[New GFV],MATCH(H185,Table16[Date],0)),L184+(L184*V184*0.95)+I185))</f>
        <v>7527.130472157527</v>
      </c>
      <c r="M185" s="26">
        <f t="shared" si="39"/>
        <v>13.43088429384135</v>
      </c>
      <c r="N185" s="26">
        <f t="shared" si="33"/>
        <v>0.6715442146920676</v>
      </c>
      <c r="O185" s="26">
        <f t="shared" si="31"/>
        <v>147.73563242703685</v>
      </c>
      <c r="P185" s="26">
        <f t="shared" si="34"/>
        <v>7.3867816213518429</v>
      </c>
      <c r="Q185" s="26">
        <f t="shared" si="40"/>
        <v>161.16651672087821</v>
      </c>
      <c r="R185" s="26">
        <f t="shared" si="41"/>
        <v>8.0583258360439096</v>
      </c>
      <c r="S185" s="26">
        <f>IF(IFERROR(MATCH(H185,Table16[Date],0),0)=1,INDEX(Table16[New Claimed],MATCH(H185,Table16[Date],0)),S184+(K184*0.01)+J185)</f>
        <v>1174.2608099613517</v>
      </c>
      <c r="T185" s="27">
        <f t="shared" si="35"/>
        <v>0.13392872237700715</v>
      </c>
      <c r="U185" s="28">
        <f t="shared" si="36"/>
        <v>1.7723228625814713E-3</v>
      </c>
      <c r="V185" s="29">
        <f t="shared" si="42"/>
        <v>0.02</v>
      </c>
      <c r="W185" s="45">
        <f t="shared" si="37"/>
        <v>7670.3478654289729</v>
      </c>
      <c r="X185" s="45">
        <f t="shared" si="38"/>
        <v>0</v>
      </c>
      <c r="Y185" s="65"/>
      <c r="Z185" s="15"/>
    </row>
    <row r="186" spans="1:26" ht="18" customHeight="1" x14ac:dyDescent="0.25">
      <c r="A186" s="15"/>
      <c r="B186" s="15"/>
      <c r="C186" s="15"/>
      <c r="D186" s="15"/>
      <c r="E186" s="16"/>
      <c r="F186" s="15"/>
      <c r="G186" s="23">
        <v>184</v>
      </c>
      <c r="H186" s="24">
        <f t="shared" si="32"/>
        <v>44902</v>
      </c>
      <c r="I186" s="25">
        <f>SUMIF(Table1[Date],"="&amp;H186,Table1[$STAKE TO FAUCET])</f>
        <v>0</v>
      </c>
      <c r="J186" s="25">
        <f>SUMIF(Table13[Date],"="&amp;H186,Table13[$STAKE CLAIMED])</f>
        <v>0</v>
      </c>
      <c r="K186" s="26">
        <f>IF(IFERROR(MATCH(H186,Table16[Date],0),0)=1,INDEX(Table16[New NFV],MATCH(H186,Table16[Date],0)),K185 + (K185*0.0095)+I186)</f>
        <v>1368.7283232731854</v>
      </c>
      <c r="L186" s="26">
        <f>IF(T186&lt;-0.33,IF(L185-(W185-X186)&lt;K186,K186,L185-(W185-X186)),IF(IFERROR(MATCH(H186,Table16[Date],0),0)=1,INDEX(Table16[New GFV],MATCH(H186,Table16[Date],0)),L185+(L185*V185*0.95)+I186))</f>
        <v>7670.1459511285202</v>
      </c>
      <c r="M186" s="26">
        <f t="shared" si="39"/>
        <v>13.558477694632844</v>
      </c>
      <c r="N186" s="26">
        <f t="shared" si="33"/>
        <v>0.67792388473164222</v>
      </c>
      <c r="O186" s="26">
        <f t="shared" si="31"/>
        <v>150.54260944315055</v>
      </c>
      <c r="P186" s="26">
        <f t="shared" si="34"/>
        <v>7.5271304721575278</v>
      </c>
      <c r="Q186" s="26">
        <f t="shared" si="40"/>
        <v>164.1010871377834</v>
      </c>
      <c r="R186" s="26">
        <f t="shared" si="41"/>
        <v>8.2050543568891694</v>
      </c>
      <c r="S186" s="26">
        <f>IF(IFERROR(MATCH(H186,Table16[Date],0),0)=1,INDEX(Table16[New Claimed],MATCH(H186,Table16[Date],0)),S185+(K185*0.01)+J186)</f>
        <v>1187.8192876559845</v>
      </c>
      <c r="T186" s="27">
        <f t="shared" si="35"/>
        <v>0.13217307813472726</v>
      </c>
      <c r="U186" s="28">
        <f t="shared" si="36"/>
        <v>1.7556442422798912E-3</v>
      </c>
      <c r="V186" s="29">
        <f t="shared" si="42"/>
        <v>0.02</v>
      </c>
      <c r="W186" s="45">
        <f t="shared" si="37"/>
        <v>7820.8904748721234</v>
      </c>
      <c r="X186" s="45">
        <f t="shared" si="38"/>
        <v>0</v>
      </c>
      <c r="Y186" s="65"/>
      <c r="Z186" s="15"/>
    </row>
    <row r="187" spans="1:26" ht="18" customHeight="1" x14ac:dyDescent="0.25">
      <c r="A187" s="15"/>
      <c r="B187" s="15"/>
      <c r="C187" s="15"/>
      <c r="D187" s="15"/>
      <c r="E187" s="16"/>
      <c r="F187" s="15"/>
      <c r="G187" s="23">
        <v>185</v>
      </c>
      <c r="H187" s="24">
        <f t="shared" si="32"/>
        <v>44903</v>
      </c>
      <c r="I187" s="25">
        <f>SUMIF(Table1[Date],"="&amp;H187,Table1[$STAKE TO FAUCET])</f>
        <v>0</v>
      </c>
      <c r="J187" s="25">
        <f>SUMIF(Table13[Date],"="&amp;H187,Table13[$STAKE CLAIMED])</f>
        <v>0</v>
      </c>
      <c r="K187" s="26">
        <f>IF(IFERROR(MATCH(H187,Table16[Date],0),0)=1,INDEX(Table16[New NFV],MATCH(H187,Table16[Date],0)),K186 + (K186*0.0095)+I187)</f>
        <v>1381.7312423442806</v>
      </c>
      <c r="L187" s="26">
        <f>IF(T187&lt;-0.33,IF(L186-(W186-X187)&lt;K187,K187,L186-(W186-X187)),IF(IFERROR(MATCH(H187,Table16[Date],0),0)=1,INDEX(Table16[New GFV],MATCH(H187,Table16[Date],0)),L186+(L186*V186*0.95)+I187))</f>
        <v>7815.8787241999617</v>
      </c>
      <c r="M187" s="26">
        <f t="shared" si="39"/>
        <v>13.687283232731854</v>
      </c>
      <c r="N187" s="26">
        <f t="shared" si="33"/>
        <v>0.68436416163659275</v>
      </c>
      <c r="O187" s="26">
        <f t="shared" si="31"/>
        <v>153.40291902257042</v>
      </c>
      <c r="P187" s="26">
        <f t="shared" si="34"/>
        <v>7.6701459511285215</v>
      </c>
      <c r="Q187" s="26">
        <f t="shared" si="40"/>
        <v>167.09020225530227</v>
      </c>
      <c r="R187" s="26">
        <f t="shared" si="41"/>
        <v>8.354510112765114</v>
      </c>
      <c r="S187" s="26">
        <f>IF(IFERROR(MATCH(H187,Table16[Date],0),0)=1,INDEX(Table16[New Claimed],MATCH(H187,Table16[Date],0)),S186+(K186*0.01)+J187)</f>
        <v>1201.5065708887164</v>
      </c>
      <c r="T187" s="27">
        <f t="shared" si="35"/>
        <v>0.13043395555693627</v>
      </c>
      <c r="U187" s="28">
        <f t="shared" si="36"/>
        <v>1.7391225777909913E-3</v>
      </c>
      <c r="V187" s="29">
        <f t="shared" si="42"/>
        <v>0.02</v>
      </c>
      <c r="W187" s="45">
        <f t="shared" si="37"/>
        <v>7974.2933938946935</v>
      </c>
      <c r="X187" s="45">
        <f t="shared" si="38"/>
        <v>0</v>
      </c>
      <c r="Y187" s="65"/>
      <c r="Z187" s="15"/>
    </row>
    <row r="188" spans="1:26" ht="18" customHeight="1" x14ac:dyDescent="0.25">
      <c r="A188" s="15"/>
      <c r="B188" s="15"/>
      <c r="C188" s="15"/>
      <c r="D188" s="15"/>
      <c r="E188" s="16"/>
      <c r="F188" s="15"/>
      <c r="G188" s="23">
        <v>186</v>
      </c>
      <c r="H188" s="24">
        <f t="shared" si="32"/>
        <v>44904</v>
      </c>
      <c r="I188" s="25">
        <f>SUMIF(Table1[Date],"="&amp;H188,Table1[$STAKE TO FAUCET])</f>
        <v>0</v>
      </c>
      <c r="J188" s="25">
        <f>SUMIF(Table13[Date],"="&amp;H188,Table13[$STAKE CLAIMED])</f>
        <v>0</v>
      </c>
      <c r="K188" s="26">
        <f>IF(IFERROR(MATCH(H188,Table16[Date],0),0)=1,INDEX(Table16[New NFV],MATCH(H188,Table16[Date],0)),K187 + (K187*0.0095)+I188)</f>
        <v>1394.8576891465514</v>
      </c>
      <c r="L188" s="26">
        <f>IF(T188&lt;-0.33,IF(L187-(W187-X188)&lt;K188,K188,L187-(W187-X188)),IF(IFERROR(MATCH(H188,Table16[Date],0),0)=1,INDEX(Table16[New GFV],MATCH(H188,Table16[Date],0)),L187+(L187*V187*0.95)+I188))</f>
        <v>7964.3804199597607</v>
      </c>
      <c r="M188" s="26">
        <f t="shared" si="39"/>
        <v>13.817312423442807</v>
      </c>
      <c r="N188" s="26">
        <f t="shared" si="33"/>
        <v>0.69086562117214045</v>
      </c>
      <c r="O188" s="26">
        <f t="shared" si="31"/>
        <v>156.31757448399924</v>
      </c>
      <c r="P188" s="26">
        <f t="shared" si="34"/>
        <v>7.8158787241999619</v>
      </c>
      <c r="Q188" s="26">
        <f t="shared" si="40"/>
        <v>170.13488690744205</v>
      </c>
      <c r="R188" s="26">
        <f t="shared" si="41"/>
        <v>8.5067443453721019</v>
      </c>
      <c r="S188" s="26">
        <f>IF(IFERROR(MATCH(H188,Table16[Date],0),0)=1,INDEX(Table16[New Claimed],MATCH(H188,Table16[Date],0)),S187+(K187*0.01)+J188)</f>
        <v>1215.3238833121593</v>
      </c>
      <c r="T188" s="27">
        <f t="shared" si="35"/>
        <v>0.12871119916486998</v>
      </c>
      <c r="U188" s="28">
        <f t="shared" si="36"/>
        <v>1.7227563920662881E-3</v>
      </c>
      <c r="V188" s="29">
        <f t="shared" si="42"/>
        <v>0.02</v>
      </c>
      <c r="W188" s="45">
        <f t="shared" si="37"/>
        <v>8130.6109683786926</v>
      </c>
      <c r="X188" s="45">
        <f t="shared" si="38"/>
        <v>0</v>
      </c>
      <c r="Y188" s="65"/>
      <c r="Z188" s="15"/>
    </row>
    <row r="189" spans="1:26" ht="18" customHeight="1" x14ac:dyDescent="0.25">
      <c r="A189" s="15"/>
      <c r="B189" s="15"/>
      <c r="C189" s="15"/>
      <c r="D189" s="15"/>
      <c r="E189" s="16"/>
      <c r="F189" s="15"/>
      <c r="G189" s="23">
        <v>187</v>
      </c>
      <c r="H189" s="24">
        <f t="shared" si="32"/>
        <v>44905</v>
      </c>
      <c r="I189" s="25">
        <f>SUMIF(Table1[Date],"="&amp;H189,Table1[$STAKE TO FAUCET])</f>
        <v>0</v>
      </c>
      <c r="J189" s="25">
        <f>SUMIF(Table13[Date],"="&amp;H189,Table13[$STAKE CLAIMED])</f>
        <v>0</v>
      </c>
      <c r="K189" s="26">
        <f>IF(IFERROR(MATCH(H189,Table16[Date],0),0)=1,INDEX(Table16[New NFV],MATCH(H189,Table16[Date],0)),K188 + (K188*0.0095)+I189)</f>
        <v>1408.1088371934436</v>
      </c>
      <c r="L189" s="26">
        <f>IF(T189&lt;-0.33,IF(L188-(W188-X189)&lt;K189,K189,L188-(W188-X189)),IF(IFERROR(MATCH(H189,Table16[Date],0),0)=1,INDEX(Table16[New GFV],MATCH(H189,Table16[Date],0)),L188+(L188*V188*0.95)+I189))</f>
        <v>8115.7036479389963</v>
      </c>
      <c r="M189" s="26">
        <f t="shared" si="39"/>
        <v>13.948576891465514</v>
      </c>
      <c r="N189" s="26">
        <f t="shared" si="33"/>
        <v>0.6974288445732757</v>
      </c>
      <c r="O189" s="26">
        <f t="shared" si="31"/>
        <v>159.28760839919522</v>
      </c>
      <c r="P189" s="26">
        <f t="shared" si="34"/>
        <v>7.9643804199597614</v>
      </c>
      <c r="Q189" s="26">
        <f t="shared" si="40"/>
        <v>173.23618529066073</v>
      </c>
      <c r="R189" s="26">
        <f t="shared" si="41"/>
        <v>8.6618092645330371</v>
      </c>
      <c r="S189" s="26">
        <f>IF(IFERROR(MATCH(H189,Table16[Date],0),0)=1,INDEX(Table16[New Claimed],MATCH(H189,Table16[Date],0)),S188+(K188*0.01)+J189)</f>
        <v>1229.2724602036249</v>
      </c>
      <c r="T189" s="27">
        <f t="shared" si="35"/>
        <v>0.12700465494291227</v>
      </c>
      <c r="U189" s="28">
        <f t="shared" si="36"/>
        <v>1.7065442219577065E-3</v>
      </c>
      <c r="V189" s="29">
        <f t="shared" si="42"/>
        <v>0.02</v>
      </c>
      <c r="W189" s="45">
        <f t="shared" si="37"/>
        <v>8289.8985767778886</v>
      </c>
      <c r="X189" s="45">
        <f t="shared" si="38"/>
        <v>0</v>
      </c>
      <c r="Y189" s="65"/>
      <c r="Z189" s="15"/>
    </row>
    <row r="190" spans="1:26" ht="18" customHeight="1" x14ac:dyDescent="0.25">
      <c r="A190" s="15"/>
      <c r="B190" s="15"/>
      <c r="C190" s="15"/>
      <c r="D190" s="15"/>
      <c r="E190" s="16"/>
      <c r="F190" s="15"/>
      <c r="G190" s="23">
        <v>188</v>
      </c>
      <c r="H190" s="24">
        <f t="shared" si="32"/>
        <v>44906</v>
      </c>
      <c r="I190" s="25">
        <f>SUMIF(Table1[Date],"="&amp;H190,Table1[$STAKE TO FAUCET])</f>
        <v>0</v>
      </c>
      <c r="J190" s="25">
        <f>SUMIF(Table13[Date],"="&amp;H190,Table13[$STAKE CLAIMED])</f>
        <v>0</v>
      </c>
      <c r="K190" s="26">
        <f>IF(IFERROR(MATCH(H190,Table16[Date],0),0)=1,INDEX(Table16[New NFV],MATCH(H190,Table16[Date],0)),K189 + (K189*0.0095)+I190)</f>
        <v>1421.4858711467814</v>
      </c>
      <c r="L190" s="26">
        <f>IF(T190&lt;-0.33,IF(L189-(W189-X190)&lt;K190,K190,L189-(W189-X190)),IF(IFERROR(MATCH(H190,Table16[Date],0),0)=1,INDEX(Table16[New GFV],MATCH(H190,Table16[Date],0)),L189+(L189*V189*0.95)+I190))</f>
        <v>8269.9020172498367</v>
      </c>
      <c r="M190" s="26">
        <f t="shared" si="39"/>
        <v>14.081088371934436</v>
      </c>
      <c r="N190" s="26">
        <f t="shared" si="33"/>
        <v>0.70405441859672191</v>
      </c>
      <c r="O190" s="26">
        <f t="shared" si="31"/>
        <v>162.31407295877992</v>
      </c>
      <c r="P190" s="26">
        <f t="shared" si="34"/>
        <v>8.1157036479389966</v>
      </c>
      <c r="Q190" s="26">
        <f t="shared" si="40"/>
        <v>176.39516133071436</v>
      </c>
      <c r="R190" s="26">
        <f t="shared" si="41"/>
        <v>8.8197580665357194</v>
      </c>
      <c r="S190" s="26">
        <f>IF(IFERROR(MATCH(H190,Table16[Date],0),0)=1,INDEX(Table16[New Claimed],MATCH(H190,Table16[Date],0)),S189+(K189*0.01)+J190)</f>
        <v>1243.3535485755592</v>
      </c>
      <c r="T190" s="27">
        <f t="shared" si="35"/>
        <v>0.12531417032482653</v>
      </c>
      <c r="U190" s="28">
        <f t="shared" si="36"/>
        <v>1.6904846180857414E-3</v>
      </c>
      <c r="V190" s="29">
        <f t="shared" si="42"/>
        <v>0.02</v>
      </c>
      <c r="W190" s="45">
        <f t="shared" si="37"/>
        <v>8452.212649736668</v>
      </c>
      <c r="X190" s="45">
        <f t="shared" si="38"/>
        <v>0</v>
      </c>
      <c r="Y190" s="65"/>
      <c r="Z190" s="15"/>
    </row>
    <row r="191" spans="1:26" ht="18" customHeight="1" x14ac:dyDescent="0.25">
      <c r="A191" s="15"/>
      <c r="B191" s="15"/>
      <c r="C191" s="15"/>
      <c r="D191" s="15"/>
      <c r="E191" s="16"/>
      <c r="F191" s="15"/>
      <c r="G191" s="23">
        <v>189</v>
      </c>
      <c r="H191" s="24">
        <f t="shared" si="32"/>
        <v>44907</v>
      </c>
      <c r="I191" s="25">
        <f>SUMIF(Table1[Date],"="&amp;H191,Table1[$STAKE TO FAUCET])</f>
        <v>0</v>
      </c>
      <c r="J191" s="25">
        <f>SUMIF(Table13[Date],"="&amp;H191,Table13[$STAKE CLAIMED])</f>
        <v>0</v>
      </c>
      <c r="K191" s="26">
        <f>IF(IFERROR(MATCH(H191,Table16[Date],0),0)=1,INDEX(Table16[New NFV],MATCH(H191,Table16[Date],0)),K190 + (K190*0.0095)+I191)</f>
        <v>1434.9899869226758</v>
      </c>
      <c r="L191" s="26">
        <f>IF(T191&lt;-0.33,IF(L190-(W190-X191)&lt;K191,K191,L190-(W190-X191)),IF(IFERROR(MATCH(H191,Table16[Date],0),0)=1,INDEX(Table16[New GFV],MATCH(H191,Table16[Date],0)),L190+(L190*V190*0.95)+I191))</f>
        <v>8427.0301555775841</v>
      </c>
      <c r="M191" s="26">
        <f t="shared" si="39"/>
        <v>14.214858711467814</v>
      </c>
      <c r="N191" s="26">
        <f t="shared" si="33"/>
        <v>0.71074293557339074</v>
      </c>
      <c r="O191" s="26">
        <f t="shared" si="31"/>
        <v>165.39804034499673</v>
      </c>
      <c r="P191" s="26">
        <f t="shared" si="34"/>
        <v>8.2699020172498372</v>
      </c>
      <c r="Q191" s="26">
        <f t="shared" si="40"/>
        <v>179.61289905646456</v>
      </c>
      <c r="R191" s="26">
        <f t="shared" si="41"/>
        <v>8.9806449528232282</v>
      </c>
      <c r="S191" s="26">
        <f>IF(IFERROR(MATCH(H191,Table16[Date],0),0)=1,INDEX(Table16[New Claimed],MATCH(H191,Table16[Date],0)),S190+(K190*0.01)+J191)</f>
        <v>1257.568407287027</v>
      </c>
      <c r="T191" s="27">
        <f t="shared" si="35"/>
        <v>0.12363959418011548</v>
      </c>
      <c r="U191" s="28">
        <f t="shared" si="36"/>
        <v>1.6745761447110458E-3</v>
      </c>
      <c r="V191" s="29">
        <f t="shared" si="42"/>
        <v>0.02</v>
      </c>
      <c r="W191" s="45">
        <f t="shared" si="37"/>
        <v>8617.6106900816649</v>
      </c>
      <c r="X191" s="45">
        <f t="shared" si="38"/>
        <v>0</v>
      </c>
      <c r="Y191" s="65"/>
      <c r="Z191" s="15"/>
    </row>
    <row r="192" spans="1:26" ht="18" customHeight="1" x14ac:dyDescent="0.25">
      <c r="A192" s="15"/>
      <c r="B192" s="15"/>
      <c r="C192" s="15"/>
      <c r="D192" s="15"/>
      <c r="E192" s="16"/>
      <c r="F192" s="15"/>
      <c r="G192" s="23">
        <v>190</v>
      </c>
      <c r="H192" s="24">
        <f t="shared" si="32"/>
        <v>44908</v>
      </c>
      <c r="I192" s="25">
        <f>SUMIF(Table1[Date],"="&amp;H192,Table1[$STAKE TO FAUCET])</f>
        <v>0</v>
      </c>
      <c r="J192" s="25">
        <f>SUMIF(Table13[Date],"="&amp;H192,Table13[$STAKE CLAIMED])</f>
        <v>0</v>
      </c>
      <c r="K192" s="26">
        <f>IF(IFERROR(MATCH(H192,Table16[Date],0),0)=1,INDEX(Table16[New NFV],MATCH(H192,Table16[Date],0)),K191 + (K191*0.0095)+I192)</f>
        <v>1448.6223917984412</v>
      </c>
      <c r="L192" s="26">
        <f>IF(T192&lt;-0.33,IF(L191-(W191-X192)&lt;K192,K192,L191-(W191-X192)),IF(IFERROR(MATCH(H192,Table16[Date],0),0)=1,INDEX(Table16[New GFV],MATCH(H192,Table16[Date],0)),L191+(L191*V191*0.95)+I192))</f>
        <v>8587.1437285335578</v>
      </c>
      <c r="M192" s="26">
        <f t="shared" si="39"/>
        <v>14.349899869226759</v>
      </c>
      <c r="N192" s="26">
        <f t="shared" si="33"/>
        <v>0.71749499346133794</v>
      </c>
      <c r="O192" s="26">
        <f t="shared" si="31"/>
        <v>168.54060311155169</v>
      </c>
      <c r="P192" s="26">
        <f t="shared" si="34"/>
        <v>8.4270301555775848</v>
      </c>
      <c r="Q192" s="26">
        <f t="shared" si="40"/>
        <v>182.89050298077845</v>
      </c>
      <c r="R192" s="26">
        <f t="shared" si="41"/>
        <v>9.1445251490389232</v>
      </c>
      <c r="S192" s="26">
        <f>IF(IFERROR(MATCH(H192,Table16[Date],0),0)=1,INDEX(Table16[New Claimed],MATCH(H192,Table16[Date],0)),S191+(K191*0.01)+J192)</f>
        <v>1271.9183071562536</v>
      </c>
      <c r="T192" s="27">
        <f t="shared" si="35"/>
        <v>0.12198077680051067</v>
      </c>
      <c r="U192" s="28">
        <f t="shared" si="36"/>
        <v>1.6588173796048128E-3</v>
      </c>
      <c r="V192" s="29">
        <f t="shared" si="42"/>
        <v>0.02</v>
      </c>
      <c r="W192" s="45">
        <f t="shared" si="37"/>
        <v>8786.1512931932157</v>
      </c>
      <c r="X192" s="45">
        <f t="shared" si="38"/>
        <v>0</v>
      </c>
      <c r="Y192" s="65"/>
      <c r="Z192" s="15"/>
    </row>
    <row r="193" spans="1:26" ht="18" customHeight="1" x14ac:dyDescent="0.25">
      <c r="A193" s="15"/>
      <c r="B193" s="15"/>
      <c r="C193" s="15"/>
      <c r="D193" s="15"/>
      <c r="E193" s="16"/>
      <c r="F193" s="15"/>
      <c r="G193" s="23">
        <v>191</v>
      </c>
      <c r="H193" s="24">
        <f t="shared" si="32"/>
        <v>44909</v>
      </c>
      <c r="I193" s="25">
        <f>SUMIF(Table1[Date],"="&amp;H193,Table1[$STAKE TO FAUCET])</f>
        <v>0</v>
      </c>
      <c r="J193" s="25">
        <f>SUMIF(Table13[Date],"="&amp;H193,Table13[$STAKE CLAIMED])</f>
        <v>0</v>
      </c>
      <c r="K193" s="26">
        <f>IF(IFERROR(MATCH(H193,Table16[Date],0),0)=1,INDEX(Table16[New NFV],MATCH(H193,Table16[Date],0)),K192 + (K192*0.0095)+I193)</f>
        <v>1462.3843045205265</v>
      </c>
      <c r="L193" s="26">
        <f>IF(T193&lt;-0.33,IF(L192-(W192-X193)&lt;K193,K193,L192-(W192-X193)),IF(IFERROR(MATCH(H193,Table16[Date],0),0)=1,INDEX(Table16[New GFV],MATCH(H193,Table16[Date],0)),L192+(L192*V192*0.95)+I193))</f>
        <v>8750.2994593756957</v>
      </c>
      <c r="M193" s="26">
        <f t="shared" si="39"/>
        <v>14.486223917984413</v>
      </c>
      <c r="N193" s="26">
        <f t="shared" si="33"/>
        <v>0.72431119589922066</v>
      </c>
      <c r="O193" s="26">
        <f t="shared" si="31"/>
        <v>171.74287457067115</v>
      </c>
      <c r="P193" s="26">
        <f t="shared" si="34"/>
        <v>8.5871437285335581</v>
      </c>
      <c r="Q193" s="26">
        <f t="shared" si="40"/>
        <v>186.22909848865555</v>
      </c>
      <c r="R193" s="26">
        <f t="shared" si="41"/>
        <v>9.3114549244327787</v>
      </c>
      <c r="S193" s="26">
        <f>IF(IFERROR(MATCH(H193,Table16[Date],0),0)=1,INDEX(Table16[New Claimed],MATCH(H193,Table16[Date],0)),S192+(K192*0.01)+J193)</f>
        <v>1286.4045310742381</v>
      </c>
      <c r="T193" s="27">
        <f t="shared" si="35"/>
        <v>0.1203375698865881</v>
      </c>
      <c r="U193" s="28">
        <f t="shared" si="36"/>
        <v>1.6432069139225708E-3</v>
      </c>
      <c r="V193" s="29">
        <f t="shared" si="42"/>
        <v>0.02</v>
      </c>
      <c r="W193" s="45">
        <f t="shared" si="37"/>
        <v>8957.8941677638868</v>
      </c>
      <c r="X193" s="45">
        <f t="shared" si="38"/>
        <v>0</v>
      </c>
      <c r="Y193" s="65"/>
      <c r="Z193" s="15"/>
    </row>
    <row r="194" spans="1:26" ht="18" customHeight="1" x14ac:dyDescent="0.25">
      <c r="A194" s="15"/>
      <c r="B194" s="15"/>
      <c r="C194" s="15"/>
      <c r="D194" s="15"/>
      <c r="E194" s="16"/>
      <c r="F194" s="15"/>
      <c r="G194" s="23">
        <v>192</v>
      </c>
      <c r="H194" s="24">
        <f t="shared" si="32"/>
        <v>44910</v>
      </c>
      <c r="I194" s="25">
        <f>SUMIF(Table1[Date],"="&amp;H194,Table1[$STAKE TO FAUCET])</f>
        <v>0</v>
      </c>
      <c r="J194" s="25">
        <f>SUMIF(Table13[Date],"="&amp;H194,Table13[$STAKE CLAIMED])</f>
        <v>0</v>
      </c>
      <c r="K194" s="26">
        <f>IF(IFERROR(MATCH(H194,Table16[Date],0),0)=1,INDEX(Table16[New NFV],MATCH(H194,Table16[Date],0)),K193 + (K193*0.0095)+I194)</f>
        <v>1476.2769554134716</v>
      </c>
      <c r="L194" s="26">
        <f>IF(T194&lt;-0.33,IF(L193-(W193-X194)&lt;K194,K194,L193-(W193-X194)),IF(IFERROR(MATCH(H194,Table16[Date],0),0)=1,INDEX(Table16[New GFV],MATCH(H194,Table16[Date],0)),L193+(L193*V193*0.95)+I194))</f>
        <v>8916.5551491038332</v>
      </c>
      <c r="M194" s="26">
        <f t="shared" si="39"/>
        <v>14.623843045205264</v>
      </c>
      <c r="N194" s="26">
        <f t="shared" si="33"/>
        <v>0.73119215226026324</v>
      </c>
      <c r="O194" s="26">
        <f t="shared" si="31"/>
        <v>175.0059891875139</v>
      </c>
      <c r="P194" s="26">
        <f t="shared" si="34"/>
        <v>8.7502994593756949</v>
      </c>
      <c r="Q194" s="26">
        <f t="shared" si="40"/>
        <v>189.62983223271917</v>
      </c>
      <c r="R194" s="26">
        <f t="shared" si="41"/>
        <v>9.481491611635958</v>
      </c>
      <c r="S194" s="26">
        <f>IF(IFERROR(MATCH(H194,Table16[Date],0),0)=1,INDEX(Table16[New Claimed],MATCH(H194,Table16[Date],0)),S193+(K193*0.01)+J194)</f>
        <v>1301.0283741194435</v>
      </c>
      <c r="T194" s="27">
        <f t="shared" si="35"/>
        <v>0.11870982653451023</v>
      </c>
      <c r="U194" s="28">
        <f t="shared" si="36"/>
        <v>1.6277433520778678E-3</v>
      </c>
      <c r="V194" s="29">
        <f t="shared" si="42"/>
        <v>0.02</v>
      </c>
      <c r="W194" s="45">
        <f t="shared" si="37"/>
        <v>9132.9001569514003</v>
      </c>
      <c r="X194" s="45">
        <f t="shared" si="38"/>
        <v>0</v>
      </c>
      <c r="Y194" s="65"/>
      <c r="Z194" s="15"/>
    </row>
    <row r="195" spans="1:26" ht="18" customHeight="1" x14ac:dyDescent="0.25">
      <c r="A195" s="15"/>
      <c r="B195" s="15"/>
      <c r="C195" s="15"/>
      <c r="D195" s="15"/>
      <c r="E195" s="16"/>
      <c r="F195" s="15"/>
      <c r="G195" s="23">
        <v>193</v>
      </c>
      <c r="H195" s="24">
        <f t="shared" si="32"/>
        <v>44911</v>
      </c>
      <c r="I195" s="25">
        <f>SUMIF(Table1[Date],"="&amp;H195,Table1[$STAKE TO FAUCET])</f>
        <v>0</v>
      </c>
      <c r="J195" s="25">
        <f>SUMIF(Table13[Date],"="&amp;H195,Table13[$STAKE CLAIMED])</f>
        <v>0</v>
      </c>
      <c r="K195" s="26">
        <f>IF(IFERROR(MATCH(H195,Table16[Date],0),0)=1,INDEX(Table16[New NFV],MATCH(H195,Table16[Date],0)),K194 + (K194*0.0095)+I195)</f>
        <v>1490.3015864898996</v>
      </c>
      <c r="L195" s="26">
        <f>IF(T195&lt;-0.33,IF(L194-(W194-X195)&lt;K195,K195,L194-(W194-X195)),IF(IFERROR(MATCH(H195,Table16[Date],0),0)=1,INDEX(Table16[New GFV],MATCH(H195,Table16[Date],0)),L194+(L194*V194*0.95)+I195))</f>
        <v>9085.9696969368051</v>
      </c>
      <c r="M195" s="26">
        <f t="shared" si="39"/>
        <v>14.762769554134715</v>
      </c>
      <c r="N195" s="26">
        <f t="shared" si="33"/>
        <v>0.7381384777067358</v>
      </c>
      <c r="O195" s="26">
        <f t="shared" ref="O195:O258" si="43">L194*V194</f>
        <v>178.33110298207666</v>
      </c>
      <c r="P195" s="26">
        <f t="shared" si="34"/>
        <v>8.916555149103834</v>
      </c>
      <c r="Q195" s="26">
        <f t="shared" si="40"/>
        <v>193.09387253621136</v>
      </c>
      <c r="R195" s="26">
        <f t="shared" si="41"/>
        <v>9.6546936268105696</v>
      </c>
      <c r="S195" s="26">
        <f>IF(IFERROR(MATCH(H195,Table16[Date],0),0)=1,INDEX(Table16[New Claimed],MATCH(H195,Table16[Date],0)),S194+(K194*0.01)+J195)</f>
        <v>1315.7911436735783</v>
      </c>
      <c r="T195" s="27">
        <f t="shared" si="35"/>
        <v>0.11709740122289271</v>
      </c>
      <c r="U195" s="28">
        <f t="shared" si="36"/>
        <v>1.6124253116175241E-3</v>
      </c>
      <c r="V195" s="29">
        <f t="shared" si="42"/>
        <v>0.02</v>
      </c>
      <c r="W195" s="45">
        <f t="shared" si="37"/>
        <v>9311.2312599334764</v>
      </c>
      <c r="X195" s="45">
        <f t="shared" si="38"/>
        <v>0</v>
      </c>
      <c r="Y195" s="65"/>
      <c r="Z195" s="15"/>
    </row>
    <row r="196" spans="1:26" ht="18" customHeight="1" x14ac:dyDescent="0.25">
      <c r="A196" s="15"/>
      <c r="B196" s="15"/>
      <c r="C196" s="15"/>
      <c r="D196" s="15"/>
      <c r="E196" s="16"/>
      <c r="F196" s="15"/>
      <c r="G196" s="23">
        <v>194</v>
      </c>
      <c r="H196" s="24">
        <f t="shared" ref="H196:H259" si="44">H195+1</f>
        <v>44912</v>
      </c>
      <c r="I196" s="25">
        <f>SUMIF(Table1[Date],"="&amp;H196,Table1[$STAKE TO FAUCET])</f>
        <v>0</v>
      </c>
      <c r="J196" s="25">
        <f>SUMIF(Table13[Date],"="&amp;H196,Table13[$STAKE CLAIMED])</f>
        <v>0</v>
      </c>
      <c r="K196" s="26">
        <f>IF(IFERROR(MATCH(H196,Table16[Date],0),0)=1,INDEX(Table16[New NFV],MATCH(H196,Table16[Date],0)),K195 + (K195*0.0095)+I196)</f>
        <v>1504.4594515615536</v>
      </c>
      <c r="L196" s="26">
        <f>IF(T196&lt;-0.33,IF(L195-(W195-X196)&lt;K196,K196,L195-(W195-X196)),IF(IFERROR(MATCH(H196,Table16[Date],0),0)=1,INDEX(Table16[New GFV],MATCH(H196,Table16[Date],0)),L195+(L195*V195*0.95)+I196))</f>
        <v>9258.6031211786049</v>
      </c>
      <c r="M196" s="26">
        <f t="shared" si="39"/>
        <v>14.903015864898997</v>
      </c>
      <c r="N196" s="26">
        <f t="shared" ref="N196:N259" si="45">M196*0.05</f>
        <v>0.74515079324494993</v>
      </c>
      <c r="O196" s="26">
        <f t="shared" si="43"/>
        <v>181.71939393873612</v>
      </c>
      <c r="P196" s="26">
        <f t="shared" ref="P196:P259" si="46">O196*0.05</f>
        <v>9.0859696969368056</v>
      </c>
      <c r="Q196" s="26">
        <f t="shared" si="40"/>
        <v>196.62240980363512</v>
      </c>
      <c r="R196" s="26">
        <f t="shared" si="41"/>
        <v>9.831120490181755</v>
      </c>
      <c r="S196" s="26">
        <f>IF(IFERROR(MATCH(H196,Table16[Date],0),0)=1,INDEX(Table16[New Claimed],MATCH(H196,Table16[Date],0)),S195+(K195*0.01)+J196)</f>
        <v>1330.6941595384774</v>
      </c>
      <c r="T196" s="27">
        <f t="shared" ref="T196:T259" si="47">(K196-S196)/K196</f>
        <v>0.11550014979979456</v>
      </c>
      <c r="U196" s="28">
        <f t="shared" ref="U196:U259" si="48">T195-T196</f>
        <v>1.5972514230981477E-3</v>
      </c>
      <c r="V196" s="29">
        <f t="shared" si="42"/>
        <v>0.02</v>
      </c>
      <c r="W196" s="45">
        <f t="shared" ref="W196:W259" si="49">W195+O196</f>
        <v>9492.9506538722126</v>
      </c>
      <c r="X196" s="45">
        <f t="shared" si="38"/>
        <v>0</v>
      </c>
      <c r="Y196" s="65"/>
      <c r="Z196" s="15"/>
    </row>
    <row r="197" spans="1:26" ht="18" customHeight="1" x14ac:dyDescent="0.25">
      <c r="A197" s="15"/>
      <c r="B197" s="15"/>
      <c r="C197" s="15"/>
      <c r="D197" s="15"/>
      <c r="E197" s="16"/>
      <c r="F197" s="15"/>
      <c r="G197" s="23">
        <v>195</v>
      </c>
      <c r="H197" s="24">
        <f t="shared" si="44"/>
        <v>44913</v>
      </c>
      <c r="I197" s="25">
        <f>SUMIF(Table1[Date],"="&amp;H197,Table1[$STAKE TO FAUCET])</f>
        <v>0</v>
      </c>
      <c r="J197" s="25">
        <f>SUMIF(Table13[Date],"="&amp;H197,Table13[$STAKE CLAIMED])</f>
        <v>0</v>
      </c>
      <c r="K197" s="26">
        <f>IF(IFERROR(MATCH(H197,Table16[Date],0),0)=1,INDEX(Table16[New NFV],MATCH(H197,Table16[Date],0)),K196 + (K196*0.0095)+I197)</f>
        <v>1518.7518163513882</v>
      </c>
      <c r="L197" s="26">
        <f>IF(T197&lt;-0.33,IF(L196-(W196-X197)&lt;K197,K197,L196-(W196-X197)),IF(IFERROR(MATCH(H197,Table16[Date],0),0)=1,INDEX(Table16[New GFV],MATCH(H197,Table16[Date],0)),L196+(L196*V196*0.95)+I197))</f>
        <v>9434.5165804809985</v>
      </c>
      <c r="M197" s="26">
        <f t="shared" si="39"/>
        <v>15.044594515615536</v>
      </c>
      <c r="N197" s="26">
        <f t="shared" si="45"/>
        <v>0.75222972578077685</v>
      </c>
      <c r="O197" s="26">
        <f t="shared" si="43"/>
        <v>185.1720624235721</v>
      </c>
      <c r="P197" s="26">
        <f t="shared" si="46"/>
        <v>9.2586031211786057</v>
      </c>
      <c r="Q197" s="26">
        <f t="shared" si="40"/>
        <v>200.21665693918763</v>
      </c>
      <c r="R197" s="26">
        <f t="shared" si="41"/>
        <v>10.010832846959383</v>
      </c>
      <c r="S197" s="26">
        <f>IF(IFERROR(MATCH(H197,Table16[Date],0),0)=1,INDEX(Table16[New Claimed],MATCH(H197,Table16[Date],0)),S196+(K196*0.01)+J197)</f>
        <v>1345.7387540540929</v>
      </c>
      <c r="T197" s="27">
        <f t="shared" si="47"/>
        <v>0.11391792946983115</v>
      </c>
      <c r="U197" s="28">
        <f t="shared" si="48"/>
        <v>1.582220329963413E-3</v>
      </c>
      <c r="V197" s="29">
        <f t="shared" si="42"/>
        <v>0.02</v>
      </c>
      <c r="W197" s="45">
        <f t="shared" si="49"/>
        <v>9678.1227162957839</v>
      </c>
      <c r="X197" s="45">
        <f t="shared" ref="X197:X260" si="50">IF(T197&gt;-0.33,0,(W196*(100+(T197)*100)/67))</f>
        <v>0</v>
      </c>
      <c r="Y197" s="65"/>
      <c r="Z197" s="15"/>
    </row>
    <row r="198" spans="1:26" ht="18" customHeight="1" x14ac:dyDescent="0.25">
      <c r="A198" s="15"/>
      <c r="B198" s="15"/>
      <c r="C198" s="15"/>
      <c r="D198" s="15"/>
      <c r="E198" s="16"/>
      <c r="F198" s="15"/>
      <c r="G198" s="23">
        <v>196</v>
      </c>
      <c r="H198" s="24">
        <f t="shared" si="44"/>
        <v>44914</v>
      </c>
      <c r="I198" s="25">
        <f>SUMIF(Table1[Date],"="&amp;H198,Table1[$STAKE TO FAUCET])</f>
        <v>0</v>
      </c>
      <c r="J198" s="25">
        <f>SUMIF(Table13[Date],"="&amp;H198,Table13[$STAKE CLAIMED])</f>
        <v>0</v>
      </c>
      <c r="K198" s="26">
        <f>IF(IFERROR(MATCH(H198,Table16[Date],0),0)=1,INDEX(Table16[New NFV],MATCH(H198,Table16[Date],0)),K197 + (K197*0.0095)+I198)</f>
        <v>1533.1799586067264</v>
      </c>
      <c r="L198" s="26">
        <f>IF(T198&lt;-0.33,IF(L197-(W197-X198)&lt;K198,K198,L197-(W197-X198)),IF(IFERROR(MATCH(H198,Table16[Date],0),0)=1,INDEX(Table16[New GFV],MATCH(H198,Table16[Date],0)),L197+(L197*V197*0.95)+I198))</f>
        <v>9613.7723955101374</v>
      </c>
      <c r="M198" s="26">
        <f t="shared" si="39"/>
        <v>15.187518163513882</v>
      </c>
      <c r="N198" s="26">
        <f t="shared" si="45"/>
        <v>0.75937590817569411</v>
      </c>
      <c r="O198" s="26">
        <f t="shared" si="43"/>
        <v>188.69033160961996</v>
      </c>
      <c r="P198" s="26">
        <f t="shared" si="46"/>
        <v>9.4345165804809987</v>
      </c>
      <c r="Q198" s="26">
        <f t="shared" si="40"/>
        <v>203.87784977313385</v>
      </c>
      <c r="R198" s="26">
        <f t="shared" si="41"/>
        <v>10.193892488656694</v>
      </c>
      <c r="S198" s="26">
        <f>IF(IFERROR(MATCH(H198,Table16[Date],0),0)=1,INDEX(Table16[New Claimed],MATCH(H198,Table16[Date],0)),S197+(K197*0.01)+J198)</f>
        <v>1360.9262722176068</v>
      </c>
      <c r="T198" s="27">
        <f t="shared" si="47"/>
        <v>0.11235059878140771</v>
      </c>
      <c r="U198" s="28">
        <f t="shared" si="48"/>
        <v>1.567330688423435E-3</v>
      </c>
      <c r="V198" s="29">
        <f t="shared" si="42"/>
        <v>0.02</v>
      </c>
      <c r="W198" s="45">
        <f t="shared" si="49"/>
        <v>9866.8130479054034</v>
      </c>
      <c r="X198" s="45">
        <f t="shared" si="50"/>
        <v>0</v>
      </c>
      <c r="Y198" s="65"/>
      <c r="Z198" s="15"/>
    </row>
    <row r="199" spans="1:26" ht="18" customHeight="1" x14ac:dyDescent="0.25">
      <c r="A199" s="15"/>
      <c r="B199" s="15"/>
      <c r="C199" s="15"/>
      <c r="D199" s="15"/>
      <c r="E199" s="16"/>
      <c r="F199" s="15"/>
      <c r="G199" s="23">
        <v>197</v>
      </c>
      <c r="H199" s="24">
        <f t="shared" si="44"/>
        <v>44915</v>
      </c>
      <c r="I199" s="25">
        <f>SUMIF(Table1[Date],"="&amp;H199,Table1[$STAKE TO FAUCET])</f>
        <v>0</v>
      </c>
      <c r="J199" s="25">
        <f>SUMIF(Table13[Date],"="&amp;H199,Table13[$STAKE CLAIMED])</f>
        <v>0</v>
      </c>
      <c r="K199" s="26">
        <f>IF(IFERROR(MATCH(H199,Table16[Date],0),0)=1,INDEX(Table16[New NFV],MATCH(H199,Table16[Date],0)),K198 + (K198*0.0095)+I199)</f>
        <v>1547.7451682134902</v>
      </c>
      <c r="L199" s="26">
        <f>IF(T199&lt;-0.33,IF(L198-(W198-X199)&lt;K199,K199,L198-(W198-X199)),IF(IFERROR(MATCH(H199,Table16[Date],0),0)=1,INDEX(Table16[New GFV],MATCH(H199,Table16[Date],0)),L198+(L198*V198*0.95)+I199))</f>
        <v>9796.4340710248307</v>
      </c>
      <c r="M199" s="26">
        <f t="shared" si="39"/>
        <v>15.331799586067264</v>
      </c>
      <c r="N199" s="26">
        <f t="shared" si="45"/>
        <v>0.76658997930336326</v>
      </c>
      <c r="O199" s="26">
        <f t="shared" si="43"/>
        <v>192.27544791020276</v>
      </c>
      <c r="P199" s="26">
        <f t="shared" si="46"/>
        <v>9.6137723955101393</v>
      </c>
      <c r="Q199" s="26">
        <f t="shared" si="40"/>
        <v>207.60724749627002</v>
      </c>
      <c r="R199" s="26">
        <f t="shared" si="41"/>
        <v>10.380362374813503</v>
      </c>
      <c r="S199" s="26">
        <f>IF(IFERROR(MATCH(H199,Table16[Date],0),0)=1,INDEX(Table16[New Claimed],MATCH(H199,Table16[Date],0)),S198+(K198*0.01)+J199)</f>
        <v>1376.2580718036741</v>
      </c>
      <c r="T199" s="27">
        <f t="shared" si="47"/>
        <v>0.11079801761407393</v>
      </c>
      <c r="U199" s="28">
        <f t="shared" si="48"/>
        <v>1.552581167333783E-3</v>
      </c>
      <c r="V199" s="29">
        <f t="shared" si="42"/>
        <v>0.02</v>
      </c>
      <c r="W199" s="45">
        <f t="shared" si="49"/>
        <v>10059.088495815606</v>
      </c>
      <c r="X199" s="45">
        <f t="shared" si="50"/>
        <v>0</v>
      </c>
      <c r="Y199" s="65"/>
      <c r="Z199" s="15"/>
    </row>
    <row r="200" spans="1:26" ht="18" customHeight="1" x14ac:dyDescent="0.25">
      <c r="A200" s="15"/>
      <c r="B200" s="15"/>
      <c r="C200" s="15"/>
      <c r="D200" s="15"/>
      <c r="E200" s="16"/>
      <c r="F200" s="15"/>
      <c r="G200" s="23">
        <v>198</v>
      </c>
      <c r="H200" s="24">
        <f t="shared" si="44"/>
        <v>44916</v>
      </c>
      <c r="I200" s="25">
        <f>SUMIF(Table1[Date],"="&amp;H200,Table1[$STAKE TO FAUCET])</f>
        <v>0</v>
      </c>
      <c r="J200" s="25">
        <f>SUMIF(Table13[Date],"="&amp;H200,Table13[$STAKE CLAIMED])</f>
        <v>0</v>
      </c>
      <c r="K200" s="26">
        <f>IF(IFERROR(MATCH(H200,Table16[Date],0),0)=1,INDEX(Table16[New NFV],MATCH(H200,Table16[Date],0)),K199 + (K199*0.0095)+I200)</f>
        <v>1562.4487473115182</v>
      </c>
      <c r="L200" s="26">
        <f>IF(T200&lt;-0.33,IF(L199-(W199-X200)&lt;K200,K200,L199-(W199-X200)),IF(IFERROR(MATCH(H200,Table16[Date],0),0)=1,INDEX(Table16[New GFV],MATCH(H200,Table16[Date],0)),L199+(L199*V199*0.95)+I200))</f>
        <v>9982.5663183743018</v>
      </c>
      <c r="M200" s="26">
        <f t="shared" si="39"/>
        <v>15.477451682134902</v>
      </c>
      <c r="N200" s="26">
        <f t="shared" si="45"/>
        <v>0.77387258410674509</v>
      </c>
      <c r="O200" s="26">
        <f t="shared" si="43"/>
        <v>195.92868142049662</v>
      </c>
      <c r="P200" s="26">
        <f t="shared" si="46"/>
        <v>9.7964340710248319</v>
      </c>
      <c r="Q200" s="26">
        <f t="shared" si="40"/>
        <v>211.40613310263151</v>
      </c>
      <c r="R200" s="26">
        <f t="shared" si="41"/>
        <v>10.570306655131578</v>
      </c>
      <c r="S200" s="26">
        <f>IF(IFERROR(MATCH(H200,Table16[Date],0),0)=1,INDEX(Table16[New Claimed],MATCH(H200,Table16[Date],0)),S199+(K199*0.01)+J200)</f>
        <v>1391.7355234858089</v>
      </c>
      <c r="T200" s="27">
        <f t="shared" si="47"/>
        <v>0.10926004716599692</v>
      </c>
      <c r="U200" s="28">
        <f t="shared" si="48"/>
        <v>1.5379704480770057E-3</v>
      </c>
      <c r="V200" s="29">
        <f t="shared" si="42"/>
        <v>0.02</v>
      </c>
      <c r="W200" s="45">
        <f t="shared" si="49"/>
        <v>10255.017177236103</v>
      </c>
      <c r="X200" s="45">
        <f t="shared" si="50"/>
        <v>0</v>
      </c>
      <c r="Y200" s="65"/>
      <c r="Z200" s="15"/>
    </row>
    <row r="201" spans="1:26" ht="18" customHeight="1" x14ac:dyDescent="0.25">
      <c r="A201" s="15"/>
      <c r="B201" s="15"/>
      <c r="C201" s="15"/>
      <c r="D201" s="15"/>
      <c r="E201" s="16"/>
      <c r="F201" s="15"/>
      <c r="G201" s="23">
        <v>199</v>
      </c>
      <c r="H201" s="24">
        <f t="shared" si="44"/>
        <v>44917</v>
      </c>
      <c r="I201" s="25">
        <f>SUMIF(Table1[Date],"="&amp;H201,Table1[$STAKE TO FAUCET])</f>
        <v>0</v>
      </c>
      <c r="J201" s="25">
        <f>SUMIF(Table13[Date],"="&amp;H201,Table13[$STAKE CLAIMED])</f>
        <v>0</v>
      </c>
      <c r="K201" s="26">
        <f>IF(IFERROR(MATCH(H201,Table16[Date],0),0)=1,INDEX(Table16[New NFV],MATCH(H201,Table16[Date],0)),K200 + (K200*0.0095)+I201)</f>
        <v>1577.2920104109776</v>
      </c>
      <c r="L201" s="26">
        <f>IF(T201&lt;-0.33,IF(L200-(W200-X201)&lt;K201,K201,L200-(W200-X201)),IF(IFERROR(MATCH(H201,Table16[Date],0),0)=1,INDEX(Table16[New GFV],MATCH(H201,Table16[Date],0)),L200+(L200*V200*0.95)+I201))</f>
        <v>10172.235078423413</v>
      </c>
      <c r="M201" s="26">
        <f t="shared" si="39"/>
        <v>15.624487473115183</v>
      </c>
      <c r="N201" s="26">
        <f t="shared" si="45"/>
        <v>0.78122437365575914</v>
      </c>
      <c r="O201" s="26">
        <f t="shared" si="43"/>
        <v>199.65132636748604</v>
      </c>
      <c r="P201" s="26">
        <f t="shared" si="46"/>
        <v>9.9825663183743032</v>
      </c>
      <c r="Q201" s="26">
        <f t="shared" si="40"/>
        <v>215.27581384060122</v>
      </c>
      <c r="R201" s="26">
        <f t="shared" si="41"/>
        <v>10.763790692030062</v>
      </c>
      <c r="S201" s="26">
        <f>IF(IFERROR(MATCH(H201,Table16[Date],0),0)=1,INDEX(Table16[New Claimed],MATCH(H201,Table16[Date],0)),S200+(K200*0.01)+J201)</f>
        <v>1407.360010958924</v>
      </c>
      <c r="T201" s="27">
        <f t="shared" si="47"/>
        <v>0.1077365499415522</v>
      </c>
      <c r="U201" s="28">
        <f t="shared" si="48"/>
        <v>1.5234972244447254E-3</v>
      </c>
      <c r="V201" s="29">
        <f t="shared" si="42"/>
        <v>0.02</v>
      </c>
      <c r="W201" s="45">
        <f t="shared" si="49"/>
        <v>10454.668503603589</v>
      </c>
      <c r="X201" s="45">
        <f t="shared" si="50"/>
        <v>0</v>
      </c>
      <c r="Y201" s="65"/>
      <c r="Z201" s="15"/>
    </row>
    <row r="202" spans="1:26" ht="18" customHeight="1" x14ac:dyDescent="0.25">
      <c r="A202" s="15"/>
      <c r="B202" s="15"/>
      <c r="C202" s="15"/>
      <c r="D202" s="15"/>
      <c r="E202" s="16"/>
      <c r="F202" s="15"/>
      <c r="G202" s="23">
        <v>200</v>
      </c>
      <c r="H202" s="24">
        <f t="shared" si="44"/>
        <v>44918</v>
      </c>
      <c r="I202" s="25">
        <f>SUMIF(Table1[Date],"="&amp;H202,Table1[$STAKE TO FAUCET])</f>
        <v>0</v>
      </c>
      <c r="J202" s="25">
        <f>SUMIF(Table13[Date],"="&amp;H202,Table13[$STAKE CLAIMED])</f>
        <v>0</v>
      </c>
      <c r="K202" s="26">
        <f>IF(IFERROR(MATCH(H202,Table16[Date],0),0)=1,INDEX(Table16[New NFV],MATCH(H202,Table16[Date],0)),K201 + (K201*0.0095)+I202)</f>
        <v>1592.2762845098819</v>
      </c>
      <c r="L202" s="26">
        <f>IF(T202&lt;-0.33,IF(L201-(W201-X202)&lt;K202,K202,L201-(W201-X202)),IF(IFERROR(MATCH(H202,Table16[Date],0),0)=1,INDEX(Table16[New GFV],MATCH(H202,Table16[Date],0)),L201+(L201*V201*0.95)+I202))</f>
        <v>10365.507544913458</v>
      </c>
      <c r="M202" s="26">
        <f t="shared" si="39"/>
        <v>15.772920104109776</v>
      </c>
      <c r="N202" s="26">
        <f t="shared" si="45"/>
        <v>0.78864600520548889</v>
      </c>
      <c r="O202" s="26">
        <f t="shared" si="43"/>
        <v>203.44470156846828</v>
      </c>
      <c r="P202" s="26">
        <f t="shared" si="46"/>
        <v>10.172235078423414</v>
      </c>
      <c r="Q202" s="26">
        <f t="shared" si="40"/>
        <v>219.21762167257805</v>
      </c>
      <c r="R202" s="26">
        <f t="shared" si="41"/>
        <v>10.960881083628903</v>
      </c>
      <c r="S202" s="26">
        <f>IF(IFERROR(MATCH(H202,Table16[Date],0),0)=1,INDEX(Table16[New Claimed],MATCH(H202,Table16[Date],0)),S201+(K201*0.01)+J202)</f>
        <v>1423.1329310630338</v>
      </c>
      <c r="T202" s="27">
        <f t="shared" si="47"/>
        <v>0.10622738973903142</v>
      </c>
      <c r="U202" s="28">
        <f t="shared" si="48"/>
        <v>1.5091602025207734E-3</v>
      </c>
      <c r="V202" s="29">
        <f t="shared" si="42"/>
        <v>0.02</v>
      </c>
      <c r="W202" s="45">
        <f t="shared" si="49"/>
        <v>10658.113205172058</v>
      </c>
      <c r="X202" s="45">
        <f t="shared" si="50"/>
        <v>0</v>
      </c>
      <c r="Y202" s="65"/>
      <c r="Z202" s="15"/>
    </row>
    <row r="203" spans="1:26" ht="18" customHeight="1" x14ac:dyDescent="0.25">
      <c r="A203" s="15"/>
      <c r="B203" s="15"/>
      <c r="C203" s="15"/>
      <c r="D203" s="15"/>
      <c r="E203" s="16"/>
      <c r="F203" s="15"/>
      <c r="G203" s="23">
        <v>201</v>
      </c>
      <c r="H203" s="24">
        <f t="shared" si="44"/>
        <v>44919</v>
      </c>
      <c r="I203" s="25">
        <f>SUMIF(Table1[Date],"="&amp;H203,Table1[$STAKE TO FAUCET])</f>
        <v>0</v>
      </c>
      <c r="J203" s="25">
        <f>SUMIF(Table13[Date],"="&amp;H203,Table13[$STAKE CLAIMED])</f>
        <v>0</v>
      </c>
      <c r="K203" s="26">
        <f>IF(IFERROR(MATCH(H203,Table16[Date],0),0)=1,INDEX(Table16[New NFV],MATCH(H203,Table16[Date],0)),K202 + (K202*0.0095)+I203)</f>
        <v>1607.4029092127257</v>
      </c>
      <c r="L203" s="26">
        <f>IF(T203&lt;-0.33,IF(L202-(W202-X203)&lt;K203,K203,L202-(W202-X203)),IF(IFERROR(MATCH(H203,Table16[Date],0),0)=1,INDEX(Table16[New GFV],MATCH(H203,Table16[Date],0)),L202+(L202*V202*0.95)+I203))</f>
        <v>10562.452188266814</v>
      </c>
      <c r="M203" s="26">
        <f t="shared" si="39"/>
        <v>15.922762845098818</v>
      </c>
      <c r="N203" s="26">
        <f t="shared" si="45"/>
        <v>0.79613814225494095</v>
      </c>
      <c r="O203" s="26">
        <f t="shared" si="43"/>
        <v>207.31015089826917</v>
      </c>
      <c r="P203" s="26">
        <f t="shared" si="46"/>
        <v>10.365507544913459</v>
      </c>
      <c r="Q203" s="26">
        <f t="shared" si="40"/>
        <v>223.23291374336799</v>
      </c>
      <c r="R203" s="26">
        <f t="shared" si="41"/>
        <v>11.1616456871684</v>
      </c>
      <c r="S203" s="26">
        <f>IF(IFERROR(MATCH(H203,Table16[Date],0),0)=1,INDEX(Table16[New Claimed],MATCH(H203,Table16[Date],0)),S202+(K202*0.01)+J203)</f>
        <v>1439.0556939081325</v>
      </c>
      <c r="T203" s="27">
        <f t="shared" si="47"/>
        <v>0.10473243163846602</v>
      </c>
      <c r="U203" s="28">
        <f t="shared" si="48"/>
        <v>1.4949581005654078E-3</v>
      </c>
      <c r="V203" s="29">
        <f t="shared" si="42"/>
        <v>0.02</v>
      </c>
      <c r="W203" s="45">
        <f t="shared" si="49"/>
        <v>10865.423356070327</v>
      </c>
      <c r="X203" s="45">
        <f t="shared" si="50"/>
        <v>0</v>
      </c>
      <c r="Y203" s="65"/>
      <c r="Z203" s="15"/>
    </row>
    <row r="204" spans="1:26" ht="18" customHeight="1" x14ac:dyDescent="0.25">
      <c r="A204" s="15"/>
      <c r="B204" s="15"/>
      <c r="C204" s="15"/>
      <c r="D204" s="15"/>
      <c r="E204" s="16"/>
      <c r="F204" s="15"/>
      <c r="G204" s="23">
        <v>202</v>
      </c>
      <c r="H204" s="24">
        <f t="shared" si="44"/>
        <v>44920</v>
      </c>
      <c r="I204" s="25">
        <f>SUMIF(Table1[Date],"="&amp;H204,Table1[$STAKE TO FAUCET])</f>
        <v>0</v>
      </c>
      <c r="J204" s="25">
        <f>SUMIF(Table13[Date],"="&amp;H204,Table13[$STAKE CLAIMED])</f>
        <v>0</v>
      </c>
      <c r="K204" s="26">
        <f>IF(IFERROR(MATCH(H204,Table16[Date],0),0)=1,INDEX(Table16[New NFV],MATCH(H204,Table16[Date],0)),K203 + (K203*0.0095)+I204)</f>
        <v>1622.6732368502467</v>
      </c>
      <c r="L204" s="26">
        <f>IF(T204&lt;-0.33,IF(L203-(W203-X204)&lt;K204,K204,L203-(W203-X204)),IF(IFERROR(MATCH(H204,Table16[Date],0),0)=1,INDEX(Table16[New GFV],MATCH(H204,Table16[Date],0)),L203+(L203*V203*0.95)+I204))</f>
        <v>10763.138779843883</v>
      </c>
      <c r="M204" s="26">
        <f t="shared" si="39"/>
        <v>16.074029092127258</v>
      </c>
      <c r="N204" s="26">
        <f t="shared" si="45"/>
        <v>0.803701454606363</v>
      </c>
      <c r="O204" s="26">
        <f t="shared" si="43"/>
        <v>211.2490437653363</v>
      </c>
      <c r="P204" s="26">
        <f t="shared" si="46"/>
        <v>10.562452188266816</v>
      </c>
      <c r="Q204" s="26">
        <f t="shared" si="40"/>
        <v>227.32307285746356</v>
      </c>
      <c r="R204" s="26">
        <f t="shared" si="41"/>
        <v>11.366153642873179</v>
      </c>
      <c r="S204" s="26">
        <f>IF(IFERROR(MATCH(H204,Table16[Date],0),0)=1,INDEX(Table16[New Claimed],MATCH(H204,Table16[Date],0)),S203+(K203*0.01)+J204)</f>
        <v>1455.1297230002597</v>
      </c>
      <c r="T204" s="27">
        <f t="shared" si="47"/>
        <v>0.10325154198956525</v>
      </c>
      <c r="U204" s="28">
        <f t="shared" si="48"/>
        <v>1.4808896489007656E-3</v>
      </c>
      <c r="V204" s="29">
        <f t="shared" si="42"/>
        <v>0.02</v>
      </c>
      <c r="W204" s="45">
        <f t="shared" si="49"/>
        <v>11076.672399835663</v>
      </c>
      <c r="X204" s="45">
        <f t="shared" si="50"/>
        <v>0</v>
      </c>
      <c r="Y204" s="65"/>
      <c r="Z204" s="15"/>
    </row>
    <row r="205" spans="1:26" ht="18" customHeight="1" x14ac:dyDescent="0.25">
      <c r="A205" s="15"/>
      <c r="B205" s="15"/>
      <c r="C205" s="15"/>
      <c r="D205" s="15"/>
      <c r="E205" s="16"/>
      <c r="F205" s="15"/>
      <c r="G205" s="23">
        <v>203</v>
      </c>
      <c r="H205" s="24">
        <f t="shared" si="44"/>
        <v>44921</v>
      </c>
      <c r="I205" s="25">
        <f>SUMIF(Table1[Date],"="&amp;H205,Table1[$STAKE TO FAUCET])</f>
        <v>0</v>
      </c>
      <c r="J205" s="25">
        <f>SUMIF(Table13[Date],"="&amp;H205,Table13[$STAKE CLAIMED])</f>
        <v>0</v>
      </c>
      <c r="K205" s="26">
        <f>IF(IFERROR(MATCH(H205,Table16[Date],0),0)=1,INDEX(Table16[New NFV],MATCH(H205,Table16[Date],0)),K204 + (K204*0.0095)+I205)</f>
        <v>1638.088632600324</v>
      </c>
      <c r="L205" s="26">
        <f>IF(T205&lt;-0.33,IF(L204-(W204-X205)&lt;K205,K205,L204-(W204-X205)),IF(IFERROR(MATCH(H205,Table16[Date],0),0)=1,INDEX(Table16[New GFV],MATCH(H205,Table16[Date],0)),L204+(L204*V204*0.95)+I205))</f>
        <v>10967.638416660917</v>
      </c>
      <c r="M205" s="26">
        <f t="shared" si="39"/>
        <v>16.226732368502468</v>
      </c>
      <c r="N205" s="26">
        <f t="shared" si="45"/>
        <v>0.81133661842512339</v>
      </c>
      <c r="O205" s="26">
        <f t="shared" si="43"/>
        <v>215.26277559687765</v>
      </c>
      <c r="P205" s="26">
        <f t="shared" si="46"/>
        <v>10.763138779843883</v>
      </c>
      <c r="Q205" s="26">
        <f t="shared" si="40"/>
        <v>231.48950796538011</v>
      </c>
      <c r="R205" s="26">
        <f t="shared" si="41"/>
        <v>11.574475398269007</v>
      </c>
      <c r="S205" s="26">
        <f>IF(IFERROR(MATCH(H205,Table16[Date],0),0)=1,INDEX(Table16[New Claimed],MATCH(H205,Table16[Date],0)),S204+(K204*0.01)+J205)</f>
        <v>1471.3564553687622</v>
      </c>
      <c r="T205" s="27">
        <f t="shared" si="47"/>
        <v>0.1017845883997674</v>
      </c>
      <c r="U205" s="28">
        <f t="shared" si="48"/>
        <v>1.4669535897978564E-3</v>
      </c>
      <c r="V205" s="29">
        <f t="shared" si="42"/>
        <v>0.02</v>
      </c>
      <c r="W205" s="45">
        <f t="shared" si="49"/>
        <v>11291.93517543254</v>
      </c>
      <c r="X205" s="45">
        <f t="shared" si="50"/>
        <v>0</v>
      </c>
      <c r="Y205" s="65"/>
      <c r="Z205" s="15"/>
    </row>
    <row r="206" spans="1:26" ht="18" customHeight="1" x14ac:dyDescent="0.25">
      <c r="A206" s="15"/>
      <c r="B206" s="15"/>
      <c r="C206" s="15"/>
      <c r="D206" s="15"/>
      <c r="E206" s="16"/>
      <c r="F206" s="15"/>
      <c r="G206" s="23">
        <v>204</v>
      </c>
      <c r="H206" s="24">
        <f t="shared" si="44"/>
        <v>44922</v>
      </c>
      <c r="I206" s="25">
        <f>SUMIF(Table1[Date],"="&amp;H206,Table1[$STAKE TO FAUCET])</f>
        <v>0</v>
      </c>
      <c r="J206" s="25">
        <f>SUMIF(Table13[Date],"="&amp;H206,Table13[$STAKE CLAIMED])</f>
        <v>0</v>
      </c>
      <c r="K206" s="26">
        <f>IF(IFERROR(MATCH(H206,Table16[Date],0),0)=1,INDEX(Table16[New NFV],MATCH(H206,Table16[Date],0)),K205 + (K205*0.0095)+I206)</f>
        <v>1653.650474610027</v>
      </c>
      <c r="L206" s="26">
        <f>IF(T206&lt;-0.33,IF(L205-(W205-X206)&lt;K206,K206,L205-(W205-X206)),IF(IFERROR(MATCH(H206,Table16[Date],0),0)=1,INDEX(Table16[New GFV],MATCH(H206,Table16[Date],0)),L205+(L205*V205*0.95)+I206))</f>
        <v>11176.023546577475</v>
      </c>
      <c r="M206" s="26">
        <f t="shared" si="39"/>
        <v>16.380886326003239</v>
      </c>
      <c r="N206" s="26">
        <f t="shared" si="45"/>
        <v>0.81904431630016195</v>
      </c>
      <c r="O206" s="26">
        <f t="shared" si="43"/>
        <v>219.35276833321834</v>
      </c>
      <c r="P206" s="26">
        <f t="shared" si="46"/>
        <v>10.967638416660918</v>
      </c>
      <c r="Q206" s="26">
        <f t="shared" si="40"/>
        <v>235.73365465922157</v>
      </c>
      <c r="R206" s="26">
        <f t="shared" si="41"/>
        <v>11.786682732961079</v>
      </c>
      <c r="S206" s="26">
        <f>IF(IFERROR(MATCH(H206,Table16[Date],0),0)=1,INDEX(Table16[New Claimed],MATCH(H206,Table16[Date],0)),S205+(K205*0.01)+J206)</f>
        <v>1487.7373416947655</v>
      </c>
      <c r="T206" s="27">
        <f t="shared" si="47"/>
        <v>0.10033143972240448</v>
      </c>
      <c r="U206" s="28">
        <f t="shared" si="48"/>
        <v>1.4531486773629171E-3</v>
      </c>
      <c r="V206" s="29">
        <f t="shared" si="42"/>
        <v>0.02</v>
      </c>
      <c r="W206" s="45">
        <f t="shared" si="49"/>
        <v>11511.287943765758</v>
      </c>
      <c r="X206" s="45">
        <f t="shared" si="50"/>
        <v>0</v>
      </c>
      <c r="Y206" s="65"/>
      <c r="Z206" s="15"/>
    </row>
    <row r="207" spans="1:26" ht="18" customHeight="1" x14ac:dyDescent="0.25">
      <c r="A207" s="15"/>
      <c r="B207" s="15"/>
      <c r="C207" s="15"/>
      <c r="D207" s="15"/>
      <c r="E207" s="16"/>
      <c r="F207" s="15"/>
      <c r="G207" s="23">
        <v>205</v>
      </c>
      <c r="H207" s="24">
        <f t="shared" si="44"/>
        <v>44923</v>
      </c>
      <c r="I207" s="25">
        <f>SUMIF(Table1[Date],"="&amp;H207,Table1[$STAKE TO FAUCET])</f>
        <v>0</v>
      </c>
      <c r="J207" s="25">
        <f>SUMIF(Table13[Date],"="&amp;H207,Table13[$STAKE CLAIMED])</f>
        <v>0</v>
      </c>
      <c r="K207" s="26">
        <f>IF(IFERROR(MATCH(H207,Table16[Date],0),0)=1,INDEX(Table16[New NFV],MATCH(H207,Table16[Date],0)),K206 + (K206*0.0095)+I207)</f>
        <v>1669.3601541188223</v>
      </c>
      <c r="L207" s="26">
        <f>IF(T207&lt;-0.33,IF(L206-(W206-X207)&lt;K207,K207,L206-(W206-X207)),IF(IFERROR(MATCH(H207,Table16[Date],0),0)=1,INDEX(Table16[New GFV],MATCH(H207,Table16[Date],0)),L206+(L206*V206*0.95)+I207))</f>
        <v>11388.367993962447</v>
      </c>
      <c r="M207" s="26">
        <f t="shared" si="39"/>
        <v>16.53650474610027</v>
      </c>
      <c r="N207" s="26">
        <f t="shared" si="45"/>
        <v>0.82682523730501356</v>
      </c>
      <c r="O207" s="26">
        <f t="shared" si="43"/>
        <v>223.52047093154951</v>
      </c>
      <c r="P207" s="26">
        <f t="shared" si="46"/>
        <v>11.176023546577476</v>
      </c>
      <c r="Q207" s="26">
        <f t="shared" si="40"/>
        <v>240.05697567764977</v>
      </c>
      <c r="R207" s="26">
        <f t="shared" si="41"/>
        <v>12.00284878388249</v>
      </c>
      <c r="S207" s="26">
        <f>IF(IFERROR(MATCH(H207,Table16[Date],0),0)=1,INDEX(Table16[New Claimed],MATCH(H207,Table16[Date],0)),S206+(K206*0.01)+J207)</f>
        <v>1504.2738464408658</v>
      </c>
      <c r="T207" s="27">
        <f t="shared" si="47"/>
        <v>9.88919660449772E-2</v>
      </c>
      <c r="U207" s="28">
        <f t="shared" si="48"/>
        <v>1.4394736774272776E-3</v>
      </c>
      <c r="V207" s="29">
        <f t="shared" si="42"/>
        <v>0.02</v>
      </c>
      <c r="W207" s="45">
        <f t="shared" si="49"/>
        <v>11734.808414697307</v>
      </c>
      <c r="X207" s="45">
        <f t="shared" si="50"/>
        <v>0</v>
      </c>
      <c r="Y207" s="65"/>
      <c r="Z207" s="15"/>
    </row>
    <row r="208" spans="1:26" ht="18" customHeight="1" x14ac:dyDescent="0.25">
      <c r="A208" s="15"/>
      <c r="B208" s="15"/>
      <c r="C208" s="15"/>
      <c r="D208" s="15"/>
      <c r="E208" s="16"/>
      <c r="F208" s="15"/>
      <c r="G208" s="23">
        <v>206</v>
      </c>
      <c r="H208" s="24">
        <f t="shared" si="44"/>
        <v>44924</v>
      </c>
      <c r="I208" s="25">
        <f>SUMIF(Table1[Date],"="&amp;H208,Table1[$STAKE TO FAUCET])</f>
        <v>0</v>
      </c>
      <c r="J208" s="25">
        <f>SUMIF(Table13[Date],"="&amp;H208,Table13[$STAKE CLAIMED])</f>
        <v>0</v>
      </c>
      <c r="K208" s="26">
        <f>IF(IFERROR(MATCH(H208,Table16[Date],0),0)=1,INDEX(Table16[New NFV],MATCH(H208,Table16[Date],0)),K207 + (K207*0.0095)+I208)</f>
        <v>1685.2190755829511</v>
      </c>
      <c r="L208" s="26">
        <f>IF(T208&lt;-0.33,IF(L207-(W207-X208)&lt;K208,K208,L207-(W207-X208)),IF(IFERROR(MATCH(H208,Table16[Date],0),0)=1,INDEX(Table16[New GFV],MATCH(H208,Table16[Date],0)),L207+(L207*V207*0.95)+I208))</f>
        <v>11604.746985847734</v>
      </c>
      <c r="M208" s="26">
        <f t="shared" si="39"/>
        <v>16.693601541188222</v>
      </c>
      <c r="N208" s="26">
        <f t="shared" si="45"/>
        <v>0.83468007705941116</v>
      </c>
      <c r="O208" s="26">
        <f t="shared" si="43"/>
        <v>227.76735987924894</v>
      </c>
      <c r="P208" s="26">
        <f t="shared" si="46"/>
        <v>11.388367993962447</v>
      </c>
      <c r="Q208" s="26">
        <f t="shared" si="40"/>
        <v>244.46096142043717</v>
      </c>
      <c r="R208" s="26">
        <f t="shared" si="41"/>
        <v>12.223048071021859</v>
      </c>
      <c r="S208" s="26">
        <f>IF(IFERROR(MATCH(H208,Table16[Date],0),0)=1,INDEX(Table16[New Claimed],MATCH(H208,Table16[Date],0)),S207+(K207*0.01)+J208)</f>
        <v>1520.967447982054</v>
      </c>
      <c r="T208" s="27">
        <f t="shared" si="47"/>
        <v>9.7466038677540598E-2</v>
      </c>
      <c r="U208" s="28">
        <f t="shared" si="48"/>
        <v>1.4259273674366024E-3</v>
      </c>
      <c r="V208" s="29">
        <f t="shared" si="42"/>
        <v>0.02</v>
      </c>
      <c r="W208" s="45">
        <f t="shared" si="49"/>
        <v>11962.575774576555</v>
      </c>
      <c r="X208" s="45">
        <f t="shared" si="50"/>
        <v>0</v>
      </c>
      <c r="Y208" s="65"/>
      <c r="Z208" s="15"/>
    </row>
    <row r="209" spans="1:26" ht="18" customHeight="1" x14ac:dyDescent="0.25">
      <c r="A209" s="15"/>
      <c r="B209" s="15"/>
      <c r="C209" s="15"/>
      <c r="D209" s="15"/>
      <c r="E209" s="16"/>
      <c r="F209" s="15"/>
      <c r="G209" s="23">
        <v>207</v>
      </c>
      <c r="H209" s="24">
        <f t="shared" si="44"/>
        <v>44925</v>
      </c>
      <c r="I209" s="25">
        <f>SUMIF(Table1[Date],"="&amp;H209,Table1[$STAKE TO FAUCET])</f>
        <v>0</v>
      </c>
      <c r="J209" s="25">
        <f>SUMIF(Table13[Date],"="&amp;H209,Table13[$STAKE CLAIMED])</f>
        <v>0</v>
      </c>
      <c r="K209" s="26">
        <f>IF(IFERROR(MATCH(H209,Table16[Date],0),0)=1,INDEX(Table16[New NFV],MATCH(H209,Table16[Date],0)),K208 + (K208*0.0095)+I209)</f>
        <v>1701.228656800989</v>
      </c>
      <c r="L209" s="26">
        <f>IF(T209&lt;-0.33,IF(L208-(W208-X209)&lt;K209,K209,L208-(W208-X209)),IF(IFERROR(MATCH(H209,Table16[Date],0),0)=1,INDEX(Table16[New GFV],MATCH(H209,Table16[Date],0)),L208+(L208*V208*0.95)+I209))</f>
        <v>11825.237178578842</v>
      </c>
      <c r="M209" s="26">
        <f t="shared" si="39"/>
        <v>16.852190755829511</v>
      </c>
      <c r="N209" s="26">
        <f t="shared" si="45"/>
        <v>0.84260953779147563</v>
      </c>
      <c r="O209" s="26">
        <f t="shared" si="43"/>
        <v>232.09493971695468</v>
      </c>
      <c r="P209" s="26">
        <f t="shared" si="46"/>
        <v>11.604746985847735</v>
      </c>
      <c r="Q209" s="26">
        <f t="shared" si="40"/>
        <v>248.94713047278418</v>
      </c>
      <c r="R209" s="26">
        <f t="shared" si="41"/>
        <v>12.447356523639209</v>
      </c>
      <c r="S209" s="26">
        <f>IF(IFERROR(MATCH(H209,Table16[Date],0),0)=1,INDEX(Table16[New Claimed],MATCH(H209,Table16[Date],0)),S208+(K208*0.01)+J209)</f>
        <v>1537.8196387378835</v>
      </c>
      <c r="T209" s="27">
        <f t="shared" si="47"/>
        <v>9.6053530141199175E-2</v>
      </c>
      <c r="U209" s="28">
        <f t="shared" si="48"/>
        <v>1.4125085363414225E-3</v>
      </c>
      <c r="V209" s="29">
        <f t="shared" si="42"/>
        <v>0.02</v>
      </c>
      <c r="W209" s="45">
        <f t="shared" si="49"/>
        <v>12194.67071429351</v>
      </c>
      <c r="X209" s="45">
        <f t="shared" si="50"/>
        <v>0</v>
      </c>
      <c r="Y209" s="65"/>
      <c r="Z209" s="15"/>
    </row>
    <row r="210" spans="1:26" ht="18" customHeight="1" x14ac:dyDescent="0.25">
      <c r="A210" s="15"/>
      <c r="B210" s="15"/>
      <c r="C210" s="15"/>
      <c r="D210" s="15"/>
      <c r="E210" s="16"/>
      <c r="F210" s="15"/>
      <c r="G210" s="23">
        <v>208</v>
      </c>
      <c r="H210" s="24">
        <f t="shared" si="44"/>
        <v>44926</v>
      </c>
      <c r="I210" s="25">
        <f>SUMIF(Table1[Date],"="&amp;H210,Table1[$STAKE TO FAUCET])</f>
        <v>0</v>
      </c>
      <c r="J210" s="25">
        <f>SUMIF(Table13[Date],"="&amp;H210,Table13[$STAKE CLAIMED])</f>
        <v>0</v>
      </c>
      <c r="K210" s="26">
        <f>IF(IFERROR(MATCH(H210,Table16[Date],0),0)=1,INDEX(Table16[New NFV],MATCH(H210,Table16[Date],0)),K209 + (K209*0.0095)+I210)</f>
        <v>1717.3903290405983</v>
      </c>
      <c r="L210" s="26">
        <f>IF(T210&lt;-0.33,IF(L209-(W209-X210)&lt;K210,K210,L209-(W209-X210)),IF(IFERROR(MATCH(H210,Table16[Date],0),0)=1,INDEX(Table16[New GFV],MATCH(H210,Table16[Date],0)),L209+(L209*V209*0.95)+I210))</f>
        <v>12049.91668497184</v>
      </c>
      <c r="M210" s="26">
        <f t="shared" si="39"/>
        <v>17.012286568009891</v>
      </c>
      <c r="N210" s="26">
        <f t="shared" si="45"/>
        <v>0.85061432840049456</v>
      </c>
      <c r="O210" s="26">
        <f t="shared" si="43"/>
        <v>236.50474357157685</v>
      </c>
      <c r="P210" s="26">
        <f t="shared" si="46"/>
        <v>11.825237178578844</v>
      </c>
      <c r="Q210" s="26">
        <f t="shared" si="40"/>
        <v>253.51703013958675</v>
      </c>
      <c r="R210" s="26">
        <f t="shared" si="41"/>
        <v>12.675851506979338</v>
      </c>
      <c r="S210" s="26">
        <f>IF(IFERROR(MATCH(H210,Table16[Date],0),0)=1,INDEX(Table16[New Claimed],MATCH(H210,Table16[Date],0)),S209+(K209*0.01)+J210)</f>
        <v>1554.8319253058933</v>
      </c>
      <c r="T210" s="27">
        <f t="shared" si="47"/>
        <v>9.4654314156710412E-2</v>
      </c>
      <c r="U210" s="28">
        <f t="shared" si="48"/>
        <v>1.3992159844887636E-3</v>
      </c>
      <c r="V210" s="29">
        <f t="shared" si="42"/>
        <v>0.02</v>
      </c>
      <c r="W210" s="45">
        <f t="shared" si="49"/>
        <v>12431.175457865087</v>
      </c>
      <c r="X210" s="45">
        <f t="shared" si="50"/>
        <v>0</v>
      </c>
      <c r="Y210" s="65"/>
      <c r="Z210" s="15"/>
    </row>
    <row r="211" spans="1:26" ht="18" customHeight="1" x14ac:dyDescent="0.25">
      <c r="A211" s="15"/>
      <c r="B211" s="15"/>
      <c r="C211" s="15"/>
      <c r="D211" s="15"/>
      <c r="E211" s="16"/>
      <c r="F211" s="15"/>
      <c r="G211" s="23">
        <v>209</v>
      </c>
      <c r="H211" s="24">
        <f t="shared" si="44"/>
        <v>44927</v>
      </c>
      <c r="I211" s="25">
        <f>SUMIF(Table1[Date],"="&amp;H211,Table1[$STAKE TO FAUCET])</f>
        <v>0</v>
      </c>
      <c r="J211" s="25">
        <f>SUMIF(Table13[Date],"="&amp;H211,Table13[$STAKE CLAIMED])</f>
        <v>0</v>
      </c>
      <c r="K211" s="26">
        <f>IF(IFERROR(MATCH(H211,Table16[Date],0),0)=1,INDEX(Table16[New NFV],MATCH(H211,Table16[Date],0)),K210 + (K210*0.0095)+I211)</f>
        <v>1733.705537166484</v>
      </c>
      <c r="L211" s="26">
        <f>IF(T211&lt;-0.33,IF(L210-(W210-X211)&lt;K211,K211,L210-(W210-X211)),IF(IFERROR(MATCH(H211,Table16[Date],0),0)=1,INDEX(Table16[New GFV],MATCH(H211,Table16[Date],0)),L210+(L210*V210*0.95)+I211))</f>
        <v>12278.865101986305</v>
      </c>
      <c r="M211" s="26">
        <f t="shared" si="39"/>
        <v>17.173903290405985</v>
      </c>
      <c r="N211" s="26">
        <f t="shared" si="45"/>
        <v>0.85869516452029926</v>
      </c>
      <c r="O211" s="26">
        <f t="shared" si="43"/>
        <v>240.99833369943681</v>
      </c>
      <c r="P211" s="26">
        <f t="shared" si="46"/>
        <v>12.049916684971841</v>
      </c>
      <c r="Q211" s="26">
        <f t="shared" si="40"/>
        <v>258.17223698984282</v>
      </c>
      <c r="R211" s="26">
        <f t="shared" si="41"/>
        <v>12.908611849492139</v>
      </c>
      <c r="S211" s="26">
        <f>IF(IFERROR(MATCH(H211,Table16[Date],0),0)=1,INDEX(Table16[New Claimed],MATCH(H211,Table16[Date],0)),S210+(K210*0.01)+J211)</f>
        <v>1572.0058285962994</v>
      </c>
      <c r="T211" s="27">
        <f t="shared" si="47"/>
        <v>9.3268265633194972E-2</v>
      </c>
      <c r="U211" s="28">
        <f t="shared" si="48"/>
        <v>1.3860485235154402E-3</v>
      </c>
      <c r="V211" s="29">
        <f t="shared" si="42"/>
        <v>0.02</v>
      </c>
      <c r="W211" s="45">
        <f t="shared" si="49"/>
        <v>12672.173791564524</v>
      </c>
      <c r="X211" s="45">
        <f t="shared" si="50"/>
        <v>0</v>
      </c>
      <c r="Y211" s="65"/>
      <c r="Z211" s="15"/>
    </row>
    <row r="212" spans="1:26" ht="18" customHeight="1" x14ac:dyDescent="0.25">
      <c r="A212" s="15"/>
      <c r="B212" s="15"/>
      <c r="C212" s="15"/>
      <c r="D212" s="15"/>
      <c r="E212" s="16"/>
      <c r="F212" s="15"/>
      <c r="G212" s="23">
        <v>210</v>
      </c>
      <c r="H212" s="24">
        <f t="shared" si="44"/>
        <v>44928</v>
      </c>
      <c r="I212" s="25">
        <f>SUMIF(Table1[Date],"="&amp;H212,Table1[$STAKE TO FAUCET])</f>
        <v>0</v>
      </c>
      <c r="J212" s="25">
        <f>SUMIF(Table13[Date],"="&amp;H212,Table13[$STAKE CLAIMED])</f>
        <v>0</v>
      </c>
      <c r="K212" s="26">
        <f>IF(IFERROR(MATCH(H212,Table16[Date],0),0)=1,INDEX(Table16[New NFV],MATCH(H212,Table16[Date],0)),K211 + (K211*0.0095)+I212)</f>
        <v>1750.1757397695656</v>
      </c>
      <c r="L212" s="26">
        <f>IF(T212&lt;-0.33,IF(L211-(W211-X212)&lt;K212,K212,L211-(W211-X212)),IF(IFERROR(MATCH(H212,Table16[Date],0),0)=1,INDEX(Table16[New GFV],MATCH(H212,Table16[Date],0)),L211+(L211*V211*0.95)+I212))</f>
        <v>12512.163538924044</v>
      </c>
      <c r="M212" s="26">
        <f t="shared" si="39"/>
        <v>17.337055371664839</v>
      </c>
      <c r="N212" s="26">
        <f t="shared" si="45"/>
        <v>0.86685276858324201</v>
      </c>
      <c r="O212" s="26">
        <f t="shared" si="43"/>
        <v>245.57730203972611</v>
      </c>
      <c r="P212" s="26">
        <f t="shared" si="46"/>
        <v>12.278865101986305</v>
      </c>
      <c r="Q212" s="26">
        <f t="shared" si="40"/>
        <v>262.91435741139094</v>
      </c>
      <c r="R212" s="26">
        <f t="shared" si="41"/>
        <v>13.145717870569547</v>
      </c>
      <c r="S212" s="26">
        <f>IF(IFERROR(MATCH(H212,Table16[Date],0),0)=1,INDEX(Table16[New Claimed],MATCH(H212,Table16[Date],0)),S211+(K211*0.01)+J212)</f>
        <v>1589.3428839679641</v>
      </c>
      <c r="T212" s="27">
        <f t="shared" si="47"/>
        <v>9.1895260656953956E-2</v>
      </c>
      <c r="U212" s="28">
        <f t="shared" si="48"/>
        <v>1.3730049762410157E-3</v>
      </c>
      <c r="V212" s="29">
        <f t="shared" si="42"/>
        <v>0.02</v>
      </c>
      <c r="W212" s="45">
        <f t="shared" si="49"/>
        <v>12917.751093604251</v>
      </c>
      <c r="X212" s="45">
        <f t="shared" si="50"/>
        <v>0</v>
      </c>
      <c r="Y212" s="65"/>
      <c r="Z212" s="15"/>
    </row>
    <row r="213" spans="1:26" ht="18" customHeight="1" x14ac:dyDescent="0.25">
      <c r="A213" s="15"/>
      <c r="B213" s="15"/>
      <c r="C213" s="15"/>
      <c r="D213" s="15"/>
      <c r="E213" s="16"/>
      <c r="F213" s="15"/>
      <c r="G213" s="23">
        <v>211</v>
      </c>
      <c r="H213" s="24">
        <f t="shared" si="44"/>
        <v>44929</v>
      </c>
      <c r="I213" s="25">
        <f>SUMIF(Table1[Date],"="&amp;H213,Table1[$STAKE TO FAUCET])</f>
        <v>0</v>
      </c>
      <c r="J213" s="25">
        <f>SUMIF(Table13[Date],"="&amp;H213,Table13[$STAKE CLAIMED])</f>
        <v>0</v>
      </c>
      <c r="K213" s="26">
        <f>IF(IFERROR(MATCH(H213,Table16[Date],0),0)=1,INDEX(Table16[New NFV],MATCH(H213,Table16[Date],0)),K212 + (K212*0.0095)+I213)</f>
        <v>1766.8024092973765</v>
      </c>
      <c r="L213" s="26">
        <f>IF(T213&lt;-0.33,IF(L212-(W212-X213)&lt;K213,K213,L212-(W212-X213)),IF(IFERROR(MATCH(H213,Table16[Date],0),0)=1,INDEX(Table16[New GFV],MATCH(H213,Table16[Date],0)),L212+(L212*V212*0.95)+I213))</f>
        <v>12749.894646163601</v>
      </c>
      <c r="M213" s="26">
        <f t="shared" si="39"/>
        <v>17.501757397695656</v>
      </c>
      <c r="N213" s="26">
        <f t="shared" si="45"/>
        <v>0.87508786988478282</v>
      </c>
      <c r="O213" s="26">
        <f t="shared" si="43"/>
        <v>250.24327077848088</v>
      </c>
      <c r="P213" s="26">
        <f t="shared" si="46"/>
        <v>12.512163538924044</v>
      </c>
      <c r="Q213" s="26">
        <f t="shared" si="40"/>
        <v>267.74502817617656</v>
      </c>
      <c r="R213" s="26">
        <f t="shared" si="41"/>
        <v>13.387251408808828</v>
      </c>
      <c r="S213" s="26">
        <f>IF(IFERROR(MATCH(H213,Table16[Date],0),0)=1,INDEX(Table16[New Claimed],MATCH(H213,Table16[Date],0)),S212+(K212*0.01)+J213)</f>
        <v>1606.8446413656598</v>
      </c>
      <c r="T213" s="27">
        <f t="shared" si="47"/>
        <v>9.0535176480390278E-2</v>
      </c>
      <c r="U213" s="28">
        <f t="shared" si="48"/>
        <v>1.3600841765636779E-3</v>
      </c>
      <c r="V213" s="29">
        <f t="shared" si="42"/>
        <v>0.02</v>
      </c>
      <c r="W213" s="45">
        <f t="shared" si="49"/>
        <v>13167.994364382732</v>
      </c>
      <c r="X213" s="45">
        <f t="shared" si="50"/>
        <v>0</v>
      </c>
      <c r="Y213" s="65"/>
      <c r="Z213" s="15"/>
    </row>
    <row r="214" spans="1:26" ht="18" customHeight="1" x14ac:dyDescent="0.25">
      <c r="A214" s="15"/>
      <c r="B214" s="15"/>
      <c r="C214" s="15"/>
      <c r="D214" s="15"/>
      <c r="E214" s="16"/>
      <c r="F214" s="15"/>
      <c r="G214" s="23">
        <v>212</v>
      </c>
      <c r="H214" s="24">
        <f t="shared" si="44"/>
        <v>44930</v>
      </c>
      <c r="I214" s="25">
        <f>SUMIF(Table1[Date],"="&amp;H214,Table1[$STAKE TO FAUCET])</f>
        <v>0</v>
      </c>
      <c r="J214" s="25">
        <f>SUMIF(Table13[Date],"="&amp;H214,Table13[$STAKE CLAIMED])</f>
        <v>0</v>
      </c>
      <c r="K214" s="26">
        <f>IF(IFERROR(MATCH(H214,Table16[Date],0),0)=1,INDEX(Table16[New NFV],MATCH(H214,Table16[Date],0)),K213 + (K213*0.0095)+I214)</f>
        <v>1783.5870321857014</v>
      </c>
      <c r="L214" s="26">
        <f>IF(T214&lt;-0.33,IF(L213-(W213-X214)&lt;K214,K214,L213-(W213-X214)),IF(IFERROR(MATCH(H214,Table16[Date],0),0)=1,INDEX(Table16[New GFV],MATCH(H214,Table16[Date],0)),L213+(L213*V213*0.95)+I214))</f>
        <v>12992.14264444071</v>
      </c>
      <c r="M214" s="26">
        <f t="shared" ref="M214:M277" si="51">K213*0.01</f>
        <v>17.668024092973766</v>
      </c>
      <c r="N214" s="26">
        <f t="shared" si="45"/>
        <v>0.88340120464868832</v>
      </c>
      <c r="O214" s="26">
        <f t="shared" si="43"/>
        <v>254.99789292327202</v>
      </c>
      <c r="P214" s="26">
        <f t="shared" si="46"/>
        <v>12.749894646163602</v>
      </c>
      <c r="Q214" s="26">
        <f t="shared" ref="Q214:Q277" si="52">M214+O214</f>
        <v>272.66591701624577</v>
      </c>
      <c r="R214" s="26">
        <f t="shared" ref="R214:R277" si="53">N214+P214</f>
        <v>13.63329585081229</v>
      </c>
      <c r="S214" s="26">
        <f>IF(IFERROR(MATCH(H214,Table16[Date],0),0)=1,INDEX(Table16[New Claimed],MATCH(H214,Table16[Date],0)),S213+(K213*0.01)+J214)</f>
        <v>1624.5126654586336</v>
      </c>
      <c r="T214" s="27">
        <f t="shared" si="47"/>
        <v>8.9187891511035344E-2</v>
      </c>
      <c r="U214" s="28">
        <f t="shared" si="48"/>
        <v>1.3472849693549338E-3</v>
      </c>
      <c r="V214" s="29">
        <f t="shared" si="42"/>
        <v>0.02</v>
      </c>
      <c r="W214" s="45">
        <f t="shared" si="49"/>
        <v>13422.992257306003</v>
      </c>
      <c r="X214" s="45">
        <f t="shared" si="50"/>
        <v>0</v>
      </c>
      <c r="Y214" s="65"/>
      <c r="Z214" s="15"/>
    </row>
    <row r="215" spans="1:26" ht="18" customHeight="1" x14ac:dyDescent="0.25">
      <c r="A215" s="15"/>
      <c r="B215" s="15"/>
      <c r="C215" s="15"/>
      <c r="D215" s="15"/>
      <c r="E215" s="16"/>
      <c r="F215" s="15"/>
      <c r="G215" s="23">
        <v>213</v>
      </c>
      <c r="H215" s="24">
        <f t="shared" si="44"/>
        <v>44931</v>
      </c>
      <c r="I215" s="25">
        <f>SUMIF(Table1[Date],"="&amp;H215,Table1[$STAKE TO FAUCET])</f>
        <v>0</v>
      </c>
      <c r="J215" s="25">
        <f>SUMIF(Table13[Date],"="&amp;H215,Table13[$STAKE CLAIMED])</f>
        <v>0</v>
      </c>
      <c r="K215" s="26">
        <f>IF(IFERROR(MATCH(H215,Table16[Date],0),0)=1,INDEX(Table16[New NFV],MATCH(H215,Table16[Date],0)),K214 + (K214*0.0095)+I215)</f>
        <v>1800.5311089914655</v>
      </c>
      <c r="L215" s="26">
        <f>IF(T215&lt;-0.33,IF(L214-(W214-X215)&lt;K215,K215,L214-(W214-X215)),IF(IFERROR(MATCH(H215,Table16[Date],0),0)=1,INDEX(Table16[New GFV],MATCH(H215,Table16[Date],0)),L214+(L214*V214*0.95)+I215))</f>
        <v>13238.993354685083</v>
      </c>
      <c r="M215" s="26">
        <f t="shared" si="51"/>
        <v>17.835870321857016</v>
      </c>
      <c r="N215" s="26">
        <f t="shared" si="45"/>
        <v>0.89179351609285085</v>
      </c>
      <c r="O215" s="26">
        <f t="shared" si="43"/>
        <v>259.84285288881421</v>
      </c>
      <c r="P215" s="26">
        <f t="shared" si="46"/>
        <v>12.992142644440712</v>
      </c>
      <c r="Q215" s="26">
        <f t="shared" si="52"/>
        <v>277.67872321067125</v>
      </c>
      <c r="R215" s="26">
        <f t="shared" si="53"/>
        <v>13.883936160533562</v>
      </c>
      <c r="S215" s="26">
        <f>IF(IFERROR(MATCH(H215,Table16[Date],0),0)=1,INDEX(Table16[New Claimed],MATCH(H215,Table16[Date],0)),S214+(K214*0.01)+J215)</f>
        <v>1642.3485357804907</v>
      </c>
      <c r="T215" s="27">
        <f t="shared" si="47"/>
        <v>8.7853285300678818E-2</v>
      </c>
      <c r="U215" s="28">
        <f t="shared" si="48"/>
        <v>1.3346062103565259E-3</v>
      </c>
      <c r="V215" s="29">
        <f t="shared" si="42"/>
        <v>0.02</v>
      </c>
      <c r="W215" s="45">
        <f t="shared" si="49"/>
        <v>13682.835110194817</v>
      </c>
      <c r="X215" s="45">
        <f t="shared" si="50"/>
        <v>0</v>
      </c>
      <c r="Y215" s="65"/>
      <c r="Z215" s="15"/>
    </row>
    <row r="216" spans="1:26" ht="18" customHeight="1" x14ac:dyDescent="0.25">
      <c r="A216" s="15"/>
      <c r="B216" s="15"/>
      <c r="C216" s="15"/>
      <c r="D216" s="15"/>
      <c r="E216" s="16"/>
      <c r="F216" s="15"/>
      <c r="G216" s="23">
        <v>214</v>
      </c>
      <c r="H216" s="24">
        <f t="shared" si="44"/>
        <v>44932</v>
      </c>
      <c r="I216" s="25">
        <f>SUMIF(Table1[Date],"="&amp;H216,Table1[$STAKE TO FAUCET])</f>
        <v>0</v>
      </c>
      <c r="J216" s="25">
        <f>SUMIF(Table13[Date],"="&amp;H216,Table13[$STAKE CLAIMED])</f>
        <v>0</v>
      </c>
      <c r="K216" s="26">
        <f>IF(IFERROR(MATCH(H216,Table16[Date],0),0)=1,INDEX(Table16[New NFV],MATCH(H216,Table16[Date],0)),K215 + (K215*0.0095)+I216)</f>
        <v>1817.6361545268844</v>
      </c>
      <c r="L216" s="26">
        <f>IF(T216&lt;-0.33,IF(L215-(W215-X216)&lt;K216,K216,L215-(W215-X216)),IF(IFERROR(MATCH(H216,Table16[Date],0),0)=1,INDEX(Table16[New GFV],MATCH(H216,Table16[Date],0)),L215+(L215*V215*0.95)+I216))</f>
        <v>13490.5342284241</v>
      </c>
      <c r="M216" s="26">
        <f t="shared" si="51"/>
        <v>18.005311089914656</v>
      </c>
      <c r="N216" s="26">
        <f t="shared" si="45"/>
        <v>0.90026555449573287</v>
      </c>
      <c r="O216" s="26">
        <f t="shared" si="43"/>
        <v>264.77986709370168</v>
      </c>
      <c r="P216" s="26">
        <f t="shared" si="46"/>
        <v>13.238993354685086</v>
      </c>
      <c r="Q216" s="26">
        <f t="shared" si="52"/>
        <v>282.78517818361632</v>
      </c>
      <c r="R216" s="26">
        <f t="shared" si="53"/>
        <v>14.139258909180818</v>
      </c>
      <c r="S216" s="26">
        <f>IF(IFERROR(MATCH(H216,Table16[Date],0),0)=1,INDEX(Table16[New Claimed],MATCH(H216,Table16[Date],0)),S215+(K215*0.01)+J216)</f>
        <v>1660.3538468704053</v>
      </c>
      <c r="T216" s="27">
        <f t="shared" si="47"/>
        <v>8.6531238534600124E-2</v>
      </c>
      <c r="U216" s="28">
        <f t="shared" si="48"/>
        <v>1.3220467660786939E-3</v>
      </c>
      <c r="V216" s="29">
        <f t="shared" si="42"/>
        <v>0.02</v>
      </c>
      <c r="W216" s="45">
        <f t="shared" si="49"/>
        <v>13947.614977288518</v>
      </c>
      <c r="X216" s="45">
        <f t="shared" si="50"/>
        <v>0</v>
      </c>
      <c r="Y216" s="65"/>
      <c r="Z216" s="15"/>
    </row>
    <row r="217" spans="1:26" ht="18" customHeight="1" x14ac:dyDescent="0.25">
      <c r="A217" s="15"/>
      <c r="B217" s="15"/>
      <c r="C217" s="15"/>
      <c r="D217" s="15"/>
      <c r="E217" s="16"/>
      <c r="F217" s="15"/>
      <c r="G217" s="23">
        <v>215</v>
      </c>
      <c r="H217" s="24">
        <f t="shared" si="44"/>
        <v>44933</v>
      </c>
      <c r="I217" s="25">
        <f>SUMIF(Table1[Date],"="&amp;H217,Table1[$STAKE TO FAUCET])</f>
        <v>0</v>
      </c>
      <c r="J217" s="25">
        <f>SUMIF(Table13[Date],"="&amp;H217,Table13[$STAKE CLAIMED])</f>
        <v>0</v>
      </c>
      <c r="K217" s="26">
        <f>IF(IFERROR(MATCH(H217,Table16[Date],0),0)=1,INDEX(Table16[New NFV],MATCH(H217,Table16[Date],0)),K216 + (K216*0.0095)+I217)</f>
        <v>1834.9036979948899</v>
      </c>
      <c r="L217" s="26">
        <f>IF(T217&lt;-0.33,IF(L216-(W216-X217)&lt;K217,K217,L216-(W216-X217)),IF(IFERROR(MATCH(H217,Table16[Date],0),0)=1,INDEX(Table16[New GFV],MATCH(H217,Table16[Date],0)),L216+(L216*V216*0.95)+I217))</f>
        <v>13746.854378764157</v>
      </c>
      <c r="M217" s="26">
        <f t="shared" si="51"/>
        <v>18.176361545268843</v>
      </c>
      <c r="N217" s="26">
        <f t="shared" si="45"/>
        <v>0.90881807726344221</v>
      </c>
      <c r="O217" s="26">
        <f t="shared" si="43"/>
        <v>269.81068456848197</v>
      </c>
      <c r="P217" s="26">
        <f t="shared" si="46"/>
        <v>13.490534228424099</v>
      </c>
      <c r="Q217" s="26">
        <f t="shared" si="52"/>
        <v>287.98704611375081</v>
      </c>
      <c r="R217" s="26">
        <f t="shared" si="53"/>
        <v>14.399352305687541</v>
      </c>
      <c r="S217" s="26">
        <f>IF(IFERROR(MATCH(H217,Table16[Date],0),0)=1,INDEX(Table16[New Claimed],MATCH(H217,Table16[Date],0)),S216+(K216*0.01)+J217)</f>
        <v>1678.5302084156742</v>
      </c>
      <c r="T217" s="27">
        <f t="shared" si="47"/>
        <v>8.5221633020901522E-2</v>
      </c>
      <c r="U217" s="28">
        <f t="shared" si="48"/>
        <v>1.3096055136986029E-3</v>
      </c>
      <c r="V217" s="29">
        <f t="shared" si="42"/>
        <v>0.02</v>
      </c>
      <c r="W217" s="45">
        <f t="shared" si="49"/>
        <v>14217.425661857</v>
      </c>
      <c r="X217" s="45">
        <f t="shared" si="50"/>
        <v>0</v>
      </c>
      <c r="Y217" s="65"/>
      <c r="Z217" s="15"/>
    </row>
    <row r="218" spans="1:26" ht="18" customHeight="1" x14ac:dyDescent="0.25">
      <c r="A218" s="15"/>
      <c r="B218" s="15"/>
      <c r="C218" s="15"/>
      <c r="D218" s="15"/>
      <c r="E218" s="16"/>
      <c r="F218" s="15"/>
      <c r="G218" s="23">
        <v>216</v>
      </c>
      <c r="H218" s="24">
        <f t="shared" si="44"/>
        <v>44934</v>
      </c>
      <c r="I218" s="25">
        <f>SUMIF(Table1[Date],"="&amp;H218,Table1[$STAKE TO FAUCET])</f>
        <v>0</v>
      </c>
      <c r="J218" s="25">
        <f>SUMIF(Table13[Date],"="&amp;H218,Table13[$STAKE CLAIMED])</f>
        <v>0</v>
      </c>
      <c r="K218" s="26">
        <f>IF(IFERROR(MATCH(H218,Table16[Date],0),0)=1,INDEX(Table16[New NFV],MATCH(H218,Table16[Date],0)),K217 + (K217*0.0095)+I218)</f>
        <v>1852.3352831258412</v>
      </c>
      <c r="L218" s="26">
        <f>IF(T218&lt;-0.33,IF(L217-(W217-X218)&lt;K218,K218,L217-(W217-X218)),IF(IFERROR(MATCH(H218,Table16[Date],0),0)=1,INDEX(Table16[New GFV],MATCH(H218,Table16[Date],0)),L217+(L217*V217*0.95)+I218))</f>
        <v>14008.044611960677</v>
      </c>
      <c r="M218" s="26">
        <f t="shared" si="51"/>
        <v>18.349036979948899</v>
      </c>
      <c r="N218" s="26">
        <f t="shared" si="45"/>
        <v>0.91745184899744503</v>
      </c>
      <c r="O218" s="26">
        <f t="shared" si="43"/>
        <v>274.93708757528316</v>
      </c>
      <c r="P218" s="26">
        <f t="shared" si="46"/>
        <v>13.746854378764159</v>
      </c>
      <c r="Q218" s="26">
        <f t="shared" si="52"/>
        <v>293.28612455523205</v>
      </c>
      <c r="R218" s="26">
        <f t="shared" si="53"/>
        <v>14.664306227761603</v>
      </c>
      <c r="S218" s="26">
        <f>IF(IFERROR(MATCH(H218,Table16[Date],0),0)=1,INDEX(Table16[New Claimed],MATCH(H218,Table16[Date],0)),S217+(K217*0.01)+J218)</f>
        <v>1696.8792453956232</v>
      </c>
      <c r="T218" s="27">
        <f t="shared" si="47"/>
        <v>8.3924351679941972E-2</v>
      </c>
      <c r="U218" s="28">
        <f t="shared" si="48"/>
        <v>1.2972813409595496E-3</v>
      </c>
      <c r="V218" s="29">
        <f t="shared" si="42"/>
        <v>0.02</v>
      </c>
      <c r="W218" s="45">
        <f t="shared" si="49"/>
        <v>14492.362749432283</v>
      </c>
      <c r="X218" s="45">
        <f t="shared" si="50"/>
        <v>0</v>
      </c>
      <c r="Y218" s="65"/>
      <c r="Z218" s="15"/>
    </row>
    <row r="219" spans="1:26" ht="18" customHeight="1" x14ac:dyDescent="0.25">
      <c r="A219" s="15"/>
      <c r="B219" s="15"/>
      <c r="C219" s="15"/>
      <c r="D219" s="15"/>
      <c r="E219" s="16"/>
      <c r="F219" s="15"/>
      <c r="G219" s="23">
        <v>217</v>
      </c>
      <c r="H219" s="24">
        <f t="shared" si="44"/>
        <v>44935</v>
      </c>
      <c r="I219" s="25">
        <f>SUMIF(Table1[Date],"="&amp;H219,Table1[$STAKE TO FAUCET])</f>
        <v>0</v>
      </c>
      <c r="J219" s="25">
        <f>SUMIF(Table13[Date],"="&amp;H219,Table13[$STAKE CLAIMED])</f>
        <v>0</v>
      </c>
      <c r="K219" s="26">
        <f>IF(IFERROR(MATCH(H219,Table16[Date],0),0)=1,INDEX(Table16[New NFV],MATCH(H219,Table16[Date],0)),K218 + (K218*0.0095)+I219)</f>
        <v>1869.9324683155367</v>
      </c>
      <c r="L219" s="26">
        <f>IF(T219&lt;-0.33,IF(L218-(W218-X219)&lt;K219,K219,L218-(W218-X219)),IF(IFERROR(MATCH(H219,Table16[Date],0),0)=1,INDEX(Table16[New GFV],MATCH(H219,Table16[Date],0)),L218+(L218*V218*0.95)+I219))</f>
        <v>14274.197459587929</v>
      </c>
      <c r="M219" s="26">
        <f t="shared" si="51"/>
        <v>18.523352831258414</v>
      </c>
      <c r="N219" s="26">
        <f t="shared" si="45"/>
        <v>0.92616764156292075</v>
      </c>
      <c r="O219" s="26">
        <f t="shared" si="43"/>
        <v>280.16089223921352</v>
      </c>
      <c r="P219" s="26">
        <f t="shared" si="46"/>
        <v>14.008044611960678</v>
      </c>
      <c r="Q219" s="26">
        <f t="shared" si="52"/>
        <v>298.68424507047195</v>
      </c>
      <c r="R219" s="26">
        <f t="shared" si="53"/>
        <v>14.934212253523599</v>
      </c>
      <c r="S219" s="26">
        <f>IF(IFERROR(MATCH(H219,Table16[Date],0),0)=1,INDEX(Table16[New Claimed],MATCH(H219,Table16[Date],0)),S218+(K218*0.01)+J219)</f>
        <v>1715.4025982268815</v>
      </c>
      <c r="T219" s="27">
        <f t="shared" si="47"/>
        <v>8.2639278533870236E-2</v>
      </c>
      <c r="U219" s="28">
        <f t="shared" si="48"/>
        <v>1.2850731460717357E-3</v>
      </c>
      <c r="V219" s="29">
        <f t="shared" si="42"/>
        <v>0.02</v>
      </c>
      <c r="W219" s="45">
        <f t="shared" si="49"/>
        <v>14772.523641671496</v>
      </c>
      <c r="X219" s="45">
        <f t="shared" si="50"/>
        <v>0</v>
      </c>
      <c r="Y219" s="65"/>
      <c r="Z219" s="15"/>
    </row>
    <row r="220" spans="1:26" ht="18" customHeight="1" x14ac:dyDescent="0.25">
      <c r="A220" s="15"/>
      <c r="B220" s="15"/>
      <c r="C220" s="15"/>
      <c r="D220" s="15"/>
      <c r="E220" s="16"/>
      <c r="F220" s="15"/>
      <c r="G220" s="23">
        <v>218</v>
      </c>
      <c r="H220" s="24">
        <f t="shared" si="44"/>
        <v>44936</v>
      </c>
      <c r="I220" s="25">
        <f>SUMIF(Table1[Date],"="&amp;H220,Table1[$STAKE TO FAUCET])</f>
        <v>0</v>
      </c>
      <c r="J220" s="25">
        <f>SUMIF(Table13[Date],"="&amp;H220,Table13[$STAKE CLAIMED])</f>
        <v>0</v>
      </c>
      <c r="K220" s="26">
        <f>IF(IFERROR(MATCH(H220,Table16[Date],0),0)=1,INDEX(Table16[New NFV],MATCH(H220,Table16[Date],0)),K219 + (K219*0.0095)+I220)</f>
        <v>1887.6968267645343</v>
      </c>
      <c r="L220" s="26">
        <f>IF(T220&lt;-0.33,IF(L219-(W219-X220)&lt;K220,K220,L219-(W219-X220)),IF(IFERROR(MATCH(H220,Table16[Date],0),0)=1,INDEX(Table16[New GFV],MATCH(H220,Table16[Date],0)),L219+(L219*V219*0.95)+I220))</f>
        <v>14545.4072113201</v>
      </c>
      <c r="M220" s="26">
        <f t="shared" si="51"/>
        <v>18.699324683155368</v>
      </c>
      <c r="N220" s="26">
        <f t="shared" si="45"/>
        <v>0.93496623415776847</v>
      </c>
      <c r="O220" s="26">
        <f t="shared" si="43"/>
        <v>285.4839491917586</v>
      </c>
      <c r="P220" s="26">
        <f t="shared" si="46"/>
        <v>14.274197459587931</v>
      </c>
      <c r="Q220" s="26">
        <f t="shared" si="52"/>
        <v>304.18327387491399</v>
      </c>
      <c r="R220" s="26">
        <f t="shared" si="53"/>
        <v>15.209163693745699</v>
      </c>
      <c r="S220" s="26">
        <f>IF(IFERROR(MATCH(H220,Table16[Date],0),0)=1,INDEX(Table16[New Claimed],MATCH(H220,Table16[Date],0)),S219+(K219*0.01)+J220)</f>
        <v>1734.1019229100368</v>
      </c>
      <c r="T220" s="27">
        <f t="shared" si="47"/>
        <v>8.1366298696255876E-2</v>
      </c>
      <c r="U220" s="28">
        <f t="shared" si="48"/>
        <v>1.2729798376143603E-3</v>
      </c>
      <c r="V220" s="29">
        <f t="shared" si="42"/>
        <v>0.02</v>
      </c>
      <c r="W220" s="45">
        <f t="shared" si="49"/>
        <v>15058.007590863255</v>
      </c>
      <c r="X220" s="45">
        <f t="shared" si="50"/>
        <v>0</v>
      </c>
      <c r="Y220" s="65"/>
      <c r="Z220" s="15"/>
    </row>
    <row r="221" spans="1:26" ht="18" customHeight="1" x14ac:dyDescent="0.25">
      <c r="A221" s="15"/>
      <c r="B221" s="15"/>
      <c r="C221" s="15"/>
      <c r="D221" s="15"/>
      <c r="E221" s="16"/>
      <c r="F221" s="15"/>
      <c r="G221" s="23">
        <v>219</v>
      </c>
      <c r="H221" s="24">
        <f t="shared" si="44"/>
        <v>44937</v>
      </c>
      <c r="I221" s="25">
        <f>SUMIF(Table1[Date],"="&amp;H221,Table1[$STAKE TO FAUCET])</f>
        <v>0</v>
      </c>
      <c r="J221" s="25">
        <f>SUMIF(Table13[Date],"="&amp;H221,Table13[$STAKE CLAIMED])</f>
        <v>0</v>
      </c>
      <c r="K221" s="26">
        <f>IF(IFERROR(MATCH(H221,Table16[Date],0),0)=1,INDEX(Table16[New NFV],MATCH(H221,Table16[Date],0)),K220 + (K220*0.0095)+I221)</f>
        <v>1905.6299466187975</v>
      </c>
      <c r="L221" s="26">
        <f>IF(T221&lt;-0.33,IF(L220-(W220-X221)&lt;K221,K221,L220-(W220-X221)),IF(IFERROR(MATCH(H221,Table16[Date],0),0)=1,INDEX(Table16[New GFV],MATCH(H221,Table16[Date],0)),L220+(L220*V220*0.95)+I221))</f>
        <v>14821.769948335183</v>
      </c>
      <c r="M221" s="26">
        <f t="shared" si="51"/>
        <v>18.876968267645342</v>
      </c>
      <c r="N221" s="26">
        <f t="shared" si="45"/>
        <v>0.9438484133822671</v>
      </c>
      <c r="O221" s="26">
        <f t="shared" si="43"/>
        <v>290.90814422640199</v>
      </c>
      <c r="P221" s="26">
        <f t="shared" si="46"/>
        <v>14.5454072113201</v>
      </c>
      <c r="Q221" s="26">
        <f t="shared" si="52"/>
        <v>309.78511249404733</v>
      </c>
      <c r="R221" s="26">
        <f t="shared" si="53"/>
        <v>15.489255624702366</v>
      </c>
      <c r="S221" s="26">
        <f>IF(IFERROR(MATCH(H221,Table16[Date],0),0)=1,INDEX(Table16[New Claimed],MATCH(H221,Table16[Date],0)),S220+(K220*0.01)+J221)</f>
        <v>1752.9788911776823</v>
      </c>
      <c r="T221" s="27">
        <f t="shared" si="47"/>
        <v>8.0105298361818594E-2</v>
      </c>
      <c r="U221" s="28">
        <f t="shared" si="48"/>
        <v>1.2610003344372817E-3</v>
      </c>
      <c r="V221" s="29">
        <f t="shared" si="42"/>
        <v>0.02</v>
      </c>
      <c r="W221" s="45">
        <f t="shared" si="49"/>
        <v>15348.915735089657</v>
      </c>
      <c r="X221" s="45">
        <f t="shared" si="50"/>
        <v>0</v>
      </c>
      <c r="Y221" s="65"/>
      <c r="Z221" s="15"/>
    </row>
    <row r="222" spans="1:26" ht="18" customHeight="1" x14ac:dyDescent="0.25">
      <c r="A222" s="15"/>
      <c r="B222" s="15"/>
      <c r="C222" s="15"/>
      <c r="D222" s="15"/>
      <c r="E222" s="16"/>
      <c r="F222" s="15"/>
      <c r="G222" s="23">
        <v>220</v>
      </c>
      <c r="H222" s="24">
        <f t="shared" si="44"/>
        <v>44938</v>
      </c>
      <c r="I222" s="25">
        <f>SUMIF(Table1[Date],"="&amp;H222,Table1[$STAKE TO FAUCET])</f>
        <v>0</v>
      </c>
      <c r="J222" s="25">
        <f>SUMIF(Table13[Date],"="&amp;H222,Table13[$STAKE CLAIMED])</f>
        <v>0</v>
      </c>
      <c r="K222" s="26">
        <f>IF(IFERROR(MATCH(H222,Table16[Date],0),0)=1,INDEX(Table16[New NFV],MATCH(H222,Table16[Date],0)),K221 + (K221*0.0095)+I222)</f>
        <v>1923.7334311116761</v>
      </c>
      <c r="L222" s="26">
        <f>IF(T222&lt;-0.33,IF(L221-(W221-X222)&lt;K222,K222,L221-(W221-X222)),IF(IFERROR(MATCH(H222,Table16[Date],0),0)=1,INDEX(Table16[New GFV],MATCH(H222,Table16[Date],0)),L221+(L221*V221*0.95)+I222))</f>
        <v>15103.38357735355</v>
      </c>
      <c r="M222" s="26">
        <f t="shared" si="51"/>
        <v>19.056299466187976</v>
      </c>
      <c r="N222" s="26">
        <f t="shared" si="45"/>
        <v>0.9528149733093989</v>
      </c>
      <c r="O222" s="26">
        <f t="shared" si="43"/>
        <v>296.43539896670364</v>
      </c>
      <c r="P222" s="26">
        <f t="shared" si="46"/>
        <v>14.821769948335183</v>
      </c>
      <c r="Q222" s="26">
        <f t="shared" si="52"/>
        <v>315.49169843289161</v>
      </c>
      <c r="R222" s="26">
        <f t="shared" si="53"/>
        <v>15.774584921644582</v>
      </c>
      <c r="S222" s="26">
        <f>IF(IFERROR(MATCH(H222,Table16[Date],0),0)=1,INDEX(Table16[New Claimed],MATCH(H222,Table16[Date],0)),S221+(K221*0.01)+J222)</f>
        <v>1772.0351906438702</v>
      </c>
      <c r="T222" s="27">
        <f t="shared" si="47"/>
        <v>7.885616479625418E-2</v>
      </c>
      <c r="U222" s="28">
        <f t="shared" si="48"/>
        <v>1.2491335655644142E-3</v>
      </c>
      <c r="V222" s="29">
        <f t="shared" si="42"/>
        <v>0.02</v>
      </c>
      <c r="W222" s="45">
        <f t="shared" si="49"/>
        <v>15645.35113405636</v>
      </c>
      <c r="X222" s="45">
        <f t="shared" si="50"/>
        <v>0</v>
      </c>
      <c r="Y222" s="65"/>
      <c r="Z222" s="15"/>
    </row>
    <row r="223" spans="1:26" ht="18" customHeight="1" x14ac:dyDescent="0.25">
      <c r="A223" s="15"/>
      <c r="B223" s="15"/>
      <c r="C223" s="15"/>
      <c r="D223" s="15"/>
      <c r="E223" s="16"/>
      <c r="F223" s="15"/>
      <c r="G223" s="23">
        <v>221</v>
      </c>
      <c r="H223" s="24">
        <f t="shared" si="44"/>
        <v>44939</v>
      </c>
      <c r="I223" s="25">
        <f>SUMIF(Table1[Date],"="&amp;H223,Table1[$STAKE TO FAUCET])</f>
        <v>0</v>
      </c>
      <c r="J223" s="25">
        <f>SUMIF(Table13[Date],"="&amp;H223,Table13[$STAKE CLAIMED])</f>
        <v>0</v>
      </c>
      <c r="K223" s="26">
        <f>IF(IFERROR(MATCH(H223,Table16[Date],0),0)=1,INDEX(Table16[New NFV],MATCH(H223,Table16[Date],0)),K222 + (K222*0.0095)+I223)</f>
        <v>1942.008898707237</v>
      </c>
      <c r="L223" s="26">
        <f>IF(T223&lt;-0.33,IF(L222-(W222-X223)&lt;K223,K223,L222-(W222-X223)),IF(IFERROR(MATCH(H223,Table16[Date],0),0)=1,INDEX(Table16[New GFV],MATCH(H223,Table16[Date],0)),L222+(L222*V222*0.95)+I223))</f>
        <v>15390.347865323267</v>
      </c>
      <c r="M223" s="26">
        <f t="shared" si="51"/>
        <v>19.237334311116761</v>
      </c>
      <c r="N223" s="26">
        <f t="shared" si="45"/>
        <v>0.96186671555583814</v>
      </c>
      <c r="O223" s="26">
        <f t="shared" si="43"/>
        <v>302.06767154707103</v>
      </c>
      <c r="P223" s="26">
        <f t="shared" si="46"/>
        <v>15.103383577353553</v>
      </c>
      <c r="Q223" s="26">
        <f t="shared" si="52"/>
        <v>321.30500585818777</v>
      </c>
      <c r="R223" s="26">
        <f t="shared" si="53"/>
        <v>16.06525029290939</v>
      </c>
      <c r="S223" s="26">
        <f>IF(IFERROR(MATCH(H223,Table16[Date],0),0)=1,INDEX(Table16[New Claimed],MATCH(H223,Table16[Date],0)),S222+(K222*0.01)+J223)</f>
        <v>1791.2725249549869</v>
      </c>
      <c r="T223" s="27">
        <f t="shared" si="47"/>
        <v>7.761878632615575E-2</v>
      </c>
      <c r="U223" s="28">
        <f t="shared" si="48"/>
        <v>1.2373784700984297E-3</v>
      </c>
      <c r="V223" s="29">
        <f t="shared" si="42"/>
        <v>0.02</v>
      </c>
      <c r="W223" s="45">
        <f t="shared" si="49"/>
        <v>15947.418805603431</v>
      </c>
      <c r="X223" s="45">
        <f t="shared" si="50"/>
        <v>0</v>
      </c>
      <c r="Y223" s="65"/>
      <c r="Z223" s="15"/>
    </row>
    <row r="224" spans="1:26" ht="18" customHeight="1" x14ac:dyDescent="0.25">
      <c r="A224" s="15"/>
      <c r="B224" s="15"/>
      <c r="C224" s="15"/>
      <c r="D224" s="15"/>
      <c r="E224" s="16"/>
      <c r="F224" s="15"/>
      <c r="G224" s="23">
        <v>222</v>
      </c>
      <c r="H224" s="24">
        <f t="shared" si="44"/>
        <v>44940</v>
      </c>
      <c r="I224" s="25">
        <f>SUMIF(Table1[Date],"="&amp;H224,Table1[$STAKE TO FAUCET])</f>
        <v>0</v>
      </c>
      <c r="J224" s="25">
        <f>SUMIF(Table13[Date],"="&amp;H224,Table13[$STAKE CLAIMED])</f>
        <v>0</v>
      </c>
      <c r="K224" s="26">
        <f>IF(IFERROR(MATCH(H224,Table16[Date],0),0)=1,INDEX(Table16[New NFV],MATCH(H224,Table16[Date],0)),K223 + (K223*0.0095)+I224)</f>
        <v>1960.4579832449558</v>
      </c>
      <c r="L224" s="26">
        <f>IF(T224&lt;-0.33,IF(L223-(W223-X224)&lt;K224,K224,L223-(W223-X224)),IF(IFERROR(MATCH(H224,Table16[Date],0),0)=1,INDEX(Table16[New GFV],MATCH(H224,Table16[Date],0)),L223+(L223*V223*0.95)+I224))</f>
        <v>15682.764474764408</v>
      </c>
      <c r="M224" s="26">
        <f t="shared" si="51"/>
        <v>19.420088987072372</v>
      </c>
      <c r="N224" s="26">
        <f t="shared" si="45"/>
        <v>0.97100444935361863</v>
      </c>
      <c r="O224" s="26">
        <f t="shared" si="43"/>
        <v>307.80695730646534</v>
      </c>
      <c r="P224" s="26">
        <f t="shared" si="46"/>
        <v>15.390347865323267</v>
      </c>
      <c r="Q224" s="26">
        <f t="shared" si="52"/>
        <v>327.22704629353768</v>
      </c>
      <c r="R224" s="26">
        <f t="shared" si="53"/>
        <v>16.361352314676886</v>
      </c>
      <c r="S224" s="26">
        <f>IF(IFERROR(MATCH(H224,Table16[Date],0),0)=1,INDEX(Table16[New Claimed],MATCH(H224,Table16[Date],0)),S223+(K223*0.01)+J224)</f>
        <v>1810.6926139420593</v>
      </c>
      <c r="T224" s="27">
        <f t="shared" si="47"/>
        <v>7.6393052329029973E-2</v>
      </c>
      <c r="U224" s="28">
        <f t="shared" si="48"/>
        <v>1.2257339971257775E-3</v>
      </c>
      <c r="V224" s="29">
        <f t="shared" si="42"/>
        <v>0.02</v>
      </c>
      <c r="W224" s="45">
        <f t="shared" si="49"/>
        <v>16255.225762909897</v>
      </c>
      <c r="X224" s="45">
        <f t="shared" si="50"/>
        <v>0</v>
      </c>
      <c r="Y224" s="65"/>
      <c r="Z224" s="15"/>
    </row>
    <row r="225" spans="1:26" ht="18" customHeight="1" x14ac:dyDescent="0.25">
      <c r="A225" s="15"/>
      <c r="B225" s="15"/>
      <c r="C225" s="15"/>
      <c r="D225" s="15"/>
      <c r="E225" s="16"/>
      <c r="F225" s="15"/>
      <c r="G225" s="23">
        <v>223</v>
      </c>
      <c r="H225" s="24">
        <f t="shared" si="44"/>
        <v>44941</v>
      </c>
      <c r="I225" s="25">
        <f>SUMIF(Table1[Date],"="&amp;H225,Table1[$STAKE TO FAUCET])</f>
        <v>0</v>
      </c>
      <c r="J225" s="25">
        <f>SUMIF(Table13[Date],"="&amp;H225,Table13[$STAKE CLAIMED])</f>
        <v>0</v>
      </c>
      <c r="K225" s="26">
        <f>IF(IFERROR(MATCH(H225,Table16[Date],0),0)=1,INDEX(Table16[New NFV],MATCH(H225,Table16[Date],0)),K224 + (K224*0.0095)+I225)</f>
        <v>1979.0823340857828</v>
      </c>
      <c r="L225" s="26">
        <f>IF(T225&lt;-0.33,IF(L224-(W224-X225)&lt;K225,K225,L224-(W224-X225)),IF(IFERROR(MATCH(H225,Table16[Date],0),0)=1,INDEX(Table16[New GFV],MATCH(H225,Table16[Date],0)),L224+(L224*V224*0.95)+I225))</f>
        <v>15980.736999784931</v>
      </c>
      <c r="M225" s="26">
        <f t="shared" si="51"/>
        <v>19.604579832449559</v>
      </c>
      <c r="N225" s="26">
        <f t="shared" si="45"/>
        <v>0.98022899162247801</v>
      </c>
      <c r="O225" s="26">
        <f t="shared" si="43"/>
        <v>313.65528949528817</v>
      </c>
      <c r="P225" s="26">
        <f t="shared" si="46"/>
        <v>15.68276447476441</v>
      </c>
      <c r="Q225" s="26">
        <f t="shared" si="52"/>
        <v>333.25986932773776</v>
      </c>
      <c r="R225" s="26">
        <f t="shared" si="53"/>
        <v>16.662993466386887</v>
      </c>
      <c r="S225" s="26">
        <f>IF(IFERROR(MATCH(H225,Table16[Date],0),0)=1,INDEX(Table16[New Claimed],MATCH(H225,Table16[Date],0)),S224+(K224*0.01)+J225)</f>
        <v>1830.297193774509</v>
      </c>
      <c r="T225" s="27">
        <f t="shared" si="47"/>
        <v>7.5178853223407519E-2</v>
      </c>
      <c r="U225" s="28">
        <f t="shared" si="48"/>
        <v>1.2141991056224544E-3</v>
      </c>
      <c r="V225" s="29">
        <f t="shared" si="42"/>
        <v>0.02</v>
      </c>
      <c r="W225" s="45">
        <f t="shared" si="49"/>
        <v>16568.881052405184</v>
      </c>
      <c r="X225" s="45">
        <f t="shared" si="50"/>
        <v>0</v>
      </c>
      <c r="Y225" s="65"/>
      <c r="Z225" s="15"/>
    </row>
    <row r="226" spans="1:26" ht="18" customHeight="1" x14ac:dyDescent="0.25">
      <c r="A226" s="15"/>
      <c r="B226" s="15"/>
      <c r="C226" s="15"/>
      <c r="D226" s="15"/>
      <c r="E226" s="16"/>
      <c r="F226" s="15"/>
      <c r="G226" s="23">
        <v>224</v>
      </c>
      <c r="H226" s="24">
        <f t="shared" si="44"/>
        <v>44942</v>
      </c>
      <c r="I226" s="25">
        <f>SUMIF(Table1[Date],"="&amp;H226,Table1[$STAKE TO FAUCET])</f>
        <v>0</v>
      </c>
      <c r="J226" s="25">
        <f>SUMIF(Table13[Date],"="&amp;H226,Table13[$STAKE CLAIMED])</f>
        <v>0</v>
      </c>
      <c r="K226" s="26">
        <f>IF(IFERROR(MATCH(H226,Table16[Date],0),0)=1,INDEX(Table16[New NFV],MATCH(H226,Table16[Date],0)),K225 + (K225*0.0095)+I226)</f>
        <v>1997.8836162595978</v>
      </c>
      <c r="L226" s="26">
        <f>IF(T226&lt;-0.33,IF(L225-(W225-X226)&lt;K226,K226,L225-(W225-X226)),IF(IFERROR(MATCH(H226,Table16[Date],0),0)=1,INDEX(Table16[New GFV],MATCH(H226,Table16[Date],0)),L225+(L225*V225*0.95)+I226))</f>
        <v>16284.371002780845</v>
      </c>
      <c r="M226" s="26">
        <f t="shared" si="51"/>
        <v>19.790823340857827</v>
      </c>
      <c r="N226" s="26">
        <f t="shared" si="45"/>
        <v>0.98954116704289141</v>
      </c>
      <c r="O226" s="26">
        <f t="shared" si="43"/>
        <v>319.61473999569864</v>
      </c>
      <c r="P226" s="26">
        <f t="shared" si="46"/>
        <v>15.980736999784932</v>
      </c>
      <c r="Q226" s="26">
        <f t="shared" si="52"/>
        <v>339.4055633365565</v>
      </c>
      <c r="R226" s="26">
        <f t="shared" si="53"/>
        <v>16.970278166827825</v>
      </c>
      <c r="S226" s="26">
        <f>IF(IFERROR(MATCH(H226,Table16[Date],0),0)=1,INDEX(Table16[New Claimed],MATCH(H226,Table16[Date],0)),S225+(K225*0.01)+J226)</f>
        <v>1850.0880171153667</v>
      </c>
      <c r="T226" s="27">
        <f t="shared" si="47"/>
        <v>7.3976080459046661E-2</v>
      </c>
      <c r="U226" s="28">
        <f t="shared" si="48"/>
        <v>1.2027727643608571E-3</v>
      </c>
      <c r="V226" s="29">
        <f t="shared" si="42"/>
        <v>0.02</v>
      </c>
      <c r="W226" s="45">
        <f t="shared" si="49"/>
        <v>16888.495792400881</v>
      </c>
      <c r="X226" s="45">
        <f t="shared" si="50"/>
        <v>0</v>
      </c>
      <c r="Y226" s="65"/>
      <c r="Z226" s="15"/>
    </row>
    <row r="227" spans="1:26" ht="18" customHeight="1" x14ac:dyDescent="0.25">
      <c r="A227" s="15"/>
      <c r="B227" s="15"/>
      <c r="C227" s="15"/>
      <c r="D227" s="15"/>
      <c r="E227" s="16"/>
      <c r="F227" s="15"/>
      <c r="G227" s="23">
        <v>225</v>
      </c>
      <c r="H227" s="24">
        <f t="shared" si="44"/>
        <v>44943</v>
      </c>
      <c r="I227" s="25">
        <f>SUMIF(Table1[Date],"="&amp;H227,Table1[$STAKE TO FAUCET])</f>
        <v>0</v>
      </c>
      <c r="J227" s="25">
        <f>SUMIF(Table13[Date],"="&amp;H227,Table13[$STAKE CLAIMED])</f>
        <v>0</v>
      </c>
      <c r="K227" s="26">
        <f>IF(IFERROR(MATCH(H227,Table16[Date],0),0)=1,INDEX(Table16[New NFV],MATCH(H227,Table16[Date],0)),K226 + (K226*0.0095)+I227)</f>
        <v>2016.8635106140639</v>
      </c>
      <c r="L227" s="26">
        <f>IF(T227&lt;-0.33,IF(L226-(W226-X227)&lt;K227,K227,L226-(W226-X227)),IF(IFERROR(MATCH(H227,Table16[Date],0),0)=1,INDEX(Table16[New GFV],MATCH(H227,Table16[Date],0)),L226+(L226*V226*0.95)+I227))</f>
        <v>16593.77405183368</v>
      </c>
      <c r="M227" s="26">
        <f t="shared" si="51"/>
        <v>19.978836162595979</v>
      </c>
      <c r="N227" s="26">
        <f t="shared" si="45"/>
        <v>0.99894180812979894</v>
      </c>
      <c r="O227" s="26">
        <f t="shared" si="43"/>
        <v>325.68742005561688</v>
      </c>
      <c r="P227" s="26">
        <f t="shared" si="46"/>
        <v>16.284371002780844</v>
      </c>
      <c r="Q227" s="26">
        <f t="shared" si="52"/>
        <v>345.66625621821288</v>
      </c>
      <c r="R227" s="26">
        <f t="shared" si="53"/>
        <v>17.283312810910644</v>
      </c>
      <c r="S227" s="26">
        <f>IF(IFERROR(MATCH(H227,Table16[Date],0),0)=1,INDEX(Table16[New Claimed],MATCH(H227,Table16[Date],0)),S226+(K226*0.01)+J227)</f>
        <v>1870.0668532779628</v>
      </c>
      <c r="T227" s="27">
        <f t="shared" si="47"/>
        <v>7.2784626507227904E-2</v>
      </c>
      <c r="U227" s="28">
        <f t="shared" si="48"/>
        <v>1.1914539518187578E-3</v>
      </c>
      <c r="V227" s="29">
        <f t="shared" si="42"/>
        <v>0.02</v>
      </c>
      <c r="W227" s="45">
        <f t="shared" si="49"/>
        <v>17214.183212456497</v>
      </c>
      <c r="X227" s="45">
        <f t="shared" si="50"/>
        <v>0</v>
      </c>
      <c r="Y227" s="65"/>
      <c r="Z227" s="15"/>
    </row>
    <row r="228" spans="1:26" ht="18" customHeight="1" x14ac:dyDescent="0.25">
      <c r="A228" s="15"/>
      <c r="B228" s="15"/>
      <c r="C228" s="15"/>
      <c r="D228" s="15"/>
      <c r="E228" s="16"/>
      <c r="F228" s="15"/>
      <c r="G228" s="23">
        <v>226</v>
      </c>
      <c r="H228" s="24">
        <f t="shared" si="44"/>
        <v>44944</v>
      </c>
      <c r="I228" s="25">
        <f>SUMIF(Table1[Date],"="&amp;H228,Table1[$STAKE TO FAUCET])</f>
        <v>0</v>
      </c>
      <c r="J228" s="25">
        <f>SUMIF(Table13[Date],"="&amp;H228,Table13[$STAKE CLAIMED])</f>
        <v>0</v>
      </c>
      <c r="K228" s="26">
        <f>IF(IFERROR(MATCH(H228,Table16[Date],0),0)=1,INDEX(Table16[New NFV],MATCH(H228,Table16[Date],0)),K227 + (K227*0.0095)+I228)</f>
        <v>2036.0237139648975</v>
      </c>
      <c r="L228" s="26">
        <f>IF(T228&lt;-0.33,IF(L227-(W227-X228)&lt;K228,K228,L227-(W227-X228)),IF(IFERROR(MATCH(H228,Table16[Date],0),0)=1,INDEX(Table16[New GFV],MATCH(H228,Table16[Date],0)),L227+(L227*V227*0.95)+I228))</f>
        <v>16909.055758818518</v>
      </c>
      <c r="M228" s="26">
        <f t="shared" si="51"/>
        <v>20.168635106140638</v>
      </c>
      <c r="N228" s="26">
        <f t="shared" si="45"/>
        <v>1.0084317553070319</v>
      </c>
      <c r="O228" s="26">
        <f t="shared" si="43"/>
        <v>331.87548103667359</v>
      </c>
      <c r="P228" s="26">
        <f t="shared" si="46"/>
        <v>16.59377405183368</v>
      </c>
      <c r="Q228" s="26">
        <f t="shared" si="52"/>
        <v>352.04411614281423</v>
      </c>
      <c r="R228" s="26">
        <f t="shared" si="53"/>
        <v>17.602205807140713</v>
      </c>
      <c r="S228" s="26">
        <f>IF(IFERROR(MATCH(H228,Table16[Date],0),0)=1,INDEX(Table16[New Claimed],MATCH(H228,Table16[Date],0)),S227+(K227*0.01)+J228)</f>
        <v>1890.2354883841033</v>
      </c>
      <c r="T228" s="27">
        <f t="shared" si="47"/>
        <v>7.1604384851142122E-2</v>
      </c>
      <c r="U228" s="28">
        <f t="shared" si="48"/>
        <v>1.1802416560857815E-3</v>
      </c>
      <c r="V228" s="29">
        <f t="shared" si="42"/>
        <v>0.02</v>
      </c>
      <c r="W228" s="45">
        <f t="shared" si="49"/>
        <v>17546.058693493171</v>
      </c>
      <c r="X228" s="45">
        <f t="shared" si="50"/>
        <v>0</v>
      </c>
      <c r="Y228" s="65"/>
      <c r="Z228" s="15"/>
    </row>
    <row r="229" spans="1:26" ht="18" customHeight="1" x14ac:dyDescent="0.25">
      <c r="A229" s="15"/>
      <c r="B229" s="15"/>
      <c r="C229" s="15"/>
      <c r="D229" s="15"/>
      <c r="E229" s="16"/>
      <c r="F229" s="15"/>
      <c r="G229" s="23">
        <v>227</v>
      </c>
      <c r="H229" s="24">
        <f t="shared" si="44"/>
        <v>44945</v>
      </c>
      <c r="I229" s="25">
        <f>SUMIF(Table1[Date],"="&amp;H229,Table1[$STAKE TO FAUCET])</f>
        <v>0</v>
      </c>
      <c r="J229" s="25">
        <f>SUMIF(Table13[Date],"="&amp;H229,Table13[$STAKE CLAIMED])</f>
        <v>0</v>
      </c>
      <c r="K229" s="26">
        <f>IF(IFERROR(MATCH(H229,Table16[Date],0),0)=1,INDEX(Table16[New NFV],MATCH(H229,Table16[Date],0)),K228 + (K228*0.0095)+I229)</f>
        <v>2055.3659392475643</v>
      </c>
      <c r="L229" s="26">
        <f>IF(T229&lt;-0.33,IF(L228-(W228-X229)&lt;K229,K229,L228-(W228-X229)),IF(IFERROR(MATCH(H229,Table16[Date],0),0)=1,INDEX(Table16[New GFV],MATCH(H229,Table16[Date],0)),L228+(L228*V228*0.95)+I229))</f>
        <v>17230.32781823607</v>
      </c>
      <c r="M229" s="26">
        <f t="shared" si="51"/>
        <v>20.360237139648977</v>
      </c>
      <c r="N229" s="26">
        <f t="shared" si="45"/>
        <v>1.0180118569824488</v>
      </c>
      <c r="O229" s="26">
        <f t="shared" si="43"/>
        <v>338.18111517637038</v>
      </c>
      <c r="P229" s="26">
        <f t="shared" si="46"/>
        <v>16.909055758818521</v>
      </c>
      <c r="Q229" s="26">
        <f t="shared" si="52"/>
        <v>358.54135231601936</v>
      </c>
      <c r="R229" s="26">
        <f t="shared" si="53"/>
        <v>17.927067615800969</v>
      </c>
      <c r="S229" s="26">
        <f>IF(IFERROR(MATCH(H229,Table16[Date],0),0)=1,INDEX(Table16[New Claimed],MATCH(H229,Table16[Date],0)),S228+(K228*0.01)+J229)</f>
        <v>1910.5957255237522</v>
      </c>
      <c r="T229" s="27">
        <f t="shared" si="47"/>
        <v>7.0435249976366757E-2</v>
      </c>
      <c r="U229" s="28">
        <f t="shared" si="48"/>
        <v>1.1691348747753655E-3</v>
      </c>
      <c r="V229" s="29">
        <f t="shared" si="42"/>
        <v>0.02</v>
      </c>
      <c r="W229" s="45">
        <f t="shared" si="49"/>
        <v>17884.239808669539</v>
      </c>
      <c r="X229" s="45">
        <f t="shared" si="50"/>
        <v>0</v>
      </c>
      <c r="Y229" s="65"/>
      <c r="Z229" s="15"/>
    </row>
    <row r="230" spans="1:26" ht="18" customHeight="1" x14ac:dyDescent="0.25">
      <c r="A230" s="15"/>
      <c r="B230" s="15"/>
      <c r="C230" s="15"/>
      <c r="D230" s="15"/>
      <c r="E230" s="16"/>
      <c r="F230" s="15"/>
      <c r="G230" s="23">
        <v>228</v>
      </c>
      <c r="H230" s="24">
        <f t="shared" si="44"/>
        <v>44946</v>
      </c>
      <c r="I230" s="25">
        <f>SUMIF(Table1[Date],"="&amp;H230,Table1[$STAKE TO FAUCET])</f>
        <v>0</v>
      </c>
      <c r="J230" s="25">
        <f>SUMIF(Table13[Date],"="&amp;H230,Table13[$STAKE CLAIMED])</f>
        <v>0</v>
      </c>
      <c r="K230" s="26">
        <f>IF(IFERROR(MATCH(H230,Table16[Date],0),0)=1,INDEX(Table16[New NFV],MATCH(H230,Table16[Date],0)),K229 + (K229*0.0095)+I230)</f>
        <v>2074.891915670416</v>
      </c>
      <c r="L230" s="26">
        <f>IF(T230&lt;-0.33,IF(L229-(W229-X230)&lt;K230,K230,L229-(W229-X230)),IF(IFERROR(MATCH(H230,Table16[Date],0),0)=1,INDEX(Table16[New GFV],MATCH(H230,Table16[Date],0)),L229+(L229*V229*0.95)+I230))</f>
        <v>17557.704046782554</v>
      </c>
      <c r="M230" s="26">
        <f t="shared" si="51"/>
        <v>20.553659392475645</v>
      </c>
      <c r="N230" s="26">
        <f t="shared" si="45"/>
        <v>1.0276829696237824</v>
      </c>
      <c r="O230" s="26">
        <f t="shared" si="43"/>
        <v>344.60655636472143</v>
      </c>
      <c r="P230" s="26">
        <f t="shared" si="46"/>
        <v>17.230327818236074</v>
      </c>
      <c r="Q230" s="26">
        <f t="shared" si="52"/>
        <v>365.16021575719708</v>
      </c>
      <c r="R230" s="26">
        <f t="shared" si="53"/>
        <v>18.258010787859856</v>
      </c>
      <c r="S230" s="26">
        <f>IF(IFERROR(MATCH(H230,Table16[Date],0),0)=1,INDEX(Table16[New Claimed],MATCH(H230,Table16[Date],0)),S229+(K229*0.01)+J230)</f>
        <v>1931.1493849162277</v>
      </c>
      <c r="T230" s="27">
        <f t="shared" si="47"/>
        <v>6.9277117361433133E-2</v>
      </c>
      <c r="U230" s="28">
        <f t="shared" si="48"/>
        <v>1.1581326149336241E-3</v>
      </c>
      <c r="V230" s="29">
        <f t="shared" si="42"/>
        <v>0.02</v>
      </c>
      <c r="W230" s="45">
        <f t="shared" si="49"/>
        <v>18228.84636503426</v>
      </c>
      <c r="X230" s="45">
        <f t="shared" si="50"/>
        <v>0</v>
      </c>
      <c r="Y230" s="65"/>
      <c r="Z230" s="15"/>
    </row>
    <row r="231" spans="1:26" ht="18" customHeight="1" x14ac:dyDescent="0.25">
      <c r="A231" s="15"/>
      <c r="B231" s="15"/>
      <c r="C231" s="15"/>
      <c r="D231" s="15"/>
      <c r="E231" s="16"/>
      <c r="F231" s="15"/>
      <c r="G231" s="23">
        <v>229</v>
      </c>
      <c r="H231" s="24">
        <f t="shared" si="44"/>
        <v>44947</v>
      </c>
      <c r="I231" s="25">
        <f>SUMIF(Table1[Date],"="&amp;H231,Table1[$STAKE TO FAUCET])</f>
        <v>0</v>
      </c>
      <c r="J231" s="25">
        <f>SUMIF(Table13[Date],"="&amp;H231,Table13[$STAKE CLAIMED])</f>
        <v>0</v>
      </c>
      <c r="K231" s="26">
        <f>IF(IFERROR(MATCH(H231,Table16[Date],0),0)=1,INDEX(Table16[New NFV],MATCH(H231,Table16[Date],0)),K230 + (K230*0.0095)+I231)</f>
        <v>2094.603388869285</v>
      </c>
      <c r="L231" s="26">
        <f>IF(T231&lt;-0.33,IF(L230-(W230-X231)&lt;K231,K231,L230-(W230-X231)),IF(IFERROR(MATCH(H231,Table16[Date],0),0)=1,INDEX(Table16[New GFV],MATCH(H231,Table16[Date],0)),L230+(L230*V230*0.95)+I231))</f>
        <v>17891.300423671422</v>
      </c>
      <c r="M231" s="26">
        <f t="shared" si="51"/>
        <v>20.748919156704162</v>
      </c>
      <c r="N231" s="26">
        <f t="shared" si="45"/>
        <v>1.0374459578352082</v>
      </c>
      <c r="O231" s="26">
        <f t="shared" si="43"/>
        <v>351.15408093565105</v>
      </c>
      <c r="P231" s="26">
        <f t="shared" si="46"/>
        <v>17.557704046782554</v>
      </c>
      <c r="Q231" s="26">
        <f t="shared" si="52"/>
        <v>371.90300009235523</v>
      </c>
      <c r="R231" s="26">
        <f t="shared" si="53"/>
        <v>18.595150004617761</v>
      </c>
      <c r="S231" s="26">
        <f>IF(IFERROR(MATCH(H231,Table16[Date],0),0)=1,INDEX(Table16[New Claimed],MATCH(H231,Table16[Date],0)),S230+(K230*0.01)+J231)</f>
        <v>1951.898304072932</v>
      </c>
      <c r="T231" s="27">
        <f t="shared" si="47"/>
        <v>6.812988346848256E-2</v>
      </c>
      <c r="U231" s="28">
        <f t="shared" si="48"/>
        <v>1.1472338929505721E-3</v>
      </c>
      <c r="V231" s="29">
        <f t="shared" si="42"/>
        <v>0.02</v>
      </c>
      <c r="W231" s="45">
        <f t="shared" si="49"/>
        <v>18580.000445969912</v>
      </c>
      <c r="X231" s="45">
        <f t="shared" si="50"/>
        <v>0</v>
      </c>
      <c r="Y231" s="65"/>
      <c r="Z231" s="15"/>
    </row>
    <row r="232" spans="1:26" ht="18" customHeight="1" x14ac:dyDescent="0.25">
      <c r="A232" s="15"/>
      <c r="B232" s="15"/>
      <c r="C232" s="15"/>
      <c r="D232" s="15"/>
      <c r="E232" s="16"/>
      <c r="F232" s="15"/>
      <c r="G232" s="23">
        <v>230</v>
      </c>
      <c r="H232" s="24">
        <f t="shared" si="44"/>
        <v>44948</v>
      </c>
      <c r="I232" s="25">
        <f>SUMIF(Table1[Date],"="&amp;H232,Table1[$STAKE TO FAUCET])</f>
        <v>0</v>
      </c>
      <c r="J232" s="25">
        <f>SUMIF(Table13[Date],"="&amp;H232,Table13[$STAKE CLAIMED])</f>
        <v>0</v>
      </c>
      <c r="K232" s="26">
        <f>IF(IFERROR(MATCH(H232,Table16[Date],0),0)=1,INDEX(Table16[New NFV],MATCH(H232,Table16[Date],0)),K231 + (K231*0.0095)+I232)</f>
        <v>2114.5021210635432</v>
      </c>
      <c r="L232" s="26">
        <f>IF(T232&lt;-0.33,IF(L231-(W231-X232)&lt;K232,K232,L231-(W231-X232)),IF(IFERROR(MATCH(H232,Table16[Date],0),0)=1,INDEX(Table16[New GFV],MATCH(H232,Table16[Date],0)),L231+(L231*V231*0.95)+I232))</f>
        <v>18231.23513172118</v>
      </c>
      <c r="M232" s="26">
        <f t="shared" si="51"/>
        <v>20.946033888692849</v>
      </c>
      <c r="N232" s="26">
        <f t="shared" si="45"/>
        <v>1.0473016944346425</v>
      </c>
      <c r="O232" s="26">
        <f t="shared" si="43"/>
        <v>357.82600847342843</v>
      </c>
      <c r="P232" s="26">
        <f t="shared" si="46"/>
        <v>17.891300423671421</v>
      </c>
      <c r="Q232" s="26">
        <f t="shared" si="52"/>
        <v>378.77204236212128</v>
      </c>
      <c r="R232" s="26">
        <f t="shared" si="53"/>
        <v>18.938602118106065</v>
      </c>
      <c r="S232" s="26">
        <f>IF(IFERROR(MATCH(H232,Table16[Date],0),0)=1,INDEX(Table16[New Claimed],MATCH(H232,Table16[Date],0)),S231+(K231*0.01)+J232)</f>
        <v>1972.8443379616249</v>
      </c>
      <c r="T232" s="27">
        <f t="shared" si="47"/>
        <v>6.6993445734009421E-2</v>
      </c>
      <c r="U232" s="28">
        <f t="shared" si="48"/>
        <v>1.1364377344731391E-3</v>
      </c>
      <c r="V232" s="29">
        <f t="shared" si="42"/>
        <v>0.02</v>
      </c>
      <c r="W232" s="45">
        <f t="shared" si="49"/>
        <v>18937.82645444334</v>
      </c>
      <c r="X232" s="45">
        <f t="shared" si="50"/>
        <v>0</v>
      </c>
      <c r="Y232" s="65"/>
      <c r="Z232" s="15"/>
    </row>
    <row r="233" spans="1:26" ht="18" customHeight="1" x14ac:dyDescent="0.25">
      <c r="A233" s="15"/>
      <c r="B233" s="15"/>
      <c r="C233" s="15"/>
      <c r="D233" s="15"/>
      <c r="E233" s="16"/>
      <c r="F233" s="15"/>
      <c r="G233" s="23">
        <v>231</v>
      </c>
      <c r="H233" s="24">
        <f t="shared" si="44"/>
        <v>44949</v>
      </c>
      <c r="I233" s="25">
        <f>SUMIF(Table1[Date],"="&amp;H233,Table1[$STAKE TO FAUCET])</f>
        <v>0</v>
      </c>
      <c r="J233" s="25">
        <f>SUMIF(Table13[Date],"="&amp;H233,Table13[$STAKE CLAIMED])</f>
        <v>0</v>
      </c>
      <c r="K233" s="26">
        <f>IF(IFERROR(MATCH(H233,Table16[Date],0),0)=1,INDEX(Table16[New NFV],MATCH(H233,Table16[Date],0)),K232 + (K232*0.0095)+I233)</f>
        <v>2134.5898912136468</v>
      </c>
      <c r="L233" s="26">
        <f>IF(T233&lt;-0.33,IF(L232-(W232-X233)&lt;K233,K233,L232-(W232-X233)),IF(IFERROR(MATCH(H233,Table16[Date],0),0)=1,INDEX(Table16[New GFV],MATCH(H233,Table16[Date],0)),L232+(L232*V232*0.95)+I233))</f>
        <v>18577.628599223881</v>
      </c>
      <c r="M233" s="26">
        <f t="shared" si="51"/>
        <v>21.145021210635431</v>
      </c>
      <c r="N233" s="26">
        <f t="shared" si="45"/>
        <v>1.0572510605317715</v>
      </c>
      <c r="O233" s="26">
        <f t="shared" si="43"/>
        <v>364.62470263442361</v>
      </c>
      <c r="P233" s="26">
        <f t="shared" si="46"/>
        <v>18.231235131721181</v>
      </c>
      <c r="Q233" s="26">
        <f t="shared" si="52"/>
        <v>385.76972384505905</v>
      </c>
      <c r="R233" s="26">
        <f t="shared" si="53"/>
        <v>19.288486192252954</v>
      </c>
      <c r="S233" s="26">
        <f>IF(IFERROR(MATCH(H233,Table16[Date],0),0)=1,INDEX(Table16[New Claimed],MATCH(H233,Table16[Date],0)),S232+(K232*0.01)+J233)</f>
        <v>1993.9893591722603</v>
      </c>
      <c r="T233" s="27">
        <f t="shared" si="47"/>
        <v>6.586770255969232E-2</v>
      </c>
      <c r="U233" s="28">
        <f t="shared" si="48"/>
        <v>1.1257431743171009E-3</v>
      </c>
      <c r="V233" s="29">
        <f t="shared" si="42"/>
        <v>0.02</v>
      </c>
      <c r="W233" s="45">
        <f t="shared" si="49"/>
        <v>19302.451157077765</v>
      </c>
      <c r="X233" s="45">
        <f t="shared" si="50"/>
        <v>0</v>
      </c>
      <c r="Y233" s="65"/>
      <c r="Z233" s="15"/>
    </row>
    <row r="234" spans="1:26" ht="18" customHeight="1" x14ac:dyDescent="0.25">
      <c r="A234" s="15"/>
      <c r="B234" s="15"/>
      <c r="C234" s="15"/>
      <c r="D234" s="15"/>
      <c r="E234" s="16"/>
      <c r="F234" s="15"/>
      <c r="G234" s="23">
        <v>232</v>
      </c>
      <c r="H234" s="24">
        <f t="shared" si="44"/>
        <v>44950</v>
      </c>
      <c r="I234" s="25">
        <f>SUMIF(Table1[Date],"="&amp;H234,Table1[$STAKE TO FAUCET])</f>
        <v>0</v>
      </c>
      <c r="J234" s="25">
        <f>SUMIF(Table13[Date],"="&amp;H234,Table13[$STAKE CLAIMED])</f>
        <v>0</v>
      </c>
      <c r="K234" s="26">
        <f>IF(IFERROR(MATCH(H234,Table16[Date],0),0)=1,INDEX(Table16[New NFV],MATCH(H234,Table16[Date],0)),K233 + (K233*0.0095)+I234)</f>
        <v>2154.8684951801765</v>
      </c>
      <c r="L234" s="26">
        <f>IF(T234&lt;-0.33,IF(L233-(W233-X234)&lt;K234,K234,L233-(W233-X234)),IF(IFERROR(MATCH(H234,Table16[Date],0),0)=1,INDEX(Table16[New GFV],MATCH(H234,Table16[Date],0)),L233+(L233*V233*0.95)+I234))</f>
        <v>18930.603542609133</v>
      </c>
      <c r="M234" s="26">
        <f t="shared" si="51"/>
        <v>21.34589891213647</v>
      </c>
      <c r="N234" s="26">
        <f t="shared" si="45"/>
        <v>1.0672949456068235</v>
      </c>
      <c r="O234" s="26">
        <f t="shared" si="43"/>
        <v>371.55257198447765</v>
      </c>
      <c r="P234" s="26">
        <f t="shared" si="46"/>
        <v>18.577628599223882</v>
      </c>
      <c r="Q234" s="26">
        <f t="shared" si="52"/>
        <v>392.89847089661413</v>
      </c>
      <c r="R234" s="26">
        <f t="shared" si="53"/>
        <v>19.644923544830704</v>
      </c>
      <c r="S234" s="26">
        <f>IF(IFERROR(MATCH(H234,Table16[Date],0),0)=1,INDEX(Table16[New Claimed],MATCH(H234,Table16[Date],0)),S233+(K233*0.01)+J234)</f>
        <v>2015.3352580843966</v>
      </c>
      <c r="T234" s="27">
        <f t="shared" si="47"/>
        <v>6.4752553303310978E-2</v>
      </c>
      <c r="U234" s="28">
        <f t="shared" si="48"/>
        <v>1.1151492563813425E-3</v>
      </c>
      <c r="V234" s="29">
        <f t="shared" si="42"/>
        <v>0.02</v>
      </c>
      <c r="W234" s="45">
        <f t="shared" si="49"/>
        <v>19674.003729062242</v>
      </c>
      <c r="X234" s="45">
        <f t="shared" si="50"/>
        <v>0</v>
      </c>
      <c r="Y234" s="65"/>
      <c r="Z234" s="15"/>
    </row>
    <row r="235" spans="1:26" ht="18" customHeight="1" x14ac:dyDescent="0.25">
      <c r="A235" s="15"/>
      <c r="B235" s="15"/>
      <c r="C235" s="15"/>
      <c r="D235" s="15"/>
      <c r="E235" s="16"/>
      <c r="F235" s="15"/>
      <c r="G235" s="23">
        <v>233</v>
      </c>
      <c r="H235" s="24">
        <f t="shared" si="44"/>
        <v>44951</v>
      </c>
      <c r="I235" s="25">
        <f>SUMIF(Table1[Date],"="&amp;H235,Table1[$STAKE TO FAUCET])</f>
        <v>0</v>
      </c>
      <c r="J235" s="25">
        <f>SUMIF(Table13[Date],"="&amp;H235,Table13[$STAKE CLAIMED])</f>
        <v>0</v>
      </c>
      <c r="K235" s="26">
        <f>IF(IFERROR(MATCH(H235,Table16[Date],0),0)=1,INDEX(Table16[New NFV],MATCH(H235,Table16[Date],0)),K234 + (K234*0.0095)+I235)</f>
        <v>2175.3397458843883</v>
      </c>
      <c r="L235" s="26">
        <f>IF(T235&lt;-0.33,IF(L234-(W234-X235)&lt;K235,K235,L234-(W234-X235)),IF(IFERROR(MATCH(H235,Table16[Date],0),0)=1,INDEX(Table16[New GFV],MATCH(H235,Table16[Date],0)),L234+(L234*V234*0.95)+I235))</f>
        <v>19290.285009918705</v>
      </c>
      <c r="M235" s="26">
        <f t="shared" si="51"/>
        <v>21.548684951801764</v>
      </c>
      <c r="N235" s="26">
        <f t="shared" si="45"/>
        <v>1.0774342475900882</v>
      </c>
      <c r="O235" s="26">
        <f t="shared" si="43"/>
        <v>378.61207085218268</v>
      </c>
      <c r="P235" s="26">
        <f t="shared" si="46"/>
        <v>18.930603542609134</v>
      </c>
      <c r="Q235" s="26">
        <f t="shared" si="52"/>
        <v>400.16075580398444</v>
      </c>
      <c r="R235" s="26">
        <f t="shared" si="53"/>
        <v>20.008037790199221</v>
      </c>
      <c r="S235" s="26">
        <f>IF(IFERROR(MATCH(H235,Table16[Date],0),0)=1,INDEX(Table16[New Claimed],MATCH(H235,Table16[Date],0)),S234+(K234*0.01)+J235)</f>
        <v>2036.8839430361984</v>
      </c>
      <c r="T235" s="27">
        <f t="shared" si="47"/>
        <v>6.3647898269748426E-2</v>
      </c>
      <c r="U235" s="28">
        <f t="shared" si="48"/>
        <v>1.1046550335625516E-3</v>
      </c>
      <c r="V235" s="29">
        <f t="shared" si="42"/>
        <v>0.02</v>
      </c>
      <c r="W235" s="45">
        <f t="shared" si="49"/>
        <v>20052.615799914423</v>
      </c>
      <c r="X235" s="45">
        <f t="shared" si="50"/>
        <v>0</v>
      </c>
      <c r="Y235" s="65"/>
      <c r="Z235" s="15"/>
    </row>
    <row r="236" spans="1:26" ht="18" customHeight="1" x14ac:dyDescent="0.25">
      <c r="A236" s="15"/>
      <c r="B236" s="15"/>
      <c r="C236" s="15"/>
      <c r="D236" s="15"/>
      <c r="E236" s="16"/>
      <c r="F236" s="15"/>
      <c r="G236" s="23">
        <v>234</v>
      </c>
      <c r="H236" s="24">
        <f t="shared" si="44"/>
        <v>44952</v>
      </c>
      <c r="I236" s="25">
        <f>SUMIF(Table1[Date],"="&amp;H236,Table1[$STAKE TO FAUCET])</f>
        <v>0</v>
      </c>
      <c r="J236" s="25">
        <f>SUMIF(Table13[Date],"="&amp;H236,Table13[$STAKE CLAIMED])</f>
        <v>0</v>
      </c>
      <c r="K236" s="26">
        <f>IF(IFERROR(MATCH(H236,Table16[Date],0),0)=1,INDEX(Table16[New NFV],MATCH(H236,Table16[Date],0)),K235 + (K235*0.0095)+I236)</f>
        <v>2196.0054734702899</v>
      </c>
      <c r="L236" s="26">
        <f>IF(T236&lt;-0.33,IF(L235-(W235-X236)&lt;K236,K236,L235-(W235-X236)),IF(IFERROR(MATCH(H236,Table16[Date],0),0)=1,INDEX(Table16[New GFV],MATCH(H236,Table16[Date],0)),L235+(L235*V235*0.95)+I236))</f>
        <v>19656.800425107162</v>
      </c>
      <c r="M236" s="26">
        <f t="shared" si="51"/>
        <v>21.753397458843885</v>
      </c>
      <c r="N236" s="26">
        <f t="shared" si="45"/>
        <v>1.0876698729421943</v>
      </c>
      <c r="O236" s="26">
        <f t="shared" si="43"/>
        <v>385.8057001983741</v>
      </c>
      <c r="P236" s="26">
        <f t="shared" si="46"/>
        <v>19.290285009918705</v>
      </c>
      <c r="Q236" s="26">
        <f t="shared" si="52"/>
        <v>407.55909765721799</v>
      </c>
      <c r="R236" s="26">
        <f t="shared" si="53"/>
        <v>20.377954882860898</v>
      </c>
      <c r="S236" s="26">
        <f>IF(IFERROR(MATCH(H236,Table16[Date],0),0)=1,INDEX(Table16[New Claimed],MATCH(H236,Table16[Date],0)),S235+(K235*0.01)+J236)</f>
        <v>2058.6373404950423</v>
      </c>
      <c r="T236" s="27">
        <f t="shared" si="47"/>
        <v>6.2553638702078612E-2</v>
      </c>
      <c r="U236" s="28">
        <f t="shared" si="48"/>
        <v>1.0942595676698141E-3</v>
      </c>
      <c r="V236" s="29">
        <f t="shared" si="42"/>
        <v>0.02</v>
      </c>
      <c r="W236" s="45">
        <f t="shared" si="49"/>
        <v>20438.421500112796</v>
      </c>
      <c r="X236" s="45">
        <f t="shared" si="50"/>
        <v>0</v>
      </c>
      <c r="Y236" s="65"/>
      <c r="Z236" s="15"/>
    </row>
    <row r="237" spans="1:26" ht="18" customHeight="1" x14ac:dyDescent="0.25">
      <c r="A237" s="15"/>
      <c r="B237" s="15"/>
      <c r="C237" s="15"/>
      <c r="D237" s="15"/>
      <c r="E237" s="16"/>
      <c r="F237" s="15"/>
      <c r="G237" s="23">
        <v>235</v>
      </c>
      <c r="H237" s="24">
        <f t="shared" si="44"/>
        <v>44953</v>
      </c>
      <c r="I237" s="25">
        <f>SUMIF(Table1[Date],"="&amp;H237,Table1[$STAKE TO FAUCET])</f>
        <v>0</v>
      </c>
      <c r="J237" s="25">
        <f>SUMIF(Table13[Date],"="&amp;H237,Table13[$STAKE CLAIMED])</f>
        <v>0</v>
      </c>
      <c r="K237" s="26">
        <f>IF(IFERROR(MATCH(H237,Table16[Date],0),0)=1,INDEX(Table16[New NFV],MATCH(H237,Table16[Date],0)),K236 + (K236*0.0095)+I237)</f>
        <v>2216.8675254682576</v>
      </c>
      <c r="L237" s="26">
        <f>IF(T237&lt;-0.33,IF(L236-(W236-X237)&lt;K237,K237,L236-(W236-X237)),IF(IFERROR(MATCH(H237,Table16[Date],0),0)=1,INDEX(Table16[New GFV],MATCH(H237,Table16[Date],0)),L236+(L236*V236*0.95)+I237))</f>
        <v>20030.279633184196</v>
      </c>
      <c r="M237" s="26">
        <f t="shared" si="51"/>
        <v>21.960054734702901</v>
      </c>
      <c r="N237" s="26">
        <f t="shared" si="45"/>
        <v>1.098002736735145</v>
      </c>
      <c r="O237" s="26">
        <f t="shared" si="43"/>
        <v>393.13600850214323</v>
      </c>
      <c r="P237" s="26">
        <f t="shared" si="46"/>
        <v>19.656800425107164</v>
      </c>
      <c r="Q237" s="26">
        <f t="shared" si="52"/>
        <v>415.09606323684613</v>
      </c>
      <c r="R237" s="26">
        <f t="shared" si="53"/>
        <v>20.754803161842311</v>
      </c>
      <c r="S237" s="26">
        <f>IF(IFERROR(MATCH(H237,Table16[Date],0),0)=1,INDEX(Table16[New Claimed],MATCH(H237,Table16[Date],0)),S236+(K236*0.01)+J237)</f>
        <v>2080.597395229745</v>
      </c>
      <c r="T237" s="27">
        <f t="shared" si="47"/>
        <v>6.1469676772737673E-2</v>
      </c>
      <c r="U237" s="28">
        <f t="shared" si="48"/>
        <v>1.0839619293409389E-3</v>
      </c>
      <c r="V237" s="29">
        <f t="shared" si="42"/>
        <v>0.02</v>
      </c>
      <c r="W237" s="45">
        <f t="shared" si="49"/>
        <v>20831.55750861494</v>
      </c>
      <c r="X237" s="45">
        <f t="shared" si="50"/>
        <v>0</v>
      </c>
      <c r="Y237" s="65"/>
      <c r="Z237" s="15"/>
    </row>
    <row r="238" spans="1:26" ht="18" customHeight="1" x14ac:dyDescent="0.25">
      <c r="A238" s="15"/>
      <c r="B238" s="15"/>
      <c r="C238" s="15"/>
      <c r="D238" s="15"/>
      <c r="E238" s="16"/>
      <c r="F238" s="15"/>
      <c r="G238" s="23">
        <v>236</v>
      </c>
      <c r="H238" s="24">
        <f t="shared" si="44"/>
        <v>44954</v>
      </c>
      <c r="I238" s="25">
        <f>SUMIF(Table1[Date],"="&amp;H238,Table1[$STAKE TO FAUCET])</f>
        <v>0</v>
      </c>
      <c r="J238" s="25">
        <f>SUMIF(Table13[Date],"="&amp;H238,Table13[$STAKE CLAIMED])</f>
        <v>0</v>
      </c>
      <c r="K238" s="26">
        <f>IF(IFERROR(MATCH(H238,Table16[Date],0),0)=1,INDEX(Table16[New NFV],MATCH(H238,Table16[Date],0)),K237 + (K237*0.0095)+I238)</f>
        <v>2237.9277669602061</v>
      </c>
      <c r="L238" s="26">
        <f>IF(T238&lt;-0.33,IF(L237-(W237-X238)&lt;K238,K238,L237-(W237-X238)),IF(IFERROR(MATCH(H238,Table16[Date],0),0)=1,INDEX(Table16[New GFV],MATCH(H238,Table16[Date],0)),L237+(L237*V237*0.95)+I238))</f>
        <v>20410.854946214695</v>
      </c>
      <c r="M238" s="26">
        <f t="shared" si="51"/>
        <v>22.168675254682576</v>
      </c>
      <c r="N238" s="26">
        <f t="shared" si="45"/>
        <v>1.1084337627341287</v>
      </c>
      <c r="O238" s="26">
        <f t="shared" si="43"/>
        <v>400.60559266368392</v>
      </c>
      <c r="P238" s="26">
        <f t="shared" si="46"/>
        <v>20.030279633184197</v>
      </c>
      <c r="Q238" s="26">
        <f t="shared" si="52"/>
        <v>422.77426791836649</v>
      </c>
      <c r="R238" s="26">
        <f t="shared" si="53"/>
        <v>21.138713395918327</v>
      </c>
      <c r="S238" s="26">
        <f>IF(IFERROR(MATCH(H238,Table16[Date],0),0)=1,INDEX(Table16[New Claimed],MATCH(H238,Table16[Date],0)),S237+(K237*0.01)+J238)</f>
        <v>2102.7660704844275</v>
      </c>
      <c r="T238" s="27">
        <f t="shared" si="47"/>
        <v>6.0395915574777359E-2</v>
      </c>
      <c r="U238" s="28">
        <f t="shared" si="48"/>
        <v>1.0737611979603143E-3</v>
      </c>
      <c r="V238" s="29">
        <f t="shared" si="42"/>
        <v>0.02</v>
      </c>
      <c r="W238" s="45">
        <f t="shared" si="49"/>
        <v>21232.163101278624</v>
      </c>
      <c r="X238" s="45">
        <f t="shared" si="50"/>
        <v>0</v>
      </c>
      <c r="Y238" s="65"/>
      <c r="Z238" s="15"/>
    </row>
    <row r="239" spans="1:26" ht="18" customHeight="1" x14ac:dyDescent="0.25">
      <c r="A239" s="15"/>
      <c r="B239" s="15"/>
      <c r="C239" s="15"/>
      <c r="D239" s="15"/>
      <c r="E239" s="16"/>
      <c r="F239" s="15"/>
      <c r="G239" s="23">
        <v>237</v>
      </c>
      <c r="H239" s="24">
        <f t="shared" si="44"/>
        <v>44955</v>
      </c>
      <c r="I239" s="25">
        <f>SUMIF(Table1[Date],"="&amp;H239,Table1[$STAKE TO FAUCET])</f>
        <v>0</v>
      </c>
      <c r="J239" s="25">
        <f>SUMIF(Table13[Date],"="&amp;H239,Table13[$STAKE CLAIMED])</f>
        <v>0</v>
      </c>
      <c r="K239" s="26">
        <f>IF(IFERROR(MATCH(H239,Table16[Date],0),0)=1,INDEX(Table16[New NFV],MATCH(H239,Table16[Date],0)),K238 + (K238*0.0095)+I239)</f>
        <v>2259.1880807463281</v>
      </c>
      <c r="L239" s="26">
        <f>IF(T239&lt;-0.33,IF(L238-(W238-X239)&lt;K239,K239,L238-(W238-X239)),IF(IFERROR(MATCH(H239,Table16[Date],0),0)=1,INDEX(Table16[New GFV],MATCH(H239,Table16[Date],0)),L238+(L238*V238*0.95)+I239))</f>
        <v>20798.661190192775</v>
      </c>
      <c r="M239" s="26">
        <f t="shared" si="51"/>
        <v>22.379277669602061</v>
      </c>
      <c r="N239" s="26">
        <f t="shared" si="45"/>
        <v>1.118963883480103</v>
      </c>
      <c r="O239" s="26">
        <f t="shared" si="43"/>
        <v>408.21709892429391</v>
      </c>
      <c r="P239" s="26">
        <f t="shared" si="46"/>
        <v>20.410854946214698</v>
      </c>
      <c r="Q239" s="26">
        <f t="shared" si="52"/>
        <v>430.59637659389597</v>
      </c>
      <c r="R239" s="26">
        <f t="shared" si="53"/>
        <v>21.529818829694801</v>
      </c>
      <c r="S239" s="26">
        <f>IF(IFERROR(MATCH(H239,Table16[Date],0),0)=1,INDEX(Table16[New Claimed],MATCH(H239,Table16[Date],0)),S238+(K238*0.01)+J239)</f>
        <v>2125.1453481540293</v>
      </c>
      <c r="T239" s="27">
        <f t="shared" si="47"/>
        <v>5.9332259113202043E-2</v>
      </c>
      <c r="U239" s="28">
        <f t="shared" si="48"/>
        <v>1.0636564615753158E-3</v>
      </c>
      <c r="V239" s="29">
        <f t="shared" si="42"/>
        <v>0.02</v>
      </c>
      <c r="W239" s="45">
        <f t="shared" si="49"/>
        <v>21640.380200202919</v>
      </c>
      <c r="X239" s="45">
        <f t="shared" si="50"/>
        <v>0</v>
      </c>
      <c r="Y239" s="65"/>
      <c r="Z239" s="15"/>
    </row>
    <row r="240" spans="1:26" ht="18" customHeight="1" x14ac:dyDescent="0.25">
      <c r="A240" s="15"/>
      <c r="B240" s="15"/>
      <c r="C240" s="15"/>
      <c r="D240" s="15"/>
      <c r="E240" s="16"/>
      <c r="F240" s="15"/>
      <c r="G240" s="23">
        <v>238</v>
      </c>
      <c r="H240" s="24">
        <f t="shared" si="44"/>
        <v>44956</v>
      </c>
      <c r="I240" s="25">
        <f>SUMIF(Table1[Date],"="&amp;H240,Table1[$STAKE TO FAUCET])</f>
        <v>0</v>
      </c>
      <c r="J240" s="25">
        <f>SUMIF(Table13[Date],"="&amp;H240,Table13[$STAKE CLAIMED])</f>
        <v>0</v>
      </c>
      <c r="K240" s="26">
        <f>IF(IFERROR(MATCH(H240,Table16[Date],0),0)=1,INDEX(Table16[New NFV],MATCH(H240,Table16[Date],0)),K239 + (K239*0.0095)+I240)</f>
        <v>2280.6503675134181</v>
      </c>
      <c r="L240" s="26">
        <f>IF(T240&lt;-0.33,IF(L239-(W239-X240)&lt;K240,K240,L239-(W239-X240)),IF(IFERROR(MATCH(H240,Table16[Date],0),0)=1,INDEX(Table16[New GFV],MATCH(H240,Table16[Date],0)),L239+(L239*V239*0.95)+I240))</f>
        <v>21193.835752806437</v>
      </c>
      <c r="M240" s="26">
        <f t="shared" si="51"/>
        <v>22.59188080746328</v>
      </c>
      <c r="N240" s="26">
        <f t="shared" si="45"/>
        <v>1.1295940403731641</v>
      </c>
      <c r="O240" s="26">
        <f t="shared" si="43"/>
        <v>415.97322380385549</v>
      </c>
      <c r="P240" s="26">
        <f t="shared" si="46"/>
        <v>20.798661190192774</v>
      </c>
      <c r="Q240" s="26">
        <f t="shared" si="52"/>
        <v>438.56510461131876</v>
      </c>
      <c r="R240" s="26">
        <f t="shared" si="53"/>
        <v>21.928255230565938</v>
      </c>
      <c r="S240" s="26">
        <f>IF(IFERROR(MATCH(H240,Table16[Date],0),0)=1,INDEX(Table16[New Claimed],MATCH(H240,Table16[Date],0)),S239+(K239*0.01)+J240)</f>
        <v>2147.7372289614927</v>
      </c>
      <c r="T240" s="27">
        <f t="shared" si="47"/>
        <v>5.8278612296386284E-2</v>
      </c>
      <c r="U240" s="28">
        <f t="shared" si="48"/>
        <v>1.0536468168157592E-3</v>
      </c>
      <c r="V240" s="29">
        <f t="shared" si="42"/>
        <v>0.02</v>
      </c>
      <c r="W240" s="45">
        <f t="shared" si="49"/>
        <v>22056.353424006775</v>
      </c>
      <c r="X240" s="45">
        <f t="shared" si="50"/>
        <v>0</v>
      </c>
      <c r="Y240" s="65"/>
      <c r="Z240" s="15"/>
    </row>
    <row r="241" spans="1:26" ht="18" customHeight="1" x14ac:dyDescent="0.25">
      <c r="A241" s="15"/>
      <c r="B241" s="15"/>
      <c r="C241" s="15"/>
      <c r="D241" s="15"/>
      <c r="E241" s="16"/>
      <c r="F241" s="15"/>
      <c r="G241" s="23">
        <v>239</v>
      </c>
      <c r="H241" s="24">
        <f t="shared" si="44"/>
        <v>44957</v>
      </c>
      <c r="I241" s="25">
        <f>SUMIF(Table1[Date],"="&amp;H241,Table1[$STAKE TO FAUCET])</f>
        <v>0</v>
      </c>
      <c r="J241" s="25">
        <f>SUMIF(Table13[Date],"="&amp;H241,Table13[$STAKE CLAIMED])</f>
        <v>0</v>
      </c>
      <c r="K241" s="26">
        <f>IF(IFERROR(MATCH(H241,Table16[Date],0),0)=1,INDEX(Table16[New NFV],MATCH(H241,Table16[Date],0)),K240 + (K240*0.0095)+I241)</f>
        <v>2302.3165460047958</v>
      </c>
      <c r="L241" s="26">
        <f>IF(T241&lt;-0.33,IF(L240-(W240-X241)&lt;K241,K241,L240-(W240-X241)),IF(IFERROR(MATCH(H241,Table16[Date],0),0)=1,INDEX(Table16[New GFV],MATCH(H241,Table16[Date],0)),L240+(L240*V240*0.95)+I241))</f>
        <v>21596.518632109761</v>
      </c>
      <c r="M241" s="26">
        <f t="shared" si="51"/>
        <v>22.806503675134181</v>
      </c>
      <c r="N241" s="26">
        <f t="shared" si="45"/>
        <v>1.140325183756709</v>
      </c>
      <c r="O241" s="26">
        <f t="shared" si="43"/>
        <v>423.87671505612877</v>
      </c>
      <c r="P241" s="26">
        <f t="shared" si="46"/>
        <v>21.193835752806439</v>
      </c>
      <c r="Q241" s="26">
        <f t="shared" si="52"/>
        <v>446.68321873126297</v>
      </c>
      <c r="R241" s="26">
        <f t="shared" si="53"/>
        <v>22.334160936563148</v>
      </c>
      <c r="S241" s="26">
        <f>IF(IFERROR(MATCH(H241,Table16[Date],0),0)=1,INDEX(Table16[New Claimed],MATCH(H241,Table16[Date],0)),S240+(K240*0.01)+J241)</f>
        <v>2170.5437326366268</v>
      </c>
      <c r="T241" s="27">
        <f t="shared" si="47"/>
        <v>5.7234880927574443E-2</v>
      </c>
      <c r="U241" s="28">
        <f t="shared" si="48"/>
        <v>1.0437313688118413E-3</v>
      </c>
      <c r="V241" s="29">
        <f t="shared" si="42"/>
        <v>0.02</v>
      </c>
      <c r="W241" s="45">
        <f t="shared" si="49"/>
        <v>22480.230139062904</v>
      </c>
      <c r="X241" s="45">
        <f t="shared" si="50"/>
        <v>0</v>
      </c>
      <c r="Y241" s="65"/>
      <c r="Z241" s="15"/>
    </row>
    <row r="242" spans="1:26" ht="18" customHeight="1" x14ac:dyDescent="0.25">
      <c r="A242" s="15"/>
      <c r="B242" s="15"/>
      <c r="C242" s="15"/>
      <c r="D242" s="15"/>
      <c r="E242" s="16"/>
      <c r="F242" s="15"/>
      <c r="G242" s="23">
        <v>240</v>
      </c>
      <c r="H242" s="24">
        <f t="shared" si="44"/>
        <v>44958</v>
      </c>
      <c r="I242" s="25">
        <f>SUMIF(Table1[Date],"="&amp;H242,Table1[$STAKE TO FAUCET])</f>
        <v>0</v>
      </c>
      <c r="J242" s="25">
        <f>SUMIF(Table13[Date],"="&amp;H242,Table13[$STAKE CLAIMED])</f>
        <v>0</v>
      </c>
      <c r="K242" s="26">
        <f>IF(IFERROR(MATCH(H242,Table16[Date],0),0)=1,INDEX(Table16[New NFV],MATCH(H242,Table16[Date],0)),K241 + (K241*0.0095)+I242)</f>
        <v>2324.1885531918415</v>
      </c>
      <c r="L242" s="26">
        <f>IF(T242&lt;-0.33,IF(L241-(W241-X242)&lt;K242,K242,L241-(W241-X242)),IF(IFERROR(MATCH(H242,Table16[Date],0),0)=1,INDEX(Table16[New GFV],MATCH(H242,Table16[Date],0)),L241+(L241*V241*0.95)+I242))</f>
        <v>22006.852486119846</v>
      </c>
      <c r="M242" s="26">
        <f t="shared" si="51"/>
        <v>23.023165460047959</v>
      </c>
      <c r="N242" s="26">
        <f t="shared" si="45"/>
        <v>1.1511582730023979</v>
      </c>
      <c r="O242" s="26">
        <f t="shared" si="43"/>
        <v>431.93037264219521</v>
      </c>
      <c r="P242" s="26">
        <f t="shared" si="46"/>
        <v>21.596518632109763</v>
      </c>
      <c r="Q242" s="26">
        <f t="shared" si="52"/>
        <v>454.95353810224316</v>
      </c>
      <c r="R242" s="26">
        <f t="shared" si="53"/>
        <v>22.747676905112161</v>
      </c>
      <c r="S242" s="26">
        <f>IF(IFERROR(MATCH(H242,Table16[Date],0),0)=1,INDEX(Table16[New Claimed],MATCH(H242,Table16[Date],0)),S241+(K241*0.01)+J242)</f>
        <v>2193.5668980966748</v>
      </c>
      <c r="T242" s="27">
        <f t="shared" si="47"/>
        <v>5.6200971696458157E-2</v>
      </c>
      <c r="U242" s="28">
        <f t="shared" si="48"/>
        <v>1.0339092311162854E-3</v>
      </c>
      <c r="V242" s="29">
        <f t="shared" si="42"/>
        <v>0.02</v>
      </c>
      <c r="W242" s="45">
        <f t="shared" si="49"/>
        <v>22912.1605117051</v>
      </c>
      <c r="X242" s="45">
        <f t="shared" si="50"/>
        <v>0</v>
      </c>
      <c r="Y242" s="65"/>
      <c r="Z242" s="15"/>
    </row>
    <row r="243" spans="1:26" ht="18" customHeight="1" x14ac:dyDescent="0.25">
      <c r="A243" s="15"/>
      <c r="B243" s="15"/>
      <c r="C243" s="15"/>
      <c r="D243" s="15"/>
      <c r="E243" s="16"/>
      <c r="F243" s="15"/>
      <c r="G243" s="23">
        <v>241</v>
      </c>
      <c r="H243" s="24">
        <f t="shared" si="44"/>
        <v>44959</v>
      </c>
      <c r="I243" s="25">
        <f>SUMIF(Table1[Date],"="&amp;H243,Table1[$STAKE TO FAUCET])</f>
        <v>0</v>
      </c>
      <c r="J243" s="25">
        <f>SUMIF(Table13[Date],"="&amp;H243,Table13[$STAKE CLAIMED])</f>
        <v>0</v>
      </c>
      <c r="K243" s="26">
        <f>IF(IFERROR(MATCH(H243,Table16[Date],0),0)=1,INDEX(Table16[New NFV],MATCH(H243,Table16[Date],0)),K242 + (K242*0.0095)+I243)</f>
        <v>2346.2683444471641</v>
      </c>
      <c r="L243" s="26">
        <f>IF(T243&lt;-0.33,IF(L242-(W242-X243)&lt;K243,K243,L242-(W242-X243)),IF(IFERROR(MATCH(H243,Table16[Date],0),0)=1,INDEX(Table16[New GFV],MATCH(H243,Table16[Date],0)),L242+(L242*V242*0.95)+I243))</f>
        <v>22424.982683356124</v>
      </c>
      <c r="M243" s="26">
        <f t="shared" si="51"/>
        <v>23.241885531918417</v>
      </c>
      <c r="N243" s="26">
        <f t="shared" si="45"/>
        <v>1.1620942765959208</v>
      </c>
      <c r="O243" s="26">
        <f t="shared" si="43"/>
        <v>440.13704972239691</v>
      </c>
      <c r="P243" s="26">
        <f t="shared" si="46"/>
        <v>22.006852486119847</v>
      </c>
      <c r="Q243" s="26">
        <f t="shared" si="52"/>
        <v>463.37893525431531</v>
      </c>
      <c r="R243" s="26">
        <f t="shared" si="53"/>
        <v>23.168946762715766</v>
      </c>
      <c r="S243" s="26">
        <f>IF(IFERROR(MATCH(H243,Table16[Date],0),0)=1,INDEX(Table16[New Claimed],MATCH(H243,Table16[Date],0)),S242+(K242*0.01)+J243)</f>
        <v>2216.8087836285931</v>
      </c>
      <c r="T243" s="27">
        <f t="shared" si="47"/>
        <v>5.5176792170835279E-2</v>
      </c>
      <c r="U243" s="28">
        <f t="shared" si="48"/>
        <v>1.0241795256228786E-3</v>
      </c>
      <c r="V243" s="29">
        <f t="shared" si="42"/>
        <v>0.02</v>
      </c>
      <c r="W243" s="45">
        <f t="shared" si="49"/>
        <v>23352.297561427498</v>
      </c>
      <c r="X243" s="45">
        <f t="shared" si="50"/>
        <v>0</v>
      </c>
      <c r="Y243" s="65"/>
      <c r="Z243" s="15"/>
    </row>
    <row r="244" spans="1:26" ht="18" customHeight="1" x14ac:dyDescent="0.25">
      <c r="A244" s="15"/>
      <c r="B244" s="15"/>
      <c r="C244" s="15"/>
      <c r="D244" s="15"/>
      <c r="E244" s="16"/>
      <c r="F244" s="15"/>
      <c r="G244" s="23">
        <v>242</v>
      </c>
      <c r="H244" s="24">
        <f t="shared" si="44"/>
        <v>44960</v>
      </c>
      <c r="I244" s="25">
        <f>SUMIF(Table1[Date],"="&amp;H244,Table1[$STAKE TO FAUCET])</f>
        <v>0</v>
      </c>
      <c r="J244" s="25">
        <f>SUMIF(Table13[Date],"="&amp;H244,Table13[$STAKE CLAIMED])</f>
        <v>0</v>
      </c>
      <c r="K244" s="26">
        <f>IF(IFERROR(MATCH(H244,Table16[Date],0),0)=1,INDEX(Table16[New NFV],MATCH(H244,Table16[Date],0)),K243 + (K243*0.0095)+I244)</f>
        <v>2368.5578937194123</v>
      </c>
      <c r="L244" s="26">
        <f>IF(T244&lt;-0.33,IF(L243-(W243-X244)&lt;K244,K244,L243-(W243-X244)),IF(IFERROR(MATCH(H244,Table16[Date],0),0)=1,INDEX(Table16[New GFV],MATCH(H244,Table16[Date],0)),L243+(L243*V243*0.95)+I244))</f>
        <v>22851.05735433989</v>
      </c>
      <c r="M244" s="26">
        <f t="shared" si="51"/>
        <v>23.46268344447164</v>
      </c>
      <c r="N244" s="26">
        <f t="shared" si="45"/>
        <v>1.173134172223582</v>
      </c>
      <c r="O244" s="26">
        <f t="shared" si="43"/>
        <v>448.49965366712246</v>
      </c>
      <c r="P244" s="26">
        <f t="shared" si="46"/>
        <v>22.424982683356124</v>
      </c>
      <c r="Q244" s="26">
        <f t="shared" si="52"/>
        <v>471.96233711159408</v>
      </c>
      <c r="R244" s="26">
        <f t="shared" si="53"/>
        <v>23.598116855579704</v>
      </c>
      <c r="S244" s="26">
        <f>IF(IFERROR(MATCH(H244,Table16[Date],0),0)=1,INDEX(Table16[New Claimed],MATCH(H244,Table16[Date],0)),S243+(K243*0.01)+J244)</f>
        <v>2240.2714670730647</v>
      </c>
      <c r="T244" s="27">
        <f t="shared" si="47"/>
        <v>5.4162250788346064E-2</v>
      </c>
      <c r="U244" s="28">
        <f t="shared" si="48"/>
        <v>1.0145413824892147E-3</v>
      </c>
      <c r="V244" s="29">
        <f t="shared" si="42"/>
        <v>0.02</v>
      </c>
      <c r="W244" s="45">
        <f t="shared" si="49"/>
        <v>23800.797215094623</v>
      </c>
      <c r="X244" s="45">
        <f t="shared" si="50"/>
        <v>0</v>
      </c>
      <c r="Y244" s="65"/>
      <c r="Z244" s="15"/>
    </row>
    <row r="245" spans="1:26" ht="18" customHeight="1" x14ac:dyDescent="0.25">
      <c r="A245" s="15"/>
      <c r="B245" s="15"/>
      <c r="C245" s="15"/>
      <c r="D245" s="15"/>
      <c r="E245" s="16"/>
      <c r="F245" s="15"/>
      <c r="G245" s="23">
        <v>243</v>
      </c>
      <c r="H245" s="24">
        <f t="shared" si="44"/>
        <v>44961</v>
      </c>
      <c r="I245" s="25">
        <f>SUMIF(Table1[Date],"="&amp;H245,Table1[$STAKE TO FAUCET])</f>
        <v>0</v>
      </c>
      <c r="J245" s="25">
        <f>SUMIF(Table13[Date],"="&amp;H245,Table13[$STAKE CLAIMED])</f>
        <v>0</v>
      </c>
      <c r="K245" s="26">
        <f>IF(IFERROR(MATCH(H245,Table16[Date],0),0)=1,INDEX(Table16[New NFV],MATCH(H245,Table16[Date],0)),K244 + (K244*0.0095)+I245)</f>
        <v>2391.0591937097465</v>
      </c>
      <c r="L245" s="26">
        <f>IF(T245&lt;-0.33,IF(L244-(W244-X245)&lt;K245,K245,L244-(W244-X245)),IF(IFERROR(MATCH(H245,Table16[Date],0),0)=1,INDEX(Table16[New GFV],MATCH(H245,Table16[Date],0)),L244+(L244*V244*0.95)+I245))</f>
        <v>23285.227444072349</v>
      </c>
      <c r="M245" s="26">
        <f t="shared" si="51"/>
        <v>23.685578937194123</v>
      </c>
      <c r="N245" s="26">
        <f t="shared" si="45"/>
        <v>1.1842789468597061</v>
      </c>
      <c r="O245" s="26">
        <f t="shared" si="43"/>
        <v>457.02114708679778</v>
      </c>
      <c r="P245" s="26">
        <f t="shared" si="46"/>
        <v>22.85105735433989</v>
      </c>
      <c r="Q245" s="26">
        <f t="shared" si="52"/>
        <v>480.70672602399191</v>
      </c>
      <c r="R245" s="26">
        <f t="shared" si="53"/>
        <v>24.035336301199596</v>
      </c>
      <c r="S245" s="26">
        <f>IF(IFERROR(MATCH(H245,Table16[Date],0),0)=1,INDEX(Table16[New Claimed],MATCH(H245,Table16[Date],0)),S244+(K244*0.01)+J245)</f>
        <v>2263.9570460102586</v>
      </c>
      <c r="T245" s="27">
        <f t="shared" si="47"/>
        <v>5.3157256848287364E-2</v>
      </c>
      <c r="U245" s="28">
        <f t="shared" si="48"/>
        <v>1.0049939400587002E-3</v>
      </c>
      <c r="V245" s="29">
        <f t="shared" si="42"/>
        <v>0.02</v>
      </c>
      <c r="W245" s="45">
        <f t="shared" si="49"/>
        <v>24257.818362181421</v>
      </c>
      <c r="X245" s="45">
        <f t="shared" si="50"/>
        <v>0</v>
      </c>
      <c r="Y245" s="65"/>
      <c r="Z245" s="15"/>
    </row>
    <row r="246" spans="1:26" ht="18" customHeight="1" x14ac:dyDescent="0.25">
      <c r="A246" s="15"/>
      <c r="B246" s="15"/>
      <c r="C246" s="15"/>
      <c r="D246" s="15"/>
      <c r="E246" s="16"/>
      <c r="F246" s="15"/>
      <c r="G246" s="23">
        <v>244</v>
      </c>
      <c r="H246" s="24">
        <f t="shared" si="44"/>
        <v>44962</v>
      </c>
      <c r="I246" s="25">
        <f>SUMIF(Table1[Date],"="&amp;H246,Table1[$STAKE TO FAUCET])</f>
        <v>0</v>
      </c>
      <c r="J246" s="25">
        <f>SUMIF(Table13[Date],"="&amp;H246,Table13[$STAKE CLAIMED])</f>
        <v>0</v>
      </c>
      <c r="K246" s="26">
        <f>IF(IFERROR(MATCH(H246,Table16[Date],0),0)=1,INDEX(Table16[New NFV],MATCH(H246,Table16[Date],0)),K245 + (K245*0.0095)+I246)</f>
        <v>2413.7742560499892</v>
      </c>
      <c r="L246" s="26">
        <f>IF(T246&lt;-0.33,IF(L245-(W245-X246)&lt;K246,K246,L245-(W245-X246)),IF(IFERROR(MATCH(H246,Table16[Date],0),0)=1,INDEX(Table16[New GFV],MATCH(H246,Table16[Date],0)),L245+(L245*V245*0.95)+I246))</f>
        <v>23727.646765509722</v>
      </c>
      <c r="M246" s="26">
        <f t="shared" si="51"/>
        <v>23.910591937097465</v>
      </c>
      <c r="N246" s="26">
        <f t="shared" si="45"/>
        <v>1.1955295968548734</v>
      </c>
      <c r="O246" s="26">
        <f t="shared" si="43"/>
        <v>465.70454888144695</v>
      </c>
      <c r="P246" s="26">
        <f t="shared" si="46"/>
        <v>23.285227444072348</v>
      </c>
      <c r="Q246" s="26">
        <f t="shared" si="52"/>
        <v>489.61514081854443</v>
      </c>
      <c r="R246" s="26">
        <f t="shared" si="53"/>
        <v>24.480757040927219</v>
      </c>
      <c r="S246" s="26">
        <f>IF(IFERROR(MATCH(H246,Table16[Date],0),0)=1,INDEX(Table16[New Claimed],MATCH(H246,Table16[Date],0)),S245+(K245*0.01)+J246)</f>
        <v>2287.8676379473559</v>
      </c>
      <c r="T246" s="27">
        <f t="shared" si="47"/>
        <v>5.2161720503504184E-2</v>
      </c>
      <c r="U246" s="28">
        <f t="shared" si="48"/>
        <v>9.9553634478317943E-4</v>
      </c>
      <c r="V246" s="29">
        <f t="shared" si="42"/>
        <v>0.02</v>
      </c>
      <c r="W246" s="45">
        <f t="shared" si="49"/>
        <v>24723.522911062868</v>
      </c>
      <c r="X246" s="45">
        <f t="shared" si="50"/>
        <v>0</v>
      </c>
      <c r="Y246" s="65"/>
      <c r="Z246" s="15"/>
    </row>
    <row r="247" spans="1:26" ht="18" customHeight="1" x14ac:dyDescent="0.25">
      <c r="A247" s="15"/>
      <c r="B247" s="15"/>
      <c r="C247" s="15"/>
      <c r="D247" s="15"/>
      <c r="E247" s="16"/>
      <c r="F247" s="15"/>
      <c r="G247" s="23">
        <v>245</v>
      </c>
      <c r="H247" s="24">
        <f t="shared" si="44"/>
        <v>44963</v>
      </c>
      <c r="I247" s="25">
        <f>SUMIF(Table1[Date],"="&amp;H247,Table1[$STAKE TO FAUCET])</f>
        <v>0</v>
      </c>
      <c r="J247" s="25">
        <f>SUMIF(Table13[Date],"="&amp;H247,Table13[$STAKE CLAIMED])</f>
        <v>0</v>
      </c>
      <c r="K247" s="26">
        <f>IF(IFERROR(MATCH(H247,Table16[Date],0),0)=1,INDEX(Table16[New NFV],MATCH(H247,Table16[Date],0)),K246 + (K246*0.0095)+I247)</f>
        <v>2436.705111482464</v>
      </c>
      <c r="L247" s="26">
        <f>IF(T247&lt;-0.33,IF(L246-(W246-X247)&lt;K247,K247,L246-(W246-X247)),IF(IFERROR(MATCH(H247,Table16[Date],0),0)=1,INDEX(Table16[New GFV],MATCH(H247,Table16[Date],0)),L246+(L246*V246*0.95)+I247))</f>
        <v>24178.472054054408</v>
      </c>
      <c r="M247" s="26">
        <f t="shared" si="51"/>
        <v>24.137742560499891</v>
      </c>
      <c r="N247" s="26">
        <f t="shared" si="45"/>
        <v>1.2068871280249946</v>
      </c>
      <c r="O247" s="26">
        <f t="shared" si="43"/>
        <v>474.55293531019447</v>
      </c>
      <c r="P247" s="26">
        <f t="shared" si="46"/>
        <v>23.727646765509725</v>
      </c>
      <c r="Q247" s="26">
        <f t="shared" si="52"/>
        <v>498.69067787069434</v>
      </c>
      <c r="R247" s="26">
        <f t="shared" si="53"/>
        <v>24.93453389353472</v>
      </c>
      <c r="S247" s="26">
        <f>IF(IFERROR(MATCH(H247,Table16[Date],0),0)=1,INDEX(Table16[New Claimed],MATCH(H247,Table16[Date],0)),S246+(K246*0.01)+J247)</f>
        <v>2312.005380507856</v>
      </c>
      <c r="T247" s="27">
        <f t="shared" si="47"/>
        <v>5.1175552752356669E-2</v>
      </c>
      <c r="U247" s="28">
        <f t="shared" si="48"/>
        <v>9.8616775114751531E-4</v>
      </c>
      <c r="V247" s="29">
        <f t="shared" ref="V247:V310" si="54">IF(T247&lt;-0.33,0,(IF(T247&gt;0,2,2-(2*T247*-1*100/33.3333333333333))/100))</f>
        <v>0.02</v>
      </c>
      <c r="W247" s="45">
        <f t="shared" si="49"/>
        <v>25198.075846373064</v>
      </c>
      <c r="X247" s="45">
        <f t="shared" si="50"/>
        <v>0</v>
      </c>
      <c r="Y247" s="65"/>
      <c r="Z247" s="15"/>
    </row>
    <row r="248" spans="1:26" ht="18" customHeight="1" x14ac:dyDescent="0.25">
      <c r="A248" s="15"/>
      <c r="B248" s="15"/>
      <c r="C248" s="15"/>
      <c r="D248" s="15"/>
      <c r="E248" s="16"/>
      <c r="F248" s="15"/>
      <c r="G248" s="23">
        <v>246</v>
      </c>
      <c r="H248" s="24">
        <f t="shared" si="44"/>
        <v>44964</v>
      </c>
      <c r="I248" s="25">
        <f>SUMIF(Table1[Date],"="&amp;H248,Table1[$STAKE TO FAUCET])</f>
        <v>0</v>
      </c>
      <c r="J248" s="25">
        <f>SUMIF(Table13[Date],"="&amp;H248,Table13[$STAKE CLAIMED])</f>
        <v>0</v>
      </c>
      <c r="K248" s="26">
        <f>IF(IFERROR(MATCH(H248,Table16[Date],0),0)=1,INDEX(Table16[New NFV],MATCH(H248,Table16[Date],0)),K247 + (K247*0.0095)+I248)</f>
        <v>2459.8538100415471</v>
      </c>
      <c r="L248" s="26">
        <f>IF(T248&lt;-0.33,IF(L247-(W247-X248)&lt;K248,K248,L247-(W247-X248)),IF(IFERROR(MATCH(H248,Table16[Date],0),0)=1,INDEX(Table16[New GFV],MATCH(H248,Table16[Date],0)),L247+(L247*V247*0.95)+I248))</f>
        <v>24637.863023081441</v>
      </c>
      <c r="M248" s="26">
        <f t="shared" si="51"/>
        <v>24.36705111482464</v>
      </c>
      <c r="N248" s="26">
        <f t="shared" si="45"/>
        <v>1.218352555741232</v>
      </c>
      <c r="O248" s="26">
        <f t="shared" si="43"/>
        <v>483.56944108108814</v>
      </c>
      <c r="P248" s="26">
        <f t="shared" si="46"/>
        <v>24.17847205405441</v>
      </c>
      <c r="Q248" s="26">
        <f t="shared" si="52"/>
        <v>507.93649219591276</v>
      </c>
      <c r="R248" s="26">
        <f t="shared" si="53"/>
        <v>25.396824609795644</v>
      </c>
      <c r="S248" s="26">
        <f>IF(IFERROR(MATCH(H248,Table16[Date],0),0)=1,INDEX(Table16[New Claimed],MATCH(H248,Table16[Date],0)),S247+(K247*0.01)+J248)</f>
        <v>2336.3724316226808</v>
      </c>
      <c r="T248" s="27">
        <f t="shared" si="47"/>
        <v>5.0198665430764261E-2</v>
      </c>
      <c r="U248" s="28">
        <f t="shared" si="48"/>
        <v>9.7688732159240815E-4</v>
      </c>
      <c r="V248" s="29">
        <f t="shared" si="54"/>
        <v>0.02</v>
      </c>
      <c r="W248" s="45">
        <f t="shared" si="49"/>
        <v>25681.64528745415</v>
      </c>
      <c r="X248" s="45">
        <f t="shared" si="50"/>
        <v>0</v>
      </c>
      <c r="Y248" s="65"/>
      <c r="Z248" s="15"/>
    </row>
    <row r="249" spans="1:26" ht="18" customHeight="1" x14ac:dyDescent="0.25">
      <c r="A249" s="15"/>
      <c r="B249" s="15"/>
      <c r="C249" s="15"/>
      <c r="D249" s="15"/>
      <c r="E249" s="16"/>
      <c r="F249" s="15"/>
      <c r="G249" s="23">
        <v>247</v>
      </c>
      <c r="H249" s="24">
        <f t="shared" si="44"/>
        <v>44965</v>
      </c>
      <c r="I249" s="25">
        <f>SUMIF(Table1[Date],"="&amp;H249,Table1[$STAKE TO FAUCET])</f>
        <v>0</v>
      </c>
      <c r="J249" s="25">
        <f>SUMIF(Table13[Date],"="&amp;H249,Table13[$STAKE CLAIMED])</f>
        <v>0</v>
      </c>
      <c r="K249" s="26">
        <f>IF(IFERROR(MATCH(H249,Table16[Date],0),0)=1,INDEX(Table16[New NFV],MATCH(H249,Table16[Date],0)),K248 + (K248*0.0095)+I249)</f>
        <v>2483.222421236942</v>
      </c>
      <c r="L249" s="26">
        <f>IF(T249&lt;-0.33,IF(L248-(W248-X249)&lt;K249,K249,L248-(W248-X249)),IF(IFERROR(MATCH(H249,Table16[Date],0),0)=1,INDEX(Table16[New GFV],MATCH(H249,Table16[Date],0)),L248+(L248*V248*0.95)+I249))</f>
        <v>25105.982420519987</v>
      </c>
      <c r="M249" s="26">
        <f t="shared" si="51"/>
        <v>24.598538100415471</v>
      </c>
      <c r="N249" s="26">
        <f t="shared" si="45"/>
        <v>1.2299269050207737</v>
      </c>
      <c r="O249" s="26">
        <f t="shared" si="43"/>
        <v>492.75726046162885</v>
      </c>
      <c r="P249" s="26">
        <f t="shared" si="46"/>
        <v>24.637863023081444</v>
      </c>
      <c r="Q249" s="26">
        <f t="shared" si="52"/>
        <v>517.35579856204436</v>
      </c>
      <c r="R249" s="26">
        <f t="shared" si="53"/>
        <v>25.867789928102219</v>
      </c>
      <c r="S249" s="26">
        <f>IF(IFERROR(MATCH(H249,Table16[Date],0),0)=1,INDEX(Table16[New Claimed],MATCH(H249,Table16[Date],0)),S248+(K248*0.01)+J249)</f>
        <v>2360.9709697230965</v>
      </c>
      <c r="T249" s="27">
        <f t="shared" si="47"/>
        <v>4.9230971204323147E-2</v>
      </c>
      <c r="U249" s="28">
        <f t="shared" si="48"/>
        <v>9.6769422644111397E-4</v>
      </c>
      <c r="V249" s="29">
        <f t="shared" si="54"/>
        <v>0.02</v>
      </c>
      <c r="W249" s="45">
        <f t="shared" si="49"/>
        <v>26174.402547915779</v>
      </c>
      <c r="X249" s="45">
        <f t="shared" si="50"/>
        <v>0</v>
      </c>
      <c r="Y249" s="65"/>
      <c r="Z249" s="15"/>
    </row>
    <row r="250" spans="1:26" ht="18" customHeight="1" x14ac:dyDescent="0.25">
      <c r="A250" s="15"/>
      <c r="B250" s="15"/>
      <c r="C250" s="15"/>
      <c r="D250" s="15"/>
      <c r="E250" s="16"/>
      <c r="F250" s="15"/>
      <c r="G250" s="23">
        <v>248</v>
      </c>
      <c r="H250" s="24">
        <f t="shared" si="44"/>
        <v>44966</v>
      </c>
      <c r="I250" s="25">
        <f>SUMIF(Table1[Date],"="&amp;H250,Table1[$STAKE TO FAUCET])</f>
        <v>0</v>
      </c>
      <c r="J250" s="25">
        <f>SUMIF(Table13[Date],"="&amp;H250,Table13[$STAKE CLAIMED])</f>
        <v>0</v>
      </c>
      <c r="K250" s="26">
        <f>IF(IFERROR(MATCH(H250,Table16[Date],0),0)=1,INDEX(Table16[New NFV],MATCH(H250,Table16[Date],0)),K249 + (K249*0.0095)+I250)</f>
        <v>2506.813034238693</v>
      </c>
      <c r="L250" s="26">
        <f>IF(T250&lt;-0.33,IF(L249-(W249-X250)&lt;K250,K250,L249-(W249-X250)),IF(IFERROR(MATCH(H250,Table16[Date],0),0)=1,INDEX(Table16[New GFV],MATCH(H250,Table16[Date],0)),L249+(L249*V249*0.95)+I250))</f>
        <v>25582.996086509866</v>
      </c>
      <c r="M250" s="26">
        <f t="shared" si="51"/>
        <v>24.832224212369422</v>
      </c>
      <c r="N250" s="26">
        <f t="shared" si="45"/>
        <v>1.2416112106184711</v>
      </c>
      <c r="O250" s="26">
        <f t="shared" si="43"/>
        <v>502.11964841039975</v>
      </c>
      <c r="P250" s="26">
        <f t="shared" si="46"/>
        <v>25.10598242051999</v>
      </c>
      <c r="Q250" s="26">
        <f t="shared" si="52"/>
        <v>526.9518726227692</v>
      </c>
      <c r="R250" s="26">
        <f t="shared" si="53"/>
        <v>26.347593631138462</v>
      </c>
      <c r="S250" s="26">
        <f>IF(IFERROR(MATCH(H250,Table16[Date],0),0)=1,INDEX(Table16[New Claimed],MATCH(H250,Table16[Date],0)),S249+(K249*0.01)+J250)</f>
        <v>2385.803193935466</v>
      </c>
      <c r="T250" s="27">
        <f t="shared" si="47"/>
        <v>4.8272383560498427E-2</v>
      </c>
      <c r="U250" s="28">
        <f t="shared" si="48"/>
        <v>9.5858764382471956E-4</v>
      </c>
      <c r="V250" s="29">
        <f t="shared" si="54"/>
        <v>0.02</v>
      </c>
      <c r="W250" s="45">
        <f t="shared" si="49"/>
        <v>26676.522196326179</v>
      </c>
      <c r="X250" s="45">
        <f t="shared" si="50"/>
        <v>0</v>
      </c>
      <c r="Y250" s="65"/>
      <c r="Z250" s="15"/>
    </row>
    <row r="251" spans="1:26" ht="18" customHeight="1" x14ac:dyDescent="0.25">
      <c r="A251" s="15"/>
      <c r="B251" s="15"/>
      <c r="C251" s="15"/>
      <c r="D251" s="15"/>
      <c r="E251" s="16"/>
      <c r="F251" s="15"/>
      <c r="G251" s="23">
        <v>249</v>
      </c>
      <c r="H251" s="24">
        <f t="shared" si="44"/>
        <v>44967</v>
      </c>
      <c r="I251" s="25">
        <f>SUMIF(Table1[Date],"="&amp;H251,Table1[$STAKE TO FAUCET])</f>
        <v>0</v>
      </c>
      <c r="J251" s="25">
        <f>SUMIF(Table13[Date],"="&amp;H251,Table13[$STAKE CLAIMED])</f>
        <v>0</v>
      </c>
      <c r="K251" s="26">
        <f>IF(IFERROR(MATCH(H251,Table16[Date],0),0)=1,INDEX(Table16[New NFV],MATCH(H251,Table16[Date],0)),K250 + (K250*0.0095)+I251)</f>
        <v>2530.6277580639608</v>
      </c>
      <c r="L251" s="26">
        <f>IF(T251&lt;-0.33,IF(L250-(W250-X251)&lt;K251,K251,L250-(W250-X251)),IF(IFERROR(MATCH(H251,Table16[Date],0),0)=1,INDEX(Table16[New GFV],MATCH(H251,Table16[Date],0)),L250+(L250*V250*0.95)+I251))</f>
        <v>26069.073012153553</v>
      </c>
      <c r="M251" s="26">
        <f t="shared" si="51"/>
        <v>25.068130342386929</v>
      </c>
      <c r="N251" s="26">
        <f t="shared" si="45"/>
        <v>1.2534065171193465</v>
      </c>
      <c r="O251" s="26">
        <f t="shared" si="43"/>
        <v>511.65992173019731</v>
      </c>
      <c r="P251" s="26">
        <f t="shared" si="46"/>
        <v>25.582996086509866</v>
      </c>
      <c r="Q251" s="26">
        <f t="shared" si="52"/>
        <v>536.72805207258421</v>
      </c>
      <c r="R251" s="26">
        <f t="shared" si="53"/>
        <v>26.83640260362921</v>
      </c>
      <c r="S251" s="26">
        <f>IF(IFERROR(MATCH(H251,Table16[Date],0),0)=1,INDEX(Table16[New Claimed],MATCH(H251,Table16[Date],0)),S250+(K250*0.01)+J251)</f>
        <v>2410.8713242778531</v>
      </c>
      <c r="T251" s="27">
        <f t="shared" si="47"/>
        <v>4.7322816800889948E-2</v>
      </c>
      <c r="U251" s="28">
        <f t="shared" si="48"/>
        <v>9.4956675960847919E-4</v>
      </c>
      <c r="V251" s="29">
        <f t="shared" si="54"/>
        <v>0.02</v>
      </c>
      <c r="W251" s="45">
        <f t="shared" si="49"/>
        <v>27188.182118056378</v>
      </c>
      <c r="X251" s="45">
        <f t="shared" si="50"/>
        <v>0</v>
      </c>
      <c r="Y251" s="65"/>
      <c r="Z251" s="15"/>
    </row>
    <row r="252" spans="1:26" ht="18" customHeight="1" x14ac:dyDescent="0.25">
      <c r="A252" s="15"/>
      <c r="B252" s="15"/>
      <c r="C252" s="15"/>
      <c r="D252" s="15"/>
      <c r="E252" s="16"/>
      <c r="F252" s="15"/>
      <c r="G252" s="23">
        <v>250</v>
      </c>
      <c r="H252" s="24">
        <f t="shared" si="44"/>
        <v>44968</v>
      </c>
      <c r="I252" s="25">
        <f>SUMIF(Table1[Date],"="&amp;H252,Table1[$STAKE TO FAUCET])</f>
        <v>0</v>
      </c>
      <c r="J252" s="25">
        <f>SUMIF(Table13[Date],"="&amp;H252,Table13[$STAKE CLAIMED])</f>
        <v>0</v>
      </c>
      <c r="K252" s="26">
        <f>IF(IFERROR(MATCH(H252,Table16[Date],0),0)=1,INDEX(Table16[New NFV],MATCH(H252,Table16[Date],0)),K251 + (K251*0.0095)+I252)</f>
        <v>2554.6687217655685</v>
      </c>
      <c r="L252" s="26">
        <f>IF(T252&lt;-0.33,IF(L251-(W251-X252)&lt;K252,K252,L251-(W251-X252)),IF(IFERROR(MATCH(H252,Table16[Date],0),0)=1,INDEX(Table16[New GFV],MATCH(H252,Table16[Date],0)),L251+(L251*V251*0.95)+I252))</f>
        <v>26564.385399384471</v>
      </c>
      <c r="M252" s="26">
        <f t="shared" si="51"/>
        <v>25.306277580639609</v>
      </c>
      <c r="N252" s="26">
        <f t="shared" si="45"/>
        <v>1.2653138790319804</v>
      </c>
      <c r="O252" s="26">
        <f t="shared" si="43"/>
        <v>521.38146024307105</v>
      </c>
      <c r="P252" s="26">
        <f t="shared" si="46"/>
        <v>26.069073012153552</v>
      </c>
      <c r="Q252" s="26">
        <f t="shared" si="52"/>
        <v>546.68773782371068</v>
      </c>
      <c r="R252" s="26">
        <f t="shared" si="53"/>
        <v>27.334386891185531</v>
      </c>
      <c r="S252" s="26">
        <f>IF(IFERROR(MATCH(H252,Table16[Date],0),0)=1,INDEX(Table16[New Claimed],MATCH(H252,Table16[Date],0)),S251+(K251*0.01)+J252)</f>
        <v>2436.1776018584928</v>
      </c>
      <c r="T252" s="27">
        <f t="shared" si="47"/>
        <v>4.6382186033571027E-2</v>
      </c>
      <c r="U252" s="28">
        <f t="shared" si="48"/>
        <v>9.4063076731892153E-4</v>
      </c>
      <c r="V252" s="29">
        <f t="shared" si="54"/>
        <v>0.02</v>
      </c>
      <c r="W252" s="45">
        <f t="shared" si="49"/>
        <v>27709.56357829945</v>
      </c>
      <c r="X252" s="45">
        <f t="shared" si="50"/>
        <v>0</v>
      </c>
      <c r="Y252" s="65"/>
      <c r="Z252" s="15"/>
    </row>
    <row r="253" spans="1:26" ht="18" customHeight="1" x14ac:dyDescent="0.25">
      <c r="A253" s="15"/>
      <c r="B253" s="15"/>
      <c r="C253" s="15"/>
      <c r="D253" s="15"/>
      <c r="E253" s="16"/>
      <c r="F253" s="15"/>
      <c r="G253" s="23">
        <v>251</v>
      </c>
      <c r="H253" s="24">
        <f t="shared" si="44"/>
        <v>44969</v>
      </c>
      <c r="I253" s="25">
        <f>SUMIF(Table1[Date],"="&amp;H253,Table1[$STAKE TO FAUCET])</f>
        <v>0</v>
      </c>
      <c r="J253" s="25">
        <f>SUMIF(Table13[Date],"="&amp;H253,Table13[$STAKE CLAIMED])</f>
        <v>0</v>
      </c>
      <c r="K253" s="26">
        <f>IF(IFERROR(MATCH(H253,Table16[Date],0),0)=1,INDEX(Table16[New NFV],MATCH(H253,Table16[Date],0)),K252 + (K252*0.0095)+I253)</f>
        <v>2578.9380746223414</v>
      </c>
      <c r="L253" s="26">
        <f>IF(T253&lt;-0.33,IF(L252-(W252-X253)&lt;K253,K253,L252-(W252-X253)),IF(IFERROR(MATCH(H253,Table16[Date],0),0)=1,INDEX(Table16[New GFV],MATCH(H253,Table16[Date],0)),L252+(L252*V252*0.95)+I253))</f>
        <v>27069.108721972778</v>
      </c>
      <c r="M253" s="26">
        <f t="shared" si="51"/>
        <v>25.546687217655688</v>
      </c>
      <c r="N253" s="26">
        <f t="shared" si="45"/>
        <v>1.2773343608827845</v>
      </c>
      <c r="O253" s="26">
        <f t="shared" si="43"/>
        <v>531.28770798768949</v>
      </c>
      <c r="P253" s="26">
        <f t="shared" si="46"/>
        <v>26.564385399384477</v>
      </c>
      <c r="Q253" s="26">
        <f t="shared" si="52"/>
        <v>556.83439520534512</v>
      </c>
      <c r="R253" s="26">
        <f t="shared" si="53"/>
        <v>27.84171976026726</v>
      </c>
      <c r="S253" s="26">
        <f>IF(IFERROR(MATCH(H253,Table16[Date],0),0)=1,INDEX(Table16[New Claimed],MATCH(H253,Table16[Date],0)),S252+(K252*0.01)+J253)</f>
        <v>2461.7242890761486</v>
      </c>
      <c r="T253" s="27">
        <f t="shared" si="47"/>
        <v>4.5450407165498766E-2</v>
      </c>
      <c r="U253" s="28">
        <f t="shared" si="48"/>
        <v>9.3177886807226107E-4</v>
      </c>
      <c r="V253" s="29">
        <f t="shared" si="54"/>
        <v>0.02</v>
      </c>
      <c r="W253" s="45">
        <f t="shared" si="49"/>
        <v>28240.851286287139</v>
      </c>
      <c r="X253" s="45">
        <f t="shared" si="50"/>
        <v>0</v>
      </c>
      <c r="Y253" s="65"/>
      <c r="Z253" s="15"/>
    </row>
    <row r="254" spans="1:26" ht="18" customHeight="1" x14ac:dyDescent="0.25">
      <c r="A254" s="15"/>
      <c r="B254" s="15"/>
      <c r="C254" s="15"/>
      <c r="D254" s="15"/>
      <c r="E254" s="16"/>
      <c r="F254" s="15"/>
      <c r="G254" s="23">
        <v>252</v>
      </c>
      <c r="H254" s="24">
        <f t="shared" si="44"/>
        <v>44970</v>
      </c>
      <c r="I254" s="25">
        <f>SUMIF(Table1[Date],"="&amp;H254,Table1[$STAKE TO FAUCET])</f>
        <v>0</v>
      </c>
      <c r="J254" s="25">
        <f>SUMIF(Table13[Date],"="&amp;H254,Table13[$STAKE CLAIMED])</f>
        <v>0</v>
      </c>
      <c r="K254" s="26">
        <f>IF(IFERROR(MATCH(H254,Table16[Date],0),0)=1,INDEX(Table16[New NFV],MATCH(H254,Table16[Date],0)),K253 + (K253*0.0095)+I254)</f>
        <v>2603.4379863312538</v>
      </c>
      <c r="L254" s="26">
        <f>IF(T254&lt;-0.33,IF(L253-(W253-X254)&lt;K254,K254,L253-(W253-X254)),IF(IFERROR(MATCH(H254,Table16[Date],0),0)=1,INDEX(Table16[New GFV],MATCH(H254,Table16[Date],0)),L253+(L253*V253*0.95)+I254))</f>
        <v>27583.421787690262</v>
      </c>
      <c r="M254" s="26">
        <f t="shared" si="51"/>
        <v>25.789380746223415</v>
      </c>
      <c r="N254" s="26">
        <f t="shared" si="45"/>
        <v>1.2894690373111708</v>
      </c>
      <c r="O254" s="26">
        <f t="shared" si="43"/>
        <v>541.38217443945553</v>
      </c>
      <c r="P254" s="26">
        <f t="shared" si="46"/>
        <v>27.069108721972778</v>
      </c>
      <c r="Q254" s="26">
        <f t="shared" si="52"/>
        <v>567.17155518567893</v>
      </c>
      <c r="R254" s="26">
        <f t="shared" si="53"/>
        <v>28.35857775928395</v>
      </c>
      <c r="S254" s="26">
        <f>IF(IFERROR(MATCH(H254,Table16[Date],0),0)=1,INDEX(Table16[New Claimed],MATCH(H254,Table16[Date],0)),S253+(K253*0.01)+J254)</f>
        <v>2487.5136698223719</v>
      </c>
      <c r="T254" s="27">
        <f t="shared" si="47"/>
        <v>4.4527396894996393E-2</v>
      </c>
      <c r="U254" s="28">
        <f t="shared" si="48"/>
        <v>9.2301027050237239E-4</v>
      </c>
      <c r="V254" s="29">
        <f t="shared" si="54"/>
        <v>0.02</v>
      </c>
      <c r="W254" s="45">
        <f t="shared" si="49"/>
        <v>28782.233460726595</v>
      </c>
      <c r="X254" s="45">
        <f t="shared" si="50"/>
        <v>0</v>
      </c>
      <c r="Y254" s="65"/>
      <c r="Z254" s="15"/>
    </row>
    <row r="255" spans="1:26" ht="18" customHeight="1" x14ac:dyDescent="0.25">
      <c r="A255" s="15"/>
      <c r="B255" s="15"/>
      <c r="C255" s="15"/>
      <c r="D255" s="15"/>
      <c r="E255" s="16"/>
      <c r="F255" s="15"/>
      <c r="G255" s="23">
        <v>253</v>
      </c>
      <c r="H255" s="24">
        <f t="shared" si="44"/>
        <v>44971</v>
      </c>
      <c r="I255" s="25">
        <f>SUMIF(Table1[Date],"="&amp;H255,Table1[$STAKE TO FAUCET])</f>
        <v>0</v>
      </c>
      <c r="J255" s="25">
        <f>SUMIF(Table13[Date],"="&amp;H255,Table13[$STAKE CLAIMED])</f>
        <v>0</v>
      </c>
      <c r="K255" s="26">
        <f>IF(IFERROR(MATCH(H255,Table16[Date],0),0)=1,INDEX(Table16[New NFV],MATCH(H255,Table16[Date],0)),K254 + (K254*0.0095)+I255)</f>
        <v>2628.1706472014007</v>
      </c>
      <c r="L255" s="26">
        <f>IF(T255&lt;-0.33,IF(L254-(W254-X255)&lt;K255,K255,L254-(W254-X255)),IF(IFERROR(MATCH(H255,Table16[Date],0),0)=1,INDEX(Table16[New GFV],MATCH(H255,Table16[Date],0)),L254+(L254*V254*0.95)+I255))</f>
        <v>28107.506801656378</v>
      </c>
      <c r="M255" s="26">
        <f t="shared" si="51"/>
        <v>26.034379863312537</v>
      </c>
      <c r="N255" s="26">
        <f t="shared" si="45"/>
        <v>1.301718993165627</v>
      </c>
      <c r="O255" s="26">
        <f t="shared" si="43"/>
        <v>551.66843575380528</v>
      </c>
      <c r="P255" s="26">
        <f t="shared" si="46"/>
        <v>27.583421787690266</v>
      </c>
      <c r="Q255" s="26">
        <f t="shared" si="52"/>
        <v>577.70281561711784</v>
      </c>
      <c r="R255" s="26">
        <f t="shared" si="53"/>
        <v>28.885140780855892</v>
      </c>
      <c r="S255" s="26">
        <f>IF(IFERROR(MATCH(H255,Table16[Date],0),0)=1,INDEX(Table16[New Claimed],MATCH(H255,Table16[Date],0)),S254+(K254*0.01)+J255)</f>
        <v>2513.5480496856844</v>
      </c>
      <c r="T255" s="27">
        <f t="shared" si="47"/>
        <v>4.3613072704305478E-2</v>
      </c>
      <c r="U255" s="28">
        <f t="shared" si="48"/>
        <v>9.1432419069091553E-4</v>
      </c>
      <c r="V255" s="29">
        <f t="shared" si="54"/>
        <v>0.02</v>
      </c>
      <c r="W255" s="45">
        <f t="shared" si="49"/>
        <v>29333.901896480402</v>
      </c>
      <c r="X255" s="45">
        <f t="shared" si="50"/>
        <v>0</v>
      </c>
      <c r="Y255" s="65"/>
      <c r="Z255" s="15"/>
    </row>
    <row r="256" spans="1:26" ht="18" customHeight="1" x14ac:dyDescent="0.25">
      <c r="A256" s="15"/>
      <c r="B256" s="15"/>
      <c r="C256" s="15"/>
      <c r="D256" s="15"/>
      <c r="E256" s="16"/>
      <c r="F256" s="15"/>
      <c r="G256" s="23">
        <v>254</v>
      </c>
      <c r="H256" s="24">
        <f t="shared" si="44"/>
        <v>44972</v>
      </c>
      <c r="I256" s="25">
        <f>SUMIF(Table1[Date],"="&amp;H256,Table1[$STAKE TO FAUCET])</f>
        <v>0</v>
      </c>
      <c r="J256" s="25">
        <f>SUMIF(Table13[Date],"="&amp;H256,Table13[$STAKE CLAIMED])</f>
        <v>0</v>
      </c>
      <c r="K256" s="26">
        <f>IF(IFERROR(MATCH(H256,Table16[Date],0),0)=1,INDEX(Table16[New NFV],MATCH(H256,Table16[Date],0)),K255 + (K255*0.0095)+I256)</f>
        <v>2653.1382683498141</v>
      </c>
      <c r="L256" s="26">
        <f>IF(T256&lt;-0.33,IF(L255-(W255-X256)&lt;K256,K256,L255-(W255-X256)),IF(IFERROR(MATCH(H256,Table16[Date],0),0)=1,INDEX(Table16[New GFV],MATCH(H256,Table16[Date],0)),L255+(L255*V255*0.95)+I256))</f>
        <v>28641.549430887848</v>
      </c>
      <c r="M256" s="26">
        <f t="shared" si="51"/>
        <v>26.281706472014008</v>
      </c>
      <c r="N256" s="26">
        <f t="shared" si="45"/>
        <v>1.3140853236007004</v>
      </c>
      <c r="O256" s="26">
        <f t="shared" si="43"/>
        <v>562.15013603312752</v>
      </c>
      <c r="P256" s="26">
        <f t="shared" si="46"/>
        <v>28.107506801656378</v>
      </c>
      <c r="Q256" s="26">
        <f t="shared" si="52"/>
        <v>588.4318425051415</v>
      </c>
      <c r="R256" s="26">
        <f t="shared" si="53"/>
        <v>29.421592125257078</v>
      </c>
      <c r="S256" s="26">
        <f>IF(IFERROR(MATCH(H256,Table16[Date],0),0)=1,INDEX(Table16[New Claimed],MATCH(H256,Table16[Date],0)),S255+(K255*0.01)+J256)</f>
        <v>2539.8297561576983</v>
      </c>
      <c r="T256" s="27">
        <f t="shared" si="47"/>
        <v>4.2707352852209578E-2</v>
      </c>
      <c r="U256" s="28">
        <f t="shared" si="48"/>
        <v>9.0571985209590006E-4</v>
      </c>
      <c r="V256" s="29">
        <f t="shared" si="54"/>
        <v>0.02</v>
      </c>
      <c r="W256" s="45">
        <f t="shared" si="49"/>
        <v>29896.052032513529</v>
      </c>
      <c r="X256" s="45">
        <f t="shared" si="50"/>
        <v>0</v>
      </c>
      <c r="Y256" s="65"/>
      <c r="Z256" s="15"/>
    </row>
    <row r="257" spans="1:26" ht="18" customHeight="1" x14ac:dyDescent="0.25">
      <c r="A257" s="15"/>
      <c r="B257" s="15"/>
      <c r="C257" s="15"/>
      <c r="D257" s="15"/>
      <c r="E257" s="16"/>
      <c r="F257" s="15"/>
      <c r="G257" s="23">
        <v>255</v>
      </c>
      <c r="H257" s="24">
        <f t="shared" si="44"/>
        <v>44973</v>
      </c>
      <c r="I257" s="25">
        <f>SUMIF(Table1[Date],"="&amp;H257,Table1[$STAKE TO FAUCET])</f>
        <v>0</v>
      </c>
      <c r="J257" s="25">
        <f>SUMIF(Table13[Date],"="&amp;H257,Table13[$STAKE CLAIMED])</f>
        <v>0</v>
      </c>
      <c r="K257" s="26">
        <f>IF(IFERROR(MATCH(H257,Table16[Date],0),0)=1,INDEX(Table16[New NFV],MATCH(H257,Table16[Date],0)),K256 + (K256*0.0095)+I257)</f>
        <v>2678.3430818991374</v>
      </c>
      <c r="L257" s="26">
        <f>IF(T257&lt;-0.33,IF(L256-(W256-X257)&lt;K257,K257,L256-(W256-X257)),IF(IFERROR(MATCH(H257,Table16[Date],0),0)=1,INDEX(Table16[New GFV],MATCH(H257,Table16[Date],0)),L256+(L256*V256*0.95)+I257))</f>
        <v>29185.738870074718</v>
      </c>
      <c r="M257" s="26">
        <f t="shared" si="51"/>
        <v>26.531382683498141</v>
      </c>
      <c r="N257" s="26">
        <f t="shared" si="45"/>
        <v>1.3265691341749071</v>
      </c>
      <c r="O257" s="26">
        <f t="shared" si="43"/>
        <v>572.83098861775693</v>
      </c>
      <c r="P257" s="26">
        <f t="shared" si="46"/>
        <v>28.641549430887849</v>
      </c>
      <c r="Q257" s="26">
        <f t="shared" si="52"/>
        <v>599.36237130125505</v>
      </c>
      <c r="R257" s="26">
        <f t="shared" si="53"/>
        <v>29.968118565062756</v>
      </c>
      <c r="S257" s="26">
        <f>IF(IFERROR(MATCH(H257,Table16[Date],0),0)=1,INDEX(Table16[New Claimed],MATCH(H257,Table16[Date],0)),S256+(K256*0.01)+J257)</f>
        <v>2566.3611388411964</v>
      </c>
      <c r="T257" s="27">
        <f t="shared" si="47"/>
        <v>4.18101563667257E-2</v>
      </c>
      <c r="U257" s="28">
        <f t="shared" si="48"/>
        <v>8.971964854838782E-4</v>
      </c>
      <c r="V257" s="29">
        <f t="shared" si="54"/>
        <v>0.02</v>
      </c>
      <c r="W257" s="45">
        <f t="shared" si="49"/>
        <v>30468.883021131285</v>
      </c>
      <c r="X257" s="45">
        <f t="shared" si="50"/>
        <v>0</v>
      </c>
      <c r="Y257" s="65"/>
      <c r="Z257" s="15"/>
    </row>
    <row r="258" spans="1:26" ht="18" customHeight="1" x14ac:dyDescent="0.25">
      <c r="A258" s="15"/>
      <c r="B258" s="15"/>
      <c r="C258" s="15"/>
      <c r="D258" s="15"/>
      <c r="E258" s="16"/>
      <c r="F258" s="15"/>
      <c r="G258" s="23">
        <v>256</v>
      </c>
      <c r="H258" s="24">
        <f t="shared" si="44"/>
        <v>44974</v>
      </c>
      <c r="I258" s="25">
        <f>SUMIF(Table1[Date],"="&amp;H258,Table1[$STAKE TO FAUCET])</f>
        <v>0</v>
      </c>
      <c r="J258" s="25">
        <f>SUMIF(Table13[Date],"="&amp;H258,Table13[$STAKE CLAIMED])</f>
        <v>0</v>
      </c>
      <c r="K258" s="26">
        <f>IF(IFERROR(MATCH(H258,Table16[Date],0),0)=1,INDEX(Table16[New NFV],MATCH(H258,Table16[Date],0)),K257 + (K257*0.0095)+I258)</f>
        <v>2703.7873411771793</v>
      </c>
      <c r="L258" s="26">
        <f>IF(T258&lt;-0.33,IF(L257-(W257-X258)&lt;K258,K258,L257-(W257-X258)),IF(IFERROR(MATCH(H258,Table16[Date],0),0)=1,INDEX(Table16[New GFV],MATCH(H258,Table16[Date],0)),L257+(L257*V257*0.95)+I258))</f>
        <v>29740.267908606136</v>
      </c>
      <c r="M258" s="26">
        <f t="shared" si="51"/>
        <v>26.783430818991373</v>
      </c>
      <c r="N258" s="26">
        <f t="shared" si="45"/>
        <v>1.3391715409495688</v>
      </c>
      <c r="O258" s="26">
        <f t="shared" si="43"/>
        <v>583.71477740149442</v>
      </c>
      <c r="P258" s="26">
        <f t="shared" si="46"/>
        <v>29.185738870074722</v>
      </c>
      <c r="Q258" s="26">
        <f t="shared" si="52"/>
        <v>610.49820822048582</v>
      </c>
      <c r="R258" s="26">
        <f t="shared" si="53"/>
        <v>30.52491041102429</v>
      </c>
      <c r="S258" s="26">
        <f>IF(IFERROR(MATCH(H258,Table16[Date],0),0)=1,INDEX(Table16[New Claimed],MATCH(H258,Table16[Date],0)),S257+(K257*0.01)+J258)</f>
        <v>2593.1445696601877</v>
      </c>
      <c r="T258" s="27">
        <f t="shared" si="47"/>
        <v>4.092140303786606E-2</v>
      </c>
      <c r="U258" s="28">
        <f t="shared" si="48"/>
        <v>8.8875332885963998E-4</v>
      </c>
      <c r="V258" s="29">
        <f t="shared" si="54"/>
        <v>0.02</v>
      </c>
      <c r="W258" s="45">
        <f t="shared" si="49"/>
        <v>31052.597798532781</v>
      </c>
      <c r="X258" s="45">
        <f t="shared" si="50"/>
        <v>0</v>
      </c>
      <c r="Y258" s="15"/>
      <c r="Z258" s="15"/>
    </row>
    <row r="259" spans="1:26" ht="18" customHeight="1" x14ac:dyDescent="0.25">
      <c r="A259" s="15"/>
      <c r="B259" s="15"/>
      <c r="C259" s="15"/>
      <c r="D259" s="15"/>
      <c r="E259" s="16"/>
      <c r="F259" s="15"/>
      <c r="G259" s="23">
        <v>257</v>
      </c>
      <c r="H259" s="24">
        <f t="shared" si="44"/>
        <v>44975</v>
      </c>
      <c r="I259" s="25">
        <f>SUMIF(Table1[Date],"="&amp;H259,Table1[$STAKE TO FAUCET])</f>
        <v>0</v>
      </c>
      <c r="J259" s="25">
        <f>SUMIF(Table13[Date],"="&amp;H259,Table13[$STAKE CLAIMED])</f>
        <v>0</v>
      </c>
      <c r="K259" s="26">
        <f>IF(IFERROR(MATCH(H259,Table16[Date],0),0)=1,INDEX(Table16[New NFV],MATCH(H259,Table16[Date],0)),K258 + (K258*0.0095)+I259)</f>
        <v>2729.4733209183623</v>
      </c>
      <c r="L259" s="26">
        <f>IF(T259&lt;-0.33,IF(L258-(W258-X259)&lt;K259,K259,L258-(W258-X259)),IF(IFERROR(MATCH(H259,Table16[Date],0),0)=1,INDEX(Table16[New GFV],MATCH(H259,Table16[Date],0)),L258+(L258*V258*0.95)+I259))</f>
        <v>30305.332998869653</v>
      </c>
      <c r="M259" s="26">
        <f t="shared" si="51"/>
        <v>27.037873411771795</v>
      </c>
      <c r="N259" s="26">
        <f t="shared" si="45"/>
        <v>1.3518936705885898</v>
      </c>
      <c r="O259" s="26">
        <f t="shared" ref="O259:O322" si="55">L258*V258</f>
        <v>594.80535817212274</v>
      </c>
      <c r="P259" s="26">
        <f t="shared" si="46"/>
        <v>29.740267908606139</v>
      </c>
      <c r="Q259" s="26">
        <f t="shared" si="52"/>
        <v>621.84323158389452</v>
      </c>
      <c r="R259" s="26">
        <f t="shared" si="53"/>
        <v>31.09216157919473</v>
      </c>
      <c r="S259" s="26">
        <f>IF(IFERROR(MATCH(H259,Table16[Date],0),0)=1,INDEX(Table16[New Claimed],MATCH(H259,Table16[Date],0)),S258+(K258*0.01)+J259)</f>
        <v>2620.1824430719594</v>
      </c>
      <c r="T259" s="27">
        <f t="shared" si="47"/>
        <v>4.0041013410466605E-2</v>
      </c>
      <c r="U259" s="28">
        <f t="shared" si="48"/>
        <v>8.8038962739945409E-4</v>
      </c>
      <c r="V259" s="29">
        <f t="shared" si="54"/>
        <v>0.02</v>
      </c>
      <c r="W259" s="45">
        <f t="shared" si="49"/>
        <v>31647.403156704902</v>
      </c>
      <c r="X259" s="45">
        <f t="shared" si="50"/>
        <v>0</v>
      </c>
      <c r="Y259" s="15"/>
      <c r="Z259" s="15"/>
    </row>
    <row r="260" spans="1:26" ht="18" customHeight="1" x14ac:dyDescent="0.25">
      <c r="A260" s="15"/>
      <c r="B260" s="15"/>
      <c r="C260" s="15"/>
      <c r="D260" s="15"/>
      <c r="E260" s="16"/>
      <c r="F260" s="15"/>
      <c r="G260" s="23">
        <v>258</v>
      </c>
      <c r="H260" s="24">
        <f t="shared" ref="H260:H323" si="56">H259+1</f>
        <v>44976</v>
      </c>
      <c r="I260" s="25">
        <f>SUMIF(Table1[Date],"="&amp;H260,Table1[$STAKE TO FAUCET])</f>
        <v>0</v>
      </c>
      <c r="J260" s="25">
        <f>SUMIF(Table13[Date],"="&amp;H260,Table13[$STAKE CLAIMED])</f>
        <v>0</v>
      </c>
      <c r="K260" s="26">
        <f>IF(IFERROR(MATCH(H260,Table16[Date],0),0)=1,INDEX(Table16[New NFV],MATCH(H260,Table16[Date],0)),K259 + (K259*0.0095)+I260)</f>
        <v>2755.4033174670867</v>
      </c>
      <c r="L260" s="26">
        <f>IF(T260&lt;-0.33,IF(L259-(W259-X260)&lt;K260,K260,L259-(W259-X260)),IF(IFERROR(MATCH(H260,Table16[Date],0),0)=1,INDEX(Table16[New GFV],MATCH(H260,Table16[Date],0)),L259+(L259*V259*0.95)+I260))</f>
        <v>30881.134325848176</v>
      </c>
      <c r="M260" s="26">
        <f t="shared" si="51"/>
        <v>27.294733209183622</v>
      </c>
      <c r="N260" s="26">
        <f t="shared" ref="N260:N323" si="57">M260*0.05</f>
        <v>1.3647366604591813</v>
      </c>
      <c r="O260" s="26">
        <f t="shared" si="55"/>
        <v>606.10665997739306</v>
      </c>
      <c r="P260" s="26">
        <f t="shared" ref="P260:P323" si="58">O260*0.05</f>
        <v>30.305332998869655</v>
      </c>
      <c r="Q260" s="26">
        <f t="shared" si="52"/>
        <v>633.40139318657668</v>
      </c>
      <c r="R260" s="26">
        <f t="shared" si="53"/>
        <v>31.670069659328838</v>
      </c>
      <c r="S260" s="26">
        <f>IF(IFERROR(MATCH(H260,Table16[Date],0),0)=1,INDEX(Table16[New Claimed],MATCH(H260,Table16[Date],0)),S259+(K259*0.01)+J260)</f>
        <v>2647.4771762811429</v>
      </c>
      <c r="T260" s="27">
        <f t="shared" ref="T260:T323" si="59">(K260-S260)/K260</f>
        <v>3.9168908777084323E-2</v>
      </c>
      <c r="U260" s="28">
        <f t="shared" ref="U260:U323" si="60">T259-T260</f>
        <v>8.7210463338228267E-4</v>
      </c>
      <c r="V260" s="29">
        <f t="shared" si="54"/>
        <v>0.02</v>
      </c>
      <c r="W260" s="45">
        <f t="shared" ref="W260:W323" si="61">W259+O260</f>
        <v>32253.509816682294</v>
      </c>
      <c r="X260" s="45">
        <f t="shared" si="50"/>
        <v>0</v>
      </c>
      <c r="Y260" s="15"/>
      <c r="Z260" s="15"/>
    </row>
    <row r="261" spans="1:26" ht="18" customHeight="1" x14ac:dyDescent="0.25">
      <c r="A261" s="15"/>
      <c r="B261" s="15"/>
      <c r="C261" s="15"/>
      <c r="D261" s="15"/>
      <c r="E261" s="16"/>
      <c r="F261" s="15"/>
      <c r="G261" s="23">
        <v>259</v>
      </c>
      <c r="H261" s="24">
        <f t="shared" si="56"/>
        <v>44977</v>
      </c>
      <c r="I261" s="25">
        <f>SUMIF(Table1[Date],"="&amp;H261,Table1[$STAKE TO FAUCET])</f>
        <v>0</v>
      </c>
      <c r="J261" s="25">
        <f>SUMIF(Table13[Date],"="&amp;H261,Table13[$STAKE CLAIMED])</f>
        <v>0</v>
      </c>
      <c r="K261" s="26">
        <f>IF(IFERROR(MATCH(H261,Table16[Date],0),0)=1,INDEX(Table16[New NFV],MATCH(H261,Table16[Date],0)),K260 + (K260*0.0095)+I261)</f>
        <v>2781.5796489830241</v>
      </c>
      <c r="L261" s="26">
        <f>IF(T261&lt;-0.33,IF(L260-(W260-X261)&lt;K261,K261,L260-(W260-X261)),IF(IFERROR(MATCH(H261,Table16[Date],0),0)=1,INDEX(Table16[New GFV],MATCH(H261,Table16[Date],0)),L260+(L260*V260*0.95)+I261))</f>
        <v>31467.875878039293</v>
      </c>
      <c r="M261" s="26">
        <f t="shared" si="51"/>
        <v>27.554033174670867</v>
      </c>
      <c r="N261" s="26">
        <f t="shared" si="57"/>
        <v>1.3777016587335433</v>
      </c>
      <c r="O261" s="26">
        <f t="shared" si="55"/>
        <v>617.62268651696354</v>
      </c>
      <c r="P261" s="26">
        <f t="shared" si="58"/>
        <v>30.88113432584818</v>
      </c>
      <c r="Q261" s="26">
        <f t="shared" si="52"/>
        <v>645.17671969163439</v>
      </c>
      <c r="R261" s="26">
        <f t="shared" si="53"/>
        <v>32.258835984581722</v>
      </c>
      <c r="S261" s="26">
        <f>IF(IFERROR(MATCH(H261,Table16[Date],0),0)=1,INDEX(Table16[New Claimed],MATCH(H261,Table16[Date],0)),S260+(K260*0.01)+J261)</f>
        <v>2675.031209455814</v>
      </c>
      <c r="T261" s="27">
        <f t="shared" si="59"/>
        <v>3.8305011170960142E-2</v>
      </c>
      <c r="U261" s="28">
        <f t="shared" si="60"/>
        <v>8.6389760612418098E-4</v>
      </c>
      <c r="V261" s="29">
        <f t="shared" si="54"/>
        <v>0.02</v>
      </c>
      <c r="W261" s="45">
        <f t="shared" si="61"/>
        <v>32871.13250319926</v>
      </c>
      <c r="X261" s="45">
        <f t="shared" ref="X261:X324" si="62">IF(T261&gt;-0.33,0,(W260*(100+(T261)*100)/67))</f>
        <v>0</v>
      </c>
      <c r="Y261" s="15"/>
      <c r="Z261" s="15"/>
    </row>
    <row r="262" spans="1:26" ht="18" customHeight="1" x14ac:dyDescent="0.25">
      <c r="A262" s="15"/>
      <c r="B262" s="15"/>
      <c r="C262" s="15"/>
      <c r="D262" s="15"/>
      <c r="E262" s="16"/>
      <c r="F262" s="15"/>
      <c r="G262" s="23">
        <v>260</v>
      </c>
      <c r="H262" s="24">
        <f t="shared" si="56"/>
        <v>44978</v>
      </c>
      <c r="I262" s="25">
        <f>SUMIF(Table1[Date],"="&amp;H262,Table1[$STAKE TO FAUCET])</f>
        <v>0</v>
      </c>
      <c r="J262" s="25">
        <f>SUMIF(Table13[Date],"="&amp;H262,Table13[$STAKE CLAIMED])</f>
        <v>0</v>
      </c>
      <c r="K262" s="26">
        <f>IF(IFERROR(MATCH(H262,Table16[Date],0),0)=1,INDEX(Table16[New NFV],MATCH(H262,Table16[Date],0)),K261 + (K261*0.0095)+I262)</f>
        <v>2808.0046556483626</v>
      </c>
      <c r="L262" s="26">
        <f>IF(T262&lt;-0.33,IF(L261-(W261-X262)&lt;K262,K262,L261-(W261-X262)),IF(IFERROR(MATCH(H262,Table16[Date],0),0)=1,INDEX(Table16[New GFV],MATCH(H262,Table16[Date],0)),L261+(L261*V261*0.95)+I262))</f>
        <v>32065.765519722037</v>
      </c>
      <c r="M262" s="26">
        <f t="shared" si="51"/>
        <v>27.815796489830241</v>
      </c>
      <c r="N262" s="26">
        <f t="shared" si="57"/>
        <v>1.3907898244915122</v>
      </c>
      <c r="O262" s="26">
        <f t="shared" si="55"/>
        <v>629.35751756078582</v>
      </c>
      <c r="P262" s="26">
        <f t="shared" si="58"/>
        <v>31.467875878039294</v>
      </c>
      <c r="Q262" s="26">
        <f t="shared" si="52"/>
        <v>657.17331405061611</v>
      </c>
      <c r="R262" s="26">
        <f t="shared" si="53"/>
        <v>32.858665702530807</v>
      </c>
      <c r="S262" s="26">
        <f>IF(IFERROR(MATCH(H262,Table16[Date],0),0)=1,INDEX(Table16[New Claimed],MATCH(H262,Table16[Date],0)),S261+(K261*0.01)+J262)</f>
        <v>2702.847005945644</v>
      </c>
      <c r="T262" s="27">
        <f t="shared" si="59"/>
        <v>3.7449243359049166E-2</v>
      </c>
      <c r="U262" s="28">
        <f t="shared" si="60"/>
        <v>8.5576781191097628E-4</v>
      </c>
      <c r="V262" s="29">
        <f t="shared" si="54"/>
        <v>0.02</v>
      </c>
      <c r="W262" s="45">
        <f t="shared" si="61"/>
        <v>33500.490020760044</v>
      </c>
      <c r="X262" s="45">
        <f t="shared" si="62"/>
        <v>0</v>
      </c>
      <c r="Y262" s="15"/>
      <c r="Z262" s="15"/>
    </row>
    <row r="263" spans="1:26" ht="18" customHeight="1" x14ac:dyDescent="0.25">
      <c r="A263" s="15"/>
      <c r="B263" s="15"/>
      <c r="C263" s="15"/>
      <c r="D263" s="15"/>
      <c r="E263" s="16"/>
      <c r="F263" s="15"/>
      <c r="G263" s="23">
        <v>261</v>
      </c>
      <c r="H263" s="24">
        <f t="shared" si="56"/>
        <v>44979</v>
      </c>
      <c r="I263" s="25">
        <f>SUMIF(Table1[Date],"="&amp;H263,Table1[$STAKE TO FAUCET])</f>
        <v>0</v>
      </c>
      <c r="J263" s="25">
        <f>SUMIF(Table13[Date],"="&amp;H263,Table13[$STAKE CLAIMED])</f>
        <v>0</v>
      </c>
      <c r="K263" s="26">
        <f>IF(IFERROR(MATCH(H263,Table16[Date],0),0)=1,INDEX(Table16[New NFV],MATCH(H263,Table16[Date],0)),K262 + (K262*0.0095)+I263)</f>
        <v>2834.6806998770221</v>
      </c>
      <c r="L263" s="26">
        <f>IF(T263&lt;-0.33,IF(L262-(W262-X263)&lt;K263,K263,L262-(W262-X263)),IF(IFERROR(MATCH(H263,Table16[Date],0),0)=1,INDEX(Table16[New GFV],MATCH(H263,Table16[Date],0)),L262+(L262*V262*0.95)+I263))</f>
        <v>32675.015064596755</v>
      </c>
      <c r="M263" s="26">
        <f t="shared" si="51"/>
        <v>28.080046556483627</v>
      </c>
      <c r="N263" s="26">
        <f t="shared" si="57"/>
        <v>1.4040023278241813</v>
      </c>
      <c r="O263" s="26">
        <f t="shared" si="55"/>
        <v>641.31531039444076</v>
      </c>
      <c r="P263" s="26">
        <f t="shared" si="58"/>
        <v>32.065765519722042</v>
      </c>
      <c r="Q263" s="26">
        <f t="shared" si="52"/>
        <v>669.39535695092434</v>
      </c>
      <c r="R263" s="26">
        <f t="shared" si="53"/>
        <v>33.469767847546223</v>
      </c>
      <c r="S263" s="26">
        <f>IF(IFERROR(MATCH(H263,Table16[Date],0),0)=1,INDEX(Table16[New Claimed],MATCH(H263,Table16[Date],0)),S262+(K262*0.01)+J263)</f>
        <v>2730.9270525021275</v>
      </c>
      <c r="T263" s="27">
        <f t="shared" si="59"/>
        <v>3.6601528835115645E-2</v>
      </c>
      <c r="U263" s="28">
        <f t="shared" si="60"/>
        <v>8.4771452393352098E-4</v>
      </c>
      <c r="V263" s="29">
        <f t="shared" si="54"/>
        <v>0.02</v>
      </c>
      <c r="W263" s="45">
        <f t="shared" si="61"/>
        <v>34141.805331154486</v>
      </c>
      <c r="X263" s="45">
        <f t="shared" si="62"/>
        <v>0</v>
      </c>
      <c r="Y263" s="15"/>
      <c r="Z263" s="15"/>
    </row>
    <row r="264" spans="1:26" ht="18" customHeight="1" x14ac:dyDescent="0.25">
      <c r="A264" s="15"/>
      <c r="B264" s="15"/>
      <c r="C264" s="15"/>
      <c r="D264" s="15"/>
      <c r="E264" s="16"/>
      <c r="F264" s="15"/>
      <c r="G264" s="23">
        <v>262</v>
      </c>
      <c r="H264" s="24">
        <f t="shared" si="56"/>
        <v>44980</v>
      </c>
      <c r="I264" s="25">
        <f>SUMIF(Table1[Date],"="&amp;H264,Table1[$STAKE TO FAUCET])</f>
        <v>0</v>
      </c>
      <c r="J264" s="25">
        <f>SUMIF(Table13[Date],"="&amp;H264,Table13[$STAKE CLAIMED])</f>
        <v>0</v>
      </c>
      <c r="K264" s="26">
        <f>IF(IFERROR(MATCH(H264,Table16[Date],0),0)=1,INDEX(Table16[New NFV],MATCH(H264,Table16[Date],0)),K263 + (K263*0.0095)+I264)</f>
        <v>2861.6101665258539</v>
      </c>
      <c r="L264" s="26">
        <f>IF(T264&lt;-0.33,IF(L263-(W263-X264)&lt;K264,K264,L263-(W263-X264)),IF(IFERROR(MATCH(H264,Table16[Date],0),0)=1,INDEX(Table16[New GFV],MATCH(H264,Table16[Date],0)),L263+(L263*V263*0.95)+I264))</f>
        <v>33295.840350824095</v>
      </c>
      <c r="M264" s="26">
        <f t="shared" si="51"/>
        <v>28.346806998770223</v>
      </c>
      <c r="N264" s="26">
        <f t="shared" si="57"/>
        <v>1.4173403499385113</v>
      </c>
      <c r="O264" s="26">
        <f t="shared" si="55"/>
        <v>653.5003012919351</v>
      </c>
      <c r="P264" s="26">
        <f t="shared" si="58"/>
        <v>32.675015064596757</v>
      </c>
      <c r="Q264" s="26">
        <f t="shared" si="52"/>
        <v>681.84710829070536</v>
      </c>
      <c r="R264" s="26">
        <f t="shared" si="53"/>
        <v>34.09235541453527</v>
      </c>
      <c r="S264" s="26">
        <f>IF(IFERROR(MATCH(H264,Table16[Date],0),0)=1,INDEX(Table16[New Claimed],MATCH(H264,Table16[Date],0)),S263+(K263*0.01)+J264)</f>
        <v>2759.2738595008977</v>
      </c>
      <c r="T264" s="27">
        <f t="shared" si="59"/>
        <v>3.5761791812893164E-2</v>
      </c>
      <c r="U264" s="28">
        <f t="shared" si="60"/>
        <v>8.3973702222248092E-4</v>
      </c>
      <c r="V264" s="29">
        <f t="shared" si="54"/>
        <v>0.02</v>
      </c>
      <c r="W264" s="45">
        <f t="shared" si="61"/>
        <v>34795.30563244642</v>
      </c>
      <c r="X264" s="45">
        <f t="shared" si="62"/>
        <v>0</v>
      </c>
      <c r="Y264" s="15"/>
      <c r="Z264" s="15"/>
    </row>
    <row r="265" spans="1:26" ht="18" customHeight="1" x14ac:dyDescent="0.25">
      <c r="A265" s="15"/>
      <c r="B265" s="15"/>
      <c r="C265" s="15"/>
      <c r="D265" s="15"/>
      <c r="E265" s="16"/>
      <c r="F265" s="15"/>
      <c r="G265" s="23">
        <v>263</v>
      </c>
      <c r="H265" s="24">
        <f t="shared" si="56"/>
        <v>44981</v>
      </c>
      <c r="I265" s="25">
        <f>SUMIF(Table1[Date],"="&amp;H265,Table1[$STAKE TO FAUCET])</f>
        <v>0</v>
      </c>
      <c r="J265" s="25">
        <f>SUMIF(Table13[Date],"="&amp;H265,Table13[$STAKE CLAIMED])</f>
        <v>0</v>
      </c>
      <c r="K265" s="26">
        <f>IF(IFERROR(MATCH(H265,Table16[Date],0),0)=1,INDEX(Table16[New NFV],MATCH(H265,Table16[Date],0)),K264 + (K264*0.0095)+I265)</f>
        <v>2888.7954631078496</v>
      </c>
      <c r="L265" s="26">
        <f>IF(T265&lt;-0.33,IF(L264-(W264-X265)&lt;K265,K265,L264-(W264-X265)),IF(IFERROR(MATCH(H265,Table16[Date],0),0)=1,INDEX(Table16[New GFV],MATCH(H265,Table16[Date],0)),L264+(L264*V264*0.95)+I265))</f>
        <v>33928.461317489753</v>
      </c>
      <c r="M265" s="26">
        <f t="shared" si="51"/>
        <v>28.61610166525854</v>
      </c>
      <c r="N265" s="26">
        <f t="shared" si="57"/>
        <v>1.4308050832629271</v>
      </c>
      <c r="O265" s="26">
        <f t="shared" si="55"/>
        <v>665.91680701648193</v>
      </c>
      <c r="P265" s="26">
        <f t="shared" si="58"/>
        <v>33.295840350824101</v>
      </c>
      <c r="Q265" s="26">
        <f t="shared" si="52"/>
        <v>694.53290868174042</v>
      </c>
      <c r="R265" s="26">
        <f t="shared" si="53"/>
        <v>34.726645434087025</v>
      </c>
      <c r="S265" s="26">
        <f>IF(IFERROR(MATCH(H265,Table16[Date],0),0)=1,INDEX(Table16[New Claimed],MATCH(H265,Table16[Date],0)),S264+(K264*0.01)+J265)</f>
        <v>2787.8899611661564</v>
      </c>
      <c r="T265" s="27">
        <f t="shared" si="59"/>
        <v>3.4929957219309749E-2</v>
      </c>
      <c r="U265" s="28">
        <f t="shared" si="60"/>
        <v>8.3183459358341511E-4</v>
      </c>
      <c r="V265" s="29">
        <f t="shared" si="54"/>
        <v>0.02</v>
      </c>
      <c r="W265" s="45">
        <f t="shared" si="61"/>
        <v>35461.222439462901</v>
      </c>
      <c r="X265" s="45">
        <f t="shared" si="62"/>
        <v>0</v>
      </c>
      <c r="Y265" s="15"/>
      <c r="Z265" s="15"/>
    </row>
    <row r="266" spans="1:26" ht="18" customHeight="1" x14ac:dyDescent="0.25">
      <c r="A266" s="15"/>
      <c r="B266" s="15"/>
      <c r="C266" s="15"/>
      <c r="D266" s="15"/>
      <c r="E266" s="16"/>
      <c r="F266" s="15"/>
      <c r="G266" s="23">
        <v>264</v>
      </c>
      <c r="H266" s="24">
        <f t="shared" si="56"/>
        <v>44982</v>
      </c>
      <c r="I266" s="25">
        <f>SUMIF(Table1[Date],"="&amp;H266,Table1[$STAKE TO FAUCET])</f>
        <v>0</v>
      </c>
      <c r="J266" s="25">
        <f>SUMIF(Table13[Date],"="&amp;H266,Table13[$STAKE CLAIMED])</f>
        <v>0</v>
      </c>
      <c r="K266" s="26">
        <f>IF(IFERROR(MATCH(H266,Table16[Date],0),0)=1,INDEX(Table16[New NFV],MATCH(H266,Table16[Date],0)),K265 + (K265*0.0095)+I266)</f>
        <v>2916.2390200073742</v>
      </c>
      <c r="L266" s="26">
        <f>IF(T266&lt;-0.33,IF(L265-(W265-X266)&lt;K266,K266,L265-(W265-X266)),IF(IFERROR(MATCH(H266,Table16[Date],0),0)=1,INDEX(Table16[New GFV],MATCH(H266,Table16[Date],0)),L265+(L265*V265*0.95)+I266))</f>
        <v>34573.102082522055</v>
      </c>
      <c r="M266" s="26">
        <f t="shared" si="51"/>
        <v>28.887954631078497</v>
      </c>
      <c r="N266" s="26">
        <f t="shared" si="57"/>
        <v>1.4443977315539249</v>
      </c>
      <c r="O266" s="26">
        <f t="shared" si="55"/>
        <v>678.56922634979503</v>
      </c>
      <c r="P266" s="26">
        <f t="shared" si="58"/>
        <v>33.928461317489756</v>
      </c>
      <c r="Q266" s="26">
        <f t="shared" si="52"/>
        <v>707.45718098087355</v>
      </c>
      <c r="R266" s="26">
        <f t="shared" si="53"/>
        <v>35.372859049043683</v>
      </c>
      <c r="S266" s="26">
        <f>IF(IFERROR(MATCH(H266,Table16[Date],0),0)=1,INDEX(Table16[New Claimed],MATCH(H266,Table16[Date],0)),S265+(K265*0.01)+J266)</f>
        <v>2816.777915797235</v>
      </c>
      <c r="T266" s="27">
        <f t="shared" si="59"/>
        <v>3.4105950687775818E-2</v>
      </c>
      <c r="U266" s="28">
        <f t="shared" si="60"/>
        <v>8.2400653153393011E-4</v>
      </c>
      <c r="V266" s="29">
        <f t="shared" si="54"/>
        <v>0.02</v>
      </c>
      <c r="W266" s="45">
        <f t="shared" si="61"/>
        <v>36139.7916658127</v>
      </c>
      <c r="X266" s="45">
        <f t="shared" si="62"/>
        <v>0</v>
      </c>
      <c r="Y266" s="15"/>
      <c r="Z266" s="15"/>
    </row>
    <row r="267" spans="1:26" ht="18" customHeight="1" x14ac:dyDescent="0.25">
      <c r="A267" s="15"/>
      <c r="B267" s="15"/>
      <c r="C267" s="15"/>
      <c r="D267" s="15"/>
      <c r="E267" s="16"/>
      <c r="F267" s="15"/>
      <c r="G267" s="23">
        <v>265</v>
      </c>
      <c r="H267" s="24">
        <f t="shared" si="56"/>
        <v>44983</v>
      </c>
      <c r="I267" s="25">
        <f>SUMIF(Table1[Date],"="&amp;H267,Table1[$STAKE TO FAUCET])</f>
        <v>0</v>
      </c>
      <c r="J267" s="25">
        <f>SUMIF(Table13[Date],"="&amp;H267,Table13[$STAKE CLAIMED])</f>
        <v>0</v>
      </c>
      <c r="K267" s="26">
        <f>IF(IFERROR(MATCH(H267,Table16[Date],0),0)=1,INDEX(Table16[New NFV],MATCH(H267,Table16[Date],0)),K266 + (K266*0.0095)+I267)</f>
        <v>2943.9432906974444</v>
      </c>
      <c r="L267" s="26">
        <f>IF(T267&lt;-0.33,IF(L266-(W266-X267)&lt;K267,K267,L266-(W266-X267)),IF(IFERROR(MATCH(H267,Table16[Date],0),0)=1,INDEX(Table16[New GFV],MATCH(H267,Table16[Date],0)),L266+(L266*V266*0.95)+I267))</f>
        <v>35229.991022089976</v>
      </c>
      <c r="M267" s="26">
        <f t="shared" si="51"/>
        <v>29.162390200073741</v>
      </c>
      <c r="N267" s="26">
        <f t="shared" si="57"/>
        <v>1.4581195100036872</v>
      </c>
      <c r="O267" s="26">
        <f t="shared" si="55"/>
        <v>691.46204165044117</v>
      </c>
      <c r="P267" s="26">
        <f t="shared" si="58"/>
        <v>34.573102082522063</v>
      </c>
      <c r="Q267" s="26">
        <f t="shared" si="52"/>
        <v>720.62443185051495</v>
      </c>
      <c r="R267" s="26">
        <f t="shared" si="53"/>
        <v>36.031221592525753</v>
      </c>
      <c r="S267" s="26">
        <f>IF(IFERROR(MATCH(H267,Table16[Date],0),0)=1,INDEX(Table16[New Claimed],MATCH(H267,Table16[Date],0)),S266+(K266*0.01)+J267)</f>
        <v>2845.9403059973088</v>
      </c>
      <c r="T267" s="27">
        <f t="shared" si="59"/>
        <v>3.3289698551536254E-2</v>
      </c>
      <c r="U267" s="28">
        <f t="shared" si="60"/>
        <v>8.1625213623956472E-4</v>
      </c>
      <c r="V267" s="29">
        <f t="shared" si="54"/>
        <v>0.02</v>
      </c>
      <c r="W267" s="45">
        <f t="shared" si="61"/>
        <v>36831.25370746314</v>
      </c>
      <c r="X267" s="45">
        <f t="shared" si="62"/>
        <v>0</v>
      </c>
      <c r="Y267" s="15"/>
      <c r="Z267" s="15"/>
    </row>
    <row r="268" spans="1:26" ht="18" customHeight="1" x14ac:dyDescent="0.25">
      <c r="A268" s="15"/>
      <c r="B268" s="15"/>
      <c r="C268" s="15"/>
      <c r="D268" s="15"/>
      <c r="E268" s="16"/>
      <c r="F268" s="15"/>
      <c r="G268" s="23">
        <v>266</v>
      </c>
      <c r="H268" s="24">
        <f t="shared" si="56"/>
        <v>44984</v>
      </c>
      <c r="I268" s="25">
        <f>SUMIF(Table1[Date],"="&amp;H268,Table1[$STAKE TO FAUCET])</f>
        <v>0</v>
      </c>
      <c r="J268" s="25">
        <f>SUMIF(Table13[Date],"="&amp;H268,Table13[$STAKE CLAIMED])</f>
        <v>0</v>
      </c>
      <c r="K268" s="26">
        <f>IF(IFERROR(MATCH(H268,Table16[Date],0),0)=1,INDEX(Table16[New NFV],MATCH(H268,Table16[Date],0)),K267 + (K267*0.0095)+I268)</f>
        <v>2971.9107519590702</v>
      </c>
      <c r="L268" s="26">
        <f>IF(T268&lt;-0.33,IF(L267-(W267-X268)&lt;K268,K268,L267-(W267-X268)),IF(IFERROR(MATCH(H268,Table16[Date],0),0)=1,INDEX(Table16[New GFV],MATCH(H268,Table16[Date],0)),L267+(L267*V267*0.95)+I268))</f>
        <v>35899.360851509686</v>
      </c>
      <c r="M268" s="26">
        <f t="shared" si="51"/>
        <v>29.439432906974446</v>
      </c>
      <c r="N268" s="26">
        <f t="shared" si="57"/>
        <v>1.4719716453487224</v>
      </c>
      <c r="O268" s="26">
        <f t="shared" si="55"/>
        <v>704.59982044179958</v>
      </c>
      <c r="P268" s="26">
        <f t="shared" si="58"/>
        <v>35.229991022089983</v>
      </c>
      <c r="Q268" s="26">
        <f t="shared" si="52"/>
        <v>734.03925334877408</v>
      </c>
      <c r="R268" s="26">
        <f t="shared" si="53"/>
        <v>36.701962667438707</v>
      </c>
      <c r="S268" s="26">
        <f>IF(IFERROR(MATCH(H268,Table16[Date],0),0)=1,INDEX(Table16[New Claimed],MATCH(H268,Table16[Date],0)),S267+(K267*0.01)+J268)</f>
        <v>2875.3797389042834</v>
      </c>
      <c r="T268" s="27">
        <f t="shared" si="59"/>
        <v>3.2481127837083949E-2</v>
      </c>
      <c r="U268" s="28">
        <f t="shared" si="60"/>
        <v>8.0857071445230438E-4</v>
      </c>
      <c r="V268" s="29">
        <f t="shared" si="54"/>
        <v>0.02</v>
      </c>
      <c r="W268" s="45">
        <f t="shared" si="61"/>
        <v>37535.853527904939</v>
      </c>
      <c r="X268" s="45">
        <f t="shared" si="62"/>
        <v>0</v>
      </c>
      <c r="Y268" s="15"/>
      <c r="Z268" s="15"/>
    </row>
    <row r="269" spans="1:26" ht="18" customHeight="1" x14ac:dyDescent="0.25">
      <c r="A269" s="15"/>
      <c r="B269" s="15"/>
      <c r="C269" s="15"/>
      <c r="D269" s="15"/>
      <c r="E269" s="16"/>
      <c r="F269" s="15"/>
      <c r="G269" s="23">
        <v>267</v>
      </c>
      <c r="H269" s="24">
        <f t="shared" si="56"/>
        <v>44985</v>
      </c>
      <c r="I269" s="25">
        <f>SUMIF(Table1[Date],"="&amp;H269,Table1[$STAKE TO FAUCET])</f>
        <v>0</v>
      </c>
      <c r="J269" s="25">
        <f>SUMIF(Table13[Date],"="&amp;H269,Table13[$STAKE CLAIMED])</f>
        <v>0</v>
      </c>
      <c r="K269" s="26">
        <f>IF(IFERROR(MATCH(H269,Table16[Date],0),0)=1,INDEX(Table16[New NFV],MATCH(H269,Table16[Date],0)),K268 + (K268*0.0095)+I269)</f>
        <v>3000.1439041026815</v>
      </c>
      <c r="L269" s="26">
        <f>IF(T269&lt;-0.33,IF(L268-(W268-X269)&lt;K269,K269,L268-(W268-X269)),IF(IFERROR(MATCH(H269,Table16[Date],0),0)=1,INDEX(Table16[New GFV],MATCH(H269,Table16[Date],0)),L268+(L268*V268*0.95)+I269))</f>
        <v>36581.448707688367</v>
      </c>
      <c r="M269" s="26">
        <f t="shared" si="51"/>
        <v>29.719107519590704</v>
      </c>
      <c r="N269" s="26">
        <f t="shared" si="57"/>
        <v>1.4859553759795352</v>
      </c>
      <c r="O269" s="26">
        <f t="shared" si="55"/>
        <v>717.98721703019373</v>
      </c>
      <c r="P269" s="26">
        <f t="shared" si="58"/>
        <v>35.899360851509691</v>
      </c>
      <c r="Q269" s="26">
        <f t="shared" si="52"/>
        <v>747.70632454978443</v>
      </c>
      <c r="R269" s="26">
        <f t="shared" si="53"/>
        <v>37.385316227489227</v>
      </c>
      <c r="S269" s="26">
        <f>IF(IFERROR(MATCH(H269,Table16[Date],0),0)=1,INDEX(Table16[New Claimed],MATCH(H269,Table16[Date],0)),S268+(K268*0.01)+J269)</f>
        <v>2905.098846423874</v>
      </c>
      <c r="T269" s="27">
        <f t="shared" si="59"/>
        <v>3.1680166257636484E-2</v>
      </c>
      <c r="U269" s="28">
        <f t="shared" si="60"/>
        <v>8.0096157944746504E-4</v>
      </c>
      <c r="V269" s="29">
        <f t="shared" si="54"/>
        <v>0.02</v>
      </c>
      <c r="W269" s="45">
        <f t="shared" si="61"/>
        <v>38253.840744935136</v>
      </c>
      <c r="X269" s="45">
        <f t="shared" si="62"/>
        <v>0</v>
      </c>
      <c r="Y269" s="15"/>
      <c r="Z269" s="15"/>
    </row>
    <row r="270" spans="1:26" ht="18" customHeight="1" x14ac:dyDescent="0.25">
      <c r="A270" s="15"/>
      <c r="B270" s="15"/>
      <c r="C270" s="15"/>
      <c r="D270" s="15"/>
      <c r="E270" s="16"/>
      <c r="F270" s="15"/>
      <c r="G270" s="23">
        <v>268</v>
      </c>
      <c r="H270" s="24">
        <f t="shared" si="56"/>
        <v>44986</v>
      </c>
      <c r="I270" s="25">
        <f>SUMIF(Table1[Date],"="&amp;H270,Table1[$STAKE TO FAUCET])</f>
        <v>0</v>
      </c>
      <c r="J270" s="25">
        <f>SUMIF(Table13[Date],"="&amp;H270,Table13[$STAKE CLAIMED])</f>
        <v>0</v>
      </c>
      <c r="K270" s="26">
        <f>IF(IFERROR(MATCH(H270,Table16[Date],0),0)=1,INDEX(Table16[New NFV],MATCH(H270,Table16[Date],0)),K269 + (K269*0.0095)+I270)</f>
        <v>3028.6452711916568</v>
      </c>
      <c r="L270" s="26">
        <f>IF(T270&lt;-0.33,IF(L269-(W269-X270)&lt;K270,K270,L269-(W269-X270)),IF(IFERROR(MATCH(H270,Table16[Date],0),0)=1,INDEX(Table16[New GFV],MATCH(H270,Table16[Date],0)),L269+(L269*V269*0.95)+I270))</f>
        <v>37276.496233134443</v>
      </c>
      <c r="M270" s="26">
        <f t="shared" si="51"/>
        <v>30.001439041026817</v>
      </c>
      <c r="N270" s="26">
        <f t="shared" si="57"/>
        <v>1.500071952051341</v>
      </c>
      <c r="O270" s="26">
        <f t="shared" si="55"/>
        <v>731.62897415376733</v>
      </c>
      <c r="P270" s="26">
        <f t="shared" si="58"/>
        <v>36.581448707688367</v>
      </c>
      <c r="Q270" s="26">
        <f t="shared" si="52"/>
        <v>761.63041319479419</v>
      </c>
      <c r="R270" s="26">
        <f t="shared" si="53"/>
        <v>38.081520659739709</v>
      </c>
      <c r="S270" s="26">
        <f>IF(IFERROR(MATCH(H270,Table16[Date],0),0)=1,INDEX(Table16[New Claimed],MATCH(H270,Table16[Date],0)),S269+(K269*0.01)+J270)</f>
        <v>2935.1002854649009</v>
      </c>
      <c r="T270" s="27">
        <f t="shared" si="59"/>
        <v>3.0886742206672969E-2</v>
      </c>
      <c r="U270" s="28">
        <f t="shared" si="60"/>
        <v>7.9342405096351556E-4</v>
      </c>
      <c r="V270" s="29">
        <f t="shared" si="54"/>
        <v>0.02</v>
      </c>
      <c r="W270" s="45">
        <f t="shared" si="61"/>
        <v>38985.469719088906</v>
      </c>
      <c r="X270" s="45">
        <f t="shared" si="62"/>
        <v>0</v>
      </c>
      <c r="Y270" s="15"/>
      <c r="Z270" s="15"/>
    </row>
    <row r="271" spans="1:26" ht="18" customHeight="1" x14ac:dyDescent="0.25">
      <c r="A271" s="15"/>
      <c r="B271" s="15"/>
      <c r="C271" s="15"/>
      <c r="D271" s="15"/>
      <c r="E271" s="16"/>
      <c r="F271" s="15"/>
      <c r="G271" s="23">
        <v>269</v>
      </c>
      <c r="H271" s="24">
        <f t="shared" si="56"/>
        <v>44987</v>
      </c>
      <c r="I271" s="25">
        <f>SUMIF(Table1[Date],"="&amp;H271,Table1[$STAKE TO FAUCET])</f>
        <v>0</v>
      </c>
      <c r="J271" s="25">
        <f>SUMIF(Table13[Date],"="&amp;H271,Table13[$STAKE CLAIMED])</f>
        <v>0</v>
      </c>
      <c r="K271" s="26">
        <f>IF(IFERROR(MATCH(H271,Table16[Date],0),0)=1,INDEX(Table16[New NFV],MATCH(H271,Table16[Date],0)),K270 + (K270*0.0095)+I271)</f>
        <v>3057.4174012679773</v>
      </c>
      <c r="L271" s="26">
        <f>IF(T271&lt;-0.33,IF(L270-(W270-X271)&lt;K271,K271,L270-(W270-X271)),IF(IFERROR(MATCH(H271,Table16[Date],0),0)=1,INDEX(Table16[New GFV],MATCH(H271,Table16[Date],0)),L270+(L270*V270*0.95)+I271))</f>
        <v>37984.749661563998</v>
      </c>
      <c r="M271" s="26">
        <f t="shared" si="51"/>
        <v>30.286452711916567</v>
      </c>
      <c r="N271" s="26">
        <f t="shared" si="57"/>
        <v>1.5143226355958284</v>
      </c>
      <c r="O271" s="26">
        <f t="shared" si="55"/>
        <v>745.52992466268893</v>
      </c>
      <c r="P271" s="26">
        <f t="shared" si="58"/>
        <v>37.276496233134445</v>
      </c>
      <c r="Q271" s="26">
        <f t="shared" si="52"/>
        <v>775.81637737460551</v>
      </c>
      <c r="R271" s="26">
        <f t="shared" si="53"/>
        <v>38.79081886873027</v>
      </c>
      <c r="S271" s="26">
        <f>IF(IFERROR(MATCH(H271,Table16[Date],0),0)=1,INDEX(Table16[New Claimed],MATCH(H271,Table16[Date],0)),S270+(K270*0.01)+J271)</f>
        <v>2965.3867381768173</v>
      </c>
      <c r="T271" s="27">
        <f t="shared" si="59"/>
        <v>3.0100784751533407E-2</v>
      </c>
      <c r="U271" s="28">
        <f t="shared" si="60"/>
        <v>7.8595745513956178E-4</v>
      </c>
      <c r="V271" s="29">
        <f t="shared" si="54"/>
        <v>0.02</v>
      </c>
      <c r="W271" s="45">
        <f t="shared" si="61"/>
        <v>39730.999643751595</v>
      </c>
      <c r="X271" s="45">
        <f t="shared" si="62"/>
        <v>0</v>
      </c>
      <c r="Y271" s="15"/>
      <c r="Z271" s="15"/>
    </row>
    <row r="272" spans="1:26" ht="18" customHeight="1" x14ac:dyDescent="0.25">
      <c r="A272" s="15"/>
      <c r="B272" s="15"/>
      <c r="C272" s="15"/>
      <c r="D272" s="15"/>
      <c r="E272" s="16"/>
      <c r="F272" s="15"/>
      <c r="G272" s="23">
        <v>270</v>
      </c>
      <c r="H272" s="24">
        <f t="shared" si="56"/>
        <v>44988</v>
      </c>
      <c r="I272" s="25">
        <f>SUMIF(Table1[Date],"="&amp;H272,Table1[$STAKE TO FAUCET])</f>
        <v>0</v>
      </c>
      <c r="J272" s="25">
        <f>SUMIF(Table13[Date],"="&amp;H272,Table13[$STAKE CLAIMED])</f>
        <v>0</v>
      </c>
      <c r="K272" s="26">
        <f>IF(IFERROR(MATCH(H272,Table16[Date],0),0)=1,INDEX(Table16[New NFV],MATCH(H272,Table16[Date],0)),K271 + (K271*0.0095)+I272)</f>
        <v>3086.4628665800233</v>
      </c>
      <c r="L272" s="26">
        <f>IF(T272&lt;-0.33,IF(L271-(W271-X272)&lt;K272,K272,L271-(W271-X272)),IF(IFERROR(MATCH(H272,Table16[Date],0),0)=1,INDEX(Table16[New GFV],MATCH(H272,Table16[Date],0)),L271+(L271*V271*0.95)+I272))</f>
        <v>38706.459905133714</v>
      </c>
      <c r="M272" s="26">
        <f t="shared" si="51"/>
        <v>30.574174012679773</v>
      </c>
      <c r="N272" s="26">
        <f t="shared" si="57"/>
        <v>1.5287087006339888</v>
      </c>
      <c r="O272" s="26">
        <f t="shared" si="55"/>
        <v>759.69499323127991</v>
      </c>
      <c r="P272" s="26">
        <f t="shared" si="58"/>
        <v>37.984749661563995</v>
      </c>
      <c r="Q272" s="26">
        <f t="shared" si="52"/>
        <v>790.26916724395971</v>
      </c>
      <c r="R272" s="26">
        <f t="shared" si="53"/>
        <v>39.513458362197987</v>
      </c>
      <c r="S272" s="26">
        <f>IF(IFERROR(MATCH(H272,Table16[Date],0),0)=1,INDEX(Table16[New Claimed],MATCH(H272,Table16[Date],0)),S271+(K271*0.01)+J272)</f>
        <v>2995.9609121894969</v>
      </c>
      <c r="T272" s="27">
        <f t="shared" si="59"/>
        <v>2.9322223627076302E-2</v>
      </c>
      <c r="U272" s="28">
        <f t="shared" si="60"/>
        <v>7.7856112445710488E-4</v>
      </c>
      <c r="V272" s="29">
        <f t="shared" si="54"/>
        <v>0.02</v>
      </c>
      <c r="W272" s="45">
        <f t="shared" si="61"/>
        <v>40490.694636982873</v>
      </c>
      <c r="X272" s="45">
        <f t="shared" si="62"/>
        <v>0</v>
      </c>
      <c r="Y272" s="15"/>
      <c r="Z272" s="15"/>
    </row>
    <row r="273" spans="1:26" ht="18" customHeight="1" x14ac:dyDescent="0.25">
      <c r="A273" s="15"/>
      <c r="B273" s="15"/>
      <c r="C273" s="15"/>
      <c r="D273" s="15"/>
      <c r="E273" s="16"/>
      <c r="F273" s="15"/>
      <c r="G273" s="23">
        <v>271</v>
      </c>
      <c r="H273" s="24">
        <f t="shared" si="56"/>
        <v>44989</v>
      </c>
      <c r="I273" s="25">
        <f>SUMIF(Table1[Date],"="&amp;H273,Table1[$STAKE TO FAUCET])</f>
        <v>0</v>
      </c>
      <c r="J273" s="25">
        <f>SUMIF(Table13[Date],"="&amp;H273,Table13[$STAKE CLAIMED])</f>
        <v>0</v>
      </c>
      <c r="K273" s="26">
        <f>IF(IFERROR(MATCH(H273,Table16[Date],0),0)=1,INDEX(Table16[New NFV],MATCH(H273,Table16[Date],0)),K272 + (K272*0.0095)+I273)</f>
        <v>3115.7842638125335</v>
      </c>
      <c r="L273" s="26">
        <f>IF(T273&lt;-0.33,IF(L272-(W272-X273)&lt;K273,K273,L272-(W272-X273)),IF(IFERROR(MATCH(H273,Table16[Date],0),0)=1,INDEX(Table16[New GFV],MATCH(H273,Table16[Date],0)),L272+(L272*V272*0.95)+I273))</f>
        <v>39441.882643331257</v>
      </c>
      <c r="M273" s="26">
        <f t="shared" si="51"/>
        <v>30.864628665800232</v>
      </c>
      <c r="N273" s="26">
        <f t="shared" si="57"/>
        <v>1.5432314332900117</v>
      </c>
      <c r="O273" s="26">
        <f t="shared" si="55"/>
        <v>774.12919810267431</v>
      </c>
      <c r="P273" s="26">
        <f t="shared" si="58"/>
        <v>38.70645990513372</v>
      </c>
      <c r="Q273" s="26">
        <f t="shared" si="52"/>
        <v>804.99382676847449</v>
      </c>
      <c r="R273" s="26">
        <f t="shared" si="53"/>
        <v>40.24969133842373</v>
      </c>
      <c r="S273" s="26">
        <f>IF(IFERROR(MATCH(H273,Table16[Date],0),0)=1,INDEX(Table16[New Claimed],MATCH(H273,Table16[Date],0)),S272+(K272*0.01)+J273)</f>
        <v>3026.8255408552973</v>
      </c>
      <c r="T273" s="27">
        <f t="shared" si="59"/>
        <v>2.8550989229396969E-2</v>
      </c>
      <c r="U273" s="28">
        <f t="shared" si="60"/>
        <v>7.7123439767933302E-4</v>
      </c>
      <c r="V273" s="29">
        <f t="shared" si="54"/>
        <v>0.02</v>
      </c>
      <c r="W273" s="45">
        <f t="shared" si="61"/>
        <v>41264.823835085546</v>
      </c>
      <c r="X273" s="45">
        <f t="shared" si="62"/>
        <v>0</v>
      </c>
      <c r="Y273" s="15"/>
      <c r="Z273" s="15"/>
    </row>
    <row r="274" spans="1:26" ht="18" customHeight="1" x14ac:dyDescent="0.25">
      <c r="A274" s="15"/>
      <c r="B274" s="15"/>
      <c r="C274" s="15"/>
      <c r="D274" s="15"/>
      <c r="E274" s="16"/>
      <c r="F274" s="15"/>
      <c r="G274" s="23">
        <v>272</v>
      </c>
      <c r="H274" s="24">
        <f t="shared" si="56"/>
        <v>44990</v>
      </c>
      <c r="I274" s="25">
        <f>SUMIF(Table1[Date],"="&amp;H274,Table1[$STAKE TO FAUCET])</f>
        <v>0</v>
      </c>
      <c r="J274" s="25">
        <f>SUMIF(Table13[Date],"="&amp;H274,Table13[$STAKE CLAIMED])</f>
        <v>0</v>
      </c>
      <c r="K274" s="26">
        <f>IF(IFERROR(MATCH(H274,Table16[Date],0),0)=1,INDEX(Table16[New NFV],MATCH(H274,Table16[Date],0)),K273 + (K273*0.0095)+I274)</f>
        <v>3145.3842143187526</v>
      </c>
      <c r="L274" s="26">
        <f>IF(T274&lt;-0.33,IF(L273-(W273-X274)&lt;K274,K274,L273-(W273-X274)),IF(IFERROR(MATCH(H274,Table16[Date],0),0)=1,INDEX(Table16[New GFV],MATCH(H274,Table16[Date],0)),L273+(L273*V273*0.95)+I274))</f>
        <v>40191.278413554552</v>
      </c>
      <c r="M274" s="26">
        <f t="shared" si="51"/>
        <v>31.157842638125334</v>
      </c>
      <c r="N274" s="26">
        <f t="shared" si="57"/>
        <v>1.5578921319062669</v>
      </c>
      <c r="O274" s="26">
        <f t="shared" si="55"/>
        <v>788.83765286662515</v>
      </c>
      <c r="P274" s="26">
        <f t="shared" si="58"/>
        <v>39.441882643331262</v>
      </c>
      <c r="Q274" s="26">
        <f t="shared" si="52"/>
        <v>819.99549550475047</v>
      </c>
      <c r="R274" s="26">
        <f t="shared" si="53"/>
        <v>40.999774775237526</v>
      </c>
      <c r="S274" s="26">
        <f>IF(IFERROR(MATCH(H274,Table16[Date],0),0)=1,INDEX(Table16[New Claimed],MATCH(H274,Table16[Date],0)),S273+(K273*0.01)+J274)</f>
        <v>3057.9833834934225</v>
      </c>
      <c r="T274" s="27">
        <f t="shared" si="59"/>
        <v>2.7787012609605765E-2</v>
      </c>
      <c r="U274" s="28">
        <f t="shared" si="60"/>
        <v>7.6397661979120401E-4</v>
      </c>
      <c r="V274" s="29">
        <f t="shared" si="54"/>
        <v>0.02</v>
      </c>
      <c r="W274" s="45">
        <f t="shared" si="61"/>
        <v>42053.661487952173</v>
      </c>
      <c r="X274" s="45">
        <f t="shared" si="62"/>
        <v>0</v>
      </c>
      <c r="Y274" s="15"/>
      <c r="Z274" s="15"/>
    </row>
    <row r="275" spans="1:26" ht="18" customHeight="1" x14ac:dyDescent="0.25">
      <c r="A275" s="15"/>
      <c r="B275" s="15"/>
      <c r="C275" s="15"/>
      <c r="D275" s="15"/>
      <c r="E275" s="16"/>
      <c r="F275" s="15"/>
      <c r="G275" s="23">
        <v>273</v>
      </c>
      <c r="H275" s="24">
        <f t="shared" si="56"/>
        <v>44991</v>
      </c>
      <c r="I275" s="25">
        <f>SUMIF(Table1[Date],"="&amp;H275,Table1[$STAKE TO FAUCET])</f>
        <v>0</v>
      </c>
      <c r="J275" s="25">
        <f>SUMIF(Table13[Date],"="&amp;H275,Table13[$STAKE CLAIMED])</f>
        <v>0</v>
      </c>
      <c r="K275" s="26">
        <f>IF(IFERROR(MATCH(H275,Table16[Date],0),0)=1,INDEX(Table16[New NFV],MATCH(H275,Table16[Date],0)),K274 + (K274*0.0095)+I275)</f>
        <v>3175.2653643547806</v>
      </c>
      <c r="L275" s="26">
        <f>IF(T275&lt;-0.33,IF(L274-(W274-X275)&lt;K275,K275,L274-(W274-X275)),IF(IFERROR(MATCH(H275,Table16[Date],0),0)=1,INDEX(Table16[New GFV],MATCH(H275,Table16[Date],0)),L274+(L274*V274*0.95)+I275))</f>
        <v>40954.91270341209</v>
      </c>
      <c r="M275" s="26">
        <f t="shared" si="51"/>
        <v>31.453842143187526</v>
      </c>
      <c r="N275" s="26">
        <f t="shared" si="57"/>
        <v>1.5726921071593765</v>
      </c>
      <c r="O275" s="26">
        <f t="shared" si="55"/>
        <v>803.82556827109102</v>
      </c>
      <c r="P275" s="26">
        <f t="shared" si="58"/>
        <v>40.191278413554556</v>
      </c>
      <c r="Q275" s="26">
        <f t="shared" si="52"/>
        <v>835.27941041427857</v>
      </c>
      <c r="R275" s="26">
        <f t="shared" si="53"/>
        <v>41.763970520713933</v>
      </c>
      <c r="S275" s="26">
        <f>IF(IFERROR(MATCH(H275,Table16[Date],0),0)=1,INDEX(Table16[New Claimed],MATCH(H275,Table16[Date],0)),S274+(K274*0.01)+J275)</f>
        <v>3089.43722563661</v>
      </c>
      <c r="T275" s="27">
        <f t="shared" si="59"/>
        <v>2.7030225467662903E-2</v>
      </c>
      <c r="U275" s="28">
        <f t="shared" si="60"/>
        <v>7.5678714194286206E-4</v>
      </c>
      <c r="V275" s="29">
        <f t="shared" si="54"/>
        <v>0.02</v>
      </c>
      <c r="W275" s="45">
        <f t="shared" si="61"/>
        <v>42857.487056223261</v>
      </c>
      <c r="X275" s="45">
        <f t="shared" si="62"/>
        <v>0</v>
      </c>
      <c r="Y275" s="15"/>
      <c r="Z275" s="15"/>
    </row>
    <row r="276" spans="1:26" ht="18" customHeight="1" x14ac:dyDescent="0.25">
      <c r="A276" s="15"/>
      <c r="B276" s="15"/>
      <c r="C276" s="15"/>
      <c r="D276" s="15"/>
      <c r="E276" s="16"/>
      <c r="F276" s="15"/>
      <c r="G276" s="23">
        <v>274</v>
      </c>
      <c r="H276" s="24">
        <f t="shared" si="56"/>
        <v>44992</v>
      </c>
      <c r="I276" s="25">
        <f>SUMIF(Table1[Date],"="&amp;H276,Table1[$STAKE TO FAUCET])</f>
        <v>0</v>
      </c>
      <c r="J276" s="25">
        <f>SUMIF(Table13[Date],"="&amp;H276,Table13[$STAKE CLAIMED])</f>
        <v>0</v>
      </c>
      <c r="K276" s="26">
        <f>IF(IFERROR(MATCH(H276,Table16[Date],0),0)=1,INDEX(Table16[New NFV],MATCH(H276,Table16[Date],0)),K275 + (K275*0.0095)+I276)</f>
        <v>3205.4303853161509</v>
      </c>
      <c r="L276" s="26">
        <f>IF(T276&lt;-0.33,IF(L275-(W275-X276)&lt;K276,K276,L275-(W275-X276)),IF(IFERROR(MATCH(H276,Table16[Date],0),0)=1,INDEX(Table16[New GFV],MATCH(H276,Table16[Date],0)),L275+(L275*V275*0.95)+I276))</f>
        <v>41733.056044776917</v>
      </c>
      <c r="M276" s="26">
        <f t="shared" si="51"/>
        <v>31.752653643547806</v>
      </c>
      <c r="N276" s="26">
        <f t="shared" si="57"/>
        <v>1.5876326821773903</v>
      </c>
      <c r="O276" s="26">
        <f t="shared" si="55"/>
        <v>819.09825406824177</v>
      </c>
      <c r="P276" s="26">
        <f t="shared" si="58"/>
        <v>40.954912703412091</v>
      </c>
      <c r="Q276" s="26">
        <f t="shared" si="52"/>
        <v>850.85090771178955</v>
      </c>
      <c r="R276" s="26">
        <f t="shared" si="53"/>
        <v>42.542545385589484</v>
      </c>
      <c r="S276" s="26">
        <f>IF(IFERROR(MATCH(H276,Table16[Date],0),0)=1,INDEX(Table16[New Claimed],MATCH(H276,Table16[Date],0)),S275+(K275*0.01)+J276)</f>
        <v>3121.189879280158</v>
      </c>
      <c r="T276" s="27">
        <f t="shared" si="59"/>
        <v>2.6280560146273235E-2</v>
      </c>
      <c r="U276" s="28">
        <f t="shared" si="60"/>
        <v>7.496653213896684E-4</v>
      </c>
      <c r="V276" s="29">
        <f t="shared" si="54"/>
        <v>0.02</v>
      </c>
      <c r="W276" s="45">
        <f t="shared" si="61"/>
        <v>43676.585310291506</v>
      </c>
      <c r="X276" s="45">
        <f t="shared" si="62"/>
        <v>0</v>
      </c>
      <c r="Y276" s="15"/>
      <c r="Z276" s="15"/>
    </row>
    <row r="277" spans="1:26" ht="18" customHeight="1" x14ac:dyDescent="0.25">
      <c r="A277" s="15"/>
      <c r="B277" s="15"/>
      <c r="C277" s="15"/>
      <c r="D277" s="15"/>
      <c r="E277" s="16"/>
      <c r="F277" s="15"/>
      <c r="G277" s="23">
        <v>275</v>
      </c>
      <c r="H277" s="24">
        <f t="shared" si="56"/>
        <v>44993</v>
      </c>
      <c r="I277" s="25">
        <f>SUMIF(Table1[Date],"="&amp;H277,Table1[$STAKE TO FAUCET])</f>
        <v>0</v>
      </c>
      <c r="J277" s="25">
        <f>SUMIF(Table13[Date],"="&amp;H277,Table13[$STAKE CLAIMED])</f>
        <v>0</v>
      </c>
      <c r="K277" s="26">
        <f>IF(IFERROR(MATCH(H277,Table16[Date],0),0)=1,INDEX(Table16[New NFV],MATCH(H277,Table16[Date],0)),K276 + (K276*0.0095)+I277)</f>
        <v>3235.8819739766545</v>
      </c>
      <c r="L277" s="26">
        <f>IF(T277&lt;-0.33,IF(L276-(W276-X277)&lt;K277,K277,L276-(W276-X277)),IF(IFERROR(MATCH(H277,Table16[Date],0),0)=1,INDEX(Table16[New GFV],MATCH(H277,Table16[Date],0)),L276+(L276*V276*0.95)+I277))</f>
        <v>42525.98410962768</v>
      </c>
      <c r="M277" s="26">
        <f t="shared" si="51"/>
        <v>32.054303853161507</v>
      </c>
      <c r="N277" s="26">
        <f t="shared" si="57"/>
        <v>1.6027151926580754</v>
      </c>
      <c r="O277" s="26">
        <f t="shared" si="55"/>
        <v>834.66112089553837</v>
      </c>
      <c r="P277" s="26">
        <f t="shared" si="58"/>
        <v>41.733056044776923</v>
      </c>
      <c r="Q277" s="26">
        <f t="shared" si="52"/>
        <v>866.71542474869989</v>
      </c>
      <c r="R277" s="26">
        <f t="shared" si="53"/>
        <v>43.335771237434997</v>
      </c>
      <c r="S277" s="26">
        <f>IF(IFERROR(MATCH(H277,Table16[Date],0),0)=1,INDEX(Table16[New Claimed],MATCH(H277,Table16[Date],0)),S276+(K276*0.01)+J277)</f>
        <v>3153.2441831333194</v>
      </c>
      <c r="T277" s="27">
        <f t="shared" si="59"/>
        <v>2.5537949624837367E-2</v>
      </c>
      <c r="U277" s="28">
        <f t="shared" si="60"/>
        <v>7.4261052143586789E-4</v>
      </c>
      <c r="V277" s="29">
        <f t="shared" si="54"/>
        <v>0.02</v>
      </c>
      <c r="W277" s="45">
        <f t="shared" si="61"/>
        <v>44511.246431187043</v>
      </c>
      <c r="X277" s="45">
        <f t="shared" si="62"/>
        <v>0</v>
      </c>
      <c r="Y277" s="15"/>
      <c r="Z277" s="15"/>
    </row>
    <row r="278" spans="1:26" ht="18" customHeight="1" x14ac:dyDescent="0.25">
      <c r="A278" s="15"/>
      <c r="B278" s="15"/>
      <c r="C278" s="15"/>
      <c r="D278" s="15"/>
      <c r="E278" s="16"/>
      <c r="F278" s="15"/>
      <c r="G278" s="23">
        <v>276</v>
      </c>
      <c r="H278" s="24">
        <f t="shared" si="56"/>
        <v>44994</v>
      </c>
      <c r="I278" s="25">
        <f>SUMIF(Table1[Date],"="&amp;H278,Table1[$STAKE TO FAUCET])</f>
        <v>0</v>
      </c>
      <c r="J278" s="25">
        <f>SUMIF(Table13[Date],"="&amp;H278,Table13[$STAKE CLAIMED])</f>
        <v>0</v>
      </c>
      <c r="K278" s="26">
        <f>IF(IFERROR(MATCH(H278,Table16[Date],0),0)=1,INDEX(Table16[New NFV],MATCH(H278,Table16[Date],0)),K277 + (K277*0.0095)+I278)</f>
        <v>3266.6228527294329</v>
      </c>
      <c r="L278" s="26">
        <f>IF(T278&lt;-0.33,IF(L277-(W277-X278)&lt;K278,K278,L277-(W277-X278)),IF(IFERROR(MATCH(H278,Table16[Date],0),0)=1,INDEX(Table16[New GFV],MATCH(H278,Table16[Date],0)),L277+(L277*V277*0.95)+I278))</f>
        <v>43333.977807710602</v>
      </c>
      <c r="M278" s="26">
        <f t="shared" ref="M278:M341" si="63">K277*0.01</f>
        <v>32.358819739766545</v>
      </c>
      <c r="N278" s="26">
        <f t="shared" si="57"/>
        <v>1.6179409869883274</v>
      </c>
      <c r="O278" s="26">
        <f t="shared" si="55"/>
        <v>850.51968219255366</v>
      </c>
      <c r="P278" s="26">
        <f t="shared" si="58"/>
        <v>42.525984109627686</v>
      </c>
      <c r="Q278" s="26">
        <f t="shared" ref="Q278:Q341" si="64">M278+O278</f>
        <v>882.87850193232021</v>
      </c>
      <c r="R278" s="26">
        <f t="shared" ref="R278:R341" si="65">N278+P278</f>
        <v>44.143925096616016</v>
      </c>
      <c r="S278" s="26">
        <f>IF(IFERROR(MATCH(H278,Table16[Date],0),0)=1,INDEX(Table16[New Claimed],MATCH(H278,Table16[Date],0)),S277+(K277*0.01)+J278)</f>
        <v>3185.6030028730861</v>
      </c>
      <c r="T278" s="27">
        <f t="shared" si="59"/>
        <v>2.480232751345951E-2</v>
      </c>
      <c r="U278" s="28">
        <f t="shared" si="60"/>
        <v>7.356221113778566E-4</v>
      </c>
      <c r="V278" s="29">
        <f t="shared" si="54"/>
        <v>0.02</v>
      </c>
      <c r="W278" s="45">
        <f t="shared" si="61"/>
        <v>45361.766113379599</v>
      </c>
      <c r="X278" s="45">
        <f t="shared" si="62"/>
        <v>0</v>
      </c>
      <c r="Y278" s="15"/>
      <c r="Z278" s="15"/>
    </row>
    <row r="279" spans="1:26" ht="18" customHeight="1" x14ac:dyDescent="0.25">
      <c r="A279" s="15"/>
      <c r="B279" s="15"/>
      <c r="C279" s="15"/>
      <c r="D279" s="15"/>
      <c r="E279" s="16"/>
      <c r="F279" s="15"/>
      <c r="G279" s="23">
        <v>277</v>
      </c>
      <c r="H279" s="24">
        <f t="shared" si="56"/>
        <v>44995</v>
      </c>
      <c r="I279" s="25">
        <f>SUMIF(Table1[Date],"="&amp;H279,Table1[$STAKE TO FAUCET])</f>
        <v>0</v>
      </c>
      <c r="J279" s="25">
        <f>SUMIF(Table13[Date],"="&amp;H279,Table13[$STAKE CLAIMED])</f>
        <v>0</v>
      </c>
      <c r="K279" s="26">
        <f>IF(IFERROR(MATCH(H279,Table16[Date],0),0)=1,INDEX(Table16[New NFV],MATCH(H279,Table16[Date],0)),K278 + (K278*0.0095)+I279)</f>
        <v>3297.6557698303627</v>
      </c>
      <c r="L279" s="26">
        <f>IF(T279&lt;-0.33,IF(L278-(W278-X279)&lt;K279,K279,L278-(W278-X279)),IF(IFERROR(MATCH(H279,Table16[Date],0),0)=1,INDEX(Table16[New GFV],MATCH(H279,Table16[Date],0)),L278+(L278*V278*0.95)+I279))</f>
        <v>44157.323386057105</v>
      </c>
      <c r="M279" s="26">
        <f t="shared" si="63"/>
        <v>32.666228527294329</v>
      </c>
      <c r="N279" s="26">
        <f t="shared" si="57"/>
        <v>1.6333114263647166</v>
      </c>
      <c r="O279" s="26">
        <f t="shared" si="55"/>
        <v>866.67955615421204</v>
      </c>
      <c r="P279" s="26">
        <f t="shared" si="58"/>
        <v>43.333977807710603</v>
      </c>
      <c r="Q279" s="26">
        <f t="shared" si="64"/>
        <v>899.34578468150642</v>
      </c>
      <c r="R279" s="26">
        <f t="shared" si="65"/>
        <v>44.967289234075317</v>
      </c>
      <c r="S279" s="26">
        <f>IF(IFERROR(MATCH(H279,Table16[Date],0),0)=1,INDEX(Table16[New Claimed],MATCH(H279,Table16[Date],0)),S278+(K278*0.01)+J279)</f>
        <v>3218.2692314003802</v>
      </c>
      <c r="T279" s="27">
        <f t="shared" si="59"/>
        <v>2.4073628047013001E-2</v>
      </c>
      <c r="U279" s="28">
        <f t="shared" si="60"/>
        <v>7.2869946644650921E-4</v>
      </c>
      <c r="V279" s="29">
        <f t="shared" si="54"/>
        <v>0.02</v>
      </c>
      <c r="W279" s="45">
        <f t="shared" si="61"/>
        <v>46228.445669533809</v>
      </c>
      <c r="X279" s="45">
        <f t="shared" si="62"/>
        <v>0</v>
      </c>
      <c r="Y279" s="15"/>
      <c r="Z279" s="15"/>
    </row>
    <row r="280" spans="1:26" ht="18" customHeight="1" x14ac:dyDescent="0.25">
      <c r="A280" s="15"/>
      <c r="B280" s="15"/>
      <c r="C280" s="15"/>
      <c r="D280" s="15"/>
      <c r="E280" s="16"/>
      <c r="F280" s="15"/>
      <c r="G280" s="23">
        <v>278</v>
      </c>
      <c r="H280" s="24">
        <f t="shared" si="56"/>
        <v>44996</v>
      </c>
      <c r="I280" s="25">
        <f>SUMIF(Table1[Date],"="&amp;H280,Table1[$STAKE TO FAUCET])</f>
        <v>0</v>
      </c>
      <c r="J280" s="25">
        <f>SUMIF(Table13[Date],"="&amp;H280,Table13[$STAKE CLAIMED])</f>
        <v>0</v>
      </c>
      <c r="K280" s="26">
        <f>IF(IFERROR(MATCH(H280,Table16[Date],0),0)=1,INDEX(Table16[New NFV],MATCH(H280,Table16[Date],0)),K279 + (K279*0.0095)+I280)</f>
        <v>3328.9834996437512</v>
      </c>
      <c r="L280" s="26">
        <f>IF(T280&lt;-0.33,IF(L279-(W279-X280)&lt;K280,K280,L279-(W279-X280)),IF(IFERROR(MATCH(H280,Table16[Date],0),0)=1,INDEX(Table16[New GFV],MATCH(H280,Table16[Date],0)),L279+(L279*V279*0.95)+I280))</f>
        <v>44996.312530392192</v>
      </c>
      <c r="M280" s="26">
        <f t="shared" si="63"/>
        <v>32.97655769830363</v>
      </c>
      <c r="N280" s="26">
        <f t="shared" si="57"/>
        <v>1.6488278849151816</v>
      </c>
      <c r="O280" s="26">
        <f t="shared" si="55"/>
        <v>883.14646772114213</v>
      </c>
      <c r="P280" s="26">
        <f t="shared" si="58"/>
        <v>44.157323386057108</v>
      </c>
      <c r="Q280" s="26">
        <f t="shared" si="64"/>
        <v>916.12302541944575</v>
      </c>
      <c r="R280" s="26">
        <f t="shared" si="65"/>
        <v>45.806151270972286</v>
      </c>
      <c r="S280" s="26">
        <f>IF(IFERROR(MATCH(H280,Table16[Date],0),0)=1,INDEX(Table16[New Claimed],MATCH(H280,Table16[Date],0)),S279+(K279*0.01)+J280)</f>
        <v>3251.2457890986839</v>
      </c>
      <c r="T280" s="27">
        <f t="shared" si="59"/>
        <v>2.3351786079260042E-2</v>
      </c>
      <c r="U280" s="28">
        <f t="shared" si="60"/>
        <v>7.2184196775295847E-4</v>
      </c>
      <c r="V280" s="29">
        <f t="shared" si="54"/>
        <v>0.02</v>
      </c>
      <c r="W280" s="45">
        <f t="shared" si="61"/>
        <v>47111.592137254949</v>
      </c>
      <c r="X280" s="45">
        <f t="shared" si="62"/>
        <v>0</v>
      </c>
      <c r="Y280" s="15"/>
      <c r="Z280" s="15"/>
    </row>
    <row r="281" spans="1:26" ht="18" customHeight="1" x14ac:dyDescent="0.25">
      <c r="A281" s="15"/>
      <c r="B281" s="15"/>
      <c r="C281" s="15"/>
      <c r="D281" s="15"/>
      <c r="E281" s="16"/>
      <c r="F281" s="15"/>
      <c r="G281" s="23">
        <v>279</v>
      </c>
      <c r="H281" s="24">
        <f t="shared" si="56"/>
        <v>44997</v>
      </c>
      <c r="I281" s="25">
        <f>SUMIF(Table1[Date],"="&amp;H281,Table1[$STAKE TO FAUCET])</f>
        <v>0</v>
      </c>
      <c r="J281" s="25">
        <f>SUMIF(Table13[Date],"="&amp;H281,Table13[$STAKE CLAIMED])</f>
        <v>0</v>
      </c>
      <c r="K281" s="26">
        <f>IF(IFERROR(MATCH(H281,Table16[Date],0),0)=1,INDEX(Table16[New NFV],MATCH(H281,Table16[Date],0)),K280 + (K280*0.0095)+I281)</f>
        <v>3360.6088428903668</v>
      </c>
      <c r="L281" s="26">
        <f>IF(T281&lt;-0.33,IF(L280-(W280-X281)&lt;K281,K281,L280-(W280-X281)),IF(IFERROR(MATCH(H281,Table16[Date],0),0)=1,INDEX(Table16[New GFV],MATCH(H281,Table16[Date],0)),L280+(L280*V280*0.95)+I281))</f>
        <v>45851.242468469645</v>
      </c>
      <c r="M281" s="26">
        <f t="shared" si="63"/>
        <v>33.289834996437513</v>
      </c>
      <c r="N281" s="26">
        <f t="shared" si="57"/>
        <v>1.6644917498218756</v>
      </c>
      <c r="O281" s="26">
        <f t="shared" si="55"/>
        <v>899.92625060784383</v>
      </c>
      <c r="P281" s="26">
        <f t="shared" si="58"/>
        <v>44.996312530392196</v>
      </c>
      <c r="Q281" s="26">
        <f t="shared" si="64"/>
        <v>933.21608560428137</v>
      </c>
      <c r="R281" s="26">
        <f t="shared" si="65"/>
        <v>46.660804280214073</v>
      </c>
      <c r="S281" s="26">
        <f>IF(IFERROR(MATCH(H281,Table16[Date],0),0)=1,INDEX(Table16[New Claimed],MATCH(H281,Table16[Date],0)),S280+(K280*0.01)+J281)</f>
        <v>3284.5356240951214</v>
      </c>
      <c r="T281" s="27">
        <f t="shared" si="59"/>
        <v>2.2636737077028242E-2</v>
      </c>
      <c r="U281" s="28">
        <f t="shared" si="60"/>
        <v>7.150490022318004E-4</v>
      </c>
      <c r="V281" s="29">
        <f t="shared" si="54"/>
        <v>0.02</v>
      </c>
      <c r="W281" s="45">
        <f t="shared" si="61"/>
        <v>48011.518387862794</v>
      </c>
      <c r="X281" s="45">
        <f t="shared" si="62"/>
        <v>0</v>
      </c>
      <c r="Y281" s="15"/>
      <c r="Z281" s="15"/>
    </row>
    <row r="282" spans="1:26" ht="18" customHeight="1" x14ac:dyDescent="0.25">
      <c r="A282" s="15"/>
      <c r="B282" s="15"/>
      <c r="C282" s="15"/>
      <c r="D282" s="15"/>
      <c r="E282" s="16"/>
      <c r="F282" s="15"/>
      <c r="G282" s="23">
        <v>280</v>
      </c>
      <c r="H282" s="24">
        <f t="shared" si="56"/>
        <v>44998</v>
      </c>
      <c r="I282" s="25">
        <f>SUMIF(Table1[Date],"="&amp;H282,Table1[$STAKE TO FAUCET])</f>
        <v>0</v>
      </c>
      <c r="J282" s="25">
        <f>SUMIF(Table13[Date],"="&amp;H282,Table13[$STAKE CLAIMED])</f>
        <v>0</v>
      </c>
      <c r="K282" s="26">
        <f>IF(IFERROR(MATCH(H282,Table16[Date],0),0)=1,INDEX(Table16[New NFV],MATCH(H282,Table16[Date],0)),K281 + (K281*0.0095)+I282)</f>
        <v>3392.5346268978251</v>
      </c>
      <c r="L282" s="26">
        <f>IF(T282&lt;-0.33,IF(L281-(W281-X282)&lt;K282,K282,L281-(W281-X282)),IF(IFERROR(MATCH(H282,Table16[Date],0),0)=1,INDEX(Table16[New GFV],MATCH(H282,Table16[Date],0)),L281+(L281*V281*0.95)+I282))</f>
        <v>46722.416075370566</v>
      </c>
      <c r="M282" s="26">
        <f t="shared" si="63"/>
        <v>33.606088428903668</v>
      </c>
      <c r="N282" s="26">
        <f t="shared" si="57"/>
        <v>1.6803044214451834</v>
      </c>
      <c r="O282" s="26">
        <f t="shared" si="55"/>
        <v>917.02484936939288</v>
      </c>
      <c r="P282" s="26">
        <f t="shared" si="58"/>
        <v>45.85124246846965</v>
      </c>
      <c r="Q282" s="26">
        <f t="shared" si="64"/>
        <v>950.6309377982966</v>
      </c>
      <c r="R282" s="26">
        <f t="shared" si="65"/>
        <v>47.531546889914836</v>
      </c>
      <c r="S282" s="26">
        <f>IF(IFERROR(MATCH(H282,Table16[Date],0),0)=1,INDEX(Table16[New Claimed],MATCH(H282,Table16[Date],0)),S281+(K281*0.01)+J282)</f>
        <v>3318.141712524025</v>
      </c>
      <c r="T282" s="27">
        <f t="shared" si="59"/>
        <v>2.1928417114441025E-2</v>
      </c>
      <c r="U282" s="28">
        <f t="shared" si="60"/>
        <v>7.0831996258721719E-4</v>
      </c>
      <c r="V282" s="29">
        <f t="shared" si="54"/>
        <v>0.02</v>
      </c>
      <c r="W282" s="45">
        <f t="shared" si="61"/>
        <v>48928.543237232188</v>
      </c>
      <c r="X282" s="45">
        <f t="shared" si="62"/>
        <v>0</v>
      </c>
      <c r="Y282" s="15"/>
      <c r="Z282" s="15"/>
    </row>
    <row r="283" spans="1:26" ht="18" customHeight="1" x14ac:dyDescent="0.25">
      <c r="A283" s="15"/>
      <c r="B283" s="15"/>
      <c r="C283" s="15"/>
      <c r="D283" s="15"/>
      <c r="E283" s="16"/>
      <c r="F283" s="15"/>
      <c r="G283" s="23">
        <v>281</v>
      </c>
      <c r="H283" s="24">
        <f t="shared" si="56"/>
        <v>44999</v>
      </c>
      <c r="I283" s="25">
        <f>SUMIF(Table1[Date],"="&amp;H283,Table1[$STAKE TO FAUCET])</f>
        <v>0</v>
      </c>
      <c r="J283" s="25">
        <f>SUMIF(Table13[Date],"="&amp;H283,Table13[$STAKE CLAIMED])</f>
        <v>0</v>
      </c>
      <c r="K283" s="26">
        <f>IF(IFERROR(MATCH(H283,Table16[Date],0),0)=1,INDEX(Table16[New NFV],MATCH(H283,Table16[Date],0)),K282 + (K282*0.0095)+I283)</f>
        <v>3424.7637058533546</v>
      </c>
      <c r="L283" s="26">
        <f>IF(T283&lt;-0.33,IF(L282-(W282-X283)&lt;K283,K283,L282-(W282-X283)),IF(IFERROR(MATCH(H283,Table16[Date],0),0)=1,INDEX(Table16[New GFV],MATCH(H283,Table16[Date],0)),L282+(L282*V282*0.95)+I283))</f>
        <v>47610.141980802604</v>
      </c>
      <c r="M283" s="26">
        <f t="shared" si="63"/>
        <v>33.925346268978252</v>
      </c>
      <c r="N283" s="26">
        <f t="shared" si="57"/>
        <v>1.6962673134489128</v>
      </c>
      <c r="O283" s="26">
        <f t="shared" si="55"/>
        <v>934.44832150741138</v>
      </c>
      <c r="P283" s="26">
        <f t="shared" si="58"/>
        <v>46.722416075370575</v>
      </c>
      <c r="Q283" s="26">
        <f t="shared" si="64"/>
        <v>968.37366777638965</v>
      </c>
      <c r="R283" s="26">
        <f t="shared" si="65"/>
        <v>48.418683388819488</v>
      </c>
      <c r="S283" s="26">
        <f>IF(IFERROR(MATCH(H283,Table16[Date],0),0)=1,INDEX(Table16[New Claimed],MATCH(H283,Table16[Date],0)),S282+(K282*0.01)+J283)</f>
        <v>3352.0670587930031</v>
      </c>
      <c r="T283" s="27">
        <f t="shared" si="59"/>
        <v>2.1226762867202716E-2</v>
      </c>
      <c r="U283" s="28">
        <f t="shared" si="60"/>
        <v>7.0165424723830916E-4</v>
      </c>
      <c r="V283" s="29">
        <f t="shared" si="54"/>
        <v>0.02</v>
      </c>
      <c r="W283" s="45">
        <f t="shared" si="61"/>
        <v>49862.991558739603</v>
      </c>
      <c r="X283" s="45">
        <f t="shared" si="62"/>
        <v>0</v>
      </c>
      <c r="Y283" s="15"/>
      <c r="Z283" s="15"/>
    </row>
    <row r="284" spans="1:26" ht="18" customHeight="1" x14ac:dyDescent="0.25">
      <c r="A284" s="15"/>
      <c r="B284" s="15"/>
      <c r="C284" s="15"/>
      <c r="D284" s="15"/>
      <c r="E284" s="16"/>
      <c r="F284" s="15"/>
      <c r="G284" s="23">
        <v>282</v>
      </c>
      <c r="H284" s="24">
        <f t="shared" si="56"/>
        <v>45000</v>
      </c>
      <c r="I284" s="25">
        <f>SUMIF(Table1[Date],"="&amp;H284,Table1[$STAKE TO FAUCET])</f>
        <v>0</v>
      </c>
      <c r="J284" s="25">
        <f>SUMIF(Table13[Date],"="&amp;H284,Table13[$STAKE CLAIMED])</f>
        <v>0</v>
      </c>
      <c r="K284" s="26">
        <f>IF(IFERROR(MATCH(H284,Table16[Date],0),0)=1,INDEX(Table16[New NFV],MATCH(H284,Table16[Date],0)),K283 + (K283*0.0095)+I284)</f>
        <v>3457.2989610589616</v>
      </c>
      <c r="L284" s="26">
        <f>IF(T284&lt;-0.33,IF(L283-(W283-X284)&lt;K284,K284,L283-(W283-X284)),IF(IFERROR(MATCH(H284,Table16[Date],0),0)=1,INDEX(Table16[New GFV],MATCH(H284,Table16[Date],0)),L283+(L283*V283*0.95)+I284))</f>
        <v>48514.734678437853</v>
      </c>
      <c r="M284" s="26">
        <f t="shared" si="63"/>
        <v>34.247637058533549</v>
      </c>
      <c r="N284" s="26">
        <f t="shared" si="57"/>
        <v>1.7123818529266774</v>
      </c>
      <c r="O284" s="26">
        <f t="shared" si="55"/>
        <v>952.20283961605207</v>
      </c>
      <c r="P284" s="26">
        <f t="shared" si="58"/>
        <v>47.610141980802609</v>
      </c>
      <c r="Q284" s="26">
        <f t="shared" si="64"/>
        <v>986.45047667458562</v>
      </c>
      <c r="R284" s="26">
        <f t="shared" si="65"/>
        <v>49.322523833729285</v>
      </c>
      <c r="S284" s="26">
        <f>IF(IFERROR(MATCH(H284,Table16[Date],0),0)=1,INDEX(Table16[New Claimed],MATCH(H284,Table16[Date],0)),S283+(K283*0.01)+J284)</f>
        <v>3386.3146958515367</v>
      </c>
      <c r="T284" s="27">
        <f t="shared" si="59"/>
        <v>2.0531711606936814E-2</v>
      </c>
      <c r="U284" s="28">
        <f t="shared" si="60"/>
        <v>6.9505126026590119E-4</v>
      </c>
      <c r="V284" s="29">
        <f t="shared" si="54"/>
        <v>0.02</v>
      </c>
      <c r="W284" s="45">
        <f t="shared" si="61"/>
        <v>50815.194398355656</v>
      </c>
      <c r="X284" s="45">
        <f t="shared" si="62"/>
        <v>0</v>
      </c>
      <c r="Y284" s="15"/>
      <c r="Z284" s="15"/>
    </row>
    <row r="285" spans="1:26" ht="18" customHeight="1" x14ac:dyDescent="0.25">
      <c r="A285" s="15"/>
      <c r="B285" s="15"/>
      <c r="C285" s="15"/>
      <c r="D285" s="15"/>
      <c r="E285" s="16"/>
      <c r="F285" s="15"/>
      <c r="G285" s="23">
        <v>283</v>
      </c>
      <c r="H285" s="24">
        <f t="shared" si="56"/>
        <v>45001</v>
      </c>
      <c r="I285" s="25">
        <f>SUMIF(Table1[Date],"="&amp;H285,Table1[$STAKE TO FAUCET])</f>
        <v>0</v>
      </c>
      <c r="J285" s="25">
        <f>SUMIF(Table13[Date],"="&amp;H285,Table13[$STAKE CLAIMED])</f>
        <v>0</v>
      </c>
      <c r="K285" s="26">
        <f>IF(IFERROR(MATCH(H285,Table16[Date],0),0)=1,INDEX(Table16[New NFV],MATCH(H285,Table16[Date],0)),K284 + (K284*0.0095)+I285)</f>
        <v>3490.1433011890217</v>
      </c>
      <c r="L285" s="26">
        <f>IF(T285&lt;-0.33,IF(L284-(W284-X285)&lt;K285,K285,L284-(W284-X285)),IF(IFERROR(MATCH(H285,Table16[Date],0),0)=1,INDEX(Table16[New GFV],MATCH(H285,Table16[Date],0)),L284+(L284*V284*0.95)+I285))</f>
        <v>49436.514637328175</v>
      </c>
      <c r="M285" s="26">
        <f t="shared" si="63"/>
        <v>34.572989610589616</v>
      </c>
      <c r="N285" s="26">
        <f t="shared" si="57"/>
        <v>1.728649480529481</v>
      </c>
      <c r="O285" s="26">
        <f t="shared" si="55"/>
        <v>970.29469356875711</v>
      </c>
      <c r="P285" s="26">
        <f t="shared" si="58"/>
        <v>48.514734678437861</v>
      </c>
      <c r="Q285" s="26">
        <f t="shared" si="64"/>
        <v>1004.8676831793467</v>
      </c>
      <c r="R285" s="26">
        <f t="shared" si="65"/>
        <v>50.243384158967345</v>
      </c>
      <c r="S285" s="26">
        <f>IF(IFERROR(MATCH(H285,Table16[Date],0),0)=1,INDEX(Table16[New Claimed],MATCH(H285,Table16[Date],0)),S284+(K284*0.01)+J285)</f>
        <v>3420.8876854621262</v>
      </c>
      <c r="T285" s="27">
        <f t="shared" si="59"/>
        <v>1.9843201195578843E-2</v>
      </c>
      <c r="U285" s="28">
        <f t="shared" si="60"/>
        <v>6.8851041135797181E-4</v>
      </c>
      <c r="V285" s="29">
        <f t="shared" si="54"/>
        <v>0.02</v>
      </c>
      <c r="W285" s="45">
        <f t="shared" si="61"/>
        <v>51785.489091924414</v>
      </c>
      <c r="X285" s="45">
        <f t="shared" si="62"/>
        <v>0</v>
      </c>
      <c r="Y285" s="15"/>
      <c r="Z285" s="15"/>
    </row>
    <row r="286" spans="1:26" ht="18" customHeight="1" x14ac:dyDescent="0.25">
      <c r="A286" s="15"/>
      <c r="B286" s="15"/>
      <c r="C286" s="15"/>
      <c r="D286" s="15"/>
      <c r="E286" s="16"/>
      <c r="F286" s="15"/>
      <c r="G286" s="23">
        <v>284</v>
      </c>
      <c r="H286" s="24">
        <f t="shared" si="56"/>
        <v>45002</v>
      </c>
      <c r="I286" s="25">
        <f>SUMIF(Table1[Date],"="&amp;H286,Table1[$STAKE TO FAUCET])</f>
        <v>0</v>
      </c>
      <c r="J286" s="25">
        <f>SUMIF(Table13[Date],"="&amp;H286,Table13[$STAKE CLAIMED])</f>
        <v>0</v>
      </c>
      <c r="K286" s="26">
        <f>IF(IFERROR(MATCH(H286,Table16[Date],0),0)=1,INDEX(Table16[New NFV],MATCH(H286,Table16[Date],0)),K285 + (K285*0.0095)+I286)</f>
        <v>3523.2996625503174</v>
      </c>
      <c r="L286" s="26">
        <f>IF(T286&lt;-0.33,IF(L285-(W285-X286)&lt;K286,K286,L285-(W285-X286)),IF(IFERROR(MATCH(H286,Table16[Date],0),0)=1,INDEX(Table16[New GFV],MATCH(H286,Table16[Date],0)),L285+(L285*V285*0.95)+I286))</f>
        <v>50375.808415437408</v>
      </c>
      <c r="M286" s="26">
        <f t="shared" si="63"/>
        <v>34.901433011890219</v>
      </c>
      <c r="N286" s="26">
        <f t="shared" si="57"/>
        <v>1.745071650594511</v>
      </c>
      <c r="O286" s="26">
        <f t="shared" si="55"/>
        <v>988.73029274656358</v>
      </c>
      <c r="P286" s="26">
        <f t="shared" si="58"/>
        <v>49.43651463732818</v>
      </c>
      <c r="Q286" s="26">
        <f t="shared" si="64"/>
        <v>1023.6317257584537</v>
      </c>
      <c r="R286" s="26">
        <f t="shared" si="65"/>
        <v>51.181586287922691</v>
      </c>
      <c r="S286" s="26">
        <f>IF(IFERROR(MATCH(H286,Table16[Date],0),0)=1,INDEX(Table16[New Claimed],MATCH(H286,Table16[Date],0)),S285+(K285*0.01)+J286)</f>
        <v>3455.7891184740165</v>
      </c>
      <c r="T286" s="27">
        <f t="shared" si="59"/>
        <v>1.9161170079820527E-2</v>
      </c>
      <c r="U286" s="28">
        <f t="shared" si="60"/>
        <v>6.8203111575831574E-4</v>
      </c>
      <c r="V286" s="29">
        <f t="shared" si="54"/>
        <v>0.02</v>
      </c>
      <c r="W286" s="45">
        <f t="shared" si="61"/>
        <v>52774.219384670978</v>
      </c>
      <c r="X286" s="45">
        <f t="shared" si="62"/>
        <v>0</v>
      </c>
      <c r="Y286" s="15"/>
      <c r="Z286" s="15"/>
    </row>
    <row r="287" spans="1:26" ht="18" customHeight="1" x14ac:dyDescent="0.25">
      <c r="A287" s="15"/>
      <c r="B287" s="15"/>
      <c r="C287" s="15"/>
      <c r="D287" s="15"/>
      <c r="E287" s="16"/>
      <c r="F287" s="15"/>
      <c r="G287" s="23">
        <v>285</v>
      </c>
      <c r="H287" s="24">
        <f t="shared" si="56"/>
        <v>45003</v>
      </c>
      <c r="I287" s="25">
        <f>SUMIF(Table1[Date],"="&amp;H287,Table1[$STAKE TO FAUCET])</f>
        <v>0</v>
      </c>
      <c r="J287" s="25">
        <f>SUMIF(Table13[Date],"="&amp;H287,Table13[$STAKE CLAIMED])</f>
        <v>0</v>
      </c>
      <c r="K287" s="26">
        <f>IF(IFERROR(MATCH(H287,Table16[Date],0),0)=1,INDEX(Table16[New NFV],MATCH(H287,Table16[Date],0)),K286 + (K286*0.0095)+I287)</f>
        <v>3556.7710093445453</v>
      </c>
      <c r="L287" s="26">
        <f>IF(T287&lt;-0.33,IF(L286-(W286-X287)&lt;K287,K287,L286-(W286-X287)),IF(IFERROR(MATCH(H287,Table16[Date],0),0)=1,INDEX(Table16[New GFV],MATCH(H287,Table16[Date],0)),L286+(L286*V286*0.95)+I287))</f>
        <v>51332.948775330718</v>
      </c>
      <c r="M287" s="26">
        <f t="shared" si="63"/>
        <v>35.232996625503176</v>
      </c>
      <c r="N287" s="26">
        <f t="shared" si="57"/>
        <v>1.761649831275159</v>
      </c>
      <c r="O287" s="26">
        <f t="shared" si="55"/>
        <v>1007.5161683087482</v>
      </c>
      <c r="P287" s="26">
        <f t="shared" si="58"/>
        <v>50.375808415437412</v>
      </c>
      <c r="Q287" s="26">
        <f t="shared" si="64"/>
        <v>1042.7491649342514</v>
      </c>
      <c r="R287" s="26">
        <f t="shared" si="65"/>
        <v>52.137458246712569</v>
      </c>
      <c r="S287" s="26">
        <f>IF(IFERROR(MATCH(H287,Table16[Date],0),0)=1,INDEX(Table16[New Claimed],MATCH(H287,Table16[Date],0)),S286+(K286*0.01)+J287)</f>
        <v>3491.0221150995199</v>
      </c>
      <c r="T287" s="27">
        <f t="shared" si="59"/>
        <v>1.8485557285607173E-2</v>
      </c>
      <c r="U287" s="28">
        <f t="shared" si="60"/>
        <v>6.7561279421335385E-4</v>
      </c>
      <c r="V287" s="29">
        <f t="shared" si="54"/>
        <v>0.02</v>
      </c>
      <c r="W287" s="45">
        <f t="shared" si="61"/>
        <v>53781.735552979728</v>
      </c>
      <c r="X287" s="45">
        <f t="shared" si="62"/>
        <v>0</v>
      </c>
      <c r="Y287" s="15"/>
      <c r="Z287" s="15"/>
    </row>
    <row r="288" spans="1:26" ht="18" customHeight="1" x14ac:dyDescent="0.25">
      <c r="A288" s="15"/>
      <c r="B288" s="15"/>
      <c r="C288" s="15"/>
      <c r="D288" s="15"/>
      <c r="E288" s="16"/>
      <c r="F288" s="15"/>
      <c r="G288" s="23">
        <v>286</v>
      </c>
      <c r="H288" s="24">
        <f t="shared" si="56"/>
        <v>45004</v>
      </c>
      <c r="I288" s="25">
        <f>SUMIF(Table1[Date],"="&amp;H288,Table1[$STAKE TO FAUCET])</f>
        <v>0</v>
      </c>
      <c r="J288" s="25">
        <f>SUMIF(Table13[Date],"="&amp;H288,Table13[$STAKE CLAIMED])</f>
        <v>0</v>
      </c>
      <c r="K288" s="26">
        <f>IF(IFERROR(MATCH(H288,Table16[Date],0),0)=1,INDEX(Table16[New NFV],MATCH(H288,Table16[Date],0)),K287 + (K287*0.0095)+I288)</f>
        <v>3590.5603339333184</v>
      </c>
      <c r="L288" s="26">
        <f>IF(T288&lt;-0.33,IF(L287-(W287-X288)&lt;K288,K288,L287-(W287-X288)),IF(IFERROR(MATCH(H288,Table16[Date],0),0)=1,INDEX(Table16[New GFV],MATCH(H288,Table16[Date],0)),L287+(L287*V287*0.95)+I288))</f>
        <v>52308.274802062006</v>
      </c>
      <c r="M288" s="26">
        <f t="shared" si="63"/>
        <v>35.567710093445456</v>
      </c>
      <c r="N288" s="26">
        <f t="shared" si="57"/>
        <v>1.778385504672273</v>
      </c>
      <c r="O288" s="26">
        <f t="shared" si="55"/>
        <v>1026.6589755066143</v>
      </c>
      <c r="P288" s="26">
        <f t="shared" si="58"/>
        <v>51.332948775330721</v>
      </c>
      <c r="Q288" s="26">
        <f t="shared" si="64"/>
        <v>1062.2266856000597</v>
      </c>
      <c r="R288" s="26">
        <f t="shared" si="65"/>
        <v>53.111334280002993</v>
      </c>
      <c r="S288" s="26">
        <f>IF(IFERROR(MATCH(H288,Table16[Date],0),0)=1,INDEX(Table16[New Claimed],MATCH(H288,Table16[Date],0)),S287+(K287*0.01)+J288)</f>
        <v>3526.5898251929652</v>
      </c>
      <c r="T288" s="27">
        <f t="shared" si="59"/>
        <v>1.7816302412686641E-2</v>
      </c>
      <c r="U288" s="28">
        <f t="shared" si="60"/>
        <v>6.6925487292053207E-4</v>
      </c>
      <c r="V288" s="29">
        <f t="shared" si="54"/>
        <v>0.02</v>
      </c>
      <c r="W288" s="45">
        <f t="shared" si="61"/>
        <v>54808.394528486344</v>
      </c>
      <c r="X288" s="45">
        <f t="shared" si="62"/>
        <v>0</v>
      </c>
      <c r="Y288" s="15"/>
      <c r="Z288" s="15"/>
    </row>
    <row r="289" spans="1:26" ht="18" customHeight="1" x14ac:dyDescent="0.25">
      <c r="A289" s="15"/>
      <c r="B289" s="15"/>
      <c r="C289" s="15"/>
      <c r="D289" s="15"/>
      <c r="E289" s="16"/>
      <c r="F289" s="15"/>
      <c r="G289" s="23">
        <v>287</v>
      </c>
      <c r="H289" s="24">
        <f t="shared" si="56"/>
        <v>45005</v>
      </c>
      <c r="I289" s="25">
        <f>SUMIF(Table1[Date],"="&amp;H289,Table1[$STAKE TO FAUCET])</f>
        <v>0</v>
      </c>
      <c r="J289" s="25">
        <f>SUMIF(Table13[Date],"="&amp;H289,Table13[$STAKE CLAIMED])</f>
        <v>0</v>
      </c>
      <c r="K289" s="26">
        <f>IF(IFERROR(MATCH(H289,Table16[Date],0),0)=1,INDEX(Table16[New NFV],MATCH(H289,Table16[Date],0)),K288 + (K288*0.0095)+I289)</f>
        <v>3624.6706571056848</v>
      </c>
      <c r="L289" s="26">
        <f>IF(T289&lt;-0.33,IF(L288-(W288-X289)&lt;K289,K289,L288-(W288-X289)),IF(IFERROR(MATCH(H289,Table16[Date],0),0)=1,INDEX(Table16[New GFV],MATCH(H289,Table16[Date],0)),L288+(L288*V288*0.95)+I289))</f>
        <v>53302.132023301187</v>
      </c>
      <c r="M289" s="26">
        <f t="shared" si="63"/>
        <v>35.905603339333183</v>
      </c>
      <c r="N289" s="26">
        <f t="shared" si="57"/>
        <v>1.7952801669666592</v>
      </c>
      <c r="O289" s="26">
        <f t="shared" si="55"/>
        <v>1046.1654960412402</v>
      </c>
      <c r="P289" s="26">
        <f t="shared" si="58"/>
        <v>52.308274802062016</v>
      </c>
      <c r="Q289" s="26">
        <f t="shared" si="64"/>
        <v>1082.0710993805733</v>
      </c>
      <c r="R289" s="26">
        <f t="shared" si="65"/>
        <v>54.103554969028679</v>
      </c>
      <c r="S289" s="26">
        <f>IF(IFERROR(MATCH(H289,Table16[Date],0),0)=1,INDEX(Table16[New Claimed],MATCH(H289,Table16[Date],0)),S288+(K288*0.01)+J289)</f>
        <v>3562.4954285322983</v>
      </c>
      <c r="T289" s="27">
        <f t="shared" si="59"/>
        <v>1.7153345629209147E-2</v>
      </c>
      <c r="U289" s="28">
        <f t="shared" si="60"/>
        <v>6.6295678347749395E-4</v>
      </c>
      <c r="V289" s="29">
        <f t="shared" si="54"/>
        <v>0.02</v>
      </c>
      <c r="W289" s="45">
        <f t="shared" si="61"/>
        <v>55854.560024527585</v>
      </c>
      <c r="X289" s="45">
        <f t="shared" si="62"/>
        <v>0</v>
      </c>
      <c r="Y289" s="15"/>
      <c r="Z289" s="15"/>
    </row>
    <row r="290" spans="1:26" ht="18" customHeight="1" x14ac:dyDescent="0.25">
      <c r="A290" s="15"/>
      <c r="B290" s="15"/>
      <c r="C290" s="15"/>
      <c r="D290" s="15"/>
      <c r="E290" s="16"/>
      <c r="F290" s="15"/>
      <c r="G290" s="23">
        <v>288</v>
      </c>
      <c r="H290" s="24">
        <f t="shared" si="56"/>
        <v>45006</v>
      </c>
      <c r="I290" s="25">
        <f>SUMIF(Table1[Date],"="&amp;H290,Table1[$STAKE TO FAUCET])</f>
        <v>0</v>
      </c>
      <c r="J290" s="25">
        <f>SUMIF(Table13[Date],"="&amp;H290,Table13[$STAKE CLAIMED])</f>
        <v>0</v>
      </c>
      <c r="K290" s="26">
        <f>IF(IFERROR(MATCH(H290,Table16[Date],0),0)=1,INDEX(Table16[New NFV],MATCH(H290,Table16[Date],0)),K289 + (K289*0.0095)+I290)</f>
        <v>3659.1050283481886</v>
      </c>
      <c r="L290" s="26">
        <f>IF(T290&lt;-0.33,IF(L289-(W289-X290)&lt;K290,K290,L289-(W289-X290)),IF(IFERROR(MATCH(H290,Table16[Date],0),0)=1,INDEX(Table16[New GFV],MATCH(H290,Table16[Date],0)),L289+(L289*V289*0.95)+I290))</f>
        <v>54314.872531743909</v>
      </c>
      <c r="M290" s="26">
        <f t="shared" si="63"/>
        <v>36.246706571056848</v>
      </c>
      <c r="N290" s="26">
        <f t="shared" si="57"/>
        <v>1.8123353285528425</v>
      </c>
      <c r="O290" s="26">
        <f t="shared" si="55"/>
        <v>1066.0426404660238</v>
      </c>
      <c r="P290" s="26">
        <f t="shared" si="58"/>
        <v>53.302132023301198</v>
      </c>
      <c r="Q290" s="26">
        <f t="shared" si="64"/>
        <v>1102.2893470370807</v>
      </c>
      <c r="R290" s="26">
        <f t="shared" si="65"/>
        <v>55.114467351854039</v>
      </c>
      <c r="S290" s="26">
        <f>IF(IFERROR(MATCH(H290,Table16[Date],0),0)=1,INDEX(Table16[New Claimed],MATCH(H290,Table16[Date],0)),S289+(K289*0.01)+J290)</f>
        <v>3598.7421351033554</v>
      </c>
      <c r="T290" s="27">
        <f t="shared" si="59"/>
        <v>1.6496627666378449E-2</v>
      </c>
      <c r="U290" s="28">
        <f t="shared" si="60"/>
        <v>6.5671796283069822E-4</v>
      </c>
      <c r="V290" s="29">
        <f t="shared" si="54"/>
        <v>0.02</v>
      </c>
      <c r="W290" s="45">
        <f t="shared" si="61"/>
        <v>56920.60266499361</v>
      </c>
      <c r="X290" s="45">
        <f t="shared" si="62"/>
        <v>0</v>
      </c>
      <c r="Y290" s="15"/>
      <c r="Z290" s="15"/>
    </row>
    <row r="291" spans="1:26" ht="18" customHeight="1" x14ac:dyDescent="0.25">
      <c r="A291" s="15"/>
      <c r="B291" s="15"/>
      <c r="C291" s="15"/>
      <c r="D291" s="15"/>
      <c r="E291" s="16"/>
      <c r="F291" s="15"/>
      <c r="G291" s="23">
        <v>289</v>
      </c>
      <c r="H291" s="24">
        <f t="shared" si="56"/>
        <v>45007</v>
      </c>
      <c r="I291" s="25">
        <f>SUMIF(Table1[Date],"="&amp;H291,Table1[$STAKE TO FAUCET])</f>
        <v>0</v>
      </c>
      <c r="J291" s="25">
        <f>SUMIF(Table13[Date],"="&amp;H291,Table13[$STAKE CLAIMED])</f>
        <v>0</v>
      </c>
      <c r="K291" s="26">
        <f>IF(IFERROR(MATCH(H291,Table16[Date],0),0)=1,INDEX(Table16[New NFV],MATCH(H291,Table16[Date],0)),K290 + (K290*0.0095)+I291)</f>
        <v>3693.8665261174965</v>
      </c>
      <c r="L291" s="26">
        <f>IF(T291&lt;-0.33,IF(L290-(W290-X291)&lt;K291,K291,L290-(W290-X291)),IF(IFERROR(MATCH(H291,Table16[Date],0),0)=1,INDEX(Table16[New GFV],MATCH(H291,Table16[Date],0)),L290+(L290*V290*0.95)+I291))</f>
        <v>55346.855109847042</v>
      </c>
      <c r="M291" s="26">
        <f t="shared" si="63"/>
        <v>36.591050283481884</v>
      </c>
      <c r="N291" s="26">
        <f t="shared" si="57"/>
        <v>1.8295525141740943</v>
      </c>
      <c r="O291" s="26">
        <f t="shared" si="55"/>
        <v>1086.2974506348783</v>
      </c>
      <c r="P291" s="26">
        <f t="shared" si="58"/>
        <v>54.314872531743916</v>
      </c>
      <c r="Q291" s="26">
        <f t="shared" si="64"/>
        <v>1122.8885009183603</v>
      </c>
      <c r="R291" s="26">
        <f t="shared" si="65"/>
        <v>56.144425045918013</v>
      </c>
      <c r="S291" s="26">
        <f>IF(IFERROR(MATCH(H291,Table16[Date],0),0)=1,INDEX(Table16[New Claimed],MATCH(H291,Table16[Date],0)),S290+(K290*0.01)+J291)</f>
        <v>3635.3331853868372</v>
      </c>
      <c r="T291" s="27">
        <f t="shared" si="59"/>
        <v>1.5846089813153549E-2</v>
      </c>
      <c r="U291" s="28">
        <f t="shared" si="60"/>
        <v>6.505378532249001E-4</v>
      </c>
      <c r="V291" s="29">
        <f t="shared" si="54"/>
        <v>0.02</v>
      </c>
      <c r="W291" s="45">
        <f t="shared" si="61"/>
        <v>58006.900115628487</v>
      </c>
      <c r="X291" s="45">
        <f t="shared" si="62"/>
        <v>0</v>
      </c>
      <c r="Y291" s="15"/>
      <c r="Z291" s="15"/>
    </row>
    <row r="292" spans="1:26" ht="18" customHeight="1" x14ac:dyDescent="0.25">
      <c r="A292" s="15"/>
      <c r="B292" s="15"/>
      <c r="C292" s="15"/>
      <c r="D292" s="15"/>
      <c r="E292" s="16"/>
      <c r="F292" s="15"/>
      <c r="G292" s="23">
        <v>290</v>
      </c>
      <c r="H292" s="24">
        <f t="shared" si="56"/>
        <v>45008</v>
      </c>
      <c r="I292" s="25">
        <f>SUMIF(Table1[Date],"="&amp;H292,Table1[$STAKE TO FAUCET])</f>
        <v>0</v>
      </c>
      <c r="J292" s="25">
        <f>SUMIF(Table13[Date],"="&amp;H292,Table13[$STAKE CLAIMED])</f>
        <v>0</v>
      </c>
      <c r="K292" s="26">
        <f>IF(IFERROR(MATCH(H292,Table16[Date],0),0)=1,INDEX(Table16[New NFV],MATCH(H292,Table16[Date],0)),K291 + (K291*0.0095)+I292)</f>
        <v>3728.9582581156128</v>
      </c>
      <c r="L292" s="26">
        <f>IF(T292&lt;-0.33,IF(L291-(W291-X292)&lt;K292,K292,L291-(W291-X292)),IF(IFERROR(MATCH(H292,Table16[Date],0),0)=1,INDEX(Table16[New GFV],MATCH(H292,Table16[Date],0)),L291+(L291*V291*0.95)+I292))</f>
        <v>56398.445356934135</v>
      </c>
      <c r="M292" s="26">
        <f t="shared" si="63"/>
        <v>36.938665261174968</v>
      </c>
      <c r="N292" s="26">
        <f t="shared" si="57"/>
        <v>1.8469332630587485</v>
      </c>
      <c r="O292" s="26">
        <f t="shared" si="55"/>
        <v>1106.9371021969409</v>
      </c>
      <c r="P292" s="26">
        <f t="shared" si="58"/>
        <v>55.346855109847048</v>
      </c>
      <c r="Q292" s="26">
        <f t="shared" si="64"/>
        <v>1143.8757674581159</v>
      </c>
      <c r="R292" s="26">
        <f t="shared" si="65"/>
        <v>57.1937883729058</v>
      </c>
      <c r="S292" s="26">
        <f>IF(IFERROR(MATCH(H292,Table16[Date],0),0)=1,INDEX(Table16[New Claimed],MATCH(H292,Table16[Date],0)),S291+(K291*0.01)+J292)</f>
        <v>3672.2718506480123</v>
      </c>
      <c r="T292" s="27">
        <f t="shared" si="59"/>
        <v>1.5201673910999023E-2</v>
      </c>
      <c r="U292" s="28">
        <f t="shared" si="60"/>
        <v>6.4441590215452531E-4</v>
      </c>
      <c r="V292" s="29">
        <f t="shared" si="54"/>
        <v>0.02</v>
      </c>
      <c r="W292" s="45">
        <f t="shared" si="61"/>
        <v>59113.837217825429</v>
      </c>
      <c r="X292" s="45">
        <f t="shared" si="62"/>
        <v>0</v>
      </c>
      <c r="Y292" s="15"/>
      <c r="Z292" s="15"/>
    </row>
    <row r="293" spans="1:26" ht="18" customHeight="1" x14ac:dyDescent="0.25">
      <c r="A293" s="15"/>
      <c r="B293" s="15"/>
      <c r="C293" s="15"/>
      <c r="D293" s="15"/>
      <c r="E293" s="16"/>
      <c r="F293" s="15"/>
      <c r="G293" s="23">
        <v>291</v>
      </c>
      <c r="H293" s="24">
        <f t="shared" si="56"/>
        <v>45009</v>
      </c>
      <c r="I293" s="25">
        <f>SUMIF(Table1[Date],"="&amp;H293,Table1[$STAKE TO FAUCET])</f>
        <v>0</v>
      </c>
      <c r="J293" s="25">
        <f>SUMIF(Table13[Date],"="&amp;H293,Table13[$STAKE CLAIMED])</f>
        <v>0</v>
      </c>
      <c r="K293" s="26">
        <f>IF(IFERROR(MATCH(H293,Table16[Date],0),0)=1,INDEX(Table16[New NFV],MATCH(H293,Table16[Date],0)),K292 + (K292*0.0095)+I293)</f>
        <v>3764.3833615677113</v>
      </c>
      <c r="L293" s="26">
        <f>IF(T293&lt;-0.33,IF(L292-(W292-X293)&lt;K293,K293,L292-(W292-X293)),IF(IFERROR(MATCH(H293,Table16[Date],0),0)=1,INDEX(Table16[New GFV],MATCH(H293,Table16[Date],0)),L292+(L292*V292*0.95)+I293))</f>
        <v>57470.015818715881</v>
      </c>
      <c r="M293" s="26">
        <f t="shared" si="63"/>
        <v>37.289582581156132</v>
      </c>
      <c r="N293" s="26">
        <f t="shared" si="57"/>
        <v>1.8644791290578067</v>
      </c>
      <c r="O293" s="26">
        <f t="shared" si="55"/>
        <v>1127.9689071386827</v>
      </c>
      <c r="P293" s="26">
        <f t="shared" si="58"/>
        <v>56.398445356934133</v>
      </c>
      <c r="Q293" s="26">
        <f t="shared" si="64"/>
        <v>1165.2584897198387</v>
      </c>
      <c r="R293" s="26">
        <f t="shared" si="65"/>
        <v>58.262924485991938</v>
      </c>
      <c r="S293" s="26">
        <f>IF(IFERROR(MATCH(H293,Table16[Date],0),0)=1,INDEX(Table16[New Claimed],MATCH(H293,Table16[Date],0)),S292+(K292*0.01)+J293)</f>
        <v>3709.5614332291684</v>
      </c>
      <c r="T293" s="27">
        <f t="shared" si="59"/>
        <v>1.4563322348686557E-2</v>
      </c>
      <c r="U293" s="28">
        <f t="shared" si="60"/>
        <v>6.3835156231246623E-4</v>
      </c>
      <c r="V293" s="29">
        <f t="shared" si="54"/>
        <v>0.02</v>
      </c>
      <c r="W293" s="45">
        <f t="shared" si="61"/>
        <v>60241.80612496411</v>
      </c>
      <c r="X293" s="45">
        <f t="shared" si="62"/>
        <v>0</v>
      </c>
      <c r="Y293" s="15"/>
      <c r="Z293" s="15"/>
    </row>
    <row r="294" spans="1:26" ht="18" customHeight="1" x14ac:dyDescent="0.25">
      <c r="A294" s="15"/>
      <c r="B294" s="15"/>
      <c r="C294" s="15"/>
      <c r="D294" s="15"/>
      <c r="E294" s="16"/>
      <c r="F294" s="15"/>
      <c r="G294" s="23">
        <v>292</v>
      </c>
      <c r="H294" s="24">
        <f t="shared" si="56"/>
        <v>45010</v>
      </c>
      <c r="I294" s="25">
        <f>SUMIF(Table1[Date],"="&amp;H294,Table1[$STAKE TO FAUCET])</f>
        <v>0</v>
      </c>
      <c r="J294" s="25">
        <f>SUMIF(Table13[Date],"="&amp;H294,Table13[$STAKE CLAIMED])</f>
        <v>0</v>
      </c>
      <c r="K294" s="26">
        <f>IF(IFERROR(MATCH(H294,Table16[Date],0),0)=1,INDEX(Table16[New NFV],MATCH(H294,Table16[Date],0)),K293 + (K293*0.0095)+I294)</f>
        <v>3800.1450035026046</v>
      </c>
      <c r="L294" s="26">
        <f>IF(T294&lt;-0.33,IF(L293-(W293-X294)&lt;K294,K294,L293-(W293-X294)),IF(IFERROR(MATCH(H294,Table16[Date],0),0)=1,INDEX(Table16[New GFV],MATCH(H294,Table16[Date],0)),L293+(L293*V293*0.95)+I294))</f>
        <v>58561.946119271481</v>
      </c>
      <c r="M294" s="26">
        <f t="shared" si="63"/>
        <v>37.643833615677117</v>
      </c>
      <c r="N294" s="26">
        <f t="shared" si="57"/>
        <v>1.8821916807838559</v>
      </c>
      <c r="O294" s="26">
        <f t="shared" si="55"/>
        <v>1149.4003163743178</v>
      </c>
      <c r="P294" s="26">
        <f t="shared" si="58"/>
        <v>57.470015818715893</v>
      </c>
      <c r="Q294" s="26">
        <f t="shared" si="64"/>
        <v>1187.0441499899948</v>
      </c>
      <c r="R294" s="26">
        <f t="shared" si="65"/>
        <v>59.352207499499748</v>
      </c>
      <c r="S294" s="26">
        <f>IF(IFERROR(MATCH(H294,Table16[Date],0),0)=1,INDEX(Table16[New Claimed],MATCH(H294,Table16[Date],0)),S293+(K293*0.01)+J294)</f>
        <v>3747.2052668448455</v>
      </c>
      <c r="T294" s="27">
        <f t="shared" si="59"/>
        <v>1.3930978057143715E-2</v>
      </c>
      <c r="U294" s="28">
        <f t="shared" si="60"/>
        <v>6.3234429154284191E-4</v>
      </c>
      <c r="V294" s="29">
        <f t="shared" si="54"/>
        <v>0.02</v>
      </c>
      <c r="W294" s="45">
        <f t="shared" si="61"/>
        <v>61391.206441338429</v>
      </c>
      <c r="X294" s="45">
        <f t="shared" si="62"/>
        <v>0</v>
      </c>
      <c r="Y294" s="15"/>
      <c r="Z294" s="15"/>
    </row>
    <row r="295" spans="1:26" ht="18" customHeight="1" x14ac:dyDescent="0.25">
      <c r="A295" s="15"/>
      <c r="B295" s="15"/>
      <c r="C295" s="15"/>
      <c r="D295" s="15"/>
      <c r="E295" s="16"/>
      <c r="F295" s="15"/>
      <c r="G295" s="23">
        <v>293</v>
      </c>
      <c r="H295" s="24">
        <f t="shared" si="56"/>
        <v>45011</v>
      </c>
      <c r="I295" s="25">
        <f>SUMIF(Table1[Date],"="&amp;H295,Table1[$STAKE TO FAUCET])</f>
        <v>0</v>
      </c>
      <c r="J295" s="25">
        <f>SUMIF(Table13[Date],"="&amp;H295,Table13[$STAKE CLAIMED])</f>
        <v>0</v>
      </c>
      <c r="K295" s="26">
        <f>IF(IFERROR(MATCH(H295,Table16[Date],0),0)=1,INDEX(Table16[New NFV],MATCH(H295,Table16[Date],0)),K294 + (K294*0.0095)+I295)</f>
        <v>3836.2463810358795</v>
      </c>
      <c r="L295" s="26">
        <f>IF(T295&lt;-0.33,IF(L294-(W294-X295)&lt;K295,K295,L294-(W294-X295)),IF(IFERROR(MATCH(H295,Table16[Date],0),0)=1,INDEX(Table16[New GFV],MATCH(H295,Table16[Date],0)),L294+(L294*V294*0.95)+I295))</f>
        <v>59674.623095537638</v>
      </c>
      <c r="M295" s="26">
        <f t="shared" si="63"/>
        <v>38.001450035026046</v>
      </c>
      <c r="N295" s="26">
        <f t="shared" si="57"/>
        <v>1.9000725017513025</v>
      </c>
      <c r="O295" s="26">
        <f t="shared" si="55"/>
        <v>1171.2389223854295</v>
      </c>
      <c r="P295" s="26">
        <f t="shared" si="58"/>
        <v>58.561946119271482</v>
      </c>
      <c r="Q295" s="26">
        <f t="shared" si="64"/>
        <v>1209.2403724204555</v>
      </c>
      <c r="R295" s="26">
        <f t="shared" si="65"/>
        <v>60.462018621022786</v>
      </c>
      <c r="S295" s="26">
        <f>IF(IFERROR(MATCH(H295,Table16[Date],0),0)=1,INDEX(Table16[New Claimed],MATCH(H295,Table16[Date],0)),S294+(K294*0.01)+J295)</f>
        <v>3785.2067168798717</v>
      </c>
      <c r="T295" s="27">
        <f t="shared" si="59"/>
        <v>1.3304584504352365E-2</v>
      </c>
      <c r="U295" s="28">
        <f t="shared" si="60"/>
        <v>6.2639355279135028E-4</v>
      </c>
      <c r="V295" s="29">
        <f t="shared" si="54"/>
        <v>0.02</v>
      </c>
      <c r="W295" s="45">
        <f t="shared" si="61"/>
        <v>62562.445363723855</v>
      </c>
      <c r="X295" s="45">
        <f t="shared" si="62"/>
        <v>0</v>
      </c>
      <c r="Y295" s="15"/>
      <c r="Z295" s="15"/>
    </row>
    <row r="296" spans="1:26" ht="18" customHeight="1" x14ac:dyDescent="0.25">
      <c r="A296" s="15"/>
      <c r="B296" s="15"/>
      <c r="C296" s="15"/>
      <c r="D296" s="15"/>
      <c r="E296" s="16"/>
      <c r="F296" s="15"/>
      <c r="G296" s="23">
        <v>294</v>
      </c>
      <c r="H296" s="24">
        <f t="shared" si="56"/>
        <v>45012</v>
      </c>
      <c r="I296" s="25">
        <f>SUMIF(Table1[Date],"="&amp;H296,Table1[$STAKE TO FAUCET])</f>
        <v>0</v>
      </c>
      <c r="J296" s="25">
        <f>SUMIF(Table13[Date],"="&amp;H296,Table13[$STAKE CLAIMED])</f>
        <v>0</v>
      </c>
      <c r="K296" s="26">
        <f>IF(IFERROR(MATCH(H296,Table16[Date],0),0)=1,INDEX(Table16[New NFV],MATCH(H296,Table16[Date],0)),K295 + (K295*0.0095)+I296)</f>
        <v>3872.6907216557202</v>
      </c>
      <c r="L296" s="26">
        <f>IF(T296&lt;-0.33,IF(L295-(W295-X296)&lt;K296,K296,L295-(W295-X296)),IF(IFERROR(MATCH(H296,Table16[Date],0),0)=1,INDEX(Table16[New GFV],MATCH(H296,Table16[Date],0)),L295+(L295*V295*0.95)+I296))</f>
        <v>60808.440934352853</v>
      </c>
      <c r="M296" s="26">
        <f t="shared" si="63"/>
        <v>38.362463810358797</v>
      </c>
      <c r="N296" s="26">
        <f t="shared" si="57"/>
        <v>1.9181231905179399</v>
      </c>
      <c r="O296" s="26">
        <f t="shared" si="55"/>
        <v>1193.4924619107528</v>
      </c>
      <c r="P296" s="26">
        <f t="shared" si="58"/>
        <v>59.67462309553764</v>
      </c>
      <c r="Q296" s="26">
        <f t="shared" si="64"/>
        <v>1231.8549257211116</v>
      </c>
      <c r="R296" s="26">
        <f t="shared" si="65"/>
        <v>61.592746286055579</v>
      </c>
      <c r="S296" s="26">
        <f>IF(IFERROR(MATCH(H296,Table16[Date],0),0)=1,INDEX(Table16[New Claimed],MATCH(H296,Table16[Date],0)),S295+(K295*0.01)+J296)</f>
        <v>3823.5691806902305</v>
      </c>
      <c r="T296" s="27">
        <f t="shared" si="59"/>
        <v>1.2684085690294515E-2</v>
      </c>
      <c r="U296" s="28">
        <f t="shared" si="60"/>
        <v>6.2049881405784948E-4</v>
      </c>
      <c r="V296" s="29">
        <f t="shared" si="54"/>
        <v>0.02</v>
      </c>
      <c r="W296" s="45">
        <f t="shared" si="61"/>
        <v>63755.93782563461</v>
      </c>
      <c r="X296" s="45">
        <f t="shared" si="62"/>
        <v>0</v>
      </c>
      <c r="Y296" s="15"/>
      <c r="Z296" s="15"/>
    </row>
    <row r="297" spans="1:26" ht="18" customHeight="1" x14ac:dyDescent="0.25">
      <c r="A297" s="15"/>
      <c r="B297" s="15"/>
      <c r="C297" s="15"/>
      <c r="D297" s="15"/>
      <c r="E297" s="16"/>
      <c r="F297" s="15"/>
      <c r="G297" s="23">
        <v>295</v>
      </c>
      <c r="H297" s="24">
        <f t="shared" si="56"/>
        <v>45013</v>
      </c>
      <c r="I297" s="25">
        <f>SUMIF(Table1[Date],"="&amp;H297,Table1[$STAKE TO FAUCET])</f>
        <v>0</v>
      </c>
      <c r="J297" s="25">
        <f>SUMIF(Table13[Date],"="&amp;H297,Table13[$STAKE CLAIMED])</f>
        <v>0</v>
      </c>
      <c r="K297" s="26">
        <f>IF(IFERROR(MATCH(H297,Table16[Date],0),0)=1,INDEX(Table16[New NFV],MATCH(H297,Table16[Date],0)),K296 + (K296*0.0095)+I297)</f>
        <v>3909.4812835114494</v>
      </c>
      <c r="L297" s="26">
        <f>IF(T297&lt;-0.33,IF(L296-(W296-X297)&lt;K297,K297,L296-(W296-X297)),IF(IFERROR(MATCH(H297,Table16[Date],0),0)=1,INDEX(Table16[New GFV],MATCH(H297,Table16[Date],0)),L296+(L296*V296*0.95)+I297))</f>
        <v>61963.801312105556</v>
      </c>
      <c r="M297" s="26">
        <f t="shared" si="63"/>
        <v>38.726907216557201</v>
      </c>
      <c r="N297" s="26">
        <f t="shared" si="57"/>
        <v>1.9363453608278602</v>
      </c>
      <c r="O297" s="26">
        <f t="shared" si="55"/>
        <v>1216.1688186870572</v>
      </c>
      <c r="P297" s="26">
        <f t="shared" si="58"/>
        <v>60.808440934352859</v>
      </c>
      <c r="Q297" s="26">
        <f t="shared" si="64"/>
        <v>1254.8957259036144</v>
      </c>
      <c r="R297" s="26">
        <f t="shared" si="65"/>
        <v>62.744786295180717</v>
      </c>
      <c r="S297" s="26">
        <f>IF(IFERROR(MATCH(H297,Table16[Date],0),0)=1,INDEX(Table16[New Claimed],MATCH(H297,Table16[Date],0)),S296+(K296*0.01)+J297)</f>
        <v>3862.2960879067878</v>
      </c>
      <c r="T297" s="27">
        <f t="shared" si="59"/>
        <v>1.2069426141945993E-2</v>
      </c>
      <c r="U297" s="28">
        <f t="shared" si="60"/>
        <v>6.1465954834852288E-4</v>
      </c>
      <c r="V297" s="29">
        <f t="shared" si="54"/>
        <v>0.02</v>
      </c>
      <c r="W297" s="45">
        <f t="shared" si="61"/>
        <v>64972.10664432167</v>
      </c>
      <c r="X297" s="45">
        <f t="shared" si="62"/>
        <v>0</v>
      </c>
      <c r="Y297" s="15"/>
      <c r="Z297" s="15"/>
    </row>
    <row r="298" spans="1:26" ht="18" customHeight="1" x14ac:dyDescent="0.25">
      <c r="A298" s="15"/>
      <c r="B298" s="15"/>
      <c r="C298" s="15"/>
      <c r="D298" s="15"/>
      <c r="E298" s="16"/>
      <c r="F298" s="15"/>
      <c r="G298" s="23">
        <v>296</v>
      </c>
      <c r="H298" s="24">
        <f t="shared" si="56"/>
        <v>45014</v>
      </c>
      <c r="I298" s="25">
        <f>SUMIF(Table1[Date],"="&amp;H298,Table1[$STAKE TO FAUCET])</f>
        <v>0</v>
      </c>
      <c r="J298" s="25">
        <f>SUMIF(Table13[Date],"="&amp;H298,Table13[$STAKE CLAIMED])</f>
        <v>0</v>
      </c>
      <c r="K298" s="26">
        <f>IF(IFERROR(MATCH(H298,Table16[Date],0),0)=1,INDEX(Table16[New NFV],MATCH(H298,Table16[Date],0)),K297 + (K297*0.0095)+I298)</f>
        <v>3946.6213557048081</v>
      </c>
      <c r="L298" s="26">
        <f>IF(T298&lt;-0.33,IF(L297-(W297-X298)&lt;K298,K298,L297-(W297-X298)),IF(IFERROR(MATCH(H298,Table16[Date],0),0)=1,INDEX(Table16[New GFV],MATCH(H298,Table16[Date],0)),L297+(L297*V297*0.95)+I298))</f>
        <v>63141.113537035562</v>
      </c>
      <c r="M298" s="26">
        <f t="shared" si="63"/>
        <v>39.094812835114496</v>
      </c>
      <c r="N298" s="26">
        <f t="shared" si="57"/>
        <v>1.9547406417557249</v>
      </c>
      <c r="O298" s="26">
        <f t="shared" si="55"/>
        <v>1239.2760262421111</v>
      </c>
      <c r="P298" s="26">
        <f t="shared" si="58"/>
        <v>61.963801312105559</v>
      </c>
      <c r="Q298" s="26">
        <f t="shared" si="64"/>
        <v>1278.3708390772256</v>
      </c>
      <c r="R298" s="26">
        <f t="shared" si="65"/>
        <v>63.918541953861286</v>
      </c>
      <c r="S298" s="26">
        <f>IF(IFERROR(MATCH(H298,Table16[Date],0),0)=1,INDEX(Table16[New Claimed],MATCH(H298,Table16[Date],0)),S297+(K297*0.01)+J298)</f>
        <v>3901.3909007419024</v>
      </c>
      <c r="T298" s="27">
        <f t="shared" si="59"/>
        <v>1.1460550908316922E-2</v>
      </c>
      <c r="U298" s="28">
        <f t="shared" si="60"/>
        <v>6.0887523362907099E-4</v>
      </c>
      <c r="V298" s="29">
        <f t="shared" si="54"/>
        <v>0.02</v>
      </c>
      <c r="W298" s="45">
        <f t="shared" si="61"/>
        <v>66211.382670563777</v>
      </c>
      <c r="X298" s="45">
        <f t="shared" si="62"/>
        <v>0</v>
      </c>
      <c r="Y298" s="15"/>
      <c r="Z298" s="15"/>
    </row>
    <row r="299" spans="1:26" ht="18" customHeight="1" x14ac:dyDescent="0.25">
      <c r="A299" s="15"/>
      <c r="B299" s="15"/>
      <c r="C299" s="15"/>
      <c r="D299" s="15"/>
      <c r="E299" s="16"/>
      <c r="F299" s="15"/>
      <c r="G299" s="23">
        <v>297</v>
      </c>
      <c r="H299" s="24">
        <f t="shared" si="56"/>
        <v>45015</v>
      </c>
      <c r="I299" s="25">
        <f>SUMIF(Table1[Date],"="&amp;H299,Table1[$STAKE TO FAUCET])</f>
        <v>0</v>
      </c>
      <c r="J299" s="25">
        <f>SUMIF(Table13[Date],"="&amp;H299,Table13[$STAKE CLAIMED])</f>
        <v>0</v>
      </c>
      <c r="K299" s="26">
        <f>IF(IFERROR(MATCH(H299,Table16[Date],0),0)=1,INDEX(Table16[New NFV],MATCH(H299,Table16[Date],0)),K298 + (K298*0.0095)+I299)</f>
        <v>3984.1142585840039</v>
      </c>
      <c r="L299" s="26">
        <f>IF(T299&lt;-0.33,IF(L298-(W298-X299)&lt;K299,K299,L298-(W298-X299)),IF(IFERROR(MATCH(H299,Table16[Date],0),0)=1,INDEX(Table16[New GFV],MATCH(H299,Table16[Date],0)),L298+(L298*V298*0.95)+I299))</f>
        <v>64340.794694239237</v>
      </c>
      <c r="M299" s="26">
        <f t="shared" si="63"/>
        <v>39.466213557048086</v>
      </c>
      <c r="N299" s="26">
        <f t="shared" si="57"/>
        <v>1.9733106778524043</v>
      </c>
      <c r="O299" s="26">
        <f t="shared" si="55"/>
        <v>1262.8222707407112</v>
      </c>
      <c r="P299" s="26">
        <f t="shared" si="58"/>
        <v>63.141113537035565</v>
      </c>
      <c r="Q299" s="26">
        <f t="shared" si="64"/>
        <v>1302.2884842977594</v>
      </c>
      <c r="R299" s="26">
        <f t="shared" si="65"/>
        <v>65.114424214887975</v>
      </c>
      <c r="S299" s="26">
        <f>IF(IFERROR(MATCH(H299,Table16[Date],0),0)=1,INDEX(Table16[New Claimed],MATCH(H299,Table16[Date],0)),S298+(K298*0.01)+J299)</f>
        <v>3940.8571142989504</v>
      </c>
      <c r="T299" s="27">
        <f t="shared" si="59"/>
        <v>1.0857405555539356E-2</v>
      </c>
      <c r="U299" s="28">
        <f t="shared" si="60"/>
        <v>6.0314535277756522E-4</v>
      </c>
      <c r="V299" s="29">
        <f t="shared" si="54"/>
        <v>0.02</v>
      </c>
      <c r="W299" s="45">
        <f t="shared" si="61"/>
        <v>67474.204941304488</v>
      </c>
      <c r="X299" s="45">
        <f t="shared" si="62"/>
        <v>0</v>
      </c>
      <c r="Y299" s="15"/>
      <c r="Z299" s="15"/>
    </row>
    <row r="300" spans="1:26" ht="18" customHeight="1" x14ac:dyDescent="0.25">
      <c r="A300" s="15"/>
      <c r="B300" s="15"/>
      <c r="C300" s="15"/>
      <c r="D300" s="15"/>
      <c r="E300" s="16"/>
      <c r="F300" s="15"/>
      <c r="G300" s="23">
        <v>298</v>
      </c>
      <c r="H300" s="24">
        <f t="shared" si="56"/>
        <v>45016</v>
      </c>
      <c r="I300" s="25">
        <f>SUMIF(Table1[Date],"="&amp;H300,Table1[$STAKE TO FAUCET])</f>
        <v>0</v>
      </c>
      <c r="J300" s="25">
        <f>SUMIF(Table13[Date],"="&amp;H300,Table13[$STAKE CLAIMED])</f>
        <v>0</v>
      </c>
      <c r="K300" s="26">
        <f>IF(IFERROR(MATCH(H300,Table16[Date],0),0)=1,INDEX(Table16[New NFV],MATCH(H300,Table16[Date],0)),K299 + (K299*0.0095)+I300)</f>
        <v>4021.9633440405519</v>
      </c>
      <c r="L300" s="26">
        <f>IF(T300&lt;-0.33,IF(L299-(W299-X300)&lt;K300,K300,L299-(W299-X300)),IF(IFERROR(MATCH(H300,Table16[Date],0),0)=1,INDEX(Table16[New GFV],MATCH(H300,Table16[Date],0)),L299+(L299*V299*0.95)+I300))</f>
        <v>65563.269793429776</v>
      </c>
      <c r="M300" s="26">
        <f t="shared" si="63"/>
        <v>39.841142585840039</v>
      </c>
      <c r="N300" s="26">
        <f t="shared" si="57"/>
        <v>1.992057129292002</v>
      </c>
      <c r="O300" s="26">
        <f t="shared" si="55"/>
        <v>1286.8158938847848</v>
      </c>
      <c r="P300" s="26">
        <f t="shared" si="58"/>
        <v>64.34079469423925</v>
      </c>
      <c r="Q300" s="26">
        <f t="shared" si="64"/>
        <v>1326.6570364706249</v>
      </c>
      <c r="R300" s="26">
        <f t="shared" si="65"/>
        <v>66.332851823531257</v>
      </c>
      <c r="S300" s="26">
        <f>IF(IFERROR(MATCH(H300,Table16[Date],0),0)=1,INDEX(Table16[New Claimed],MATCH(H300,Table16[Date],0)),S299+(K299*0.01)+J300)</f>
        <v>3980.6982568847902</v>
      </c>
      <c r="T300" s="27">
        <f t="shared" si="59"/>
        <v>1.0259936162000384E-2</v>
      </c>
      <c r="U300" s="28">
        <f t="shared" si="60"/>
        <v>5.9746939353897202E-4</v>
      </c>
      <c r="V300" s="29">
        <f t="shared" si="54"/>
        <v>0.02</v>
      </c>
      <c r="W300" s="45">
        <f t="shared" si="61"/>
        <v>68761.02083518928</v>
      </c>
      <c r="X300" s="45">
        <f t="shared" si="62"/>
        <v>0</v>
      </c>
      <c r="Y300" s="15"/>
      <c r="Z300" s="15"/>
    </row>
    <row r="301" spans="1:26" ht="18" customHeight="1" x14ac:dyDescent="0.25">
      <c r="A301" s="15"/>
      <c r="B301" s="15"/>
      <c r="C301" s="15"/>
      <c r="D301" s="15"/>
      <c r="E301" s="16"/>
      <c r="F301" s="15"/>
      <c r="G301" s="23">
        <v>299</v>
      </c>
      <c r="H301" s="24">
        <f t="shared" si="56"/>
        <v>45017</v>
      </c>
      <c r="I301" s="25">
        <f>SUMIF(Table1[Date],"="&amp;H301,Table1[$STAKE TO FAUCET])</f>
        <v>0</v>
      </c>
      <c r="J301" s="25">
        <f>SUMIF(Table13[Date],"="&amp;H301,Table13[$STAKE CLAIMED])</f>
        <v>0</v>
      </c>
      <c r="K301" s="26">
        <f>IF(IFERROR(MATCH(H301,Table16[Date],0),0)=1,INDEX(Table16[New NFV],MATCH(H301,Table16[Date],0)),K300 + (K300*0.0095)+I301)</f>
        <v>4060.171995808937</v>
      </c>
      <c r="L301" s="26">
        <f>IF(T301&lt;-0.33,IF(L300-(W300-X301)&lt;K301,K301,L300-(W300-X301)),IF(IFERROR(MATCH(H301,Table16[Date],0),0)=1,INDEX(Table16[New GFV],MATCH(H301,Table16[Date],0)),L300+(L300*V300*0.95)+I301))</f>
        <v>66808.97191950494</v>
      </c>
      <c r="M301" s="26">
        <f t="shared" si="63"/>
        <v>40.219633440405516</v>
      </c>
      <c r="N301" s="26">
        <f t="shared" si="57"/>
        <v>2.010981672020276</v>
      </c>
      <c r="O301" s="26">
        <f t="shared" si="55"/>
        <v>1311.2653958685955</v>
      </c>
      <c r="P301" s="26">
        <f t="shared" si="58"/>
        <v>65.563269793429782</v>
      </c>
      <c r="Q301" s="26">
        <f t="shared" si="64"/>
        <v>1351.485029309001</v>
      </c>
      <c r="R301" s="26">
        <f t="shared" si="65"/>
        <v>67.574251465450061</v>
      </c>
      <c r="S301" s="26">
        <f>IF(IFERROR(MATCH(H301,Table16[Date],0),0)=1,INDEX(Table16[New Claimed],MATCH(H301,Table16[Date],0)),S300+(K300*0.01)+J301)</f>
        <v>4020.9178903251959</v>
      </c>
      <c r="T301" s="27">
        <f t="shared" si="59"/>
        <v>9.6680893135218625E-3</v>
      </c>
      <c r="U301" s="28">
        <f t="shared" si="60"/>
        <v>5.9184684847852186E-4</v>
      </c>
      <c r="V301" s="29">
        <f t="shared" si="54"/>
        <v>0.02</v>
      </c>
      <c r="W301" s="45">
        <f t="shared" si="61"/>
        <v>70072.286231057878</v>
      </c>
      <c r="X301" s="45">
        <f t="shared" si="62"/>
        <v>0</v>
      </c>
      <c r="Y301" s="15"/>
      <c r="Z301" s="15"/>
    </row>
    <row r="302" spans="1:26" ht="18" customHeight="1" x14ac:dyDescent="0.25">
      <c r="A302" s="15"/>
      <c r="B302" s="15"/>
      <c r="C302" s="15"/>
      <c r="D302" s="15"/>
      <c r="E302" s="16"/>
      <c r="F302" s="15"/>
      <c r="G302" s="23">
        <v>300</v>
      </c>
      <c r="H302" s="24">
        <f t="shared" si="56"/>
        <v>45018</v>
      </c>
      <c r="I302" s="25">
        <f>SUMIF(Table1[Date],"="&amp;H302,Table1[$STAKE TO FAUCET])</f>
        <v>0</v>
      </c>
      <c r="J302" s="25">
        <f>SUMIF(Table13[Date],"="&amp;H302,Table13[$STAKE CLAIMED])</f>
        <v>0</v>
      </c>
      <c r="K302" s="26">
        <f>IF(IFERROR(MATCH(H302,Table16[Date],0),0)=1,INDEX(Table16[New NFV],MATCH(H302,Table16[Date],0)),K301 + (K301*0.0095)+I302)</f>
        <v>4098.743629769122</v>
      </c>
      <c r="L302" s="26">
        <f>IF(T302&lt;-0.33,IF(L301-(W301-X302)&lt;K302,K302,L301-(W301-X302)),IF(IFERROR(MATCH(H302,Table16[Date],0),0)=1,INDEX(Table16[New GFV],MATCH(H302,Table16[Date],0)),L301+(L301*V301*0.95)+I302))</f>
        <v>68078.342385975528</v>
      </c>
      <c r="M302" s="26">
        <f t="shared" si="63"/>
        <v>40.601719958089369</v>
      </c>
      <c r="N302" s="26">
        <f t="shared" si="57"/>
        <v>2.0300859979044685</v>
      </c>
      <c r="O302" s="26">
        <f t="shared" si="55"/>
        <v>1336.1794383900988</v>
      </c>
      <c r="P302" s="26">
        <f t="shared" si="58"/>
        <v>66.808971919504941</v>
      </c>
      <c r="Q302" s="26">
        <f t="shared" si="64"/>
        <v>1376.7811583481882</v>
      </c>
      <c r="R302" s="26">
        <f t="shared" si="65"/>
        <v>68.839057917409406</v>
      </c>
      <c r="S302" s="26">
        <f>IF(IFERROR(MATCH(H302,Table16[Date],0),0)=1,INDEX(Table16[New Claimed],MATCH(H302,Table16[Date],0)),S301+(K301*0.01)+J302)</f>
        <v>4061.5196102832851</v>
      </c>
      <c r="T302" s="27">
        <f t="shared" si="59"/>
        <v>9.0818120985853481E-3</v>
      </c>
      <c r="U302" s="28">
        <f t="shared" si="60"/>
        <v>5.862772149365144E-4</v>
      </c>
      <c r="V302" s="29">
        <f t="shared" si="54"/>
        <v>0.02</v>
      </c>
      <c r="W302" s="45">
        <f t="shared" si="61"/>
        <v>71408.465669447978</v>
      </c>
      <c r="X302" s="45">
        <f t="shared" si="62"/>
        <v>0</v>
      </c>
      <c r="Y302" s="15"/>
      <c r="Z302" s="15"/>
    </row>
    <row r="303" spans="1:26" ht="18" customHeight="1" x14ac:dyDescent="0.25">
      <c r="A303" s="15"/>
      <c r="B303" s="15"/>
      <c r="C303" s="15"/>
      <c r="D303" s="15"/>
      <c r="E303" s="16"/>
      <c r="F303" s="15"/>
      <c r="G303" s="23">
        <v>301</v>
      </c>
      <c r="H303" s="24">
        <f t="shared" si="56"/>
        <v>45019</v>
      </c>
      <c r="I303" s="25">
        <f>SUMIF(Table1[Date],"="&amp;H303,Table1[$STAKE TO FAUCET])</f>
        <v>0</v>
      </c>
      <c r="J303" s="25">
        <f>SUMIF(Table13[Date],"="&amp;H303,Table13[$STAKE CLAIMED])</f>
        <v>0</v>
      </c>
      <c r="K303" s="26">
        <f>IF(IFERROR(MATCH(H303,Table16[Date],0),0)=1,INDEX(Table16[New NFV],MATCH(H303,Table16[Date],0)),K302 + (K302*0.0095)+I303)</f>
        <v>4137.681694251929</v>
      </c>
      <c r="L303" s="26">
        <f>IF(T303&lt;-0.33,IF(L302-(W302-X303)&lt;K303,K303,L302-(W302-X303)),IF(IFERROR(MATCH(H303,Table16[Date],0),0)=1,INDEX(Table16[New GFV],MATCH(H303,Table16[Date],0)),L302+(L302*V302*0.95)+I303))</f>
        <v>69371.830891309059</v>
      </c>
      <c r="M303" s="26">
        <f t="shared" si="63"/>
        <v>40.987436297691218</v>
      </c>
      <c r="N303" s="26">
        <f t="shared" si="57"/>
        <v>2.049371814884561</v>
      </c>
      <c r="O303" s="26">
        <f t="shared" si="55"/>
        <v>1361.5668477195106</v>
      </c>
      <c r="P303" s="26">
        <f t="shared" si="58"/>
        <v>68.078342385975532</v>
      </c>
      <c r="Q303" s="26">
        <f t="shared" si="64"/>
        <v>1402.5542840172018</v>
      </c>
      <c r="R303" s="26">
        <f t="shared" si="65"/>
        <v>70.127714200860098</v>
      </c>
      <c r="S303" s="26">
        <f>IF(IFERROR(MATCH(H303,Table16[Date],0),0)=1,INDEX(Table16[New Claimed],MATCH(H303,Table16[Date],0)),S302+(K302*0.01)+J303)</f>
        <v>4102.5070465809767</v>
      </c>
      <c r="T303" s="27">
        <f t="shared" si="59"/>
        <v>8.5010521036011314E-3</v>
      </c>
      <c r="U303" s="28">
        <f t="shared" si="60"/>
        <v>5.8075999498421668E-4</v>
      </c>
      <c r="V303" s="29">
        <f t="shared" si="54"/>
        <v>0.02</v>
      </c>
      <c r="W303" s="45">
        <f t="shared" si="61"/>
        <v>72770.032517167492</v>
      </c>
      <c r="X303" s="45">
        <f t="shared" si="62"/>
        <v>0</v>
      </c>
      <c r="Y303" s="15"/>
      <c r="Z303" s="15"/>
    </row>
    <row r="304" spans="1:26" ht="18" customHeight="1" x14ac:dyDescent="0.25">
      <c r="A304" s="15"/>
      <c r="B304" s="15"/>
      <c r="C304" s="15"/>
      <c r="D304" s="15"/>
      <c r="E304" s="16"/>
      <c r="F304" s="15"/>
      <c r="G304" s="23">
        <v>302</v>
      </c>
      <c r="H304" s="24">
        <f t="shared" si="56"/>
        <v>45020</v>
      </c>
      <c r="I304" s="25">
        <f>SUMIF(Table1[Date],"="&amp;H304,Table1[$STAKE TO FAUCET])</f>
        <v>0</v>
      </c>
      <c r="J304" s="25">
        <f>SUMIF(Table13[Date],"="&amp;H304,Table13[$STAKE CLAIMED])</f>
        <v>0</v>
      </c>
      <c r="K304" s="26">
        <f>IF(IFERROR(MATCH(H304,Table16[Date],0),0)=1,INDEX(Table16[New NFV],MATCH(H304,Table16[Date],0)),K303 + (K303*0.0095)+I304)</f>
        <v>4176.9896703473223</v>
      </c>
      <c r="L304" s="26">
        <f>IF(T304&lt;-0.33,IF(L303-(W303-X304)&lt;K304,K304,L303-(W303-X304)),IF(IFERROR(MATCH(H304,Table16[Date],0),0)=1,INDEX(Table16[New GFV],MATCH(H304,Table16[Date],0)),L303+(L303*V303*0.95)+I304))</f>
        <v>70689.895678243935</v>
      </c>
      <c r="M304" s="26">
        <f t="shared" si="63"/>
        <v>41.376816942519291</v>
      </c>
      <c r="N304" s="26">
        <f t="shared" si="57"/>
        <v>2.0688408471259647</v>
      </c>
      <c r="O304" s="26">
        <f t="shared" si="55"/>
        <v>1387.4366178261812</v>
      </c>
      <c r="P304" s="26">
        <f t="shared" si="58"/>
        <v>69.37183089130906</v>
      </c>
      <c r="Q304" s="26">
        <f t="shared" si="64"/>
        <v>1428.8134347687005</v>
      </c>
      <c r="R304" s="26">
        <f t="shared" si="65"/>
        <v>71.440671738435029</v>
      </c>
      <c r="S304" s="26">
        <f>IF(IFERROR(MATCH(H304,Table16[Date],0),0)=1,INDEX(Table16[New Claimed],MATCH(H304,Table16[Date],0)),S303+(K303*0.01)+J304)</f>
        <v>4143.8838635234961</v>
      </c>
      <c r="T304" s="27">
        <f t="shared" si="59"/>
        <v>7.9257574082230008E-3</v>
      </c>
      <c r="U304" s="28">
        <f t="shared" si="60"/>
        <v>5.7529469537813058E-4</v>
      </c>
      <c r="V304" s="29">
        <f t="shared" si="54"/>
        <v>0.02</v>
      </c>
      <c r="W304" s="45">
        <f t="shared" si="61"/>
        <v>74157.469134993677</v>
      </c>
      <c r="X304" s="45">
        <f t="shared" si="62"/>
        <v>0</v>
      </c>
      <c r="Y304" s="15"/>
      <c r="Z304" s="15"/>
    </row>
    <row r="305" spans="1:26" ht="18" customHeight="1" x14ac:dyDescent="0.25">
      <c r="A305" s="15"/>
      <c r="B305" s="15"/>
      <c r="C305" s="15"/>
      <c r="D305" s="15"/>
      <c r="E305" s="16"/>
      <c r="F305" s="15"/>
      <c r="G305" s="23">
        <v>303</v>
      </c>
      <c r="H305" s="24">
        <f t="shared" si="56"/>
        <v>45021</v>
      </c>
      <c r="I305" s="25">
        <f>SUMIF(Table1[Date],"="&amp;H305,Table1[$STAKE TO FAUCET])</f>
        <v>0</v>
      </c>
      <c r="J305" s="25">
        <f>SUMIF(Table13[Date],"="&amp;H305,Table13[$STAKE CLAIMED])</f>
        <v>0</v>
      </c>
      <c r="K305" s="26">
        <f>IF(IFERROR(MATCH(H305,Table16[Date],0),0)=1,INDEX(Table16[New NFV],MATCH(H305,Table16[Date],0)),K304 + (K304*0.0095)+I305)</f>
        <v>4216.6710722156222</v>
      </c>
      <c r="L305" s="26">
        <f>IF(T305&lt;-0.33,IF(L304-(W304-X305)&lt;K305,K305,L304-(W304-X305)),IF(IFERROR(MATCH(H305,Table16[Date],0),0)=1,INDEX(Table16[New GFV],MATCH(H305,Table16[Date],0)),L304+(L304*V304*0.95)+I305))</f>
        <v>72033.003696130574</v>
      </c>
      <c r="M305" s="26">
        <f t="shared" si="63"/>
        <v>41.769896703473222</v>
      </c>
      <c r="N305" s="26">
        <f t="shared" si="57"/>
        <v>2.0884948351736612</v>
      </c>
      <c r="O305" s="26">
        <f t="shared" si="55"/>
        <v>1413.7979135648786</v>
      </c>
      <c r="P305" s="26">
        <f t="shared" si="58"/>
        <v>70.689895678243929</v>
      </c>
      <c r="Q305" s="26">
        <f t="shared" si="64"/>
        <v>1455.5678102683519</v>
      </c>
      <c r="R305" s="26">
        <f t="shared" si="65"/>
        <v>72.778390513417591</v>
      </c>
      <c r="S305" s="26">
        <f>IF(IFERROR(MATCH(H305,Table16[Date],0),0)=1,INDEX(Table16[New Claimed],MATCH(H305,Table16[Date],0)),S304+(K304*0.01)+J305)</f>
        <v>4185.6537602269691</v>
      </c>
      <c r="T305" s="27">
        <f t="shared" si="59"/>
        <v>7.3558765807064117E-3</v>
      </c>
      <c r="U305" s="28">
        <f t="shared" si="60"/>
        <v>5.6988082751658915E-4</v>
      </c>
      <c r="V305" s="29">
        <f t="shared" si="54"/>
        <v>0.02</v>
      </c>
      <c r="W305" s="45">
        <f t="shared" si="61"/>
        <v>75571.267048558555</v>
      </c>
      <c r="X305" s="45">
        <f t="shared" si="62"/>
        <v>0</v>
      </c>
      <c r="Y305" s="15"/>
      <c r="Z305" s="15"/>
    </row>
    <row r="306" spans="1:26" ht="18" customHeight="1" x14ac:dyDescent="0.25">
      <c r="A306" s="15"/>
      <c r="B306" s="15"/>
      <c r="C306" s="15"/>
      <c r="D306" s="15"/>
      <c r="E306" s="16"/>
      <c r="F306" s="15"/>
      <c r="G306" s="23">
        <v>304</v>
      </c>
      <c r="H306" s="24">
        <f t="shared" si="56"/>
        <v>45022</v>
      </c>
      <c r="I306" s="25">
        <f>SUMIF(Table1[Date],"="&amp;H306,Table1[$STAKE TO FAUCET])</f>
        <v>0</v>
      </c>
      <c r="J306" s="25">
        <f>SUMIF(Table13[Date],"="&amp;H306,Table13[$STAKE CLAIMED])</f>
        <v>0</v>
      </c>
      <c r="K306" s="26">
        <f>IF(IFERROR(MATCH(H306,Table16[Date],0),0)=1,INDEX(Table16[New NFV],MATCH(H306,Table16[Date],0)),K305 + (K305*0.0095)+I306)</f>
        <v>4256.7294474016708</v>
      </c>
      <c r="L306" s="26">
        <f>IF(T306&lt;-0.33,IF(L305-(W305-X306)&lt;K306,K306,L305-(W305-X306)),IF(IFERROR(MATCH(H306,Table16[Date],0),0)=1,INDEX(Table16[New GFV],MATCH(H306,Table16[Date],0)),L305+(L305*V305*0.95)+I306))</f>
        <v>73401.630766357048</v>
      </c>
      <c r="M306" s="26">
        <f t="shared" si="63"/>
        <v>42.166710722156225</v>
      </c>
      <c r="N306" s="26">
        <f t="shared" si="57"/>
        <v>2.1083355361078113</v>
      </c>
      <c r="O306" s="26">
        <f t="shared" si="55"/>
        <v>1440.6600739226114</v>
      </c>
      <c r="P306" s="26">
        <f t="shared" si="58"/>
        <v>72.033003696130578</v>
      </c>
      <c r="Q306" s="26">
        <f t="shared" si="64"/>
        <v>1482.8267846447677</v>
      </c>
      <c r="R306" s="26">
        <f t="shared" si="65"/>
        <v>74.141339232238394</v>
      </c>
      <c r="S306" s="26">
        <f>IF(IFERROR(MATCH(H306,Table16[Date],0),0)=1,INDEX(Table16[New Claimed],MATCH(H306,Table16[Date],0)),S305+(K305*0.01)+J306)</f>
        <v>4227.8204709491256</v>
      </c>
      <c r="T306" s="27">
        <f t="shared" si="59"/>
        <v>6.7913586733099425E-3</v>
      </c>
      <c r="U306" s="28">
        <f t="shared" si="60"/>
        <v>5.6451790739646922E-4</v>
      </c>
      <c r="V306" s="29">
        <f t="shared" si="54"/>
        <v>0.02</v>
      </c>
      <c r="W306" s="45">
        <f t="shared" si="61"/>
        <v>77011.927122481167</v>
      </c>
      <c r="X306" s="45">
        <f t="shared" si="62"/>
        <v>0</v>
      </c>
      <c r="Y306" s="15"/>
      <c r="Z306" s="15"/>
    </row>
    <row r="307" spans="1:26" ht="18" customHeight="1" x14ac:dyDescent="0.25">
      <c r="A307" s="15"/>
      <c r="B307" s="15"/>
      <c r="C307" s="15"/>
      <c r="D307" s="15"/>
      <c r="E307" s="16"/>
      <c r="F307" s="15"/>
      <c r="G307" s="23">
        <v>305</v>
      </c>
      <c r="H307" s="24">
        <f t="shared" si="56"/>
        <v>45023</v>
      </c>
      <c r="I307" s="25">
        <f>SUMIF(Table1[Date],"="&amp;H307,Table1[$STAKE TO FAUCET])</f>
        <v>0</v>
      </c>
      <c r="J307" s="25">
        <f>SUMIF(Table13[Date],"="&amp;H307,Table13[$STAKE CLAIMED])</f>
        <v>0</v>
      </c>
      <c r="K307" s="26">
        <f>IF(IFERROR(MATCH(H307,Table16[Date],0),0)=1,INDEX(Table16[New NFV],MATCH(H307,Table16[Date],0)),K306 + (K306*0.0095)+I307)</f>
        <v>4297.1683771519865</v>
      </c>
      <c r="L307" s="26">
        <f>IF(T307&lt;-0.33,IF(L306-(W306-X307)&lt;K307,K307,L306-(W306-X307)),IF(IFERROR(MATCH(H307,Table16[Date],0),0)=1,INDEX(Table16[New GFV],MATCH(H307,Table16[Date],0)),L306+(L306*V306*0.95)+I307))</f>
        <v>74796.261750917838</v>
      </c>
      <c r="M307" s="26">
        <f t="shared" si="63"/>
        <v>42.567294474016705</v>
      </c>
      <c r="N307" s="26">
        <f t="shared" si="57"/>
        <v>2.1283647237008352</v>
      </c>
      <c r="O307" s="26">
        <f t="shared" si="55"/>
        <v>1468.032615327141</v>
      </c>
      <c r="P307" s="26">
        <f t="shared" si="58"/>
        <v>73.401630766357059</v>
      </c>
      <c r="Q307" s="26">
        <f t="shared" si="64"/>
        <v>1510.5999098011578</v>
      </c>
      <c r="R307" s="26">
        <f t="shared" si="65"/>
        <v>75.5299954900579</v>
      </c>
      <c r="S307" s="26">
        <f>IF(IFERROR(MATCH(H307,Table16[Date],0),0)=1,INDEX(Table16[New Claimed],MATCH(H307,Table16[Date],0)),S306+(K306*0.01)+J307)</f>
        <v>4270.3877654231419</v>
      </c>
      <c r="T307" s="27">
        <f t="shared" si="59"/>
        <v>6.2321532177414679E-3</v>
      </c>
      <c r="U307" s="28">
        <f t="shared" si="60"/>
        <v>5.5920545556847456E-4</v>
      </c>
      <c r="V307" s="29">
        <f t="shared" si="54"/>
        <v>0.02</v>
      </c>
      <c r="W307" s="45">
        <f t="shared" si="61"/>
        <v>78479.959737808313</v>
      </c>
      <c r="X307" s="45">
        <f t="shared" si="62"/>
        <v>0</v>
      </c>
      <c r="Y307" s="15"/>
      <c r="Z307" s="15"/>
    </row>
    <row r="308" spans="1:26" ht="18" customHeight="1" x14ac:dyDescent="0.25">
      <c r="A308" s="15"/>
      <c r="B308" s="15"/>
      <c r="C308" s="15"/>
      <c r="D308" s="15"/>
      <c r="E308" s="16"/>
      <c r="F308" s="15"/>
      <c r="G308" s="23">
        <v>306</v>
      </c>
      <c r="H308" s="24">
        <f t="shared" si="56"/>
        <v>45024</v>
      </c>
      <c r="I308" s="25">
        <f>SUMIF(Table1[Date],"="&amp;H308,Table1[$STAKE TO FAUCET])</f>
        <v>0</v>
      </c>
      <c r="J308" s="25">
        <f>SUMIF(Table13[Date],"="&amp;H308,Table13[$STAKE CLAIMED])</f>
        <v>0</v>
      </c>
      <c r="K308" s="26">
        <f>IF(IFERROR(MATCH(H308,Table16[Date],0),0)=1,INDEX(Table16[New NFV],MATCH(H308,Table16[Date],0)),K307 + (K307*0.0095)+I308)</f>
        <v>4337.9914767349301</v>
      </c>
      <c r="L308" s="26">
        <f>IF(T308&lt;-0.33,IF(L307-(W307-X308)&lt;K308,K308,L307-(W307-X308)),IF(IFERROR(MATCH(H308,Table16[Date],0),0)=1,INDEX(Table16[New GFV],MATCH(H308,Table16[Date],0)),L307+(L307*V307*0.95)+I308))</f>
        <v>76217.390724185272</v>
      </c>
      <c r="M308" s="26">
        <f t="shared" si="63"/>
        <v>42.971683771519864</v>
      </c>
      <c r="N308" s="26">
        <f t="shared" si="57"/>
        <v>2.1485841885759931</v>
      </c>
      <c r="O308" s="26">
        <f t="shared" si="55"/>
        <v>1495.9252350183567</v>
      </c>
      <c r="P308" s="26">
        <f t="shared" si="58"/>
        <v>74.796261750917836</v>
      </c>
      <c r="Q308" s="26">
        <f t="shared" si="64"/>
        <v>1538.8969187898765</v>
      </c>
      <c r="R308" s="26">
        <f t="shared" si="65"/>
        <v>76.944845939493831</v>
      </c>
      <c r="S308" s="26">
        <f>IF(IFERROR(MATCH(H308,Table16[Date],0),0)=1,INDEX(Table16[New Claimed],MATCH(H308,Table16[Date],0)),S307+(K307*0.01)+J308)</f>
        <v>4313.3594491946615</v>
      </c>
      <c r="T308" s="27">
        <f t="shared" si="59"/>
        <v>5.6782102206453305E-3</v>
      </c>
      <c r="U308" s="28">
        <f t="shared" si="60"/>
        <v>5.539429970961374E-4</v>
      </c>
      <c r="V308" s="29">
        <f t="shared" si="54"/>
        <v>0.02</v>
      </c>
      <c r="W308" s="45">
        <f t="shared" si="61"/>
        <v>79975.884972826665</v>
      </c>
      <c r="X308" s="45">
        <f t="shared" si="62"/>
        <v>0</v>
      </c>
      <c r="Y308" s="15"/>
      <c r="Z308" s="15"/>
    </row>
    <row r="309" spans="1:26" ht="18" customHeight="1" x14ac:dyDescent="0.25">
      <c r="A309" s="15"/>
      <c r="B309" s="15"/>
      <c r="C309" s="15"/>
      <c r="D309" s="15"/>
      <c r="E309" s="16"/>
      <c r="F309" s="15"/>
      <c r="G309" s="23">
        <v>307</v>
      </c>
      <c r="H309" s="24">
        <f t="shared" si="56"/>
        <v>45025</v>
      </c>
      <c r="I309" s="25">
        <f>SUMIF(Table1[Date],"="&amp;H309,Table1[$STAKE TO FAUCET])</f>
        <v>0</v>
      </c>
      <c r="J309" s="25">
        <f>SUMIF(Table13[Date],"="&amp;H309,Table13[$STAKE CLAIMED])</f>
        <v>0</v>
      </c>
      <c r="K309" s="26">
        <f>IF(IFERROR(MATCH(H309,Table16[Date],0),0)=1,INDEX(Table16[New NFV],MATCH(H309,Table16[Date],0)),K308 + (K308*0.0095)+I309)</f>
        <v>4379.2023957639121</v>
      </c>
      <c r="L309" s="26">
        <f>IF(T309&lt;-0.33,IF(L308-(W308-X309)&lt;K309,K309,L308-(W308-X309)),IF(IFERROR(MATCH(H309,Table16[Date],0),0)=1,INDEX(Table16[New GFV],MATCH(H309,Table16[Date],0)),L308+(L308*V308*0.95)+I309))</f>
        <v>77665.52114794479</v>
      </c>
      <c r="M309" s="26">
        <f t="shared" si="63"/>
        <v>43.379914767349298</v>
      </c>
      <c r="N309" s="26">
        <f t="shared" si="57"/>
        <v>2.1689957383674652</v>
      </c>
      <c r="O309" s="26">
        <f t="shared" si="55"/>
        <v>1524.3478144837054</v>
      </c>
      <c r="P309" s="26">
        <f t="shared" si="58"/>
        <v>76.217390724185279</v>
      </c>
      <c r="Q309" s="26">
        <f t="shared" si="64"/>
        <v>1567.7277292510546</v>
      </c>
      <c r="R309" s="26">
        <f t="shared" si="65"/>
        <v>78.38638646255275</v>
      </c>
      <c r="S309" s="26">
        <f>IF(IFERROR(MATCH(H309,Table16[Date],0),0)=1,INDEX(Table16[New Claimed],MATCH(H309,Table16[Date],0)),S308+(K308*0.01)+J309)</f>
        <v>4356.7393639620104</v>
      </c>
      <c r="T309" s="27">
        <f t="shared" si="59"/>
        <v>5.1294801591336894E-3</v>
      </c>
      <c r="U309" s="28">
        <f t="shared" si="60"/>
        <v>5.4873006151164114E-4</v>
      </c>
      <c r="V309" s="29">
        <f t="shared" si="54"/>
        <v>0.02</v>
      </c>
      <c r="W309" s="45">
        <f t="shared" si="61"/>
        <v>81500.232787310364</v>
      </c>
      <c r="X309" s="45">
        <f t="shared" si="62"/>
        <v>0</v>
      </c>
      <c r="Y309" s="15"/>
      <c r="Z309" s="15"/>
    </row>
    <row r="310" spans="1:26" ht="18" customHeight="1" x14ac:dyDescent="0.25">
      <c r="A310" s="15"/>
      <c r="B310" s="15"/>
      <c r="C310" s="15"/>
      <c r="D310" s="15"/>
      <c r="E310" s="16"/>
      <c r="F310" s="15"/>
      <c r="G310" s="23">
        <v>308</v>
      </c>
      <c r="H310" s="24">
        <f t="shared" si="56"/>
        <v>45026</v>
      </c>
      <c r="I310" s="25">
        <f>SUMIF(Table1[Date],"="&amp;H310,Table1[$STAKE TO FAUCET])</f>
        <v>0</v>
      </c>
      <c r="J310" s="25">
        <f>SUMIF(Table13[Date],"="&amp;H310,Table13[$STAKE CLAIMED])</f>
        <v>0</v>
      </c>
      <c r="K310" s="26">
        <f>IF(IFERROR(MATCH(H310,Table16[Date],0),0)=1,INDEX(Table16[New NFV],MATCH(H310,Table16[Date],0)),K309 + (K309*0.0095)+I310)</f>
        <v>4420.8048185236694</v>
      </c>
      <c r="L310" s="26">
        <f>IF(T310&lt;-0.33,IF(L309-(W309-X310)&lt;K310,K310,L309-(W309-X310)),IF(IFERROR(MATCH(H310,Table16[Date],0),0)=1,INDEX(Table16[New GFV],MATCH(H310,Table16[Date],0)),L309+(L309*V309*0.95)+I310))</f>
        <v>79141.166049755746</v>
      </c>
      <c r="M310" s="26">
        <f t="shared" si="63"/>
        <v>43.792023957639124</v>
      </c>
      <c r="N310" s="26">
        <f t="shared" si="57"/>
        <v>2.1896011978819563</v>
      </c>
      <c r="O310" s="26">
        <f t="shared" si="55"/>
        <v>1553.3104229588957</v>
      </c>
      <c r="P310" s="26">
        <f t="shared" si="58"/>
        <v>77.665521147944787</v>
      </c>
      <c r="Q310" s="26">
        <f t="shared" si="64"/>
        <v>1597.102446916535</v>
      </c>
      <c r="R310" s="26">
        <f t="shared" si="65"/>
        <v>79.855122345826743</v>
      </c>
      <c r="S310" s="26">
        <f>IF(IFERROR(MATCH(H310,Table16[Date],0),0)=1,INDEX(Table16[New Claimed],MATCH(H310,Table16[Date],0)),S309+(K309*0.01)+J310)</f>
        <v>4400.5313879196492</v>
      </c>
      <c r="T310" s="27">
        <f t="shared" si="59"/>
        <v>4.5859139763583827E-3</v>
      </c>
      <c r="U310" s="28">
        <f t="shared" si="60"/>
        <v>5.4356618277530671E-4</v>
      </c>
      <c r="V310" s="29">
        <f t="shared" si="54"/>
        <v>0.02</v>
      </c>
      <c r="W310" s="45">
        <f t="shared" si="61"/>
        <v>83053.543210269258</v>
      </c>
      <c r="X310" s="45">
        <f t="shared" si="62"/>
        <v>0</v>
      </c>
      <c r="Y310" s="15"/>
      <c r="Z310" s="15"/>
    </row>
    <row r="311" spans="1:26" ht="18" customHeight="1" x14ac:dyDescent="0.25">
      <c r="A311" s="15"/>
      <c r="B311" s="15"/>
      <c r="C311" s="15"/>
      <c r="D311" s="15"/>
      <c r="E311" s="16"/>
      <c r="F311" s="15"/>
      <c r="G311" s="23">
        <v>309</v>
      </c>
      <c r="H311" s="24">
        <f t="shared" si="56"/>
        <v>45027</v>
      </c>
      <c r="I311" s="25">
        <f>SUMIF(Table1[Date],"="&amp;H311,Table1[$STAKE TO FAUCET])</f>
        <v>0</v>
      </c>
      <c r="J311" s="25">
        <f>SUMIF(Table13[Date],"="&amp;H311,Table13[$STAKE CLAIMED])</f>
        <v>0</v>
      </c>
      <c r="K311" s="26">
        <f>IF(IFERROR(MATCH(H311,Table16[Date],0),0)=1,INDEX(Table16[New NFV],MATCH(H311,Table16[Date],0)),K310 + (K310*0.0095)+I311)</f>
        <v>4462.8024642996443</v>
      </c>
      <c r="L311" s="26">
        <f>IF(T311&lt;-0.33,IF(L310-(W310-X311)&lt;K311,K311,L310-(W310-X311)),IF(IFERROR(MATCH(H311,Table16[Date],0),0)=1,INDEX(Table16[New GFV],MATCH(H311,Table16[Date],0)),L310+(L310*V310*0.95)+I311))</f>
        <v>80644.848204701106</v>
      </c>
      <c r="M311" s="26">
        <f t="shared" si="63"/>
        <v>44.208048185236692</v>
      </c>
      <c r="N311" s="26">
        <f t="shared" si="57"/>
        <v>2.2104024092618348</v>
      </c>
      <c r="O311" s="26">
        <f t="shared" si="55"/>
        <v>1582.823320995115</v>
      </c>
      <c r="P311" s="26">
        <f t="shared" si="58"/>
        <v>79.141166049755753</v>
      </c>
      <c r="Q311" s="26">
        <f t="shared" si="64"/>
        <v>1627.0313691803517</v>
      </c>
      <c r="R311" s="26">
        <f t="shared" si="65"/>
        <v>81.351568459017585</v>
      </c>
      <c r="S311" s="26">
        <f>IF(IFERROR(MATCH(H311,Table16[Date],0),0)=1,INDEX(Table16[New Claimed],MATCH(H311,Table16[Date],0)),S310+(K310*0.01)+J311)</f>
        <v>4444.7394361048855</v>
      </c>
      <c r="T311" s="27">
        <f t="shared" si="59"/>
        <v>4.0474630771257843E-3</v>
      </c>
      <c r="U311" s="28">
        <f t="shared" si="60"/>
        <v>5.3845089923259832E-4</v>
      </c>
      <c r="V311" s="29">
        <f t="shared" ref="V311:V374" si="66">IF(T311&lt;-0.33,0,(IF(T311&gt;0,2,2-(2*T311*-1*100/33.3333333333333))/100))</f>
        <v>0.02</v>
      </c>
      <c r="W311" s="45">
        <f t="shared" si="61"/>
        <v>84636.366531264372</v>
      </c>
      <c r="X311" s="45">
        <f t="shared" si="62"/>
        <v>0</v>
      </c>
      <c r="Y311" s="15"/>
      <c r="Z311" s="15"/>
    </row>
    <row r="312" spans="1:26" ht="18" customHeight="1" x14ac:dyDescent="0.25">
      <c r="A312" s="15"/>
      <c r="B312" s="15"/>
      <c r="C312" s="15"/>
      <c r="D312" s="15"/>
      <c r="E312" s="16"/>
      <c r="F312" s="15"/>
      <c r="G312" s="23">
        <v>310</v>
      </c>
      <c r="H312" s="24">
        <f t="shared" si="56"/>
        <v>45028</v>
      </c>
      <c r="I312" s="25">
        <f>SUMIF(Table1[Date],"="&amp;H312,Table1[$STAKE TO FAUCET])</f>
        <v>0</v>
      </c>
      <c r="J312" s="25">
        <f>SUMIF(Table13[Date],"="&amp;H312,Table13[$STAKE CLAIMED])</f>
        <v>0</v>
      </c>
      <c r="K312" s="26">
        <f>IF(IFERROR(MATCH(H312,Table16[Date],0),0)=1,INDEX(Table16[New NFV],MATCH(H312,Table16[Date],0)),K311 + (K311*0.0095)+I312)</f>
        <v>4505.1990877104909</v>
      </c>
      <c r="L312" s="26">
        <f>IF(T312&lt;-0.33,IF(L311-(W311-X312)&lt;K312,K312,L311-(W311-X312)),IF(IFERROR(MATCH(H312,Table16[Date],0),0)=1,INDEX(Table16[New GFV],MATCH(H312,Table16[Date],0)),L311+(L311*V311*0.95)+I312))</f>
        <v>82177.100320590427</v>
      </c>
      <c r="M312" s="26">
        <f t="shared" si="63"/>
        <v>44.628024642996444</v>
      </c>
      <c r="N312" s="26">
        <f t="shared" si="57"/>
        <v>2.2314012321498224</v>
      </c>
      <c r="O312" s="26">
        <f t="shared" si="55"/>
        <v>1612.8969640940222</v>
      </c>
      <c r="P312" s="26">
        <f t="shared" si="58"/>
        <v>80.64484820470112</v>
      </c>
      <c r="Q312" s="26">
        <f t="shared" si="64"/>
        <v>1657.5249887370187</v>
      </c>
      <c r="R312" s="26">
        <f t="shared" si="65"/>
        <v>82.876249436850941</v>
      </c>
      <c r="S312" s="26">
        <f>IF(IFERROR(MATCH(H312,Table16[Date],0),0)=1,INDEX(Table16[New Claimed],MATCH(H312,Table16[Date],0)),S311+(K311*0.01)+J312)</f>
        <v>4489.3674607478815</v>
      </c>
      <c r="T312" s="27">
        <f t="shared" si="59"/>
        <v>3.5140793235521254E-3</v>
      </c>
      <c r="U312" s="28">
        <f t="shared" si="60"/>
        <v>5.3338375357365889E-4</v>
      </c>
      <c r="V312" s="29">
        <f t="shared" si="66"/>
        <v>0.02</v>
      </c>
      <c r="W312" s="45">
        <f t="shared" si="61"/>
        <v>86249.263495358391</v>
      </c>
      <c r="X312" s="45">
        <f t="shared" si="62"/>
        <v>0</v>
      </c>
      <c r="Y312" s="15"/>
      <c r="Z312" s="15"/>
    </row>
    <row r="313" spans="1:26" ht="18" customHeight="1" x14ac:dyDescent="0.25">
      <c r="A313" s="15"/>
      <c r="B313" s="15"/>
      <c r="C313" s="15"/>
      <c r="D313" s="15"/>
      <c r="E313" s="16"/>
      <c r="F313" s="15"/>
      <c r="G313" s="23">
        <v>311</v>
      </c>
      <c r="H313" s="24">
        <f t="shared" si="56"/>
        <v>45029</v>
      </c>
      <c r="I313" s="25">
        <f>SUMIF(Table1[Date],"="&amp;H313,Table1[$STAKE TO FAUCET])</f>
        <v>0</v>
      </c>
      <c r="J313" s="25">
        <f>SUMIF(Table13[Date],"="&amp;H313,Table13[$STAKE CLAIMED])</f>
        <v>0</v>
      </c>
      <c r="K313" s="26">
        <f>IF(IFERROR(MATCH(H313,Table16[Date],0),0)=1,INDEX(Table16[New NFV],MATCH(H313,Table16[Date],0)),K312 + (K312*0.0095)+I313)</f>
        <v>4547.9984790437402</v>
      </c>
      <c r="L313" s="26">
        <f>IF(T313&lt;-0.33,IF(L312-(W312-X313)&lt;K313,K313,L312-(W312-X313)),IF(IFERROR(MATCH(H313,Table16[Date],0),0)=1,INDEX(Table16[New GFV],MATCH(H313,Table16[Date],0)),L312+(L312*V312*0.95)+I313))</f>
        <v>83738.465226681641</v>
      </c>
      <c r="M313" s="26">
        <f t="shared" si="63"/>
        <v>45.051990877104906</v>
      </c>
      <c r="N313" s="26">
        <f t="shared" si="57"/>
        <v>2.2525995438552453</v>
      </c>
      <c r="O313" s="26">
        <f t="shared" si="55"/>
        <v>1643.5420064118086</v>
      </c>
      <c r="P313" s="26">
        <f t="shared" si="58"/>
        <v>82.177100320590441</v>
      </c>
      <c r="Q313" s="26">
        <f t="shared" si="64"/>
        <v>1688.5939972889134</v>
      </c>
      <c r="R313" s="26">
        <f t="shared" si="65"/>
        <v>84.429699864445681</v>
      </c>
      <c r="S313" s="26">
        <f>IF(IFERROR(MATCH(H313,Table16[Date],0),0)=1,INDEX(Table16[New Claimed],MATCH(H313,Table16[Date],0)),S312+(K312*0.01)+J313)</f>
        <v>4534.4194516249863</v>
      </c>
      <c r="T313" s="27">
        <f t="shared" si="59"/>
        <v>2.9857150307598577E-3</v>
      </c>
      <c r="U313" s="28">
        <f t="shared" si="60"/>
        <v>5.2836429279226778E-4</v>
      </c>
      <c r="V313" s="29">
        <f t="shared" si="66"/>
        <v>0.02</v>
      </c>
      <c r="W313" s="45">
        <f t="shared" si="61"/>
        <v>87892.805501770199</v>
      </c>
      <c r="X313" s="45">
        <f t="shared" si="62"/>
        <v>0</v>
      </c>
      <c r="Y313" s="15"/>
      <c r="Z313" s="15"/>
    </row>
    <row r="314" spans="1:26" ht="18" customHeight="1" x14ac:dyDescent="0.25">
      <c r="A314" s="15"/>
      <c r="B314" s="15"/>
      <c r="C314" s="15"/>
      <c r="D314" s="15"/>
      <c r="E314" s="16"/>
      <c r="F314" s="15"/>
      <c r="G314" s="23">
        <v>312</v>
      </c>
      <c r="H314" s="24">
        <f t="shared" si="56"/>
        <v>45030</v>
      </c>
      <c r="I314" s="25">
        <f>SUMIF(Table1[Date],"="&amp;H314,Table1[$STAKE TO FAUCET])</f>
        <v>0</v>
      </c>
      <c r="J314" s="25">
        <f>SUMIF(Table13[Date],"="&amp;H314,Table13[$STAKE CLAIMED])</f>
        <v>0</v>
      </c>
      <c r="K314" s="26">
        <f>IF(IFERROR(MATCH(H314,Table16[Date],0),0)=1,INDEX(Table16[New NFV],MATCH(H314,Table16[Date],0)),K313 + (K313*0.0095)+I314)</f>
        <v>4591.2044645946553</v>
      </c>
      <c r="L314" s="26">
        <f>IF(T314&lt;-0.33,IF(L313-(W313-X314)&lt;K314,K314,L313-(W313-X314)),IF(IFERROR(MATCH(H314,Table16[Date],0),0)=1,INDEX(Table16[New GFV],MATCH(H314,Table16[Date],0)),L313+(L313*V313*0.95)+I314))</f>
        <v>85329.496065988598</v>
      </c>
      <c r="M314" s="26">
        <f t="shared" si="63"/>
        <v>45.479984790437406</v>
      </c>
      <c r="N314" s="26">
        <f t="shared" si="57"/>
        <v>2.2739992395218702</v>
      </c>
      <c r="O314" s="26">
        <f t="shared" si="55"/>
        <v>1674.7693045336327</v>
      </c>
      <c r="P314" s="26">
        <f t="shared" si="58"/>
        <v>83.73846522668164</v>
      </c>
      <c r="Q314" s="26">
        <f t="shared" si="64"/>
        <v>1720.2492893240701</v>
      </c>
      <c r="R314" s="26">
        <f t="shared" si="65"/>
        <v>86.012464466203511</v>
      </c>
      <c r="S314" s="26">
        <f>IF(IFERROR(MATCH(H314,Table16[Date],0),0)=1,INDEX(Table16[New Claimed],MATCH(H314,Table16[Date],0)),S313+(K313*0.01)+J314)</f>
        <v>4579.8994364154241</v>
      </c>
      <c r="T314" s="27">
        <f t="shared" si="59"/>
        <v>2.4623229626148328E-3</v>
      </c>
      <c r="U314" s="28">
        <f t="shared" si="60"/>
        <v>5.2339206814502491E-4</v>
      </c>
      <c r="V314" s="29">
        <f t="shared" si="66"/>
        <v>0.02</v>
      </c>
      <c r="W314" s="45">
        <f t="shared" si="61"/>
        <v>89567.574806303834</v>
      </c>
      <c r="X314" s="45">
        <f t="shared" si="62"/>
        <v>0</v>
      </c>
      <c r="Y314" s="15"/>
      <c r="Z314" s="15"/>
    </row>
    <row r="315" spans="1:26" ht="18" customHeight="1" x14ac:dyDescent="0.25">
      <c r="A315" s="15"/>
      <c r="B315" s="15"/>
      <c r="C315" s="15"/>
      <c r="D315" s="15"/>
      <c r="E315" s="16"/>
      <c r="F315" s="15"/>
      <c r="G315" s="23">
        <v>313</v>
      </c>
      <c r="H315" s="24">
        <f t="shared" si="56"/>
        <v>45031</v>
      </c>
      <c r="I315" s="25">
        <f>SUMIF(Table1[Date],"="&amp;H315,Table1[$STAKE TO FAUCET])</f>
        <v>0</v>
      </c>
      <c r="J315" s="25">
        <f>SUMIF(Table13[Date],"="&amp;H315,Table13[$STAKE CLAIMED])</f>
        <v>0</v>
      </c>
      <c r="K315" s="26">
        <f>IF(IFERROR(MATCH(H315,Table16[Date],0),0)=1,INDEX(Table16[New NFV],MATCH(H315,Table16[Date],0)),K314 + (K314*0.0095)+I315)</f>
        <v>4634.8209070083049</v>
      </c>
      <c r="L315" s="26">
        <f>IF(T315&lt;-0.33,IF(L314-(W314-X315)&lt;K315,K315,L314-(W314-X315)),IF(IFERROR(MATCH(H315,Table16[Date],0),0)=1,INDEX(Table16[New GFV],MATCH(H315,Table16[Date],0)),L314+(L314*V314*0.95)+I315))</f>
        <v>86950.756491242384</v>
      </c>
      <c r="M315" s="26">
        <f t="shared" si="63"/>
        <v>45.912044645946551</v>
      </c>
      <c r="N315" s="26">
        <f t="shared" si="57"/>
        <v>2.2956022322973277</v>
      </c>
      <c r="O315" s="26">
        <f t="shared" si="55"/>
        <v>1706.589921319772</v>
      </c>
      <c r="P315" s="26">
        <f t="shared" si="58"/>
        <v>85.329496065988607</v>
      </c>
      <c r="Q315" s="26">
        <f t="shared" si="64"/>
        <v>1752.5019659657185</v>
      </c>
      <c r="R315" s="26">
        <f t="shared" si="65"/>
        <v>87.625098298285934</v>
      </c>
      <c r="S315" s="26">
        <f>IF(IFERROR(MATCH(H315,Table16[Date],0),0)=1,INDEX(Table16[New Claimed],MATCH(H315,Table16[Date],0)),S314+(K314*0.01)+J315)</f>
        <v>4625.8114810613706</v>
      </c>
      <c r="T315" s="27">
        <f t="shared" si="59"/>
        <v>1.9438563275036378E-3</v>
      </c>
      <c r="U315" s="28">
        <f t="shared" si="60"/>
        <v>5.1846663511119495E-4</v>
      </c>
      <c r="V315" s="29">
        <f t="shared" si="66"/>
        <v>0.02</v>
      </c>
      <c r="W315" s="45">
        <f t="shared" si="61"/>
        <v>91274.164727623604</v>
      </c>
      <c r="X315" s="45">
        <f t="shared" si="62"/>
        <v>0</v>
      </c>
      <c r="Y315" s="15"/>
      <c r="Z315" s="15"/>
    </row>
    <row r="316" spans="1:26" ht="18" customHeight="1" x14ac:dyDescent="0.25">
      <c r="A316" s="15"/>
      <c r="B316" s="15"/>
      <c r="C316" s="15"/>
      <c r="D316" s="15"/>
      <c r="E316" s="16"/>
      <c r="F316" s="15"/>
      <c r="G316" s="23">
        <v>314</v>
      </c>
      <c r="H316" s="24">
        <f t="shared" si="56"/>
        <v>45032</v>
      </c>
      <c r="I316" s="25">
        <f>SUMIF(Table1[Date],"="&amp;H316,Table1[$STAKE TO FAUCET])</f>
        <v>0</v>
      </c>
      <c r="J316" s="25">
        <f>SUMIF(Table13[Date],"="&amp;H316,Table13[$STAKE CLAIMED])</f>
        <v>0</v>
      </c>
      <c r="K316" s="26">
        <f>IF(IFERROR(MATCH(H316,Table16[Date],0),0)=1,INDEX(Table16[New NFV],MATCH(H316,Table16[Date],0)),K315 + (K315*0.0095)+I316)</f>
        <v>4678.8517056248838</v>
      </c>
      <c r="L316" s="26">
        <f>IF(T316&lt;-0.33,IF(L315-(W315-X316)&lt;K316,K316,L315-(W315-X316)),IF(IFERROR(MATCH(H316,Table16[Date],0),0)=1,INDEX(Table16[New GFV],MATCH(H316,Table16[Date],0)),L315+(L315*V315*0.95)+I316))</f>
        <v>88602.820864575988</v>
      </c>
      <c r="M316" s="26">
        <f t="shared" si="63"/>
        <v>46.348209070083051</v>
      </c>
      <c r="N316" s="26">
        <f t="shared" si="57"/>
        <v>2.3174104535041526</v>
      </c>
      <c r="O316" s="26">
        <f t="shared" si="55"/>
        <v>1739.0151298248477</v>
      </c>
      <c r="P316" s="26">
        <f t="shared" si="58"/>
        <v>86.950756491242387</v>
      </c>
      <c r="Q316" s="26">
        <f t="shared" si="64"/>
        <v>1785.3633388949308</v>
      </c>
      <c r="R316" s="26">
        <f t="shared" si="65"/>
        <v>89.26816694474654</v>
      </c>
      <c r="S316" s="26">
        <f>IF(IFERROR(MATCH(H316,Table16[Date],0),0)=1,INDEX(Table16[New Claimed],MATCH(H316,Table16[Date],0)),S315+(K315*0.01)+J316)</f>
        <v>4672.1596901314533</v>
      </c>
      <c r="T316" s="27">
        <f t="shared" si="59"/>
        <v>1.4302687741493114E-3</v>
      </c>
      <c r="U316" s="28">
        <f t="shared" si="60"/>
        <v>5.1358755335432636E-4</v>
      </c>
      <c r="V316" s="29">
        <f t="shared" si="66"/>
        <v>0.02</v>
      </c>
      <c r="W316" s="45">
        <f t="shared" si="61"/>
        <v>93013.179857448456</v>
      </c>
      <c r="X316" s="45">
        <f t="shared" si="62"/>
        <v>0</v>
      </c>
      <c r="Y316" s="15"/>
      <c r="Z316" s="15"/>
    </row>
    <row r="317" spans="1:26" ht="18" customHeight="1" x14ac:dyDescent="0.25">
      <c r="A317" s="15"/>
      <c r="B317" s="15"/>
      <c r="C317" s="15"/>
      <c r="D317" s="15"/>
      <c r="E317" s="16"/>
      <c r="F317" s="15"/>
      <c r="G317" s="23">
        <v>315</v>
      </c>
      <c r="H317" s="24">
        <f t="shared" si="56"/>
        <v>45033</v>
      </c>
      <c r="I317" s="25">
        <f>SUMIF(Table1[Date],"="&amp;H317,Table1[$STAKE TO FAUCET])</f>
        <v>0</v>
      </c>
      <c r="J317" s="25">
        <f>SUMIF(Table13[Date],"="&amp;H317,Table13[$STAKE CLAIMED])</f>
        <v>0</v>
      </c>
      <c r="K317" s="26">
        <f>IF(IFERROR(MATCH(H317,Table16[Date],0),0)=1,INDEX(Table16[New NFV],MATCH(H317,Table16[Date],0)),K316 + (K316*0.0095)+I317)</f>
        <v>4723.30079682832</v>
      </c>
      <c r="L317" s="26">
        <f>IF(T317&lt;-0.33,IF(L316-(W316-X317)&lt;K317,K317,L316-(W316-X317)),IF(IFERROR(MATCH(H317,Table16[Date],0),0)=1,INDEX(Table16[New GFV],MATCH(H317,Table16[Date],0)),L316+(L316*V316*0.95)+I317))</f>
        <v>90286.274461002933</v>
      </c>
      <c r="M317" s="26">
        <f t="shared" si="63"/>
        <v>46.788517056248843</v>
      </c>
      <c r="N317" s="26">
        <f t="shared" si="57"/>
        <v>2.3394258528124423</v>
      </c>
      <c r="O317" s="26">
        <f t="shared" si="55"/>
        <v>1772.0564172915199</v>
      </c>
      <c r="P317" s="26">
        <f t="shared" si="58"/>
        <v>88.602820864576003</v>
      </c>
      <c r="Q317" s="26">
        <f t="shared" si="64"/>
        <v>1818.8449343477687</v>
      </c>
      <c r="R317" s="26">
        <f t="shared" si="65"/>
        <v>90.942246717388443</v>
      </c>
      <c r="S317" s="26">
        <f>IF(IFERROR(MATCH(H317,Table16[Date],0),0)=1,INDEX(Table16[New Claimed],MATCH(H317,Table16[Date],0)),S316+(K316*0.01)+J317)</f>
        <v>4718.9482071877019</v>
      </c>
      <c r="T317" s="27">
        <f t="shared" si="59"/>
        <v>9.2151438746837456E-4</v>
      </c>
      <c r="U317" s="28">
        <f t="shared" si="60"/>
        <v>5.0875438668093688E-4</v>
      </c>
      <c r="V317" s="29">
        <f t="shared" si="66"/>
        <v>0.02</v>
      </c>
      <c r="W317" s="45">
        <f t="shared" si="61"/>
        <v>94785.236274739975</v>
      </c>
      <c r="X317" s="45">
        <f t="shared" si="62"/>
        <v>0</v>
      </c>
      <c r="Y317" s="15"/>
      <c r="Z317" s="15"/>
    </row>
    <row r="318" spans="1:26" ht="18" customHeight="1" x14ac:dyDescent="0.25">
      <c r="A318" s="15"/>
      <c r="B318" s="15"/>
      <c r="C318" s="15"/>
      <c r="D318" s="15"/>
      <c r="E318" s="16"/>
      <c r="F318" s="15"/>
      <c r="G318" s="23">
        <v>316</v>
      </c>
      <c r="H318" s="24">
        <f t="shared" si="56"/>
        <v>45034</v>
      </c>
      <c r="I318" s="25">
        <f>SUMIF(Table1[Date],"="&amp;H318,Table1[$STAKE TO FAUCET])</f>
        <v>0</v>
      </c>
      <c r="J318" s="25">
        <f>SUMIF(Table13[Date],"="&amp;H318,Table13[$STAKE CLAIMED])</f>
        <v>0</v>
      </c>
      <c r="K318" s="26">
        <f>IF(IFERROR(MATCH(H318,Table16[Date],0),0)=1,INDEX(Table16[New NFV],MATCH(H318,Table16[Date],0)),K317 + (K317*0.0095)+I318)</f>
        <v>4768.1721543981894</v>
      </c>
      <c r="L318" s="26">
        <f>IF(T318&lt;-0.33,IF(L317-(W317-X318)&lt;K318,K318,L317-(W317-X318)),IF(IFERROR(MATCH(H318,Table16[Date],0),0)=1,INDEX(Table16[New GFV],MATCH(H318,Table16[Date],0)),L317+(L317*V317*0.95)+I318))</f>
        <v>92001.713675761988</v>
      </c>
      <c r="M318" s="26">
        <f t="shared" si="63"/>
        <v>47.233007968283204</v>
      </c>
      <c r="N318" s="26">
        <f t="shared" si="57"/>
        <v>2.3616503984141604</v>
      </c>
      <c r="O318" s="26">
        <f t="shared" si="55"/>
        <v>1805.7254892200588</v>
      </c>
      <c r="P318" s="26">
        <f t="shared" si="58"/>
        <v>90.286274461002947</v>
      </c>
      <c r="Q318" s="26">
        <f t="shared" si="64"/>
        <v>1852.9584971883419</v>
      </c>
      <c r="R318" s="26">
        <f t="shared" si="65"/>
        <v>92.647924859417103</v>
      </c>
      <c r="S318" s="26">
        <f>IF(IFERROR(MATCH(H318,Table16[Date],0),0)=1,INDEX(Table16[New Claimed],MATCH(H318,Table16[Date],0)),S317+(K317*0.01)+J318)</f>
        <v>4766.1812151559852</v>
      </c>
      <c r="T318" s="27">
        <f t="shared" si="59"/>
        <v>4.1754768446598459E-4</v>
      </c>
      <c r="U318" s="28">
        <f t="shared" si="60"/>
        <v>5.0396670300239003E-4</v>
      </c>
      <c r="V318" s="29">
        <f t="shared" si="66"/>
        <v>0.02</v>
      </c>
      <c r="W318" s="45">
        <f t="shared" si="61"/>
        <v>96590.961763960033</v>
      </c>
      <c r="X318" s="45">
        <f t="shared" si="62"/>
        <v>0</v>
      </c>
      <c r="Y318" s="15"/>
      <c r="Z318" s="15"/>
    </row>
    <row r="319" spans="1:26" ht="18" customHeight="1" x14ac:dyDescent="0.25">
      <c r="A319" s="15"/>
      <c r="B319" s="15"/>
      <c r="C319" s="15"/>
      <c r="D319" s="15"/>
      <c r="E319" s="16"/>
      <c r="F319" s="15"/>
      <c r="G319" s="23">
        <v>317</v>
      </c>
      <c r="H319" s="24">
        <f t="shared" si="56"/>
        <v>45035</v>
      </c>
      <c r="I319" s="25">
        <f>SUMIF(Table1[Date],"="&amp;H319,Table1[$STAKE TO FAUCET])</f>
        <v>0</v>
      </c>
      <c r="J319" s="25">
        <f>SUMIF(Table13[Date],"="&amp;H319,Table13[$STAKE CLAIMED])</f>
        <v>0</v>
      </c>
      <c r="K319" s="26">
        <f>IF(IFERROR(MATCH(H319,Table16[Date],0),0)=1,INDEX(Table16[New NFV],MATCH(H319,Table16[Date],0)),K318 + (K318*0.0095)+I319)</f>
        <v>4813.469789864972</v>
      </c>
      <c r="L319" s="26">
        <f>IF(T319&lt;-0.33,IF(L318-(W318-X319)&lt;K319,K319,L318-(W318-X319)),IF(IFERROR(MATCH(H319,Table16[Date],0),0)=1,INDEX(Table16[New GFV],MATCH(H319,Table16[Date],0)),L318+(L318*V318*0.95)+I319))</f>
        <v>93749.746235601473</v>
      </c>
      <c r="M319" s="26">
        <f t="shared" si="63"/>
        <v>47.681721543981894</v>
      </c>
      <c r="N319" s="26">
        <f t="shared" si="57"/>
        <v>2.3840860771990946</v>
      </c>
      <c r="O319" s="26">
        <f t="shared" si="55"/>
        <v>1840.0342735152399</v>
      </c>
      <c r="P319" s="26">
        <f t="shared" si="58"/>
        <v>92.001713675762005</v>
      </c>
      <c r="Q319" s="26">
        <f t="shared" si="64"/>
        <v>1887.7159950592218</v>
      </c>
      <c r="R319" s="26">
        <f t="shared" si="65"/>
        <v>94.385799752961105</v>
      </c>
      <c r="S319" s="26">
        <f>IF(IFERROR(MATCH(H319,Table16[Date],0),0)=1,INDEX(Table16[New Claimed],MATCH(H319,Table16[Date],0)),S318+(K318*0.01)+J319)</f>
        <v>4813.8629366999667</v>
      </c>
      <c r="T319" s="27">
        <f t="shared" si="59"/>
        <v>-8.1676389830572508E-5</v>
      </c>
      <c r="U319" s="28">
        <f t="shared" si="60"/>
        <v>4.9922407429655712E-4</v>
      </c>
      <c r="V319" s="29">
        <f t="shared" si="66"/>
        <v>1.9995099416610165E-2</v>
      </c>
      <c r="W319" s="45">
        <f t="shared" si="61"/>
        <v>98430.99603747527</v>
      </c>
      <c r="X319" s="45">
        <f t="shared" si="62"/>
        <v>0</v>
      </c>
      <c r="Y319" s="15"/>
      <c r="Z319" s="15"/>
    </row>
    <row r="320" spans="1:26" ht="18" customHeight="1" x14ac:dyDescent="0.25">
      <c r="A320" s="15"/>
      <c r="B320" s="15"/>
      <c r="C320" s="15"/>
      <c r="D320" s="15"/>
      <c r="E320" s="16"/>
      <c r="F320" s="15"/>
      <c r="G320" s="23">
        <v>318</v>
      </c>
      <c r="H320" s="24">
        <f t="shared" si="56"/>
        <v>45036</v>
      </c>
      <c r="I320" s="25">
        <f>SUMIF(Table1[Date],"="&amp;H320,Table1[$STAKE TO FAUCET])</f>
        <v>0</v>
      </c>
      <c r="J320" s="25">
        <f>SUMIF(Table13[Date],"="&amp;H320,Table13[$STAKE CLAIMED])</f>
        <v>0</v>
      </c>
      <c r="K320" s="26">
        <f>IF(IFERROR(MATCH(H320,Table16[Date],0),0)=1,INDEX(Table16[New NFV],MATCH(H320,Table16[Date],0)),K319 + (K319*0.0095)+I320)</f>
        <v>4859.1977528686893</v>
      </c>
      <c r="L320" s="26">
        <f>IF(T320&lt;-0.33,IF(L319-(W319-X320)&lt;K320,K320,L319-(W319-X320)),IF(IFERROR(MATCH(H320,Table16[Date],0),0)=1,INDEX(Table16[New GFV],MATCH(H320,Table16[Date],0)),L319+(L319*V319*0.95)+I320))</f>
        <v>95530.55495705115</v>
      </c>
      <c r="M320" s="26">
        <f t="shared" si="63"/>
        <v>48.134697898649719</v>
      </c>
      <c r="N320" s="26">
        <f t="shared" si="57"/>
        <v>2.406734894932486</v>
      </c>
      <c r="O320" s="26">
        <f t="shared" si="55"/>
        <v>1874.535496262826</v>
      </c>
      <c r="P320" s="26">
        <f t="shared" si="58"/>
        <v>93.726774813141304</v>
      </c>
      <c r="Q320" s="26">
        <f t="shared" si="64"/>
        <v>1922.6701941614756</v>
      </c>
      <c r="R320" s="26">
        <f t="shared" si="65"/>
        <v>96.133509708073788</v>
      </c>
      <c r="S320" s="26">
        <f>IF(IFERROR(MATCH(H320,Table16[Date],0),0)=1,INDEX(Table16[New Claimed],MATCH(H320,Table16[Date],0)),S319+(K319*0.01)+J320)</f>
        <v>4861.9976345986161</v>
      </c>
      <c r="T320" s="27">
        <f t="shared" si="59"/>
        <v>-5.7620246639967772E-4</v>
      </c>
      <c r="U320" s="28">
        <f t="shared" si="60"/>
        <v>4.9452607656910524E-4</v>
      </c>
      <c r="V320" s="29">
        <f t="shared" si="66"/>
        <v>1.9965427852016021E-2</v>
      </c>
      <c r="W320" s="45">
        <f t="shared" si="61"/>
        <v>100305.53153373809</v>
      </c>
      <c r="X320" s="45">
        <f t="shared" si="62"/>
        <v>0</v>
      </c>
      <c r="Y320" s="15"/>
      <c r="Z320" s="15"/>
    </row>
    <row r="321" spans="1:26" ht="18" customHeight="1" x14ac:dyDescent="0.25">
      <c r="A321" s="15"/>
      <c r="B321" s="15"/>
      <c r="C321" s="15"/>
      <c r="D321" s="15"/>
      <c r="E321" s="16"/>
      <c r="F321" s="15"/>
      <c r="G321" s="23">
        <v>319</v>
      </c>
      <c r="H321" s="24">
        <f t="shared" si="56"/>
        <v>45037</v>
      </c>
      <c r="I321" s="25">
        <f>SUMIF(Table1[Date],"="&amp;H321,Table1[$STAKE TO FAUCET])</f>
        <v>0</v>
      </c>
      <c r="J321" s="25">
        <f>SUMIF(Table13[Date],"="&amp;H321,Table13[$STAKE CLAIMED])</f>
        <v>0</v>
      </c>
      <c r="K321" s="26">
        <f>IF(IFERROR(MATCH(H321,Table16[Date],0),0)=1,INDEX(Table16[New NFV],MATCH(H321,Table16[Date],0)),K320 + (K320*0.0095)+I321)</f>
        <v>4905.3601315209416</v>
      </c>
      <c r="L321" s="26">
        <f>IF(T321&lt;-0.33,IF(L320-(W320-X321)&lt;K321,K321,L320-(W320-X321)),IF(IFERROR(MATCH(H321,Table16[Date],0),0)=1,INDEX(Table16[New GFV],MATCH(H321,Table16[Date],0)),L320+(L320*V320*0.95)+I321))</f>
        <v>97342.497939576308</v>
      </c>
      <c r="M321" s="26">
        <f t="shared" si="63"/>
        <v>48.591977528686897</v>
      </c>
      <c r="N321" s="26">
        <f t="shared" si="57"/>
        <v>2.429598876434345</v>
      </c>
      <c r="O321" s="26">
        <f t="shared" si="55"/>
        <v>1907.3084026580561</v>
      </c>
      <c r="P321" s="26">
        <f t="shared" si="58"/>
        <v>95.365420132902813</v>
      </c>
      <c r="Q321" s="26">
        <f t="shared" si="64"/>
        <v>1955.900380186743</v>
      </c>
      <c r="R321" s="26">
        <f t="shared" si="65"/>
        <v>97.795019009337153</v>
      </c>
      <c r="S321" s="26">
        <f>IF(IFERROR(MATCH(H321,Table16[Date],0),0)=1,INDEX(Table16[New Claimed],MATCH(H321,Table16[Date],0)),S320+(K320*0.01)+J321)</f>
        <v>4910.5896121273026</v>
      </c>
      <c r="T321" s="27">
        <f t="shared" si="59"/>
        <v>-1.0660747562156168E-3</v>
      </c>
      <c r="U321" s="28">
        <f t="shared" si="60"/>
        <v>4.8987228981593907E-4</v>
      </c>
      <c r="V321" s="29">
        <f t="shared" si="66"/>
        <v>1.9936035514627064E-2</v>
      </c>
      <c r="W321" s="45">
        <f t="shared" si="61"/>
        <v>102212.83993639615</v>
      </c>
      <c r="X321" s="45">
        <f t="shared" si="62"/>
        <v>0</v>
      </c>
      <c r="Y321" s="15"/>
      <c r="Z321" s="15"/>
    </row>
    <row r="322" spans="1:26" ht="18" customHeight="1" x14ac:dyDescent="0.25">
      <c r="A322" s="15"/>
      <c r="B322" s="15"/>
      <c r="C322" s="15"/>
      <c r="D322" s="15"/>
      <c r="E322" s="16"/>
      <c r="F322" s="15"/>
      <c r="G322" s="23">
        <v>320</v>
      </c>
      <c r="H322" s="24">
        <f t="shared" si="56"/>
        <v>45038</v>
      </c>
      <c r="I322" s="25">
        <f>SUMIF(Table1[Date],"="&amp;H322,Table1[$STAKE TO FAUCET])</f>
        <v>0</v>
      </c>
      <c r="J322" s="25">
        <f>SUMIF(Table13[Date],"="&amp;H322,Table13[$STAKE CLAIMED])</f>
        <v>0</v>
      </c>
      <c r="K322" s="26">
        <f>IF(IFERROR(MATCH(H322,Table16[Date],0),0)=1,INDEX(Table16[New NFV],MATCH(H322,Table16[Date],0)),K321 + (K321*0.0095)+I322)</f>
        <v>4951.9610527703908</v>
      </c>
      <c r="L322" s="26">
        <f>IF(T322&lt;-0.33,IF(L321-(W321-X322)&lt;K322,K322,L321-(W321-X322)),IF(IFERROR(MATCH(H322,Table16[Date],0),0)=1,INDEX(Table16[New GFV],MATCH(H322,Table16[Date],0)),L321+(L321*V321*0.95)+I322))</f>
        <v>99186.090260781915</v>
      </c>
      <c r="M322" s="26">
        <f t="shared" si="63"/>
        <v>49.05360131520942</v>
      </c>
      <c r="N322" s="26">
        <f t="shared" si="57"/>
        <v>2.4526800657604713</v>
      </c>
      <c r="O322" s="26">
        <f t="shared" si="55"/>
        <v>1940.6234960059051</v>
      </c>
      <c r="P322" s="26">
        <f t="shared" si="58"/>
        <v>97.031174800295261</v>
      </c>
      <c r="Q322" s="26">
        <f t="shared" si="64"/>
        <v>1989.6770973211144</v>
      </c>
      <c r="R322" s="26">
        <f t="shared" si="65"/>
        <v>99.483854866055736</v>
      </c>
      <c r="S322" s="26">
        <f>IF(IFERROR(MATCH(H322,Table16[Date],0),0)=1,INDEX(Table16[New Claimed],MATCH(H322,Table16[Date],0)),S321+(K321*0.01)+J322)</f>
        <v>4959.6432134425122</v>
      </c>
      <c r="T322" s="27">
        <f t="shared" si="59"/>
        <v>-1.5513370542007024E-3</v>
      </c>
      <c r="U322" s="28">
        <f t="shared" si="60"/>
        <v>4.8526229798508558E-4</v>
      </c>
      <c r="V322" s="29">
        <f t="shared" si="66"/>
        <v>1.9906919776747956E-2</v>
      </c>
      <c r="W322" s="45">
        <f t="shared" si="61"/>
        <v>104153.46343240206</v>
      </c>
      <c r="X322" s="45">
        <f t="shared" si="62"/>
        <v>0</v>
      </c>
      <c r="Y322" s="15"/>
      <c r="Z322" s="15"/>
    </row>
    <row r="323" spans="1:26" ht="18" customHeight="1" x14ac:dyDescent="0.25">
      <c r="A323" s="15"/>
      <c r="B323" s="15"/>
      <c r="C323" s="15"/>
      <c r="D323" s="15"/>
      <c r="E323" s="16"/>
      <c r="F323" s="15"/>
      <c r="G323" s="23">
        <v>321</v>
      </c>
      <c r="H323" s="24">
        <f t="shared" si="56"/>
        <v>45039</v>
      </c>
      <c r="I323" s="25">
        <f>SUMIF(Table1[Date],"="&amp;H323,Table1[$STAKE TO FAUCET])</f>
        <v>0</v>
      </c>
      <c r="J323" s="25">
        <f>SUMIF(Table13[Date],"="&amp;H323,Table13[$STAKE CLAIMED])</f>
        <v>0</v>
      </c>
      <c r="K323" s="26">
        <f>IF(IFERROR(MATCH(H323,Table16[Date],0),0)=1,INDEX(Table16[New NFV],MATCH(H323,Table16[Date],0)),K322 + (K322*0.0095)+I323)</f>
        <v>4999.0046827717097</v>
      </c>
      <c r="L323" s="26">
        <f>IF(T323&lt;-0.33,IF(L322-(W322-X323)&lt;K323,K323,L322-(W322-X323)),IF(IFERROR(MATCH(H323,Table16[Date],0),0)=1,INDEX(Table16[New GFV],MATCH(H323,Table16[Date],0)),L322+(L322*V322*0.95)+I323))</f>
        <v>101061.85532548305</v>
      </c>
      <c r="M323" s="26">
        <f t="shared" si="63"/>
        <v>49.519610527703911</v>
      </c>
      <c r="N323" s="26">
        <f t="shared" si="57"/>
        <v>2.4759805263851957</v>
      </c>
      <c r="O323" s="26">
        <f t="shared" ref="O323:O386" si="67">L322*V322</f>
        <v>1974.4895417906673</v>
      </c>
      <c r="P323" s="26">
        <f t="shared" si="58"/>
        <v>98.724477089533366</v>
      </c>
      <c r="Q323" s="26">
        <f t="shared" si="64"/>
        <v>2024.0091523183712</v>
      </c>
      <c r="R323" s="26">
        <f t="shared" si="65"/>
        <v>101.20045761591857</v>
      </c>
      <c r="S323" s="26">
        <f>IF(IFERROR(MATCH(H323,Table16[Date],0),0)=1,INDEX(Table16[New Claimed],MATCH(H323,Table16[Date],0)),S322+(K322*0.01)+J323)</f>
        <v>5009.1628239702159</v>
      </c>
      <c r="T323" s="27">
        <f t="shared" si="59"/>
        <v>-2.0320327431407798E-3</v>
      </c>
      <c r="U323" s="28">
        <f t="shared" si="60"/>
        <v>4.8069568894007746E-4</v>
      </c>
      <c r="V323" s="29">
        <f t="shared" si="66"/>
        <v>1.9878078035411553E-2</v>
      </c>
      <c r="W323" s="45">
        <f t="shared" si="61"/>
        <v>106127.95297419273</v>
      </c>
      <c r="X323" s="45">
        <f t="shared" si="62"/>
        <v>0</v>
      </c>
      <c r="Y323" s="15"/>
      <c r="Z323" s="15"/>
    </row>
    <row r="324" spans="1:26" ht="18" customHeight="1" x14ac:dyDescent="0.25">
      <c r="A324" s="15"/>
      <c r="B324" s="15"/>
      <c r="C324" s="15"/>
      <c r="D324" s="15"/>
      <c r="E324" s="16"/>
      <c r="F324" s="15"/>
      <c r="G324" s="23">
        <v>322</v>
      </c>
      <c r="H324" s="24">
        <f t="shared" ref="H324:H367" si="68">H323+1</f>
        <v>45040</v>
      </c>
      <c r="I324" s="25">
        <f>SUMIF(Table1[Date],"="&amp;H324,Table1[$STAKE TO FAUCET])</f>
        <v>0</v>
      </c>
      <c r="J324" s="25">
        <f>SUMIF(Table13[Date],"="&amp;H324,Table13[$STAKE CLAIMED])</f>
        <v>0</v>
      </c>
      <c r="K324" s="26">
        <f>IF(IFERROR(MATCH(H324,Table16[Date],0),0)=1,INDEX(Table16[New NFV],MATCH(H324,Table16[Date],0)),K323 + (K323*0.0095)+I324)</f>
        <v>5046.4952272580413</v>
      </c>
      <c r="L324" s="26">
        <f>IF(T324&lt;-0.33,IF(L323-(W323-X324)&lt;K324,K324,L323-(W323-X324)),IF(IFERROR(MATCH(H324,Table16[Date],0),0)=1,INDEX(Table16[New GFV],MATCH(H324,Table16[Date],0)),L323+(L323*V323*0.95)+I324))</f>
        <v>102970.3249997183</v>
      </c>
      <c r="M324" s="26">
        <f t="shared" si="63"/>
        <v>49.990046827717094</v>
      </c>
      <c r="N324" s="26">
        <f t="shared" ref="N324:N387" si="69">M324*0.05</f>
        <v>2.4995023413858548</v>
      </c>
      <c r="O324" s="26">
        <f t="shared" si="67"/>
        <v>2008.9154465634247</v>
      </c>
      <c r="P324" s="26">
        <f t="shared" ref="P324:P387" si="70">O324*0.05</f>
        <v>100.44577232817124</v>
      </c>
      <c r="Q324" s="26">
        <f t="shared" si="64"/>
        <v>2058.9054933911416</v>
      </c>
      <c r="R324" s="26">
        <f t="shared" si="65"/>
        <v>102.94527466955709</v>
      </c>
      <c r="S324" s="26">
        <f>IF(IFERROR(MATCH(H324,Table16[Date],0),0)=1,INDEX(Table16[New Claimed],MATCH(H324,Table16[Date],0)),S323+(K323*0.01)+J324)</f>
        <v>5059.1528707979332</v>
      </c>
      <c r="T324" s="27">
        <f t="shared" ref="T324:T387" si="71">(K324-S324)/K324</f>
        <v>-2.5082047975639068E-3</v>
      </c>
      <c r="U324" s="28">
        <f t="shared" ref="U324:U387" si="72">T323-T324</f>
        <v>4.76172054423127E-4</v>
      </c>
      <c r="V324" s="29">
        <f t="shared" si="66"/>
        <v>1.9849507712146167E-2</v>
      </c>
      <c r="W324" s="45">
        <f t="shared" ref="W324:W387" si="73">W323+O324</f>
        <v>108136.86842075615</v>
      </c>
      <c r="X324" s="45">
        <f t="shared" si="62"/>
        <v>0</v>
      </c>
      <c r="Y324" s="15"/>
      <c r="Z324" s="15"/>
    </row>
    <row r="325" spans="1:26" ht="18" customHeight="1" x14ac:dyDescent="0.25">
      <c r="A325" s="15"/>
      <c r="B325" s="15"/>
      <c r="C325" s="15"/>
      <c r="D325" s="15"/>
      <c r="E325" s="16"/>
      <c r="F325" s="15"/>
      <c r="G325" s="23">
        <v>323</v>
      </c>
      <c r="H325" s="24">
        <f t="shared" si="68"/>
        <v>45041</v>
      </c>
      <c r="I325" s="25">
        <f>SUMIF(Table1[Date],"="&amp;H325,Table1[$STAKE TO FAUCET])</f>
        <v>0</v>
      </c>
      <c r="J325" s="25">
        <f>SUMIF(Table13[Date],"="&amp;H325,Table13[$STAKE CLAIMED])</f>
        <v>0</v>
      </c>
      <c r="K325" s="26">
        <f>IF(IFERROR(MATCH(H325,Table16[Date],0),0)=1,INDEX(Table16[New NFV],MATCH(H325,Table16[Date],0)),K324 + (K324*0.0095)+I325)</f>
        <v>5094.4369319169928</v>
      </c>
      <c r="L325" s="26">
        <f>IF(T325&lt;-0.33,IF(L324-(W324-X325)&lt;K325,K325,L324-(W324-X325)),IF(IFERROR(MATCH(H325,Table16[Date],0),0)=1,INDEX(Table16[New GFV],MATCH(H325,Table16[Date],0)),L324+(L324*V324*0.95)+I325))</f>
        <v>104912.0397469122</v>
      </c>
      <c r="M325" s="26">
        <f t="shared" si="63"/>
        <v>50.464952272580412</v>
      </c>
      <c r="N325" s="26">
        <f t="shared" si="69"/>
        <v>2.5232476136290209</v>
      </c>
      <c r="O325" s="26">
        <f t="shared" si="67"/>
        <v>2043.9102602041057</v>
      </c>
      <c r="P325" s="26">
        <f t="shared" si="70"/>
        <v>102.19551301020529</v>
      </c>
      <c r="Q325" s="26">
        <f t="shared" si="64"/>
        <v>2094.3752124766861</v>
      </c>
      <c r="R325" s="26">
        <f t="shared" si="65"/>
        <v>104.71876062383431</v>
      </c>
      <c r="S325" s="26">
        <f>IF(IFERROR(MATCH(H325,Table16[Date],0),0)=1,INDEX(Table16[New Claimed],MATCH(H325,Table16[Date],0)),S324+(K324*0.01)+J325)</f>
        <v>5109.6178230705136</v>
      </c>
      <c r="T325" s="27">
        <f t="shared" si="71"/>
        <v>-2.9798957875818519E-3</v>
      </c>
      <c r="U325" s="28">
        <f t="shared" si="72"/>
        <v>4.716909900179451E-4</v>
      </c>
      <c r="V325" s="29">
        <f t="shared" si="66"/>
        <v>1.982120625274509E-2</v>
      </c>
      <c r="W325" s="45">
        <f t="shared" si="73"/>
        <v>110180.77868096025</v>
      </c>
      <c r="X325" s="45">
        <f t="shared" ref="X325:X388" si="74">IF(T325&gt;-0.33,0,(W324*(100+(T325)*100)/67))</f>
        <v>0</v>
      </c>
      <c r="Y325" s="15"/>
      <c r="Z325" s="15"/>
    </row>
    <row r="326" spans="1:26" ht="18" customHeight="1" x14ac:dyDescent="0.25">
      <c r="A326" s="15"/>
      <c r="B326" s="15"/>
      <c r="C326" s="15"/>
      <c r="D326" s="15"/>
      <c r="E326" s="16"/>
      <c r="F326" s="15"/>
      <c r="G326" s="23">
        <v>324</v>
      </c>
      <c r="H326" s="24">
        <f t="shared" si="68"/>
        <v>45042</v>
      </c>
      <c r="I326" s="25">
        <f>SUMIF(Table1[Date],"="&amp;H326,Table1[$STAKE TO FAUCET])</f>
        <v>0</v>
      </c>
      <c r="J326" s="25">
        <f>SUMIF(Table13[Date],"="&amp;H326,Table13[$STAKE CLAIMED])</f>
        <v>0</v>
      </c>
      <c r="K326" s="26">
        <f>IF(IFERROR(MATCH(H326,Table16[Date],0),0)=1,INDEX(Table16[New NFV],MATCH(H326,Table16[Date],0)),K325 + (K325*0.0095)+I326)</f>
        <v>5142.8340827702041</v>
      </c>
      <c r="L326" s="26">
        <f>IF(T326&lt;-0.33,IF(L325-(W325-X326)&lt;K326,K326,L325-(W325-X326)),IF(IFERROR(MATCH(H326,Table16[Date],0),0)=1,INDEX(Table16[New GFV],MATCH(H326,Table16[Date],0)),L325+(L325*V325*0.95)+I326))</f>
        <v>106887.54876622095</v>
      </c>
      <c r="M326" s="26">
        <f t="shared" si="63"/>
        <v>50.94436931916993</v>
      </c>
      <c r="N326" s="26">
        <f t="shared" si="69"/>
        <v>2.5472184659584967</v>
      </c>
      <c r="O326" s="26">
        <f t="shared" si="67"/>
        <v>2079.4831782197375</v>
      </c>
      <c r="P326" s="26">
        <f t="shared" si="70"/>
        <v>103.97415891098689</v>
      </c>
      <c r="Q326" s="26">
        <f t="shared" si="64"/>
        <v>2130.4275475389072</v>
      </c>
      <c r="R326" s="26">
        <f t="shared" si="65"/>
        <v>106.52137737694538</v>
      </c>
      <c r="S326" s="26">
        <f>IF(IFERROR(MATCH(H326,Table16[Date],0),0)=1,INDEX(Table16[New Claimed],MATCH(H326,Table16[Date],0)),S325+(K325*0.01)+J326)</f>
        <v>5160.5621923896833</v>
      </c>
      <c r="T326" s="27">
        <f t="shared" si="71"/>
        <v>-3.447147882696218E-3</v>
      </c>
      <c r="U326" s="28">
        <f t="shared" si="72"/>
        <v>4.6725209511436607E-4</v>
      </c>
      <c r="V326" s="29">
        <f t="shared" si="66"/>
        <v>1.9793171127038225E-2</v>
      </c>
      <c r="W326" s="45">
        <f t="shared" si="73"/>
        <v>112260.26185918</v>
      </c>
      <c r="X326" s="45">
        <f t="shared" si="74"/>
        <v>0</v>
      </c>
      <c r="Y326" s="15"/>
      <c r="Z326" s="15"/>
    </row>
    <row r="327" spans="1:26" ht="18" customHeight="1" x14ac:dyDescent="0.25">
      <c r="A327" s="15"/>
      <c r="B327" s="15"/>
      <c r="C327" s="15"/>
      <c r="D327" s="15"/>
      <c r="E327" s="16"/>
      <c r="F327" s="15"/>
      <c r="G327" s="23">
        <v>325</v>
      </c>
      <c r="H327" s="24">
        <f t="shared" si="68"/>
        <v>45043</v>
      </c>
      <c r="I327" s="25">
        <f>SUMIF(Table1[Date],"="&amp;H327,Table1[$STAKE TO FAUCET])</f>
        <v>0</v>
      </c>
      <c r="J327" s="25">
        <f>SUMIF(Table13[Date],"="&amp;H327,Table13[$STAKE CLAIMED])</f>
        <v>0</v>
      </c>
      <c r="K327" s="26">
        <f>IF(IFERROR(MATCH(H327,Table16[Date],0),0)=1,INDEX(Table16[New NFV],MATCH(H327,Table16[Date],0)),K326 + (K326*0.0095)+I327)</f>
        <v>5191.6910065565207</v>
      </c>
      <c r="L327" s="26">
        <f>IF(T327&lt;-0.33,IF(L326-(W326-X327)&lt;K327,K327,L326-(W326-X327)),IF(IFERROR(MATCH(H327,Table16[Date],0),0)=1,INDEX(Table16[New GFV],MATCH(H327,Table16[Date],0)),L326+(L326*V326*0.95)+I327))</f>
        <v>108897.41013309643</v>
      </c>
      <c r="M327" s="26">
        <f t="shared" si="63"/>
        <v>51.428340827702044</v>
      </c>
      <c r="N327" s="26">
        <f t="shared" si="69"/>
        <v>2.5714170413851023</v>
      </c>
      <c r="O327" s="26">
        <f t="shared" si="67"/>
        <v>2115.6435440794548</v>
      </c>
      <c r="P327" s="26">
        <f t="shared" si="70"/>
        <v>105.78217720397275</v>
      </c>
      <c r="Q327" s="26">
        <f t="shared" si="64"/>
        <v>2167.0718849071568</v>
      </c>
      <c r="R327" s="26">
        <f t="shared" si="65"/>
        <v>108.35359424535785</v>
      </c>
      <c r="S327" s="26">
        <f>IF(IFERROR(MATCH(H327,Table16[Date],0),0)=1,INDEX(Table16[New Claimed],MATCH(H327,Table16[Date],0)),S326+(K326*0.01)+J327)</f>
        <v>5211.9905332173857</v>
      </c>
      <c r="T327" s="27">
        <f t="shared" si="71"/>
        <v>-3.9100028555684452E-3</v>
      </c>
      <c r="U327" s="28">
        <f t="shared" si="72"/>
        <v>4.6285497287222718E-4</v>
      </c>
      <c r="V327" s="29">
        <f t="shared" si="66"/>
        <v>1.9765399828665892E-2</v>
      </c>
      <c r="W327" s="45">
        <f t="shared" si="73"/>
        <v>114375.90540325946</v>
      </c>
      <c r="X327" s="45">
        <f t="shared" si="74"/>
        <v>0</v>
      </c>
      <c r="Y327" s="15"/>
      <c r="Z327" s="15"/>
    </row>
    <row r="328" spans="1:26" ht="18" customHeight="1" x14ac:dyDescent="0.25">
      <c r="A328" s="15"/>
      <c r="B328" s="15"/>
      <c r="C328" s="15"/>
      <c r="D328" s="15"/>
      <c r="E328" s="16"/>
      <c r="F328" s="15"/>
      <c r="G328" s="23">
        <v>326</v>
      </c>
      <c r="H328" s="24">
        <f t="shared" si="68"/>
        <v>45044</v>
      </c>
      <c r="I328" s="25">
        <f>SUMIF(Table1[Date],"="&amp;H328,Table1[$STAKE TO FAUCET])</f>
        <v>0</v>
      </c>
      <c r="J328" s="25">
        <f>SUMIF(Table13[Date],"="&amp;H328,Table13[$STAKE CLAIMED])</f>
        <v>0</v>
      </c>
      <c r="K328" s="26">
        <f>IF(IFERROR(MATCH(H328,Table16[Date],0),0)=1,INDEX(Table16[New NFV],MATCH(H328,Table16[Date],0)),K327 + (K327*0.0095)+I328)</f>
        <v>5241.0120711188074</v>
      </c>
      <c r="L328" s="26">
        <f>IF(T328&lt;-0.33,IF(L327-(W327-X328)&lt;K328,K328,L327-(W327-X328)),IF(IFERROR(MATCH(H328,Table16[Date],0),0)=1,INDEX(Table16[New GFV],MATCH(H328,Table16[Date],0)),L327+(L327*V327*0.95)+I328))</f>
        <v>110942.19094210396</v>
      </c>
      <c r="M328" s="26">
        <f t="shared" si="63"/>
        <v>51.916910065565212</v>
      </c>
      <c r="N328" s="26">
        <f t="shared" si="69"/>
        <v>2.5958455032782606</v>
      </c>
      <c r="O328" s="26">
        <f t="shared" si="67"/>
        <v>2152.4008515868636</v>
      </c>
      <c r="P328" s="26">
        <f t="shared" si="70"/>
        <v>107.62004257934319</v>
      </c>
      <c r="Q328" s="26">
        <f t="shared" si="64"/>
        <v>2204.317761652429</v>
      </c>
      <c r="R328" s="26">
        <f t="shared" si="65"/>
        <v>110.21588808262145</v>
      </c>
      <c r="S328" s="26">
        <f>IF(IFERROR(MATCH(H328,Table16[Date],0),0)=1,INDEX(Table16[New Claimed],MATCH(H328,Table16[Date],0)),S327+(K327*0.01)+J328)</f>
        <v>5263.9074432829511</v>
      </c>
      <c r="T328" s="27">
        <f t="shared" si="71"/>
        <v>-4.3685020857538734E-3</v>
      </c>
      <c r="U328" s="28">
        <f t="shared" si="72"/>
        <v>4.5849923018542824E-4</v>
      </c>
      <c r="V328" s="29">
        <f t="shared" si="66"/>
        <v>1.9737889874854767E-2</v>
      </c>
      <c r="W328" s="45">
        <f t="shared" si="73"/>
        <v>116528.30625484632</v>
      </c>
      <c r="X328" s="45">
        <f t="shared" si="74"/>
        <v>0</v>
      </c>
      <c r="Y328" s="15"/>
      <c r="Z328" s="15"/>
    </row>
    <row r="329" spans="1:26" ht="18" customHeight="1" x14ac:dyDescent="0.25">
      <c r="A329" s="15"/>
      <c r="B329" s="15"/>
      <c r="C329" s="15"/>
      <c r="D329" s="15"/>
      <c r="E329" s="16"/>
      <c r="F329" s="15"/>
      <c r="G329" s="23">
        <v>327</v>
      </c>
      <c r="H329" s="24">
        <f t="shared" si="68"/>
        <v>45045</v>
      </c>
      <c r="I329" s="25">
        <f>SUMIF(Table1[Date],"="&amp;H329,Table1[$STAKE TO FAUCET])</f>
        <v>0</v>
      </c>
      <c r="J329" s="25">
        <f>SUMIF(Table13[Date],"="&amp;H329,Table13[$STAKE CLAIMED])</f>
        <v>0</v>
      </c>
      <c r="K329" s="26">
        <f>IF(IFERROR(MATCH(H329,Table16[Date],0),0)=1,INDEX(Table16[New NFV],MATCH(H329,Table16[Date],0)),K328 + (K328*0.0095)+I329)</f>
        <v>5290.8016857944358</v>
      </c>
      <c r="L329" s="26">
        <f>IF(T329&lt;-0.33,IF(L328-(W328-X329)&lt;K329,K329,L328-(W328-X329)),IF(IFERROR(MATCH(H329,Table16[Date],0),0)=1,INDEX(Table16[New GFV],MATCH(H329,Table16[Date],0)),L328+(L328*V328*0.95)+I329))</f>
        <v>113022.4674520298</v>
      </c>
      <c r="M329" s="26">
        <f t="shared" si="63"/>
        <v>52.410120711188078</v>
      </c>
      <c r="N329" s="26">
        <f t="shared" si="69"/>
        <v>2.6205060355594041</v>
      </c>
      <c r="O329" s="26">
        <f t="shared" si="67"/>
        <v>2189.7647472903577</v>
      </c>
      <c r="P329" s="26">
        <f t="shared" si="70"/>
        <v>109.48823736451789</v>
      </c>
      <c r="Q329" s="26">
        <f t="shared" si="64"/>
        <v>2242.1748680015457</v>
      </c>
      <c r="R329" s="26">
        <f t="shared" si="65"/>
        <v>112.10874340007729</v>
      </c>
      <c r="S329" s="26">
        <f>IF(IFERROR(MATCH(H329,Table16[Date],0),0)=1,INDEX(Table16[New Claimed],MATCH(H329,Table16[Date],0)),S328+(K328*0.01)+J329)</f>
        <v>5316.3175639941392</v>
      </c>
      <c r="T329" s="27">
        <f t="shared" si="71"/>
        <v>-4.8226865634016011E-3</v>
      </c>
      <c r="U329" s="28">
        <f t="shared" si="72"/>
        <v>4.5418447764772763E-4</v>
      </c>
      <c r="V329" s="29">
        <f t="shared" si="66"/>
        <v>1.9710638806195904E-2</v>
      </c>
      <c r="W329" s="45">
        <f t="shared" si="73"/>
        <v>118718.07100213668</v>
      </c>
      <c r="X329" s="45">
        <f t="shared" si="74"/>
        <v>0</v>
      </c>
      <c r="Y329" s="15"/>
      <c r="Z329" s="15"/>
    </row>
    <row r="330" spans="1:26" ht="18" customHeight="1" x14ac:dyDescent="0.25">
      <c r="A330" s="15"/>
      <c r="B330" s="15"/>
      <c r="C330" s="15"/>
      <c r="D330" s="15"/>
      <c r="E330" s="16"/>
      <c r="F330" s="15"/>
      <c r="G330" s="23">
        <v>328</v>
      </c>
      <c r="H330" s="24">
        <f t="shared" si="68"/>
        <v>45046</v>
      </c>
      <c r="I330" s="25">
        <f>SUMIF(Table1[Date],"="&amp;H330,Table1[$STAKE TO FAUCET])</f>
        <v>0</v>
      </c>
      <c r="J330" s="25">
        <f>SUMIF(Table13[Date],"="&amp;H330,Table13[$STAKE CLAIMED])</f>
        <v>0</v>
      </c>
      <c r="K330" s="26">
        <f>IF(IFERROR(MATCH(H330,Table16[Date],0),0)=1,INDEX(Table16[New NFV],MATCH(H330,Table16[Date],0)),K329 + (K329*0.0095)+I330)</f>
        <v>5341.0643018094834</v>
      </c>
      <c r="L330" s="26">
        <f>IF(T330&lt;-0.33,IF(L329-(W329-X330)&lt;K330,K330,L329-(W329-X330)),IF(IFERROR(MATCH(H330,Table16[Date],0),0)=1,INDEX(Table16[New GFV],MATCH(H330,Table16[Date],0)),L329+(L329*V329*0.95)+I330))</f>
        <v>115138.82523331519</v>
      </c>
      <c r="M330" s="26">
        <f t="shared" si="63"/>
        <v>52.908016857944361</v>
      </c>
      <c r="N330" s="26">
        <f t="shared" si="69"/>
        <v>2.6454008428972182</v>
      </c>
      <c r="O330" s="26">
        <f t="shared" si="67"/>
        <v>2227.7450329319922</v>
      </c>
      <c r="P330" s="26">
        <f t="shared" si="70"/>
        <v>111.38725164659962</v>
      </c>
      <c r="Q330" s="26">
        <f t="shared" si="64"/>
        <v>2280.6530497899366</v>
      </c>
      <c r="R330" s="26">
        <f t="shared" si="65"/>
        <v>114.03265248949684</v>
      </c>
      <c r="S330" s="26">
        <f>IF(IFERROR(MATCH(H330,Table16[Date],0),0)=1,INDEX(Table16[New Claimed],MATCH(H330,Table16[Date],0)),S329+(K329*0.01)+J330)</f>
        <v>5369.2255808520831</v>
      </c>
      <c r="T330" s="27">
        <f t="shared" si="71"/>
        <v>-5.2725968929187147E-3</v>
      </c>
      <c r="U330" s="28">
        <f t="shared" si="72"/>
        <v>4.4991032951711366E-4</v>
      </c>
      <c r="V330" s="29">
        <f t="shared" si="66"/>
        <v>1.9683644186424876E-2</v>
      </c>
      <c r="W330" s="45">
        <f t="shared" si="73"/>
        <v>120945.81603506868</v>
      </c>
      <c r="X330" s="45">
        <f t="shared" si="74"/>
        <v>0</v>
      </c>
      <c r="Y330" s="15"/>
      <c r="Z330" s="15"/>
    </row>
    <row r="331" spans="1:26" ht="18" customHeight="1" x14ac:dyDescent="0.25">
      <c r="A331" s="15"/>
      <c r="B331" s="15"/>
      <c r="C331" s="15"/>
      <c r="D331" s="15"/>
      <c r="E331" s="16"/>
      <c r="F331" s="15"/>
      <c r="G331" s="23">
        <v>329</v>
      </c>
      <c r="H331" s="24">
        <f t="shared" si="68"/>
        <v>45047</v>
      </c>
      <c r="I331" s="25">
        <f>SUMIF(Table1[Date],"="&amp;H331,Table1[$STAKE TO FAUCET])</f>
        <v>0</v>
      </c>
      <c r="J331" s="25">
        <f>SUMIF(Table13[Date],"="&amp;H331,Table13[$STAKE CLAIMED])</f>
        <v>0</v>
      </c>
      <c r="K331" s="26">
        <f>IF(IFERROR(MATCH(H331,Table16[Date],0),0)=1,INDEX(Table16[New NFV],MATCH(H331,Table16[Date],0)),K330 + (K330*0.0095)+I331)</f>
        <v>5391.8044126766736</v>
      </c>
      <c r="L331" s="26">
        <f>IF(T331&lt;-0.33,IF(L330-(W330-X331)&lt;K331,K331,L330-(W330-X331)),IF(IFERROR(MATCH(H331,Table16[Date],0),0)=1,INDEX(Table16[New GFV],MATCH(H331,Table16[Date],0)),L330+(L330*V330*0.95)+I331))</f>
        <v>117291.85931785394</v>
      </c>
      <c r="M331" s="26">
        <f t="shared" si="63"/>
        <v>53.410643018094838</v>
      </c>
      <c r="N331" s="26">
        <f t="shared" si="69"/>
        <v>2.6705321509047422</v>
      </c>
      <c r="O331" s="26">
        <f t="shared" si="67"/>
        <v>2266.3516679355344</v>
      </c>
      <c r="P331" s="26">
        <f t="shared" si="70"/>
        <v>113.31758339677673</v>
      </c>
      <c r="Q331" s="26">
        <f t="shared" si="64"/>
        <v>2319.7623109536294</v>
      </c>
      <c r="R331" s="26">
        <f t="shared" si="65"/>
        <v>115.98811554768147</v>
      </c>
      <c r="S331" s="26">
        <f>IF(IFERROR(MATCH(H331,Table16[Date],0),0)=1,INDEX(Table16[New Claimed],MATCH(H331,Table16[Date],0)),S330+(K330*0.01)+J331)</f>
        <v>5422.6362238701777</v>
      </c>
      <c r="T331" s="27">
        <f t="shared" si="71"/>
        <v>-5.7182732966009351E-3</v>
      </c>
      <c r="U331" s="28">
        <f t="shared" si="72"/>
        <v>4.4567640368222035E-4</v>
      </c>
      <c r="V331" s="29">
        <f t="shared" si="66"/>
        <v>1.9656903602203943E-2</v>
      </c>
      <c r="W331" s="45">
        <f t="shared" si="73"/>
        <v>123212.16770300422</v>
      </c>
      <c r="X331" s="45">
        <f t="shared" si="74"/>
        <v>0</v>
      </c>
      <c r="Y331" s="15"/>
      <c r="Z331" s="15"/>
    </row>
    <row r="332" spans="1:26" ht="18" customHeight="1" x14ac:dyDescent="0.25">
      <c r="A332" s="15"/>
      <c r="B332" s="15"/>
      <c r="C332" s="15"/>
      <c r="D332" s="15"/>
      <c r="E332" s="16"/>
      <c r="F332" s="15"/>
      <c r="G332" s="23">
        <v>330</v>
      </c>
      <c r="H332" s="24">
        <f t="shared" si="68"/>
        <v>45048</v>
      </c>
      <c r="I332" s="25">
        <f>SUMIF(Table1[Date],"="&amp;H332,Table1[$STAKE TO FAUCET])</f>
        <v>0</v>
      </c>
      <c r="J332" s="25">
        <f>SUMIF(Table13[Date],"="&amp;H332,Table13[$STAKE CLAIMED])</f>
        <v>0</v>
      </c>
      <c r="K332" s="26">
        <f>IF(IFERROR(MATCH(H332,Table16[Date],0),0)=1,INDEX(Table16[New NFV],MATCH(H332,Table16[Date],0)),K331 + (K331*0.0095)+I332)</f>
        <v>5443.0265545971024</v>
      </c>
      <c r="L332" s="26">
        <f>IF(T332&lt;-0.33,IF(L331-(W331-X332)&lt;K332,K332,L331-(W331-X332)),IF(IFERROR(MATCH(H332,Table16[Date],0),0)=1,INDEX(Table16[New GFV],MATCH(H332,Table16[Date],0)),L331+(L331*V331*0.95)+I332))</f>
        <v>119482.17435119156</v>
      </c>
      <c r="M332" s="26">
        <f t="shared" si="63"/>
        <v>53.918044126766738</v>
      </c>
      <c r="N332" s="26">
        <f t="shared" si="69"/>
        <v>2.6959022063383369</v>
      </c>
      <c r="O332" s="26">
        <f t="shared" si="67"/>
        <v>2305.5947719343212</v>
      </c>
      <c r="P332" s="26">
        <f t="shared" si="70"/>
        <v>115.27973859671607</v>
      </c>
      <c r="Q332" s="26">
        <f t="shared" si="64"/>
        <v>2359.512816061088</v>
      </c>
      <c r="R332" s="26">
        <f t="shared" si="65"/>
        <v>117.9756408030544</v>
      </c>
      <c r="S332" s="26">
        <f>IF(IFERROR(MATCH(H332,Table16[Date],0),0)=1,INDEX(Table16[New Claimed],MATCH(H332,Table16[Date],0)),S331+(K331*0.01)+J332)</f>
        <v>5476.554267996944</v>
      </c>
      <c r="T332" s="27">
        <f t="shared" si="71"/>
        <v>-6.1597556182276074E-3</v>
      </c>
      <c r="U332" s="28">
        <f t="shared" si="72"/>
        <v>4.4148232162667233E-4</v>
      </c>
      <c r="V332" s="29">
        <f t="shared" si="66"/>
        <v>1.9630414662906343E-2</v>
      </c>
      <c r="W332" s="45">
        <f t="shared" si="73"/>
        <v>125517.76247493854</v>
      </c>
      <c r="X332" s="45">
        <f t="shared" si="74"/>
        <v>0</v>
      </c>
      <c r="Y332" s="15"/>
      <c r="Z332" s="15"/>
    </row>
    <row r="333" spans="1:26" ht="18" customHeight="1" x14ac:dyDescent="0.25">
      <c r="A333" s="15"/>
      <c r="B333" s="15"/>
      <c r="C333" s="15"/>
      <c r="D333" s="15"/>
      <c r="E333" s="16"/>
      <c r="F333" s="15"/>
      <c r="G333" s="23">
        <v>331</v>
      </c>
      <c r="H333" s="24">
        <f t="shared" si="68"/>
        <v>45049</v>
      </c>
      <c r="I333" s="25">
        <f>SUMIF(Table1[Date],"="&amp;H333,Table1[$STAKE TO FAUCET])</f>
        <v>0</v>
      </c>
      <c r="J333" s="25">
        <f>SUMIF(Table13[Date],"="&amp;H333,Table13[$STAKE CLAIMED])</f>
        <v>0</v>
      </c>
      <c r="K333" s="26">
        <f>IF(IFERROR(MATCH(H333,Table16[Date],0),0)=1,INDEX(Table16[New NFV],MATCH(H333,Table16[Date],0)),K332 + (K332*0.0095)+I333)</f>
        <v>5494.7353068657749</v>
      </c>
      <c r="L333" s="26">
        <f>IF(T333&lt;-0.33,IF(L332-(W332-X333)&lt;K333,K333,L332-(W332-X333)),IF(IFERROR(MATCH(H333,Table16[Date],0),0)=1,INDEX(Table16[New GFV],MATCH(H333,Table16[Date],0)),L332+(L332*V332*0.95)+I333))</f>
        <v>121710.38474716413</v>
      </c>
      <c r="M333" s="26">
        <f t="shared" si="63"/>
        <v>54.430265545971025</v>
      </c>
      <c r="N333" s="26">
        <f t="shared" si="69"/>
        <v>2.7215132772985515</v>
      </c>
      <c r="O333" s="26">
        <f t="shared" si="67"/>
        <v>2345.4846273395628</v>
      </c>
      <c r="P333" s="26">
        <f t="shared" si="70"/>
        <v>117.27423136697814</v>
      </c>
      <c r="Q333" s="26">
        <f t="shared" si="64"/>
        <v>2399.9148928855338</v>
      </c>
      <c r="R333" s="26">
        <f t="shared" si="65"/>
        <v>119.9957446442767</v>
      </c>
      <c r="S333" s="26">
        <f>IF(IFERROR(MATCH(H333,Table16[Date],0),0)=1,INDEX(Table16[New Claimed],MATCH(H333,Table16[Date],0)),S332+(K332*0.01)+J333)</f>
        <v>5530.9845335429154</v>
      </c>
      <c r="T333" s="27">
        <f t="shared" si="71"/>
        <v>-6.5970833266247517E-3</v>
      </c>
      <c r="U333" s="28">
        <f t="shared" si="72"/>
        <v>4.3732770839714427E-4</v>
      </c>
      <c r="V333" s="29">
        <f t="shared" si="66"/>
        <v>1.9604175000402516E-2</v>
      </c>
      <c r="W333" s="45">
        <f t="shared" si="73"/>
        <v>127863.24710227811</v>
      </c>
      <c r="X333" s="45">
        <f t="shared" si="74"/>
        <v>0</v>
      </c>
      <c r="Y333" s="15"/>
      <c r="Z333" s="15"/>
    </row>
    <row r="334" spans="1:26" ht="18" customHeight="1" x14ac:dyDescent="0.25">
      <c r="A334" s="15"/>
      <c r="B334" s="15"/>
      <c r="C334" s="15"/>
      <c r="D334" s="15"/>
      <c r="E334" s="16"/>
      <c r="F334" s="15"/>
      <c r="G334" s="23">
        <v>332</v>
      </c>
      <c r="H334" s="24">
        <f t="shared" si="68"/>
        <v>45050</v>
      </c>
      <c r="I334" s="25">
        <f>SUMIF(Table1[Date],"="&amp;H334,Table1[$STAKE TO FAUCET])</f>
        <v>0</v>
      </c>
      <c r="J334" s="25">
        <f>SUMIF(Table13[Date],"="&amp;H334,Table13[$STAKE CLAIMED])</f>
        <v>0</v>
      </c>
      <c r="K334" s="26">
        <f>IF(IFERROR(MATCH(H334,Table16[Date],0),0)=1,INDEX(Table16[New NFV],MATCH(H334,Table16[Date],0)),K333 + (K333*0.0095)+I334)</f>
        <v>5546.9352922809994</v>
      </c>
      <c r="L334" s="26">
        <f>IF(T334&lt;-0.33,IF(L333-(W333-X334)&lt;K334,K334,L333-(W333-X334)),IF(IFERROR(MATCH(H334,Table16[Date],0),0)=1,INDEX(Table16[New GFV],MATCH(H334,Table16[Date],0)),L333+(L333*V333*0.95)+I334))</f>
        <v>123977.11484501637</v>
      </c>
      <c r="M334" s="26">
        <f t="shared" si="63"/>
        <v>54.947353068657748</v>
      </c>
      <c r="N334" s="26">
        <f t="shared" si="69"/>
        <v>2.7473676534328875</v>
      </c>
      <c r="O334" s="26">
        <f t="shared" si="67"/>
        <v>2386.031681949727</v>
      </c>
      <c r="P334" s="26">
        <f t="shared" si="70"/>
        <v>119.30158409748636</v>
      </c>
      <c r="Q334" s="26">
        <f t="shared" si="64"/>
        <v>2440.9790350183848</v>
      </c>
      <c r="R334" s="26">
        <f t="shared" si="65"/>
        <v>122.04895175091924</v>
      </c>
      <c r="S334" s="26">
        <f>IF(IFERROR(MATCH(H334,Table16[Date],0),0)=1,INDEX(Table16[New Claimed],MATCH(H334,Table16[Date],0)),S333+(K333*0.01)+J334)</f>
        <v>5585.9318866115727</v>
      </c>
      <c r="T334" s="27">
        <f t="shared" si="71"/>
        <v>-7.0302955191924033E-3</v>
      </c>
      <c r="U334" s="28">
        <f t="shared" si="72"/>
        <v>4.3321219256765159E-4</v>
      </c>
      <c r="V334" s="29">
        <f t="shared" si="66"/>
        <v>1.9578182268848457E-2</v>
      </c>
      <c r="W334" s="45">
        <f t="shared" si="73"/>
        <v>130249.27878422783</v>
      </c>
      <c r="X334" s="45">
        <f t="shared" si="74"/>
        <v>0</v>
      </c>
      <c r="Y334" s="15"/>
      <c r="Z334" s="15"/>
    </row>
    <row r="335" spans="1:26" ht="18" customHeight="1" x14ac:dyDescent="0.25">
      <c r="A335" s="15"/>
      <c r="B335" s="15"/>
      <c r="C335" s="15"/>
      <c r="D335" s="15"/>
      <c r="E335" s="16"/>
      <c r="F335" s="15"/>
      <c r="G335" s="23">
        <v>333</v>
      </c>
      <c r="H335" s="24">
        <f t="shared" si="68"/>
        <v>45051</v>
      </c>
      <c r="I335" s="25">
        <f>SUMIF(Table1[Date],"="&amp;H335,Table1[$STAKE TO FAUCET])</f>
        <v>0</v>
      </c>
      <c r="J335" s="25">
        <f>SUMIF(Table13[Date],"="&amp;H335,Table13[$STAKE CLAIMED])</f>
        <v>0</v>
      </c>
      <c r="K335" s="26">
        <f>IF(IFERROR(MATCH(H335,Table16[Date],0),0)=1,INDEX(Table16[New NFV],MATCH(H335,Table16[Date],0)),K334 + (K334*0.0095)+I335)</f>
        <v>5599.6311775576687</v>
      </c>
      <c r="L335" s="26">
        <f>IF(T335&lt;-0.33,IF(L334-(W334-X335)&lt;K335,K335,L334-(W334-X335)),IF(IFERROR(MATCH(H335,Table16[Date],0),0)=1,INDEX(Table16[New GFV],MATCH(H335,Table16[Date],0)),L334+(L334*V334*0.95)+I335))</f>
        <v>126282.99906903798</v>
      </c>
      <c r="M335" s="26">
        <f t="shared" si="63"/>
        <v>55.469352922809996</v>
      </c>
      <c r="N335" s="26">
        <f t="shared" si="69"/>
        <v>2.7734676461404999</v>
      </c>
      <c r="O335" s="26">
        <f t="shared" si="67"/>
        <v>2427.2465516016882</v>
      </c>
      <c r="P335" s="26">
        <f t="shared" si="70"/>
        <v>121.36232758008441</v>
      </c>
      <c r="Q335" s="26">
        <f t="shared" si="64"/>
        <v>2482.715904524498</v>
      </c>
      <c r="R335" s="26">
        <f t="shared" si="65"/>
        <v>124.13579522622491</v>
      </c>
      <c r="S335" s="26">
        <f>IF(IFERROR(MATCH(H335,Table16[Date],0),0)=1,INDEX(Table16[New Claimed],MATCH(H335,Table16[Date],0)),S334+(K334*0.01)+J335)</f>
        <v>5641.4012395343825</v>
      </c>
      <c r="T335" s="27">
        <f t="shared" si="71"/>
        <v>-7.4594309254010912E-3</v>
      </c>
      <c r="U335" s="28">
        <f t="shared" si="72"/>
        <v>4.2913540620868797E-4</v>
      </c>
      <c r="V335" s="29">
        <f t="shared" si="66"/>
        <v>1.9552434144475935E-2</v>
      </c>
      <c r="W335" s="45">
        <f t="shared" si="73"/>
        <v>132676.52533582953</v>
      </c>
      <c r="X335" s="45">
        <f t="shared" si="74"/>
        <v>0</v>
      </c>
      <c r="Y335" s="15"/>
      <c r="Z335" s="15"/>
    </row>
    <row r="336" spans="1:26" ht="18" customHeight="1" x14ac:dyDescent="0.25">
      <c r="A336" s="15"/>
      <c r="B336" s="15"/>
      <c r="C336" s="15"/>
      <c r="D336" s="15"/>
      <c r="E336" s="16"/>
      <c r="F336" s="15"/>
      <c r="G336" s="23">
        <v>334</v>
      </c>
      <c r="H336" s="24">
        <f t="shared" si="68"/>
        <v>45052</v>
      </c>
      <c r="I336" s="25">
        <f>SUMIF(Table1[Date],"="&amp;H336,Table1[$STAKE TO FAUCET])</f>
        <v>0</v>
      </c>
      <c r="J336" s="25">
        <f>SUMIF(Table13[Date],"="&amp;H336,Table13[$STAKE CLAIMED])</f>
        <v>0</v>
      </c>
      <c r="K336" s="26">
        <f>IF(IFERROR(MATCH(H336,Table16[Date],0),0)=1,INDEX(Table16[New NFV],MATCH(H336,Table16[Date],0)),K335 + (K335*0.0095)+I336)</f>
        <v>5652.8276737444667</v>
      </c>
      <c r="L336" s="26">
        <f>IF(T336&lt;-0.33,IF(L335-(W335-X336)&lt;K336,K336,L335-(W335-X336)),IF(IFERROR(MATCH(H336,Table16[Date],0),0)=1,INDEX(Table16[New GFV],MATCH(H336,Table16[Date],0)),L335+(L335*V335*0.95)+I336))</f>
        <v>128628.68209075904</v>
      </c>
      <c r="M336" s="26">
        <f t="shared" si="63"/>
        <v>55.996311775576686</v>
      </c>
      <c r="N336" s="26">
        <f t="shared" si="69"/>
        <v>2.7998155887788343</v>
      </c>
      <c r="O336" s="26">
        <f t="shared" si="67"/>
        <v>2469.140022864281</v>
      </c>
      <c r="P336" s="26">
        <f t="shared" si="70"/>
        <v>123.45700114321406</v>
      </c>
      <c r="Q336" s="26">
        <f t="shared" si="64"/>
        <v>2525.1363346398575</v>
      </c>
      <c r="R336" s="26">
        <f t="shared" si="65"/>
        <v>126.2568167319929</v>
      </c>
      <c r="S336" s="26">
        <f>IF(IFERROR(MATCH(H336,Table16[Date],0),0)=1,INDEX(Table16[New Claimed],MATCH(H336,Table16[Date],0)),S335+(K335*0.01)+J336)</f>
        <v>5697.3975513099595</v>
      </c>
      <c r="T336" s="27">
        <f t="shared" si="71"/>
        <v>-7.884527910253708E-3</v>
      </c>
      <c r="U336" s="28">
        <f t="shared" si="72"/>
        <v>4.250969848526168E-4</v>
      </c>
      <c r="V336" s="29">
        <f t="shared" si="66"/>
        <v>1.9526928325384777E-2</v>
      </c>
      <c r="W336" s="45">
        <f t="shared" si="73"/>
        <v>135145.6653586938</v>
      </c>
      <c r="X336" s="45">
        <f t="shared" si="74"/>
        <v>0</v>
      </c>
      <c r="Y336" s="15"/>
      <c r="Z336" s="15"/>
    </row>
    <row r="337" spans="1:26" ht="18" customHeight="1" x14ac:dyDescent="0.25">
      <c r="A337" s="15"/>
      <c r="B337" s="15"/>
      <c r="C337" s="15"/>
      <c r="D337" s="15"/>
      <c r="E337" s="16"/>
      <c r="F337" s="15"/>
      <c r="G337" s="23">
        <v>335</v>
      </c>
      <c r="H337" s="24">
        <f t="shared" si="68"/>
        <v>45053</v>
      </c>
      <c r="I337" s="25">
        <f>SUMIF(Table1[Date],"="&amp;H337,Table1[$STAKE TO FAUCET])</f>
        <v>0</v>
      </c>
      <c r="J337" s="25">
        <f>SUMIF(Table13[Date],"="&amp;H337,Table13[$STAKE CLAIMED])</f>
        <v>0</v>
      </c>
      <c r="K337" s="26">
        <f>IF(IFERROR(MATCH(H337,Table16[Date],0),0)=1,INDEX(Table16[New NFV],MATCH(H337,Table16[Date],0)),K336 + (K336*0.0095)+I337)</f>
        <v>5706.5295366450391</v>
      </c>
      <c r="L337" s="26">
        <f>IF(T337&lt;-0.33,IF(L336-(W336-X337)&lt;K337,K337,L336-(W336-X337)),IF(IFERROR(MATCH(H337,Table16[Date],0),0)=1,INDEX(Table16[New GFV],MATCH(H337,Table16[Date],0)),L336+(L336*V336*0.95)+I337))</f>
        <v>131014.81899374526</v>
      </c>
      <c r="M337" s="26">
        <f t="shared" si="63"/>
        <v>56.528276737444671</v>
      </c>
      <c r="N337" s="26">
        <f t="shared" si="69"/>
        <v>2.8264138368722338</v>
      </c>
      <c r="O337" s="26">
        <f t="shared" si="67"/>
        <v>2511.7230557749563</v>
      </c>
      <c r="P337" s="26">
        <f t="shared" si="70"/>
        <v>125.58615278874782</v>
      </c>
      <c r="Q337" s="26">
        <f t="shared" si="64"/>
        <v>2568.2513325124009</v>
      </c>
      <c r="R337" s="26">
        <f t="shared" si="65"/>
        <v>128.41256662562006</v>
      </c>
      <c r="S337" s="26">
        <f>IF(IFERROR(MATCH(H337,Table16[Date],0),0)=1,INDEX(Table16[New Claimed],MATCH(H337,Table16[Date],0)),S336+(K336*0.01)+J337)</f>
        <v>5753.9258280474041</v>
      </c>
      <c r="T337" s="27">
        <f t="shared" si="71"/>
        <v>-8.3056244777154117E-3</v>
      </c>
      <c r="U337" s="28">
        <f t="shared" si="72"/>
        <v>4.2109656746170364E-4</v>
      </c>
      <c r="V337" s="29">
        <f t="shared" si="66"/>
        <v>1.9501662531337075E-2</v>
      </c>
      <c r="W337" s="45">
        <f t="shared" si="73"/>
        <v>137657.38841446876</v>
      </c>
      <c r="X337" s="45">
        <f t="shared" si="74"/>
        <v>0</v>
      </c>
      <c r="Y337" s="15"/>
      <c r="Z337" s="15"/>
    </row>
    <row r="338" spans="1:26" ht="18" customHeight="1" x14ac:dyDescent="0.25">
      <c r="A338" s="15"/>
      <c r="B338" s="15"/>
      <c r="C338" s="15"/>
      <c r="D338" s="15"/>
      <c r="E338" s="16"/>
      <c r="F338" s="15"/>
      <c r="G338" s="23">
        <v>336</v>
      </c>
      <c r="H338" s="24">
        <f t="shared" si="68"/>
        <v>45054</v>
      </c>
      <c r="I338" s="25">
        <f>SUMIF(Table1[Date],"="&amp;H338,Table1[$STAKE TO FAUCET])</f>
        <v>0</v>
      </c>
      <c r="J338" s="25">
        <f>SUMIF(Table13[Date],"="&amp;H338,Table13[$STAKE CLAIMED])</f>
        <v>0</v>
      </c>
      <c r="K338" s="26">
        <f>IF(IFERROR(MATCH(H338,Table16[Date],0),0)=1,INDEX(Table16[New NFV],MATCH(H338,Table16[Date],0)),K337 + (K337*0.0095)+I338)</f>
        <v>5760.7415672431671</v>
      </c>
      <c r="L338" s="26">
        <f>IF(T338&lt;-0.33,IF(L337-(W337-X338)&lt;K338,K338,L337-(W337-X338)),IF(IFERROR(MATCH(H338,Table16[Date],0),0)=1,INDEX(Table16[New GFV],MATCH(H338,Table16[Date],0)),L337+(L337*V337*0.95)+I338))</f>
        <v>133442.07544103448</v>
      </c>
      <c r="M338" s="26">
        <f t="shared" si="63"/>
        <v>57.065295366450393</v>
      </c>
      <c r="N338" s="26">
        <f t="shared" si="69"/>
        <v>2.8532647683225196</v>
      </c>
      <c r="O338" s="26">
        <f t="shared" si="67"/>
        <v>2555.0067866202307</v>
      </c>
      <c r="P338" s="26">
        <f t="shared" si="70"/>
        <v>127.75033933101155</v>
      </c>
      <c r="Q338" s="26">
        <f t="shared" si="64"/>
        <v>2612.072081986681</v>
      </c>
      <c r="R338" s="26">
        <f t="shared" si="65"/>
        <v>130.60360409933406</v>
      </c>
      <c r="S338" s="26">
        <f>IF(IFERROR(MATCH(H338,Table16[Date],0),0)=1,INDEX(Table16[New Claimed],MATCH(H338,Table16[Date],0)),S337+(K337*0.01)+J338)</f>
        <v>5810.9911234138544</v>
      </c>
      <c r="T338" s="27">
        <f t="shared" si="71"/>
        <v>-8.722758274111321E-3</v>
      </c>
      <c r="U338" s="28">
        <f t="shared" si="72"/>
        <v>4.1713379639590938E-4</v>
      </c>
      <c r="V338" s="29">
        <f t="shared" si="66"/>
        <v>1.947663450355332E-2</v>
      </c>
      <c r="W338" s="45">
        <f t="shared" si="73"/>
        <v>140212.39520108901</v>
      </c>
      <c r="X338" s="45">
        <f t="shared" si="74"/>
        <v>0</v>
      </c>
      <c r="Y338" s="15"/>
      <c r="Z338" s="15"/>
    </row>
    <row r="339" spans="1:26" ht="18" customHeight="1" x14ac:dyDescent="0.25">
      <c r="A339" s="15"/>
      <c r="B339" s="15"/>
      <c r="C339" s="15"/>
      <c r="D339" s="15"/>
      <c r="E339" s="16"/>
      <c r="F339" s="15"/>
      <c r="G339" s="23">
        <v>337</v>
      </c>
      <c r="H339" s="24">
        <f t="shared" si="68"/>
        <v>45055</v>
      </c>
      <c r="I339" s="25">
        <f>SUMIF(Table1[Date],"="&amp;H339,Table1[$STAKE TO FAUCET])</f>
        <v>0</v>
      </c>
      <c r="J339" s="25">
        <f>SUMIF(Table13[Date],"="&amp;H339,Table13[$STAKE CLAIMED])</f>
        <v>0</v>
      </c>
      <c r="K339" s="26">
        <f>IF(IFERROR(MATCH(H339,Table16[Date],0),0)=1,INDEX(Table16[New NFV],MATCH(H339,Table16[Date],0)),K338 + (K338*0.0095)+I339)</f>
        <v>5815.4686121319774</v>
      </c>
      <c r="L339" s="26">
        <f>IF(T339&lt;-0.33,IF(L338-(W338-X339)&lt;K339,K339,L338-(W338-X339)),IF(IFERROR(MATCH(H339,Table16[Date],0),0)=1,INDEX(Table16[New GFV],MATCH(H339,Table16[Date],0)),L338+(L338*V338*0.95)+I339))</f>
        <v>135911.12784525706</v>
      </c>
      <c r="M339" s="26">
        <f t="shared" si="63"/>
        <v>57.607415672431671</v>
      </c>
      <c r="N339" s="26">
        <f t="shared" si="69"/>
        <v>2.8803707836215837</v>
      </c>
      <c r="O339" s="26">
        <f t="shared" si="67"/>
        <v>2599.0025307606174</v>
      </c>
      <c r="P339" s="26">
        <f t="shared" si="70"/>
        <v>129.95012653803087</v>
      </c>
      <c r="Q339" s="26">
        <f t="shared" si="64"/>
        <v>2656.6099464330491</v>
      </c>
      <c r="R339" s="26">
        <f t="shared" si="65"/>
        <v>132.83049732165244</v>
      </c>
      <c r="S339" s="26">
        <f>IF(IFERROR(MATCH(H339,Table16[Date],0),0)=1,INDEX(Table16[New Claimed],MATCH(H339,Table16[Date],0)),S338+(K338*0.01)+J339)</f>
        <v>5868.5985390862861</v>
      </c>
      <c r="T339" s="27">
        <f t="shared" si="71"/>
        <v>-9.1359665914921145E-3</v>
      </c>
      <c r="U339" s="28">
        <f t="shared" si="72"/>
        <v>4.132083173807935E-4</v>
      </c>
      <c r="V339" s="29">
        <f t="shared" si="66"/>
        <v>1.9451842004510472E-2</v>
      </c>
      <c r="W339" s="45">
        <f t="shared" si="73"/>
        <v>142811.39773184963</v>
      </c>
      <c r="X339" s="45">
        <f t="shared" si="74"/>
        <v>0</v>
      </c>
      <c r="Y339" s="15"/>
      <c r="Z339" s="15"/>
    </row>
    <row r="340" spans="1:26" ht="18" customHeight="1" x14ac:dyDescent="0.25">
      <c r="A340" s="15"/>
      <c r="B340" s="15"/>
      <c r="C340" s="15"/>
      <c r="D340" s="15"/>
      <c r="E340" s="16"/>
      <c r="F340" s="15"/>
      <c r="G340" s="23">
        <v>338</v>
      </c>
      <c r="H340" s="24">
        <f t="shared" si="68"/>
        <v>45056</v>
      </c>
      <c r="I340" s="25">
        <f>SUMIF(Table1[Date],"="&amp;H340,Table1[$STAKE TO FAUCET])</f>
        <v>0</v>
      </c>
      <c r="J340" s="25">
        <f>SUMIF(Table13[Date],"="&amp;H340,Table13[$STAKE CLAIMED])</f>
        <v>0</v>
      </c>
      <c r="K340" s="26">
        <f>IF(IFERROR(MATCH(H340,Table16[Date],0),0)=1,INDEX(Table16[New NFV],MATCH(H340,Table16[Date],0)),K339 + (K339*0.0095)+I340)</f>
        <v>5870.7155639472312</v>
      </c>
      <c r="L340" s="26">
        <f>IF(T340&lt;-0.33,IF(L339-(W339-X340)&lt;K340,K340,L339-(W339-X340)),IF(IFERROR(MATCH(H340,Table16[Date],0),0)=1,INDEX(Table16[New GFV],MATCH(H340,Table16[Date],0)),L339+(L339*V339*0.95)+I340))</f>
        <v>138422.66354148279</v>
      </c>
      <c r="M340" s="26">
        <f t="shared" si="63"/>
        <v>58.154686121319777</v>
      </c>
      <c r="N340" s="26">
        <f t="shared" si="69"/>
        <v>2.907734306065989</v>
      </c>
      <c r="O340" s="26">
        <f t="shared" si="67"/>
        <v>2643.7217855007639</v>
      </c>
      <c r="P340" s="26">
        <f t="shared" si="70"/>
        <v>132.1860892750382</v>
      </c>
      <c r="Q340" s="26">
        <f t="shared" si="64"/>
        <v>2701.8764716220835</v>
      </c>
      <c r="R340" s="26">
        <f t="shared" si="65"/>
        <v>135.09382358110417</v>
      </c>
      <c r="S340" s="26">
        <f>IF(IFERROR(MATCH(H340,Table16[Date],0),0)=1,INDEX(Table16[New Claimed],MATCH(H340,Table16[Date],0)),S339+(K339*0.01)+J340)</f>
        <v>5926.7532252076062</v>
      </c>
      <c r="T340" s="27">
        <f t="shared" si="71"/>
        <v>-9.5452863709679595E-3</v>
      </c>
      <c r="U340" s="28">
        <f t="shared" si="72"/>
        <v>4.0931977947584498E-4</v>
      </c>
      <c r="V340" s="29">
        <f t="shared" si="66"/>
        <v>1.9427282817741923E-2</v>
      </c>
      <c r="W340" s="45">
        <f t="shared" si="73"/>
        <v>145455.11951735039</v>
      </c>
      <c r="X340" s="45">
        <f t="shared" si="74"/>
        <v>0</v>
      </c>
      <c r="Y340" s="15"/>
      <c r="Z340" s="15"/>
    </row>
    <row r="341" spans="1:26" ht="18" customHeight="1" x14ac:dyDescent="0.25">
      <c r="A341" s="15"/>
      <c r="B341" s="15"/>
      <c r="C341" s="15"/>
      <c r="D341" s="15"/>
      <c r="E341" s="16"/>
      <c r="F341" s="15"/>
      <c r="G341" s="23">
        <v>339</v>
      </c>
      <c r="H341" s="24">
        <f t="shared" si="68"/>
        <v>45057</v>
      </c>
      <c r="I341" s="25">
        <f>SUMIF(Table1[Date],"="&amp;H341,Table1[$STAKE TO FAUCET])</f>
        <v>0</v>
      </c>
      <c r="J341" s="25">
        <f>SUMIF(Table13[Date],"="&amp;H341,Table13[$STAKE CLAIMED])</f>
        <v>0</v>
      </c>
      <c r="K341" s="26">
        <f>IF(IFERROR(MATCH(H341,Table16[Date],0),0)=1,INDEX(Table16[New NFV],MATCH(H341,Table16[Date],0)),K340 + (K340*0.0095)+I341)</f>
        <v>5926.4873618047295</v>
      </c>
      <c r="L341" s="26">
        <f>IF(T341&lt;-0.33,IF(L340-(W340-X341)&lt;K341,K341,L340-(W340-X341)),IF(IFERROR(MATCH(H341,Table16[Date],0),0)=1,INDEX(Table16[New GFV],MATCH(H341,Table16[Date],0)),L340+(L340*V340*0.95)+I341))</f>
        <v>140977.38096283804</v>
      </c>
      <c r="M341" s="26">
        <f t="shared" si="63"/>
        <v>58.707155639472312</v>
      </c>
      <c r="N341" s="26">
        <f t="shared" si="69"/>
        <v>2.9353577819736159</v>
      </c>
      <c r="O341" s="26">
        <f t="shared" si="67"/>
        <v>2689.1762330055199</v>
      </c>
      <c r="P341" s="26">
        <f t="shared" si="70"/>
        <v>134.458811650276</v>
      </c>
      <c r="Q341" s="26">
        <f t="shared" si="64"/>
        <v>2747.883388644992</v>
      </c>
      <c r="R341" s="26">
        <f t="shared" si="65"/>
        <v>137.39416943224961</v>
      </c>
      <c r="S341" s="26">
        <f>IF(IFERROR(MATCH(H341,Table16[Date],0),0)=1,INDEX(Table16[New Claimed],MATCH(H341,Table16[Date],0)),S340+(K340*0.01)+J341)</f>
        <v>5985.4603808470783</v>
      </c>
      <c r="T341" s="27">
        <f t="shared" si="71"/>
        <v>-9.950754206010895E-3</v>
      </c>
      <c r="U341" s="28">
        <f t="shared" si="72"/>
        <v>4.0546783504293547E-4</v>
      </c>
      <c r="V341" s="29">
        <f t="shared" si="66"/>
        <v>1.9402954747639346E-2</v>
      </c>
      <c r="W341" s="45">
        <f t="shared" si="73"/>
        <v>148144.2957503559</v>
      </c>
      <c r="X341" s="45">
        <f t="shared" si="74"/>
        <v>0</v>
      </c>
      <c r="Y341" s="15"/>
      <c r="Z341" s="15"/>
    </row>
    <row r="342" spans="1:26" ht="18" customHeight="1" x14ac:dyDescent="0.25">
      <c r="A342" s="15"/>
      <c r="B342" s="15"/>
      <c r="C342" s="15"/>
      <c r="D342" s="15"/>
      <c r="E342" s="16"/>
      <c r="F342" s="15"/>
      <c r="G342" s="23">
        <v>340</v>
      </c>
      <c r="H342" s="24">
        <f t="shared" si="68"/>
        <v>45058</v>
      </c>
      <c r="I342" s="25">
        <f>SUMIF(Table1[Date],"="&amp;H342,Table1[$STAKE TO FAUCET])</f>
        <v>0</v>
      </c>
      <c r="J342" s="25">
        <f>SUMIF(Table13[Date],"="&amp;H342,Table13[$STAKE CLAIMED])</f>
        <v>0</v>
      </c>
      <c r="K342" s="26">
        <f>IF(IFERROR(MATCH(H342,Table16[Date],0),0)=1,INDEX(Table16[New NFV],MATCH(H342,Table16[Date],0)),K341 + (K341*0.0095)+I342)</f>
        <v>5982.7889917418743</v>
      </c>
      <c r="L342" s="26">
        <f>IF(T342&lt;-0.33,IF(L341-(W341-X342)&lt;K342,K342,L341-(W341-X342)),IF(IFERROR(MATCH(H342,Table16[Date],0),0)=1,INDEX(Table16[New GFV],MATCH(H342,Table16[Date],0)),L341+(L341*V341*0.95)+I342))</f>
        <v>143575.98981893755</v>
      </c>
      <c r="M342" s="26">
        <f t="shared" ref="M342:M405" si="75">K341*0.01</f>
        <v>59.264873618047297</v>
      </c>
      <c r="N342" s="26">
        <f t="shared" si="69"/>
        <v>2.963243680902365</v>
      </c>
      <c r="O342" s="26">
        <f t="shared" si="67"/>
        <v>2735.3777432626594</v>
      </c>
      <c r="P342" s="26">
        <f t="shared" si="70"/>
        <v>136.76888716313297</v>
      </c>
      <c r="Q342" s="26">
        <f t="shared" ref="Q342:Q405" si="76">M342+O342</f>
        <v>2794.6426168807066</v>
      </c>
      <c r="R342" s="26">
        <f t="shared" ref="R342:R405" si="77">N342+P342</f>
        <v>139.73213084403534</v>
      </c>
      <c r="S342" s="26">
        <f>IF(IFERROR(MATCH(H342,Table16[Date],0),0)=1,INDEX(Table16[New Claimed],MATCH(H342,Table16[Date],0)),S341+(K341*0.01)+J342)</f>
        <v>6044.7252544651255</v>
      </c>
      <c r="T342" s="27">
        <f t="shared" si="71"/>
        <v>-1.0352406345726508E-2</v>
      </c>
      <c r="U342" s="28">
        <f t="shared" si="72"/>
        <v>4.0165213971561295E-4</v>
      </c>
      <c r="V342" s="29">
        <f t="shared" si="66"/>
        <v>1.937885561925641E-2</v>
      </c>
      <c r="W342" s="45">
        <f t="shared" si="73"/>
        <v>150879.67349361855</v>
      </c>
      <c r="X342" s="45">
        <f t="shared" si="74"/>
        <v>0</v>
      </c>
      <c r="Y342" s="15"/>
      <c r="Z342" s="15"/>
    </row>
    <row r="343" spans="1:26" ht="18" customHeight="1" x14ac:dyDescent="0.25">
      <c r="A343" s="15"/>
      <c r="B343" s="15"/>
      <c r="C343" s="15"/>
      <c r="D343" s="15"/>
      <c r="E343" s="16"/>
      <c r="F343" s="15"/>
      <c r="G343" s="23">
        <v>341</v>
      </c>
      <c r="H343" s="24">
        <f t="shared" si="68"/>
        <v>45059</v>
      </c>
      <c r="I343" s="25">
        <f>SUMIF(Table1[Date],"="&amp;H343,Table1[$STAKE TO FAUCET])</f>
        <v>0</v>
      </c>
      <c r="J343" s="25">
        <f>SUMIF(Table13[Date],"="&amp;H343,Table13[$STAKE CLAIMED])</f>
        <v>0</v>
      </c>
      <c r="K343" s="26">
        <f>IF(IFERROR(MATCH(H343,Table16[Date],0),0)=1,INDEX(Table16[New NFV],MATCH(H343,Table16[Date],0)),K342 + (K342*0.0095)+I343)</f>
        <v>6039.6254871634219</v>
      </c>
      <c r="L343" s="26">
        <f>IF(T343&lt;-0.33,IF(L342-(W342-X343)&lt;K343,K343,L342-(W342-X343)),IF(IFERROR(MATCH(H343,Table16[Date],0),0)=1,INDEX(Table16[New GFV],MATCH(H343,Table16[Date],0)),L342+(L342*V342*0.95)+I343))</f>
        <v>146219.21127717593</v>
      </c>
      <c r="M343" s="26">
        <f t="shared" si="75"/>
        <v>59.827889917418744</v>
      </c>
      <c r="N343" s="26">
        <f t="shared" si="69"/>
        <v>2.9913944958709373</v>
      </c>
      <c r="O343" s="26">
        <f t="shared" si="67"/>
        <v>2782.3383770930191</v>
      </c>
      <c r="P343" s="26">
        <f t="shared" si="70"/>
        <v>139.11691885465095</v>
      </c>
      <c r="Q343" s="26">
        <f t="shared" si="76"/>
        <v>2842.1662670104379</v>
      </c>
      <c r="R343" s="26">
        <f t="shared" si="77"/>
        <v>142.10831335052188</v>
      </c>
      <c r="S343" s="26">
        <f>IF(IFERROR(MATCH(H343,Table16[Date],0),0)=1,INDEX(Table16[New Claimed],MATCH(H343,Table16[Date],0)),S342+(K342*0.01)+J343)</f>
        <v>6104.5531443825439</v>
      </c>
      <c r="T343" s="27">
        <f t="shared" si="71"/>
        <v>-1.0750278698094575E-2</v>
      </c>
      <c r="U343" s="28">
        <f t="shared" si="72"/>
        <v>3.9787235236806752E-4</v>
      </c>
      <c r="V343" s="29">
        <f t="shared" si="66"/>
        <v>1.9354983278114322E-2</v>
      </c>
      <c r="W343" s="45">
        <f t="shared" si="73"/>
        <v>153662.01187071158</v>
      </c>
      <c r="X343" s="45">
        <f t="shared" si="74"/>
        <v>0</v>
      </c>
      <c r="Y343" s="15"/>
      <c r="Z343" s="15"/>
    </row>
    <row r="344" spans="1:26" ht="18" customHeight="1" x14ac:dyDescent="0.25">
      <c r="A344" s="15"/>
      <c r="B344" s="15"/>
      <c r="C344" s="15"/>
      <c r="D344" s="15"/>
      <c r="E344" s="16"/>
      <c r="F344" s="15"/>
      <c r="G344" s="23">
        <v>342</v>
      </c>
      <c r="H344" s="24">
        <f t="shared" si="68"/>
        <v>45060</v>
      </c>
      <c r="I344" s="25">
        <f>SUMIF(Table1[Date],"="&amp;H344,Table1[$STAKE TO FAUCET])</f>
        <v>0</v>
      </c>
      <c r="J344" s="25">
        <f>SUMIF(Table13[Date],"="&amp;H344,Table13[$STAKE CLAIMED])</f>
        <v>0</v>
      </c>
      <c r="K344" s="26">
        <f>IF(IFERROR(MATCH(H344,Table16[Date],0),0)=1,INDEX(Table16[New NFV],MATCH(H344,Table16[Date],0)),K343 + (K343*0.0095)+I344)</f>
        <v>6097.001929291474</v>
      </c>
      <c r="L344" s="26">
        <f>IF(T344&lt;-0.33,IF(L343-(W343-X344)&lt;K344,K344,L343-(W343-X344)),IF(IFERROR(MATCH(H344,Table16[Date],0),0)=1,INDEX(Table16[New GFV],MATCH(H344,Table16[Date],0)),L343+(L343*V343*0.95)+I344))</f>
        <v>148907.77814692431</v>
      </c>
      <c r="M344" s="26">
        <f t="shared" si="75"/>
        <v>60.39625487163422</v>
      </c>
      <c r="N344" s="26">
        <f t="shared" si="69"/>
        <v>3.0198127435817113</v>
      </c>
      <c r="O344" s="26">
        <f t="shared" si="67"/>
        <v>2830.0703892088054</v>
      </c>
      <c r="P344" s="26">
        <f t="shared" si="70"/>
        <v>141.50351946044029</v>
      </c>
      <c r="Q344" s="26">
        <f t="shared" si="76"/>
        <v>2890.4666440804394</v>
      </c>
      <c r="R344" s="26">
        <f t="shared" si="77"/>
        <v>144.52333220402201</v>
      </c>
      <c r="S344" s="26">
        <f>IF(IFERROR(MATCH(H344,Table16[Date],0),0)=1,INDEX(Table16[New Claimed],MATCH(H344,Table16[Date],0)),S343+(K343*0.01)+J344)</f>
        <v>6164.9493992541784</v>
      </c>
      <c r="T344" s="27">
        <f t="shared" si="71"/>
        <v>-1.1144406833179486E-2</v>
      </c>
      <c r="U344" s="28">
        <f t="shared" si="72"/>
        <v>3.9412813508491081E-4</v>
      </c>
      <c r="V344" s="29">
        <f t="shared" si="66"/>
        <v>1.9331335590009231E-2</v>
      </c>
      <c r="W344" s="45">
        <f t="shared" si="73"/>
        <v>156492.08225992037</v>
      </c>
      <c r="X344" s="45">
        <f t="shared" si="74"/>
        <v>0</v>
      </c>
      <c r="Y344" s="15"/>
      <c r="Z344" s="15"/>
    </row>
    <row r="345" spans="1:26" ht="18" customHeight="1" x14ac:dyDescent="0.25">
      <c r="A345" s="15"/>
      <c r="B345" s="15"/>
      <c r="C345" s="15"/>
      <c r="D345" s="15"/>
      <c r="E345" s="16"/>
      <c r="F345" s="15"/>
      <c r="G345" s="23">
        <v>343</v>
      </c>
      <c r="H345" s="24">
        <f t="shared" si="68"/>
        <v>45061</v>
      </c>
      <c r="I345" s="25">
        <f>SUMIF(Table1[Date],"="&amp;H345,Table1[$STAKE TO FAUCET])</f>
        <v>0</v>
      </c>
      <c r="J345" s="25">
        <f>SUMIF(Table13[Date],"="&amp;H345,Table13[$STAKE CLAIMED])</f>
        <v>0</v>
      </c>
      <c r="K345" s="26">
        <f>IF(IFERROR(MATCH(H345,Table16[Date],0),0)=1,INDEX(Table16[New NFV],MATCH(H345,Table16[Date],0)),K344 + (K344*0.0095)+I345)</f>
        <v>6154.9234476197425</v>
      </c>
      <c r="L345" s="26">
        <f>IF(T345&lt;-0.33,IF(L344-(W344-X345)&lt;K345,K345,L344-(W344-X345)),IF(IFERROR(MATCH(H345,Table16[Date],0),0)=1,INDEX(Table16[New GFV],MATCH(H345,Table16[Date],0)),L344+(L344*V344*0.95)+I345))</f>
        <v>151642.43506667911</v>
      </c>
      <c r="M345" s="26">
        <f t="shared" si="75"/>
        <v>60.970019292914742</v>
      </c>
      <c r="N345" s="26">
        <f t="shared" si="69"/>
        <v>3.0485009646457373</v>
      </c>
      <c r="O345" s="26">
        <f t="shared" si="67"/>
        <v>2878.5862313208368</v>
      </c>
      <c r="P345" s="26">
        <f t="shared" si="70"/>
        <v>143.92931156604183</v>
      </c>
      <c r="Q345" s="26">
        <f t="shared" si="76"/>
        <v>2939.5562506137517</v>
      </c>
      <c r="R345" s="26">
        <f t="shared" si="77"/>
        <v>146.97781253068757</v>
      </c>
      <c r="S345" s="26">
        <f>IF(IFERROR(MATCH(H345,Table16[Date],0),0)=1,INDEX(Table16[New Claimed],MATCH(H345,Table16[Date],0)),S344+(K344*0.01)+J345)</f>
        <v>6225.9194185470933</v>
      </c>
      <c r="T345" s="27">
        <f t="shared" si="71"/>
        <v>-1.1534825986309644E-2</v>
      </c>
      <c r="U345" s="28">
        <f t="shared" si="72"/>
        <v>3.9041915313015735E-4</v>
      </c>
      <c r="V345" s="29">
        <f t="shared" si="66"/>
        <v>1.9307910440821422E-2</v>
      </c>
      <c r="W345" s="45">
        <f t="shared" si="73"/>
        <v>159370.6684912412</v>
      </c>
      <c r="X345" s="45">
        <f t="shared" si="74"/>
        <v>0</v>
      </c>
      <c r="Y345" s="15"/>
      <c r="Z345" s="15"/>
    </row>
    <row r="346" spans="1:26" ht="18" customHeight="1" x14ac:dyDescent="0.25">
      <c r="A346" s="15"/>
      <c r="B346" s="15"/>
      <c r="C346" s="15"/>
      <c r="D346" s="15"/>
      <c r="E346" s="16"/>
      <c r="F346" s="15"/>
      <c r="G346" s="23">
        <v>344</v>
      </c>
      <c r="H346" s="24">
        <f t="shared" si="68"/>
        <v>45062</v>
      </c>
      <c r="I346" s="25">
        <f>SUMIF(Table1[Date],"="&amp;H346,Table1[$STAKE TO FAUCET])</f>
        <v>0</v>
      </c>
      <c r="J346" s="25">
        <f>SUMIF(Table13[Date],"="&amp;H346,Table13[$STAKE CLAIMED])</f>
        <v>0</v>
      </c>
      <c r="K346" s="26">
        <f>IF(IFERROR(MATCH(H346,Table16[Date],0),0)=1,INDEX(Table16[New NFV],MATCH(H346,Table16[Date],0)),K345 + (K345*0.0095)+I346)</f>
        <v>6213.3952203721301</v>
      </c>
      <c r="L346" s="26">
        <f>IF(T346&lt;-0.33,IF(L345-(W345-X346)&lt;K346,K346,L345-(W345-X346)),IF(IFERROR(MATCH(H346,Table16[Date],0),0)=1,INDEX(Table16[New GFV],MATCH(H346,Table16[Date],0)),L345+(L345*V345*0.95)+I346))</f>
        <v>154423.93869420985</v>
      </c>
      <c r="M346" s="26">
        <f t="shared" si="75"/>
        <v>61.549234476197427</v>
      </c>
      <c r="N346" s="26">
        <f t="shared" si="69"/>
        <v>3.0774617238098716</v>
      </c>
      <c r="O346" s="26">
        <f t="shared" si="67"/>
        <v>2927.8985552955182</v>
      </c>
      <c r="P346" s="26">
        <f t="shared" si="70"/>
        <v>146.39492776477593</v>
      </c>
      <c r="Q346" s="26">
        <f t="shared" si="76"/>
        <v>2989.4477897717156</v>
      </c>
      <c r="R346" s="26">
        <f t="shared" si="77"/>
        <v>149.4723894885858</v>
      </c>
      <c r="S346" s="26">
        <f>IF(IFERROR(MATCH(H346,Table16[Date],0),0)=1,INDEX(Table16[New Claimed],MATCH(H346,Table16[Date],0)),S345+(K345*0.01)+J346)</f>
        <v>6287.4686530232912</v>
      </c>
      <c r="T346" s="27">
        <f t="shared" si="71"/>
        <v>-1.1921571061228048E-2</v>
      </c>
      <c r="U346" s="28">
        <f t="shared" si="72"/>
        <v>3.8674507491840392E-4</v>
      </c>
      <c r="V346" s="29">
        <f t="shared" si="66"/>
        <v>1.9284705736326319E-2</v>
      </c>
      <c r="W346" s="45">
        <f t="shared" si="73"/>
        <v>162298.56704653671</v>
      </c>
      <c r="X346" s="45">
        <f t="shared" si="74"/>
        <v>0</v>
      </c>
      <c r="Y346" s="15"/>
      <c r="Z346" s="15"/>
    </row>
    <row r="347" spans="1:26" ht="18" customHeight="1" x14ac:dyDescent="0.25">
      <c r="A347" s="15"/>
      <c r="B347" s="15"/>
      <c r="C347" s="15"/>
      <c r="D347" s="15"/>
      <c r="E347" s="16"/>
      <c r="F347" s="15"/>
      <c r="G347" s="23">
        <v>345</v>
      </c>
      <c r="H347" s="24">
        <f t="shared" si="68"/>
        <v>45063</v>
      </c>
      <c r="I347" s="25">
        <f>SUMIF(Table1[Date],"="&amp;H347,Table1[$STAKE TO FAUCET])</f>
        <v>0</v>
      </c>
      <c r="J347" s="25">
        <f>SUMIF(Table13[Date],"="&amp;H347,Table13[$STAKE CLAIMED])</f>
        <v>0</v>
      </c>
      <c r="K347" s="26">
        <f>IF(IFERROR(MATCH(H347,Table16[Date],0),0)=1,INDEX(Table16[New NFV],MATCH(H347,Table16[Date],0)),K346 + (K346*0.0095)+I347)</f>
        <v>6272.4224749656651</v>
      </c>
      <c r="L347" s="26">
        <f>IF(T347&lt;-0.33,IF(L346-(W346-X347)&lt;K347,K347,L346-(W346-X347)),IF(IFERROR(MATCH(H347,Table16[Date],0),0)=1,INDEX(Table16[New GFV],MATCH(H347,Table16[Date],0)),L346+(L346*V346*0.95)+I347))</f>
        <v>157253.05789975406</v>
      </c>
      <c r="M347" s="26">
        <f t="shared" si="75"/>
        <v>62.1339522037213</v>
      </c>
      <c r="N347" s="26">
        <f t="shared" si="69"/>
        <v>3.1066976101860653</v>
      </c>
      <c r="O347" s="26">
        <f t="shared" si="67"/>
        <v>2978.0202163623326</v>
      </c>
      <c r="P347" s="26">
        <f t="shared" si="70"/>
        <v>148.90101081811665</v>
      </c>
      <c r="Q347" s="26">
        <f t="shared" si="76"/>
        <v>3040.1541685660541</v>
      </c>
      <c r="R347" s="26">
        <f t="shared" si="77"/>
        <v>152.00770842830272</v>
      </c>
      <c r="S347" s="26">
        <f>IF(IFERROR(MATCH(H347,Table16[Date],0),0)=1,INDEX(Table16[New Claimed],MATCH(H347,Table16[Date],0)),S346+(K346*0.01)+J347)</f>
        <v>6349.6026052270126</v>
      </c>
      <c r="T347" s="27">
        <f t="shared" si="71"/>
        <v>-1.2304676633212604E-2</v>
      </c>
      <c r="U347" s="28">
        <f t="shared" si="72"/>
        <v>3.8310557198455684E-4</v>
      </c>
      <c r="V347" s="29">
        <f t="shared" si="66"/>
        <v>1.9261719402007244E-2</v>
      </c>
      <c r="W347" s="45">
        <f t="shared" si="73"/>
        <v>165276.58726289903</v>
      </c>
      <c r="X347" s="45">
        <f t="shared" si="74"/>
        <v>0</v>
      </c>
      <c r="Y347" s="15"/>
      <c r="Z347" s="15"/>
    </row>
    <row r="348" spans="1:26" ht="18" customHeight="1" x14ac:dyDescent="0.25">
      <c r="A348" s="15"/>
      <c r="B348" s="15"/>
      <c r="C348" s="15"/>
      <c r="D348" s="15"/>
      <c r="E348" s="16"/>
      <c r="F348" s="15"/>
      <c r="G348" s="23">
        <v>346</v>
      </c>
      <c r="H348" s="24">
        <f t="shared" si="68"/>
        <v>45064</v>
      </c>
      <c r="I348" s="25">
        <f>SUMIF(Table1[Date],"="&amp;H348,Table1[$STAKE TO FAUCET])</f>
        <v>0</v>
      </c>
      <c r="J348" s="25">
        <f>SUMIF(Table13[Date],"="&amp;H348,Table13[$STAKE CLAIMED])</f>
        <v>0</v>
      </c>
      <c r="K348" s="26">
        <f>IF(IFERROR(MATCH(H348,Table16[Date],0),0)=1,INDEX(Table16[New NFV],MATCH(H348,Table16[Date],0)),K347 + (K347*0.0095)+I348)</f>
        <v>6332.0104884778393</v>
      </c>
      <c r="L348" s="26">
        <f>IF(T348&lt;-0.33,IF(L347-(W347-X348)&lt;K348,K348,L347-(W347-X348)),IF(IFERROR(MATCH(H348,Table16[Date],0),0)=1,INDEX(Table16[New GFV],MATCH(H348,Table16[Date],0)),L347+(L347*V347*0.95)+I348))</f>
        <v>160130.57396230809</v>
      </c>
      <c r="M348" s="26">
        <f t="shared" si="75"/>
        <v>62.724224749656649</v>
      </c>
      <c r="N348" s="26">
        <f t="shared" si="69"/>
        <v>3.1362112374828328</v>
      </c>
      <c r="O348" s="26">
        <f t="shared" si="67"/>
        <v>3028.9642763726611</v>
      </c>
      <c r="P348" s="26">
        <f t="shared" si="70"/>
        <v>151.44821381863306</v>
      </c>
      <c r="Q348" s="26">
        <f t="shared" si="76"/>
        <v>3091.6885011223176</v>
      </c>
      <c r="R348" s="26">
        <f t="shared" si="77"/>
        <v>154.58442505611589</v>
      </c>
      <c r="S348" s="26">
        <f>IF(IFERROR(MATCH(H348,Table16[Date],0),0)=1,INDEX(Table16[New Claimed],MATCH(H348,Table16[Date],0)),S347+(K347*0.01)+J348)</f>
        <v>6412.3268299766696</v>
      </c>
      <c r="T348" s="27">
        <f t="shared" si="71"/>
        <v>-1.2684176952166996E-2</v>
      </c>
      <c r="U348" s="28">
        <f t="shared" si="72"/>
        <v>3.7950031895439204E-4</v>
      </c>
      <c r="V348" s="29">
        <f t="shared" si="66"/>
        <v>1.9238949382869977E-2</v>
      </c>
      <c r="W348" s="45">
        <f t="shared" si="73"/>
        <v>168305.55153927169</v>
      </c>
      <c r="X348" s="45">
        <f t="shared" si="74"/>
        <v>0</v>
      </c>
      <c r="Y348" s="15"/>
      <c r="Z348" s="15"/>
    </row>
    <row r="349" spans="1:26" ht="18" customHeight="1" x14ac:dyDescent="0.25">
      <c r="A349" s="15"/>
      <c r="B349" s="15"/>
      <c r="C349" s="15"/>
      <c r="D349" s="15"/>
      <c r="E349" s="16"/>
      <c r="F349" s="15"/>
      <c r="G349" s="23">
        <v>347</v>
      </c>
      <c r="H349" s="24">
        <f t="shared" si="68"/>
        <v>45065</v>
      </c>
      <c r="I349" s="25">
        <f>SUMIF(Table1[Date],"="&amp;H349,Table1[$STAKE TO FAUCET])</f>
        <v>0</v>
      </c>
      <c r="J349" s="25">
        <f>SUMIF(Table13[Date],"="&amp;H349,Table13[$STAKE CLAIMED])</f>
        <v>0</v>
      </c>
      <c r="K349" s="26">
        <f>IF(IFERROR(MATCH(H349,Table16[Date],0),0)=1,INDEX(Table16[New NFV],MATCH(H349,Table16[Date],0)),K348 + (K348*0.0095)+I349)</f>
        <v>6392.1645881183786</v>
      </c>
      <c r="L349" s="26">
        <f>IF(T349&lt;-0.33,IF(L348-(W348-X349)&lt;K349,K349,L348-(W348-X349)),IF(IFERROR(MATCH(H349,Table16[Date],0),0)=1,INDEX(Table16[New GFV],MATCH(H349,Table16[Date],0)),L348+(L348*V348*0.95)+I349))</f>
        <v>163057.28076906331</v>
      </c>
      <c r="M349" s="26">
        <f t="shared" si="75"/>
        <v>63.320104884778395</v>
      </c>
      <c r="N349" s="26">
        <f t="shared" si="69"/>
        <v>3.1660052442389199</v>
      </c>
      <c r="O349" s="26">
        <f t="shared" si="67"/>
        <v>3080.7440071107626</v>
      </c>
      <c r="P349" s="26">
        <f t="shared" si="70"/>
        <v>154.03720035553815</v>
      </c>
      <c r="Q349" s="26">
        <f t="shared" si="76"/>
        <v>3144.0641119955408</v>
      </c>
      <c r="R349" s="26">
        <f t="shared" si="77"/>
        <v>157.20320559977708</v>
      </c>
      <c r="S349" s="26">
        <f>IF(IFERROR(MATCH(H349,Table16[Date],0),0)=1,INDEX(Table16[New Claimed],MATCH(H349,Table16[Date],0)),S348+(K348*0.01)+J349)</f>
        <v>6475.6469348614482</v>
      </c>
      <c r="T349" s="27">
        <f t="shared" si="71"/>
        <v>-1.3060105945683081E-2</v>
      </c>
      <c r="U349" s="28">
        <f t="shared" si="72"/>
        <v>3.7592899351608471E-4</v>
      </c>
      <c r="V349" s="29">
        <f t="shared" si="66"/>
        <v>1.9216393643259014E-2</v>
      </c>
      <c r="W349" s="45">
        <f t="shared" si="73"/>
        <v>171386.29554638246</v>
      </c>
      <c r="X349" s="45">
        <f t="shared" si="74"/>
        <v>0</v>
      </c>
      <c r="Y349" s="15"/>
      <c r="Z349" s="15"/>
    </row>
    <row r="350" spans="1:26" ht="18" customHeight="1" x14ac:dyDescent="0.25">
      <c r="A350" s="15"/>
      <c r="B350" s="15"/>
      <c r="C350" s="15"/>
      <c r="D350" s="15"/>
      <c r="E350" s="16"/>
      <c r="F350" s="15"/>
      <c r="G350" s="23">
        <v>348</v>
      </c>
      <c r="H350" s="24">
        <f t="shared" si="68"/>
        <v>45066</v>
      </c>
      <c r="I350" s="25">
        <f>SUMIF(Table1[Date],"="&amp;H350,Table1[$STAKE TO FAUCET])</f>
        <v>0</v>
      </c>
      <c r="J350" s="25">
        <f>SUMIF(Table13[Date],"="&amp;H350,Table13[$STAKE CLAIMED])</f>
        <v>0</v>
      </c>
      <c r="K350" s="26">
        <f>IF(IFERROR(MATCH(H350,Table16[Date],0),0)=1,INDEX(Table16[New NFV],MATCH(H350,Table16[Date],0)),K349 + (K349*0.0095)+I350)</f>
        <v>6452.8901517055028</v>
      </c>
      <c r="L350" s="26">
        <f>IF(T350&lt;-0.33,IF(L349-(W349-X350)&lt;K350,K350,L349-(W349-X350)),IF(IFERROR(MATCH(H350,Table16[Date],0),0)=1,INDEX(Table16[New GFV],MATCH(H350,Table16[Date],0)),L349+(L349*V349*0.95)+I350))</f>
        <v>166033.98501803813</v>
      </c>
      <c r="M350" s="26">
        <f t="shared" si="75"/>
        <v>63.921645881183785</v>
      </c>
      <c r="N350" s="26">
        <f t="shared" si="69"/>
        <v>3.1960822940591895</v>
      </c>
      <c r="O350" s="26">
        <f t="shared" si="67"/>
        <v>3133.3728936577281</v>
      </c>
      <c r="P350" s="26">
        <f t="shared" si="70"/>
        <v>156.66864468288642</v>
      </c>
      <c r="Q350" s="26">
        <f t="shared" si="76"/>
        <v>3197.294539538912</v>
      </c>
      <c r="R350" s="26">
        <f t="shared" si="77"/>
        <v>159.8647269769456</v>
      </c>
      <c r="S350" s="26">
        <f>IF(IFERROR(MATCH(H350,Table16[Date],0),0)=1,INDEX(Table16[New Claimed],MATCH(H350,Table16[Date],0)),S349+(K349*0.01)+J350)</f>
        <v>6539.5685807426316</v>
      </c>
      <c r="T350" s="27">
        <f t="shared" si="71"/>
        <v>-1.3432497222073375E-2</v>
      </c>
      <c r="U350" s="28">
        <f t="shared" si="72"/>
        <v>3.7239127639029403E-4</v>
      </c>
      <c r="V350" s="29">
        <f t="shared" si="66"/>
        <v>1.9194050166675594E-2</v>
      </c>
      <c r="W350" s="45">
        <f t="shared" si="73"/>
        <v>174519.6684400402</v>
      </c>
      <c r="X350" s="45">
        <f t="shared" si="74"/>
        <v>0</v>
      </c>
      <c r="Y350" s="15"/>
      <c r="Z350" s="15"/>
    </row>
    <row r="351" spans="1:26" ht="18" customHeight="1" x14ac:dyDescent="0.25">
      <c r="A351" s="15"/>
      <c r="B351" s="15"/>
      <c r="C351" s="15"/>
      <c r="D351" s="15"/>
      <c r="E351" s="16"/>
      <c r="F351" s="15"/>
      <c r="G351" s="23">
        <v>349</v>
      </c>
      <c r="H351" s="24">
        <f t="shared" si="68"/>
        <v>45067</v>
      </c>
      <c r="I351" s="25">
        <f>SUMIF(Table1[Date],"="&amp;H351,Table1[$STAKE TO FAUCET])</f>
        <v>0</v>
      </c>
      <c r="J351" s="25">
        <f>SUMIF(Table13[Date],"="&amp;H351,Table13[$STAKE CLAIMED])</f>
        <v>0</v>
      </c>
      <c r="K351" s="26">
        <f>IF(IFERROR(MATCH(H351,Table16[Date],0),0)=1,INDEX(Table16[New NFV],MATCH(H351,Table16[Date],0)),K350 + (K350*0.0095)+I351)</f>
        <v>6514.1926081467054</v>
      </c>
      <c r="L351" s="26">
        <f>IF(T351&lt;-0.33,IF(L350-(W350-X351)&lt;K351,K351,L350-(W350-X351)),IF(IFERROR(MATCH(H351,Table16[Date],0),0)=1,INDEX(Table16[New GFV],MATCH(H351,Table16[Date],0)),L350+(L350*V350*0.95)+I351))</f>
        <v>169061.50642395695</v>
      </c>
      <c r="M351" s="26">
        <f t="shared" si="75"/>
        <v>64.528901517055033</v>
      </c>
      <c r="N351" s="26">
        <f t="shared" si="69"/>
        <v>3.2264450758527516</v>
      </c>
      <c r="O351" s="26">
        <f t="shared" si="67"/>
        <v>3186.8646378092881</v>
      </c>
      <c r="P351" s="26">
        <f t="shared" si="70"/>
        <v>159.34323189046441</v>
      </c>
      <c r="Q351" s="26">
        <f t="shared" si="76"/>
        <v>3251.3935393263432</v>
      </c>
      <c r="R351" s="26">
        <f t="shared" si="77"/>
        <v>162.56967696631716</v>
      </c>
      <c r="S351" s="26">
        <f>IF(IFERROR(MATCH(H351,Table16[Date],0),0)=1,INDEX(Table16[New Claimed],MATCH(H351,Table16[Date],0)),S350+(K350*0.01)+J351)</f>
        <v>6604.0974822596863</v>
      </c>
      <c r="T351" s="27">
        <f t="shared" si="71"/>
        <v>-1.3801384073376199E-2</v>
      </c>
      <c r="U351" s="28">
        <f t="shared" si="72"/>
        <v>3.6888685130282393E-4</v>
      </c>
      <c r="V351" s="29">
        <f t="shared" si="66"/>
        <v>1.9171916955597428E-2</v>
      </c>
      <c r="W351" s="45">
        <f t="shared" si="73"/>
        <v>177706.53307784948</v>
      </c>
      <c r="X351" s="45">
        <f t="shared" si="74"/>
        <v>0</v>
      </c>
      <c r="Y351" s="15"/>
      <c r="Z351" s="15"/>
    </row>
    <row r="352" spans="1:26" ht="18" customHeight="1" x14ac:dyDescent="0.25">
      <c r="A352" s="15"/>
      <c r="B352" s="15"/>
      <c r="C352" s="15"/>
      <c r="D352" s="15"/>
      <c r="E352" s="16"/>
      <c r="F352" s="15"/>
      <c r="G352" s="23">
        <v>350</v>
      </c>
      <c r="H352" s="24">
        <f t="shared" si="68"/>
        <v>45068</v>
      </c>
      <c r="I352" s="25">
        <f>SUMIF(Table1[Date],"="&amp;H352,Table1[$STAKE TO FAUCET])</f>
        <v>0</v>
      </c>
      <c r="J352" s="25">
        <f>SUMIF(Table13[Date],"="&amp;H352,Table13[$STAKE CLAIMED])</f>
        <v>0</v>
      </c>
      <c r="K352" s="26">
        <f>IF(IFERROR(MATCH(H352,Table16[Date],0),0)=1,INDEX(Table16[New NFV],MATCH(H352,Table16[Date],0)),K351 + (K351*0.0095)+I352)</f>
        <v>6576.0774379240993</v>
      </c>
      <c r="L352" s="26">
        <f>IF(T352&lt;-0.33,IF(L351-(W351-X352)&lt;K352,K352,L351-(W351-X352)),IF(IFERROR(MATCH(H352,Table16[Date],0),0)=1,INDEX(Table16[New GFV],MATCH(H352,Table16[Date],0)),L351+(L351*V351*0.95)+I352))</f>
        <v>172140.67792742784</v>
      </c>
      <c r="M352" s="26">
        <f t="shared" si="75"/>
        <v>65.141926081467062</v>
      </c>
      <c r="N352" s="26">
        <f t="shared" si="69"/>
        <v>3.2570963040733534</v>
      </c>
      <c r="O352" s="26">
        <f t="shared" si="67"/>
        <v>3241.2331615483035</v>
      </c>
      <c r="P352" s="26">
        <f t="shared" si="70"/>
        <v>162.06165807741519</v>
      </c>
      <c r="Q352" s="26">
        <f t="shared" si="76"/>
        <v>3306.3750876297704</v>
      </c>
      <c r="R352" s="26">
        <f t="shared" si="77"/>
        <v>165.31875438148853</v>
      </c>
      <c r="S352" s="26">
        <f>IF(IFERROR(MATCH(H352,Table16[Date],0),0)=1,INDEX(Table16[New Claimed],MATCH(H352,Table16[Date],0)),S351+(K351*0.01)+J352)</f>
        <v>6669.2394083411536</v>
      </c>
      <c r="T352" s="27">
        <f t="shared" si="71"/>
        <v>-1.416679947833206E-2</v>
      </c>
      <c r="U352" s="28">
        <f t="shared" si="72"/>
        <v>3.6541540495586139E-4</v>
      </c>
      <c r="V352" s="29">
        <f t="shared" si="66"/>
        <v>1.9149992031300075E-2</v>
      </c>
      <c r="W352" s="45">
        <f t="shared" si="73"/>
        <v>180947.76623939778</v>
      </c>
      <c r="X352" s="45">
        <f t="shared" si="74"/>
        <v>0</v>
      </c>
      <c r="Y352" s="15"/>
      <c r="Z352" s="15"/>
    </row>
    <row r="353" spans="1:26" ht="18" customHeight="1" x14ac:dyDescent="0.25">
      <c r="A353" s="15"/>
      <c r="B353" s="15"/>
      <c r="C353" s="15"/>
      <c r="D353" s="15"/>
      <c r="E353" s="16"/>
      <c r="F353" s="15"/>
      <c r="G353" s="23">
        <v>351</v>
      </c>
      <c r="H353" s="24">
        <f t="shared" si="68"/>
        <v>45069</v>
      </c>
      <c r="I353" s="25">
        <f>SUMIF(Table1[Date],"="&amp;H353,Table1[$STAKE TO FAUCET])</f>
        <v>0</v>
      </c>
      <c r="J353" s="25">
        <f>SUMIF(Table13[Date],"="&amp;H353,Table13[$STAKE CLAIMED])</f>
        <v>0</v>
      </c>
      <c r="K353" s="26">
        <f>IF(IFERROR(MATCH(H353,Table16[Date],0),0)=1,INDEX(Table16[New NFV],MATCH(H353,Table16[Date],0)),K352 + (K352*0.0095)+I353)</f>
        <v>6638.5501735843782</v>
      </c>
      <c r="L353" s="26">
        <f>IF(T353&lt;-0.33,IF(L352-(W352-X353)&lt;K353,K353,L352-(W352-X353)),IF(IFERROR(MATCH(H353,Table16[Date],0),0)=1,INDEX(Table16[New GFV],MATCH(H353,Table16[Date],0)),L352+(L352*V352*0.95)+I353))</f>
        <v>175272.34590747204</v>
      </c>
      <c r="M353" s="26">
        <f t="shared" si="75"/>
        <v>65.760774379240999</v>
      </c>
      <c r="N353" s="26">
        <f t="shared" si="69"/>
        <v>3.2880387189620501</v>
      </c>
      <c r="O353" s="26">
        <f t="shared" si="67"/>
        <v>3296.4926105728359</v>
      </c>
      <c r="P353" s="26">
        <f t="shared" si="70"/>
        <v>164.82463052864182</v>
      </c>
      <c r="Q353" s="26">
        <f t="shared" si="76"/>
        <v>3362.2533849520769</v>
      </c>
      <c r="R353" s="26">
        <f t="shared" si="77"/>
        <v>168.11266924760386</v>
      </c>
      <c r="S353" s="26">
        <f>IF(IFERROR(MATCH(H353,Table16[Date],0),0)=1,INDEX(Table16[New Claimed],MATCH(H353,Table16[Date],0)),S352+(K352*0.01)+J353)</f>
        <v>6735.0001827203951</v>
      </c>
      <c r="T353" s="27">
        <f t="shared" si="71"/>
        <v>-1.4528776105331483E-2</v>
      </c>
      <c r="U353" s="28">
        <f t="shared" si="72"/>
        <v>3.6197662699942283E-4</v>
      </c>
      <c r="V353" s="29">
        <f t="shared" si="66"/>
        <v>1.912827343368011E-2</v>
      </c>
      <c r="W353" s="45">
        <f t="shared" si="73"/>
        <v>184244.25884997062</v>
      </c>
      <c r="X353" s="45">
        <f t="shared" si="74"/>
        <v>0</v>
      </c>
      <c r="Y353" s="15"/>
      <c r="Z353" s="15"/>
    </row>
    <row r="354" spans="1:26" ht="18" customHeight="1" x14ac:dyDescent="0.25">
      <c r="A354" s="15"/>
      <c r="B354" s="15"/>
      <c r="C354" s="15"/>
      <c r="D354" s="15"/>
      <c r="E354" s="16"/>
      <c r="F354" s="15"/>
      <c r="G354" s="23">
        <v>352</v>
      </c>
      <c r="H354" s="24">
        <f t="shared" si="68"/>
        <v>45070</v>
      </c>
      <c r="I354" s="25">
        <f>SUMIF(Table1[Date],"="&amp;H354,Table1[$STAKE TO FAUCET])</f>
        <v>0</v>
      </c>
      <c r="J354" s="25">
        <f>SUMIF(Table13[Date],"="&amp;H354,Table13[$STAKE CLAIMED])</f>
        <v>0</v>
      </c>
      <c r="K354" s="26">
        <f>IF(IFERROR(MATCH(H354,Table16[Date],0),0)=1,INDEX(Table16[New NFV],MATCH(H354,Table16[Date],0)),K353 + (K353*0.0095)+I354)</f>
        <v>6701.6164002334299</v>
      </c>
      <c r="L354" s="26">
        <f>IF(T354&lt;-0.33,IF(L353-(W353-X354)&lt;K354,K354,L353-(W353-X354)),IF(IFERROR(MATCH(H354,Table16[Date],0),0)=1,INDEX(Table16[New GFV],MATCH(H354,Table16[Date],0)),L353+(L353*V353*0.95)+I354))</f>
        <v>178457.3703974587</v>
      </c>
      <c r="M354" s="26">
        <f t="shared" si="75"/>
        <v>66.385501735843789</v>
      </c>
      <c r="N354" s="26">
        <f t="shared" si="69"/>
        <v>3.3192750867921896</v>
      </c>
      <c r="O354" s="26">
        <f t="shared" si="67"/>
        <v>3352.6573578806883</v>
      </c>
      <c r="P354" s="26">
        <f t="shared" si="70"/>
        <v>167.63286789403443</v>
      </c>
      <c r="Q354" s="26">
        <f t="shared" si="76"/>
        <v>3419.042859616532</v>
      </c>
      <c r="R354" s="26">
        <f t="shared" si="77"/>
        <v>170.95214298082664</v>
      </c>
      <c r="S354" s="26">
        <f>IF(IFERROR(MATCH(H354,Table16[Date],0),0)=1,INDEX(Table16[New Claimed],MATCH(H354,Table16[Date],0)),S353+(K353*0.01)+J354)</f>
        <v>6801.3856844562388</v>
      </c>
      <c r="T354" s="27">
        <f t="shared" si="71"/>
        <v>-1.4887346315335765E-2</v>
      </c>
      <c r="U354" s="28">
        <f t="shared" si="72"/>
        <v>3.5857021000428209E-4</v>
      </c>
      <c r="V354" s="29">
        <f t="shared" si="66"/>
        <v>1.9106759221079853E-2</v>
      </c>
      <c r="W354" s="45">
        <f t="shared" si="73"/>
        <v>187596.91620785132</v>
      </c>
      <c r="X354" s="45">
        <f t="shared" si="74"/>
        <v>0</v>
      </c>
      <c r="Y354" s="15"/>
      <c r="Z354" s="15"/>
    </row>
    <row r="355" spans="1:26" ht="18" customHeight="1" x14ac:dyDescent="0.25">
      <c r="A355" s="15"/>
      <c r="B355" s="15"/>
      <c r="C355" s="15"/>
      <c r="D355" s="15"/>
      <c r="E355" s="16"/>
      <c r="F355" s="15"/>
      <c r="G355" s="23">
        <v>353</v>
      </c>
      <c r="H355" s="24">
        <f t="shared" si="68"/>
        <v>45071</v>
      </c>
      <c r="I355" s="25">
        <f>SUMIF(Table1[Date],"="&amp;H355,Table1[$STAKE TO FAUCET])</f>
        <v>0</v>
      </c>
      <c r="J355" s="25">
        <f>SUMIF(Table13[Date],"="&amp;H355,Table13[$STAKE CLAIMED])</f>
        <v>0</v>
      </c>
      <c r="K355" s="26">
        <f>IF(IFERROR(MATCH(H355,Table16[Date],0),0)=1,INDEX(Table16[New NFV],MATCH(H355,Table16[Date],0)),K354 + (K354*0.0095)+I355)</f>
        <v>6765.281756035647</v>
      </c>
      <c r="L355" s="26">
        <f>IF(T355&lt;-0.33,IF(L354-(W354-X355)&lt;K355,K355,L354-(W354-X355)),IF(IFERROR(MATCH(H355,Table16[Date],0),0)=1,INDEX(Table16[New GFV],MATCH(H355,Table16[Date],0)),L354+(L354*V354*0.95)+I355))</f>
        <v>181696.62530449944</v>
      </c>
      <c r="M355" s="26">
        <f t="shared" si="75"/>
        <v>67.016164002334307</v>
      </c>
      <c r="N355" s="26">
        <f t="shared" si="69"/>
        <v>3.3508082001167154</v>
      </c>
      <c r="O355" s="26">
        <f t="shared" si="67"/>
        <v>3409.742007411307</v>
      </c>
      <c r="P355" s="26">
        <f t="shared" si="70"/>
        <v>170.48710037056537</v>
      </c>
      <c r="Q355" s="26">
        <f t="shared" si="76"/>
        <v>3476.7581714136413</v>
      </c>
      <c r="R355" s="26">
        <f t="shared" si="77"/>
        <v>173.83790857068209</v>
      </c>
      <c r="S355" s="26">
        <f>IF(IFERROR(MATCH(H355,Table16[Date],0),0)=1,INDEX(Table16[New Claimed],MATCH(H355,Table16[Date],0)),S354+(K354*0.01)+J355)</f>
        <v>6868.4018484585731</v>
      </c>
      <c r="T355" s="27">
        <f t="shared" si="71"/>
        <v>-1.5242542164770514E-2</v>
      </c>
      <c r="U355" s="28">
        <f t="shared" si="72"/>
        <v>3.5519584943474909E-4</v>
      </c>
      <c r="V355" s="29">
        <f t="shared" si="66"/>
        <v>1.9085447470113769E-2</v>
      </c>
      <c r="W355" s="45">
        <f t="shared" si="73"/>
        <v>191006.65821526264</v>
      </c>
      <c r="X355" s="45">
        <f t="shared" si="74"/>
        <v>0</v>
      </c>
      <c r="Y355" s="15"/>
      <c r="Z355" s="15"/>
    </row>
    <row r="356" spans="1:26" ht="18" customHeight="1" x14ac:dyDescent="0.25">
      <c r="A356" s="15"/>
      <c r="B356" s="15"/>
      <c r="C356" s="15"/>
      <c r="D356" s="15"/>
      <c r="E356" s="16"/>
      <c r="F356" s="15"/>
      <c r="G356" s="23">
        <v>354</v>
      </c>
      <c r="H356" s="24">
        <f t="shared" si="68"/>
        <v>45072</v>
      </c>
      <c r="I356" s="25">
        <f>SUMIF(Table1[Date],"="&amp;H356,Table1[$STAKE TO FAUCET])</f>
        <v>0</v>
      </c>
      <c r="J356" s="25">
        <f>SUMIF(Table13[Date],"="&amp;H356,Table13[$STAKE CLAIMED])</f>
        <v>0</v>
      </c>
      <c r="K356" s="26">
        <f>IF(IFERROR(MATCH(H356,Table16[Date],0),0)=1,INDEX(Table16[New NFV],MATCH(H356,Table16[Date],0)),K355 + (K355*0.0095)+I356)</f>
        <v>6829.5519327179854</v>
      </c>
      <c r="L356" s="26">
        <f>IF(T356&lt;-0.33,IF(L355-(W355-X356)&lt;K356,K356,L355-(W355-X356)),IF(IFERROR(MATCH(H356,Table16[Date],0),0)=1,INDEX(Table16[New GFV],MATCH(H356,Table16[Date],0)),L355+(L355*V355*0.95)+I356))</f>
        <v>184990.9986323581</v>
      </c>
      <c r="M356" s="26">
        <f t="shared" si="75"/>
        <v>67.652817560356468</v>
      </c>
      <c r="N356" s="26">
        <f t="shared" si="69"/>
        <v>3.3826408780178236</v>
      </c>
      <c r="O356" s="26">
        <f t="shared" si="67"/>
        <v>3467.7613977459682</v>
      </c>
      <c r="P356" s="26">
        <f t="shared" si="70"/>
        <v>173.38806988729843</v>
      </c>
      <c r="Q356" s="26">
        <f t="shared" si="76"/>
        <v>3535.4142153063249</v>
      </c>
      <c r="R356" s="26">
        <f t="shared" si="77"/>
        <v>176.77071076531624</v>
      </c>
      <c r="S356" s="26">
        <f>IF(IFERROR(MATCH(H356,Table16[Date],0),0)=1,INDEX(Table16[New Claimed],MATCH(H356,Table16[Date],0)),S355+(K355*0.01)+J356)</f>
        <v>6936.0546660189293</v>
      </c>
      <c r="T356" s="27">
        <f t="shared" si="71"/>
        <v>-1.5594395408390801E-2</v>
      </c>
      <c r="U356" s="28">
        <f t="shared" si="72"/>
        <v>3.5185324362028633E-4</v>
      </c>
      <c r="V356" s="29">
        <f t="shared" si="66"/>
        <v>1.906433627549655E-2</v>
      </c>
      <c r="W356" s="45">
        <f t="shared" si="73"/>
        <v>194474.41961300859</v>
      </c>
      <c r="X356" s="45">
        <f t="shared" si="74"/>
        <v>0</v>
      </c>
      <c r="Y356" s="15"/>
      <c r="Z356" s="15"/>
    </row>
    <row r="357" spans="1:26" ht="18" customHeight="1" x14ac:dyDescent="0.25">
      <c r="A357" s="15"/>
      <c r="B357" s="15"/>
      <c r="C357" s="15"/>
      <c r="D357" s="15"/>
      <c r="E357" s="16"/>
      <c r="F357" s="15"/>
      <c r="G357" s="23">
        <v>355</v>
      </c>
      <c r="H357" s="24">
        <f t="shared" si="68"/>
        <v>45073</v>
      </c>
      <c r="I357" s="25">
        <f>SUMIF(Table1[Date],"="&amp;H357,Table1[$STAKE TO FAUCET])</f>
        <v>0</v>
      </c>
      <c r="J357" s="25">
        <f>SUMIF(Table13[Date],"="&amp;H357,Table13[$STAKE CLAIMED])</f>
        <v>0</v>
      </c>
      <c r="K357" s="26">
        <f>IF(IFERROR(MATCH(H357,Table16[Date],0),0)=1,INDEX(Table16[New NFV],MATCH(H357,Table16[Date],0)),K356 + (K356*0.0095)+I357)</f>
        <v>6894.4326760788063</v>
      </c>
      <c r="L357" s="26">
        <f>IF(T357&lt;-0.33,IF(L356-(W356-X357)&lt;K357,K357,L356-(W356-X357)),IF(IFERROR(MATCH(H357,Table16[Date],0),0)=1,INDEX(Table16[New GFV],MATCH(H357,Table16[Date],0)),L356+(L356*V356*0.95)+I357))</f>
        <v>188341.39270793193</v>
      </c>
      <c r="M357" s="26">
        <f t="shared" si="75"/>
        <v>68.295519327179861</v>
      </c>
      <c r="N357" s="26">
        <f t="shared" si="69"/>
        <v>3.4147759663589934</v>
      </c>
      <c r="O357" s="26">
        <f t="shared" si="67"/>
        <v>3526.730605867197</v>
      </c>
      <c r="P357" s="26">
        <f t="shared" si="70"/>
        <v>176.33653029335986</v>
      </c>
      <c r="Q357" s="26">
        <f t="shared" si="76"/>
        <v>3595.0261251943771</v>
      </c>
      <c r="R357" s="26">
        <f t="shared" si="77"/>
        <v>179.75130625971886</v>
      </c>
      <c r="S357" s="26">
        <f>IF(IFERROR(MATCH(H357,Table16[Date],0),0)=1,INDEX(Table16[New Claimed],MATCH(H357,Table16[Date],0)),S356+(K356*0.01)+J357)</f>
        <v>7004.3501853461094</v>
      </c>
      <c r="T357" s="27">
        <f t="shared" si="71"/>
        <v>-1.594293750212069E-2</v>
      </c>
      <c r="U357" s="28">
        <f t="shared" si="72"/>
        <v>3.4854209372988873E-4</v>
      </c>
      <c r="V357" s="29">
        <f t="shared" si="66"/>
        <v>1.9043423749872758E-2</v>
      </c>
      <c r="W357" s="45">
        <f t="shared" si="73"/>
        <v>198001.15021887579</v>
      </c>
      <c r="X357" s="45">
        <f t="shared" si="74"/>
        <v>0</v>
      </c>
      <c r="Y357" s="15"/>
      <c r="Z357" s="15"/>
    </row>
    <row r="358" spans="1:26" ht="18" customHeight="1" x14ac:dyDescent="0.25">
      <c r="A358" s="15"/>
      <c r="B358" s="15"/>
      <c r="C358" s="15"/>
      <c r="D358" s="15"/>
      <c r="E358" s="16"/>
      <c r="F358" s="15"/>
      <c r="G358" s="23">
        <v>356</v>
      </c>
      <c r="H358" s="24">
        <f t="shared" si="68"/>
        <v>45074</v>
      </c>
      <c r="I358" s="25">
        <f>SUMIF(Table1[Date],"="&amp;H358,Table1[$STAKE TO FAUCET])</f>
        <v>0</v>
      </c>
      <c r="J358" s="25">
        <f>SUMIF(Table13[Date],"="&amp;H358,Table13[$STAKE CLAIMED])</f>
        <v>0</v>
      </c>
      <c r="K358" s="26">
        <f>IF(IFERROR(MATCH(H358,Table16[Date],0),0)=1,INDEX(Table16[New NFV],MATCH(H358,Table16[Date],0)),K357 + (K357*0.0095)+I358)</f>
        <v>6959.9297865015551</v>
      </c>
      <c r="L358" s="26">
        <f>IF(T358&lt;-0.33,IF(L357-(W357-X358)&lt;K358,K358,L357-(W357-X358)),IF(IFERROR(MATCH(H358,Table16[Date],0),0)=1,INDEX(Table16[New GFV],MATCH(H358,Table16[Date],0)),L357+(L357*V357*0.95)+I358))</f>
        <v>191748.72441136136</v>
      </c>
      <c r="M358" s="26">
        <f t="shared" si="75"/>
        <v>68.944326760788059</v>
      </c>
      <c r="N358" s="26">
        <f t="shared" si="69"/>
        <v>3.4472163380394032</v>
      </c>
      <c r="O358" s="26">
        <f t="shared" si="67"/>
        <v>3586.6649509783429</v>
      </c>
      <c r="P358" s="26">
        <f t="shared" si="70"/>
        <v>179.33324754891714</v>
      </c>
      <c r="Q358" s="26">
        <f t="shared" si="76"/>
        <v>3655.6092777391309</v>
      </c>
      <c r="R358" s="26">
        <f t="shared" si="77"/>
        <v>182.78046388695654</v>
      </c>
      <c r="S358" s="26">
        <f>IF(IFERROR(MATCH(H358,Table16[Date],0),0)=1,INDEX(Table16[New Claimed],MATCH(H358,Table16[Date],0)),S357+(K357*0.01)+J358)</f>
        <v>7073.2945121068979</v>
      </c>
      <c r="T358" s="27">
        <f t="shared" si="71"/>
        <v>-1.6288199605865007E-2</v>
      </c>
      <c r="U358" s="28">
        <f t="shared" si="72"/>
        <v>3.4526210374431765E-4</v>
      </c>
      <c r="V358" s="29">
        <f t="shared" si="66"/>
        <v>1.9022708023648097E-2</v>
      </c>
      <c r="W358" s="45">
        <f t="shared" si="73"/>
        <v>201587.81516985412</v>
      </c>
      <c r="X358" s="45">
        <f t="shared" si="74"/>
        <v>0</v>
      </c>
      <c r="Y358" s="15"/>
      <c r="Z358" s="15"/>
    </row>
    <row r="359" spans="1:26" ht="18" customHeight="1" x14ac:dyDescent="0.25">
      <c r="A359" s="15"/>
      <c r="B359" s="15"/>
      <c r="C359" s="15"/>
      <c r="D359" s="15"/>
      <c r="E359" s="16"/>
      <c r="F359" s="15"/>
      <c r="G359" s="23">
        <v>357</v>
      </c>
      <c r="H359" s="24">
        <f t="shared" si="68"/>
        <v>45075</v>
      </c>
      <c r="I359" s="25">
        <f>SUMIF(Table1[Date],"="&amp;H359,Table1[$STAKE TO FAUCET])</f>
        <v>0</v>
      </c>
      <c r="J359" s="25">
        <f>SUMIF(Table13[Date],"="&amp;H359,Table13[$STAKE CLAIMED])</f>
        <v>0</v>
      </c>
      <c r="K359" s="26">
        <f>IF(IFERROR(MATCH(H359,Table16[Date],0),0)=1,INDEX(Table16[New NFV],MATCH(H359,Table16[Date],0)),K358 + (K358*0.0095)+I359)</f>
        <v>7026.0491194733195</v>
      </c>
      <c r="L359" s="26">
        <f>IF(T359&lt;-0.33,IF(L358-(W358-X359)&lt;K359,K359,L358-(W358-X359)),IF(IFERROR(MATCH(H359,Table16[Date],0),0)=1,INDEX(Table16[New GFV],MATCH(H359,Table16[Date],0)),L358+(L358*V358*0.95)+I359))</f>
        <v>195213.92540982642</v>
      </c>
      <c r="M359" s="26">
        <f t="shared" si="75"/>
        <v>69.599297865015558</v>
      </c>
      <c r="N359" s="26">
        <f t="shared" si="69"/>
        <v>3.4799648932507781</v>
      </c>
      <c r="O359" s="26">
        <f t="shared" si="67"/>
        <v>3647.5799983842912</v>
      </c>
      <c r="P359" s="26">
        <f t="shared" si="70"/>
        <v>182.37899991921458</v>
      </c>
      <c r="Q359" s="26">
        <f t="shared" si="76"/>
        <v>3717.1792962493068</v>
      </c>
      <c r="R359" s="26">
        <f t="shared" si="77"/>
        <v>185.85896481246536</v>
      </c>
      <c r="S359" s="26">
        <f>IF(IFERROR(MATCH(H359,Table16[Date],0),0)=1,INDEX(Table16[New Claimed],MATCH(H359,Table16[Date],0)),S358+(K358*0.01)+J359)</f>
        <v>7142.8938099719135</v>
      </c>
      <c r="T359" s="27">
        <f t="shared" si="71"/>
        <v>-1.6630212586295268E-2</v>
      </c>
      <c r="U359" s="28">
        <f t="shared" si="72"/>
        <v>3.4201298043026046E-4</v>
      </c>
      <c r="V359" s="29">
        <f t="shared" si="66"/>
        <v>1.9002187244822284E-2</v>
      </c>
      <c r="W359" s="45">
        <f t="shared" si="73"/>
        <v>205235.39516823841</v>
      </c>
      <c r="X359" s="45">
        <f t="shared" si="74"/>
        <v>0</v>
      </c>
      <c r="Y359" s="15"/>
      <c r="Z359" s="15"/>
    </row>
    <row r="360" spans="1:26" ht="18" customHeight="1" x14ac:dyDescent="0.25">
      <c r="A360" s="15"/>
      <c r="B360" s="15"/>
      <c r="C360" s="15"/>
      <c r="D360" s="15"/>
      <c r="E360" s="16"/>
      <c r="F360" s="15"/>
      <c r="G360" s="23">
        <v>358</v>
      </c>
      <c r="H360" s="24">
        <f t="shared" si="68"/>
        <v>45076</v>
      </c>
      <c r="I360" s="25">
        <f>SUMIF(Table1[Date],"="&amp;H360,Table1[$STAKE TO FAUCET])</f>
        <v>0</v>
      </c>
      <c r="J360" s="25">
        <f>SUMIF(Table13[Date],"="&amp;H360,Table13[$STAKE CLAIMED])</f>
        <v>0</v>
      </c>
      <c r="K360" s="26">
        <f>IF(IFERROR(MATCH(H360,Table16[Date],0),0)=1,INDEX(Table16[New NFV],MATCH(H360,Table16[Date],0)),K359 + (K359*0.0095)+I360)</f>
        <v>7092.7965861083158</v>
      </c>
      <c r="L360" s="26">
        <f>IF(T360&lt;-0.33,IF(L359-(W359-X360)&lt;K360,K360,L359-(W359-X360)),IF(IFERROR(MATCH(H360,Table16[Date],0),0)=1,INDEX(Table16[New GFV],MATCH(H360,Table16[Date],0)),L359+(L359*V359*0.95)+I360))</f>
        <v>198737.94239508899</v>
      </c>
      <c r="M360" s="26">
        <f t="shared" si="75"/>
        <v>70.260491194733191</v>
      </c>
      <c r="N360" s="26">
        <f t="shared" si="69"/>
        <v>3.5130245597366598</v>
      </c>
      <c r="O360" s="26">
        <f t="shared" si="67"/>
        <v>3709.4915634342924</v>
      </c>
      <c r="P360" s="26">
        <f t="shared" si="70"/>
        <v>185.47457817171463</v>
      </c>
      <c r="Q360" s="26">
        <f t="shared" si="76"/>
        <v>3779.7520546290257</v>
      </c>
      <c r="R360" s="26">
        <f t="shared" si="77"/>
        <v>188.98760273145129</v>
      </c>
      <c r="S360" s="26">
        <f>IF(IFERROR(MATCH(H360,Table16[Date],0),0)=1,INDEX(Table16[New Claimed],MATCH(H360,Table16[Date],0)),S359+(K359*0.01)+J360)</f>
        <v>7213.1543011666463</v>
      </c>
      <c r="T360" s="27">
        <f t="shared" si="71"/>
        <v>-1.6969007019608968E-2</v>
      </c>
      <c r="U360" s="28">
        <f t="shared" si="72"/>
        <v>3.3879443331370079E-4</v>
      </c>
      <c r="V360" s="29">
        <f t="shared" si="66"/>
        <v>1.8981859578823462E-2</v>
      </c>
      <c r="W360" s="45">
        <f t="shared" si="73"/>
        <v>208944.88673167271</v>
      </c>
      <c r="X360" s="45">
        <f t="shared" si="74"/>
        <v>0</v>
      </c>
      <c r="Y360" s="15"/>
      <c r="Z360" s="15"/>
    </row>
    <row r="361" spans="1:26" ht="18" customHeight="1" x14ac:dyDescent="0.25">
      <c r="A361" s="15"/>
      <c r="B361" s="15"/>
      <c r="C361" s="15"/>
      <c r="D361" s="15"/>
      <c r="E361" s="16"/>
      <c r="F361" s="15"/>
      <c r="G361" s="23">
        <v>359</v>
      </c>
      <c r="H361" s="24">
        <f t="shared" si="68"/>
        <v>45077</v>
      </c>
      <c r="I361" s="25">
        <f>SUMIF(Table1[Date],"="&amp;H361,Table1[$STAKE TO FAUCET])</f>
        <v>0</v>
      </c>
      <c r="J361" s="25">
        <f>SUMIF(Table13[Date],"="&amp;H361,Table13[$STAKE CLAIMED])</f>
        <v>0</v>
      </c>
      <c r="K361" s="26">
        <f>IF(IFERROR(MATCH(H361,Table16[Date],0),0)=1,INDEX(Table16[New NFV],MATCH(H361,Table16[Date],0)),K360 + (K360*0.0095)+I361)</f>
        <v>7160.1781536763447</v>
      </c>
      <c r="L361" s="26">
        <f>IF(T361&lt;-0.33,IF(L360-(W360-X361)&lt;K361,K361,L360-(W360-X361)),IF(IFERROR(MATCH(H361,Table16[Date],0),0)=1,INDEX(Table16[New GFV],MATCH(H361,Table16[Date],0)),L360+(L360*V360*0.95)+I361))</f>
        <v>202321.73732484048</v>
      </c>
      <c r="M361" s="26">
        <f t="shared" si="75"/>
        <v>70.927965861083166</v>
      </c>
      <c r="N361" s="26">
        <f t="shared" si="69"/>
        <v>3.5463982930541587</v>
      </c>
      <c r="O361" s="26">
        <f t="shared" si="67"/>
        <v>3772.4157155278854</v>
      </c>
      <c r="P361" s="26">
        <f t="shared" si="70"/>
        <v>188.62078577639429</v>
      </c>
      <c r="Q361" s="26">
        <f t="shared" si="76"/>
        <v>3843.3436813889684</v>
      </c>
      <c r="R361" s="26">
        <f t="shared" si="77"/>
        <v>192.16718406944844</v>
      </c>
      <c r="S361" s="26">
        <f>IF(IFERROR(MATCH(H361,Table16[Date],0),0)=1,INDEX(Table16[New Claimed],MATCH(H361,Table16[Date],0)),S360+(K360*0.01)+J361)</f>
        <v>7284.0822670277294</v>
      </c>
      <c r="T361" s="27">
        <f t="shared" si="71"/>
        <v>-1.7304613194263466E-2</v>
      </c>
      <c r="U361" s="28">
        <f t="shared" si="72"/>
        <v>3.3560617465449791E-4</v>
      </c>
      <c r="V361" s="29">
        <f t="shared" si="66"/>
        <v>1.8961723208344189E-2</v>
      </c>
      <c r="W361" s="45">
        <f t="shared" si="73"/>
        <v>212717.30244720061</v>
      </c>
      <c r="X361" s="45">
        <f t="shared" si="74"/>
        <v>0</v>
      </c>
      <c r="Y361" s="15"/>
      <c r="Z361" s="15"/>
    </row>
    <row r="362" spans="1:26" ht="18" customHeight="1" x14ac:dyDescent="0.25">
      <c r="A362" s="15"/>
      <c r="B362" s="15"/>
      <c r="C362" s="15"/>
      <c r="D362" s="15"/>
      <c r="E362" s="16"/>
      <c r="F362" s="15"/>
      <c r="G362" s="23">
        <v>360</v>
      </c>
      <c r="H362" s="24">
        <f t="shared" si="68"/>
        <v>45078</v>
      </c>
      <c r="I362" s="25">
        <f>SUMIF(Table1[Date],"="&amp;H362,Table1[$STAKE TO FAUCET])</f>
        <v>0</v>
      </c>
      <c r="J362" s="25">
        <f>SUMIF(Table13[Date],"="&amp;H362,Table13[$STAKE CLAIMED])</f>
        <v>0</v>
      </c>
      <c r="K362" s="26">
        <f>IF(IFERROR(MATCH(H362,Table16[Date],0),0)=1,INDEX(Table16[New NFV],MATCH(H362,Table16[Date],0)),K361 + (K361*0.0095)+I362)</f>
        <v>7228.19984613627</v>
      </c>
      <c r="L362" s="26">
        <f>IF(T362&lt;-0.33,IF(L361-(W361-X362)&lt;K362,K362,L361-(W361-X362)),IF(IFERROR(MATCH(H362,Table16[Date],0),0)=1,INDEX(Table16[New GFV],MATCH(H362,Table16[Date],0)),L361+(L361*V361*0.95)+I362))</f>
        <v>205966.28766791619</v>
      </c>
      <c r="M362" s="26">
        <f t="shared" si="75"/>
        <v>71.601781536763454</v>
      </c>
      <c r="N362" s="26">
        <f t="shared" si="69"/>
        <v>3.5800890768381728</v>
      </c>
      <c r="O362" s="26">
        <f t="shared" si="67"/>
        <v>3836.3687821849444</v>
      </c>
      <c r="P362" s="26">
        <f t="shared" si="70"/>
        <v>191.81843910924724</v>
      </c>
      <c r="Q362" s="26">
        <f t="shared" si="76"/>
        <v>3907.970563721708</v>
      </c>
      <c r="R362" s="26">
        <f t="shared" si="77"/>
        <v>195.3985281860854</v>
      </c>
      <c r="S362" s="26">
        <f>IF(IFERROR(MATCH(H362,Table16[Date],0),0)=1,INDEX(Table16[New Claimed],MATCH(H362,Table16[Date],0)),S361+(K361*0.01)+J362)</f>
        <v>7355.6840485644925</v>
      </c>
      <c r="T362" s="27">
        <f t="shared" si="71"/>
        <v>-1.7637061113683419E-2</v>
      </c>
      <c r="U362" s="28">
        <f t="shared" si="72"/>
        <v>3.3244791941995297E-4</v>
      </c>
      <c r="V362" s="29">
        <f t="shared" si="66"/>
        <v>1.8941776333178995E-2</v>
      </c>
      <c r="W362" s="45">
        <f t="shared" si="73"/>
        <v>216553.67122938554</v>
      </c>
      <c r="X362" s="45">
        <f t="shared" si="74"/>
        <v>0</v>
      </c>
      <c r="Y362" s="15"/>
      <c r="Z362" s="15"/>
    </row>
    <row r="363" spans="1:26" ht="18" customHeight="1" x14ac:dyDescent="0.25">
      <c r="A363" s="15"/>
      <c r="B363" s="15"/>
      <c r="C363" s="15"/>
      <c r="D363" s="15"/>
      <c r="E363" s="16"/>
      <c r="F363" s="15"/>
      <c r="G363" s="23">
        <v>361</v>
      </c>
      <c r="H363" s="24">
        <f t="shared" si="68"/>
        <v>45079</v>
      </c>
      <c r="I363" s="25">
        <f>SUMIF(Table1[Date],"="&amp;H363,Table1[$STAKE TO FAUCET])</f>
        <v>0</v>
      </c>
      <c r="J363" s="25">
        <f>SUMIF(Table13[Date],"="&amp;H363,Table13[$STAKE CLAIMED])</f>
        <v>0</v>
      </c>
      <c r="K363" s="26">
        <f>IF(IFERROR(MATCH(H363,Table16[Date],0),0)=1,INDEX(Table16[New NFV],MATCH(H363,Table16[Date],0)),K362 + (K362*0.0095)+I363)</f>
        <v>7296.8677446745642</v>
      </c>
      <c r="L363" s="26">
        <f>IF(T363&lt;-0.33,IF(L362-(W362-X363)&lt;K363,K363,L362-(W362-X363)),IF(IFERROR(MATCH(H363,Table16[Date],0),0)=1,INDEX(Table16[New GFV],MATCH(H363,Table16[Date],0)),L362+(L362*V362*0.95)+I363))</f>
        <v>209672.58665343802</v>
      </c>
      <c r="M363" s="26">
        <f t="shared" si="75"/>
        <v>72.281998461362704</v>
      </c>
      <c r="N363" s="26">
        <f t="shared" si="69"/>
        <v>3.6140999230681352</v>
      </c>
      <c r="O363" s="26">
        <f t="shared" si="67"/>
        <v>3901.3673531808718</v>
      </c>
      <c r="P363" s="26">
        <f t="shared" si="70"/>
        <v>195.06836765904359</v>
      </c>
      <c r="Q363" s="26">
        <f t="shared" si="76"/>
        <v>3973.6493516422343</v>
      </c>
      <c r="R363" s="26">
        <f t="shared" si="77"/>
        <v>198.68246758211171</v>
      </c>
      <c r="S363" s="26">
        <f>IF(IFERROR(MATCH(H363,Table16[Date],0),0)=1,INDEX(Table16[New Claimed],MATCH(H363,Table16[Date],0)),S362+(K362*0.01)+J363)</f>
        <v>7427.966047025855</v>
      </c>
      <c r="T363" s="27">
        <f t="shared" si="71"/>
        <v>-1.7966380498943488E-2</v>
      </c>
      <c r="U363" s="28">
        <f t="shared" si="72"/>
        <v>3.2931938526006843E-4</v>
      </c>
      <c r="V363" s="29">
        <f t="shared" si="66"/>
        <v>1.892201717006339E-2</v>
      </c>
      <c r="W363" s="45">
        <f t="shared" si="73"/>
        <v>220455.0385825664</v>
      </c>
      <c r="X363" s="45">
        <f t="shared" si="74"/>
        <v>0</v>
      </c>
      <c r="Y363" s="15"/>
      <c r="Z363" s="15"/>
    </row>
    <row r="364" spans="1:26" ht="18" customHeight="1" x14ac:dyDescent="0.25">
      <c r="A364" s="15"/>
      <c r="B364" s="15"/>
      <c r="C364" s="15"/>
      <c r="D364" s="15"/>
      <c r="E364" s="16"/>
      <c r="F364" s="15"/>
      <c r="G364" s="23">
        <v>362</v>
      </c>
      <c r="H364" s="24">
        <f t="shared" si="68"/>
        <v>45080</v>
      </c>
      <c r="I364" s="25">
        <f>SUMIF(Table1[Date],"="&amp;H364,Table1[$STAKE TO FAUCET])</f>
        <v>0</v>
      </c>
      <c r="J364" s="25">
        <f>SUMIF(Table13[Date],"="&amp;H364,Table13[$STAKE CLAIMED])</f>
        <v>0</v>
      </c>
      <c r="K364" s="26">
        <f>IF(IFERROR(MATCH(H364,Table16[Date],0),0)=1,INDEX(Table16[New NFV],MATCH(H364,Table16[Date],0)),K363 + (K363*0.0095)+I364)</f>
        <v>7366.1879882489729</v>
      </c>
      <c r="L364" s="26">
        <f>IF(T364&lt;-0.33,IF(L363-(W363-X364)&lt;K364,K364,L363-(W363-X364)),IF(IFERROR(MATCH(H364,Table16[Date],0),0)=1,INDEX(Table16[New GFV],MATCH(H364,Table16[Date],0)),L363+(L363*V363*0.95)+I364))</f>
        <v>213441.64352394859</v>
      </c>
      <c r="M364" s="26">
        <f t="shared" si="75"/>
        <v>72.968677446745644</v>
      </c>
      <c r="N364" s="26">
        <f t="shared" si="69"/>
        <v>3.6484338723372822</v>
      </c>
      <c r="O364" s="26">
        <f t="shared" si="67"/>
        <v>3967.4282847479581</v>
      </c>
      <c r="P364" s="26">
        <f t="shared" si="70"/>
        <v>198.37141423739791</v>
      </c>
      <c r="Q364" s="26">
        <f t="shared" si="76"/>
        <v>4040.3969621947035</v>
      </c>
      <c r="R364" s="26">
        <f t="shared" si="77"/>
        <v>202.01984810973519</v>
      </c>
      <c r="S364" s="26">
        <f>IF(IFERROR(MATCH(H364,Table16[Date],0),0)=1,INDEX(Table16[New Claimed],MATCH(H364,Table16[Date],0)),S363+(K363*0.01)+J364)</f>
        <v>7500.9347244726005</v>
      </c>
      <c r="T364" s="27">
        <f t="shared" si="71"/>
        <v>-1.8292600791424869E-2</v>
      </c>
      <c r="U364" s="28">
        <f t="shared" si="72"/>
        <v>3.2622029248138146E-4</v>
      </c>
      <c r="V364" s="29">
        <f t="shared" si="66"/>
        <v>1.8902443952514506E-2</v>
      </c>
      <c r="W364" s="45">
        <f t="shared" si="73"/>
        <v>224422.46686731436</v>
      </c>
      <c r="X364" s="45">
        <f t="shared" si="74"/>
        <v>0</v>
      </c>
      <c r="Y364" s="15"/>
      <c r="Z364" s="15"/>
    </row>
    <row r="365" spans="1:26" ht="18" customHeight="1" x14ac:dyDescent="0.25">
      <c r="A365" s="15"/>
      <c r="B365" s="15"/>
      <c r="C365" s="15"/>
      <c r="D365" s="15"/>
      <c r="E365" s="16"/>
      <c r="F365" s="15"/>
      <c r="G365" s="23">
        <v>363</v>
      </c>
      <c r="H365" s="24">
        <f t="shared" si="68"/>
        <v>45081</v>
      </c>
      <c r="I365" s="25">
        <f>SUMIF(Table1[Date],"="&amp;H365,Table1[$STAKE TO FAUCET])</f>
        <v>0</v>
      </c>
      <c r="J365" s="25">
        <f>SUMIF(Table13[Date],"="&amp;H365,Table13[$STAKE CLAIMED])</f>
        <v>0</v>
      </c>
      <c r="K365" s="26">
        <f>IF(IFERROR(MATCH(H365,Table16[Date],0),0)=1,INDEX(Table16[New NFV],MATCH(H365,Table16[Date],0)),K364 + (K364*0.0095)+I365)</f>
        <v>7436.1667741373385</v>
      </c>
      <c r="L365" s="26">
        <f>IF(T365&lt;-0.33,IF(L364-(W364-X365)&lt;K365,K365,L364-(W364-X365)),IF(IFERROR(MATCH(H365,Table16[Date],0),0)=1,INDEX(Table16[New GFV],MATCH(H365,Table16[Date],0)),L364+(L364*V364*0.95)+I365))</f>
        <v>217274.4837926004</v>
      </c>
      <c r="M365" s="26">
        <f t="shared" si="75"/>
        <v>73.661879882489728</v>
      </c>
      <c r="N365" s="26">
        <f t="shared" si="69"/>
        <v>3.6830939941244867</v>
      </c>
      <c r="O365" s="26">
        <f t="shared" si="67"/>
        <v>4034.5687038440192</v>
      </c>
      <c r="P365" s="26">
        <f t="shared" si="70"/>
        <v>201.72843519220098</v>
      </c>
      <c r="Q365" s="26">
        <f t="shared" si="76"/>
        <v>4108.2305837265085</v>
      </c>
      <c r="R365" s="26">
        <f t="shared" si="77"/>
        <v>205.41152918632545</v>
      </c>
      <c r="S365" s="26">
        <f>IF(IFERROR(MATCH(H365,Table16[Date],0),0)=1,INDEX(Table16[New Claimed],MATCH(H365,Table16[Date],0)),S364+(K364*0.01)+J365)</f>
        <v>7574.5966043550898</v>
      </c>
      <c r="T365" s="27">
        <f t="shared" si="71"/>
        <v>-1.8615751155448008E-2</v>
      </c>
      <c r="U365" s="28">
        <f t="shared" si="72"/>
        <v>3.2315036402313924E-4</v>
      </c>
      <c r="V365" s="29">
        <f t="shared" si="66"/>
        <v>1.8883054930673118E-2</v>
      </c>
      <c r="W365" s="45">
        <f t="shared" si="73"/>
        <v>228457.03557115837</v>
      </c>
      <c r="X365" s="45">
        <f t="shared" si="74"/>
        <v>0</v>
      </c>
      <c r="Y365" s="15"/>
      <c r="Z365" s="15"/>
    </row>
    <row r="366" spans="1:26" ht="18" customHeight="1" x14ac:dyDescent="0.25">
      <c r="A366" s="15"/>
      <c r="B366" s="15"/>
      <c r="C366" s="15"/>
      <c r="D366" s="15"/>
      <c r="E366" s="16"/>
      <c r="F366" s="15"/>
      <c r="G366" s="23">
        <v>364</v>
      </c>
      <c r="H366" s="24">
        <f t="shared" si="68"/>
        <v>45082</v>
      </c>
      <c r="I366" s="25">
        <f>SUMIF(Table1[Date],"="&amp;H366,Table1[$STAKE TO FAUCET])</f>
        <v>0</v>
      </c>
      <c r="J366" s="25">
        <f>SUMIF(Table13[Date],"="&amp;H366,Table13[$STAKE CLAIMED])</f>
        <v>0</v>
      </c>
      <c r="K366" s="26">
        <f>IF(IFERROR(MATCH(H366,Table16[Date],0),0)=1,INDEX(Table16[New NFV],MATCH(H366,Table16[Date],0)),K365 + (K365*0.0095)+I366)</f>
        <v>7506.8103584916435</v>
      </c>
      <c r="L366" s="26">
        <f>IF(T366&lt;-0.33,IF(L365-(W365-X366)&lt;K366,K366,L365-(W365-X366)),IF(IFERROR(MATCH(H366,Table16[Date],0),0)=1,INDEX(Table16[New GFV],MATCH(H366,Table16[Date],0)),L365+(L365*V365*0.95)+I366))</f>
        <v>221172.14950446525</v>
      </c>
      <c r="M366" s="26">
        <f t="shared" si="75"/>
        <v>74.361667741373381</v>
      </c>
      <c r="N366" s="26">
        <f t="shared" si="69"/>
        <v>3.7180833870686691</v>
      </c>
      <c r="O366" s="26">
        <f t="shared" si="67"/>
        <v>4102.8060124893191</v>
      </c>
      <c r="P366" s="26">
        <f t="shared" si="70"/>
        <v>205.14030062446597</v>
      </c>
      <c r="Q366" s="26">
        <f t="shared" si="76"/>
        <v>4177.1676802306929</v>
      </c>
      <c r="R366" s="26">
        <f t="shared" si="77"/>
        <v>208.85838401153464</v>
      </c>
      <c r="S366" s="26">
        <f>IF(IFERROR(MATCH(H366,Table16[Date],0),0)=1,INDEX(Table16[New Claimed],MATCH(H366,Table16[Date],0)),S365+(K365*0.01)+J366)</f>
        <v>7648.9582720964636</v>
      </c>
      <c r="T366" s="27">
        <f t="shared" si="71"/>
        <v>-1.8935860480879679E-2</v>
      </c>
      <c r="U366" s="28">
        <f t="shared" si="72"/>
        <v>3.2010932543167017E-4</v>
      </c>
      <c r="V366" s="29">
        <f t="shared" si="66"/>
        <v>1.886384837114722E-2</v>
      </c>
      <c r="W366" s="45">
        <f t="shared" si="73"/>
        <v>232559.84158364768</v>
      </c>
      <c r="X366" s="45">
        <f t="shared" si="74"/>
        <v>0</v>
      </c>
      <c r="Y366" s="15"/>
      <c r="Z366" s="15"/>
    </row>
    <row r="367" spans="1:26" ht="18" customHeight="1" x14ac:dyDescent="0.25">
      <c r="A367" s="15"/>
      <c r="B367" s="15"/>
      <c r="C367" s="15"/>
      <c r="D367" s="15"/>
      <c r="E367" s="16"/>
      <c r="F367" s="15"/>
      <c r="G367" s="23">
        <v>365</v>
      </c>
      <c r="H367" s="24">
        <f t="shared" si="68"/>
        <v>45083</v>
      </c>
      <c r="I367" s="25">
        <f>SUMIF(Table1[Date],"="&amp;H367,Table1[$STAKE TO FAUCET])</f>
        <v>0</v>
      </c>
      <c r="J367" s="25">
        <f>SUMIF(Table13[Date],"="&amp;H367,Table13[$STAKE CLAIMED])</f>
        <v>0</v>
      </c>
      <c r="K367" s="26">
        <f>IF(IFERROR(MATCH(H367,Table16[Date],0),0)=1,INDEX(Table16[New NFV],MATCH(H367,Table16[Date],0)),K366 + (K366*0.0095)+I367)</f>
        <v>7578.1250568973137</v>
      </c>
      <c r="L367" s="26">
        <f>IF(T367&lt;-0.33,IF(L366-(W366-X367)&lt;K367,K367,L366-(W366-X367)),IF(IFERROR(MATCH(H367,Table16[Date],0),0)=1,INDEX(Table16[New GFV],MATCH(H367,Table16[Date],0)),L366+(L366*V366*0.95)+I367))</f>
        <v>225135.69950202954</v>
      </c>
      <c r="M367" s="26">
        <f t="shared" si="75"/>
        <v>75.068103584916443</v>
      </c>
      <c r="N367" s="26">
        <f t="shared" si="69"/>
        <v>3.7534051792458225</v>
      </c>
      <c r="O367" s="26">
        <f t="shared" si="67"/>
        <v>4172.157892172936</v>
      </c>
      <c r="P367" s="26">
        <f t="shared" si="70"/>
        <v>208.6078946086468</v>
      </c>
      <c r="Q367" s="26">
        <f t="shared" si="76"/>
        <v>4247.2259957578526</v>
      </c>
      <c r="R367" s="26">
        <f t="shared" si="77"/>
        <v>212.36129978789262</v>
      </c>
      <c r="S367" s="26">
        <f>IF(IFERROR(MATCH(H367,Table16[Date],0),0)=1,INDEX(Table16[New Claimed],MATCH(H367,Table16[Date],0)),S366+(K366*0.01)+J367)</f>
        <v>7724.0263756813802</v>
      </c>
      <c r="T367" s="27">
        <f t="shared" si="71"/>
        <v>-1.925295738571545E-2</v>
      </c>
      <c r="U367" s="28">
        <f t="shared" si="72"/>
        <v>3.1709690483577163E-4</v>
      </c>
      <c r="V367" s="29">
        <f t="shared" si="66"/>
        <v>1.8844822556857072E-2</v>
      </c>
      <c r="W367" s="45">
        <f t="shared" si="73"/>
        <v>236731.9994758206</v>
      </c>
      <c r="X367" s="45">
        <f t="shared" si="74"/>
        <v>0</v>
      </c>
      <c r="Y367" s="15"/>
      <c r="Z367" s="15"/>
    </row>
    <row r="368" spans="1:26" ht="18" customHeight="1" x14ac:dyDescent="0.25">
      <c r="A368" s="15"/>
      <c r="B368" s="15"/>
      <c r="C368" s="15"/>
      <c r="D368" s="15"/>
      <c r="E368" s="16"/>
      <c r="F368" s="15"/>
      <c r="G368" s="23">
        <v>366</v>
      </c>
      <c r="H368" s="24">
        <f t="shared" ref="H368:H431" si="78">H367+1</f>
        <v>45084</v>
      </c>
      <c r="I368" s="25">
        <f>SUMIF(Table1[Date],"="&amp;H368,Table1[$STAKE TO FAUCET])</f>
        <v>0</v>
      </c>
      <c r="J368" s="25">
        <f>SUMIF(Table13[Date],"="&amp;H368,Table13[$STAKE CLAIMED])</f>
        <v>0</v>
      </c>
      <c r="K368" s="26">
        <f>IF(IFERROR(MATCH(H368,Table16[Date],0),0)=1,INDEX(Table16[New NFV],MATCH(H368,Table16[Date],0)),K367 + (K367*0.0095)+I368)</f>
        <v>7650.1172449378382</v>
      </c>
      <c r="L368" s="26">
        <f>IF(T368&lt;-0.33,IF(L367-(W367-X368)&lt;K368,K368,L367-(W367-X368)),IF(IFERROR(MATCH(H368,Table16[Date],0),0)=1,INDEX(Table16[New GFV],MATCH(H368,Table16[Date],0)),L367+(L367*V367*0.95)+I368))</f>
        <v>229166.20969494269</v>
      </c>
      <c r="M368" s="26">
        <f t="shared" si="75"/>
        <v>75.781250568973135</v>
      </c>
      <c r="N368" s="26">
        <f t="shared" si="69"/>
        <v>3.7890625284486568</v>
      </c>
      <c r="O368" s="26">
        <f t="shared" si="67"/>
        <v>4242.6423083296413</v>
      </c>
      <c r="P368" s="26">
        <f t="shared" si="70"/>
        <v>212.13211541648207</v>
      </c>
      <c r="Q368" s="26">
        <f t="shared" si="76"/>
        <v>4318.4235588986148</v>
      </c>
      <c r="R368" s="26">
        <f t="shared" si="77"/>
        <v>215.92117794493072</v>
      </c>
      <c r="S368" s="26">
        <f>IF(IFERROR(MATCH(H368,Table16[Date],0),0)=1,INDEX(Table16[New Claimed],MATCH(H368,Table16[Date],0)),S367+(K367*0.01)+J368)</f>
        <v>7799.8076262503537</v>
      </c>
      <c r="T368" s="27">
        <f t="shared" si="71"/>
        <v>-1.9567070218638429E-2</v>
      </c>
      <c r="U368" s="28">
        <f t="shared" si="72"/>
        <v>3.1411283292297892E-4</v>
      </c>
      <c r="V368" s="29">
        <f t="shared" si="66"/>
        <v>1.8825975786881693E-2</v>
      </c>
      <c r="W368" s="45">
        <f t="shared" si="73"/>
        <v>240974.64178415024</v>
      </c>
      <c r="X368" s="45">
        <f t="shared" si="74"/>
        <v>0</v>
      </c>
      <c r="Y368" s="15"/>
      <c r="Z368" s="15"/>
    </row>
    <row r="369" spans="1:26" ht="18" customHeight="1" x14ac:dyDescent="0.25">
      <c r="A369" s="15"/>
      <c r="B369" s="15"/>
      <c r="C369" s="15"/>
      <c r="D369" s="15"/>
      <c r="E369" s="16"/>
      <c r="F369" s="15"/>
      <c r="G369" s="23">
        <v>367</v>
      </c>
      <c r="H369" s="24">
        <f t="shared" si="78"/>
        <v>45085</v>
      </c>
      <c r="I369" s="25">
        <f>SUMIF(Table1[Date],"="&amp;H369,Table1[$STAKE TO FAUCET])</f>
        <v>0</v>
      </c>
      <c r="J369" s="25">
        <f>SUMIF(Table13[Date],"="&amp;H369,Table13[$STAKE CLAIMED])</f>
        <v>0</v>
      </c>
      <c r="K369" s="26">
        <f>IF(IFERROR(MATCH(H369,Table16[Date],0),0)=1,INDEX(Table16[New NFV],MATCH(H369,Table16[Date],0)),K368 + (K368*0.0095)+I369)</f>
        <v>7722.7933587647476</v>
      </c>
      <c r="L369" s="26">
        <f>IF(T369&lt;-0.33,IF(L368-(W368-X369)&lt;K369,K369,L368-(W368-X369)),IF(IFERROR(MATCH(H369,Table16[Date],0),0)=1,INDEX(Table16[New GFV],MATCH(H369,Table16[Date],0)),L368+(L368*V368*0.95)+I369))</f>
        <v>233264.77333408673</v>
      </c>
      <c r="M369" s="26">
        <f t="shared" si="75"/>
        <v>76.501172449378387</v>
      </c>
      <c r="N369" s="26">
        <f t="shared" si="69"/>
        <v>3.8250586224689194</v>
      </c>
      <c r="O369" s="26">
        <f t="shared" si="67"/>
        <v>4314.2775148884439</v>
      </c>
      <c r="P369" s="26">
        <f t="shared" si="70"/>
        <v>215.71387574442221</v>
      </c>
      <c r="Q369" s="26">
        <f t="shared" si="76"/>
        <v>4390.7786873378227</v>
      </c>
      <c r="R369" s="26">
        <f t="shared" si="77"/>
        <v>219.53893436689114</v>
      </c>
      <c r="S369" s="26">
        <f>IF(IFERROR(MATCH(H369,Table16[Date],0),0)=1,INDEX(Table16[New Claimed],MATCH(H369,Table16[Date],0)),S368+(K368*0.01)+J369)</f>
        <v>7876.3087986997325</v>
      </c>
      <c r="T369" s="27">
        <f t="shared" si="71"/>
        <v>-1.987822706155374E-2</v>
      </c>
      <c r="U369" s="28">
        <f t="shared" si="72"/>
        <v>3.111568429153104E-4</v>
      </c>
      <c r="V369" s="29">
        <f t="shared" si="66"/>
        <v>1.8807306376306773E-2</v>
      </c>
      <c r="W369" s="45">
        <f t="shared" si="73"/>
        <v>245288.91929903868</v>
      </c>
      <c r="X369" s="45">
        <f t="shared" si="74"/>
        <v>0</v>
      </c>
      <c r="Y369" s="15"/>
      <c r="Z369" s="15"/>
    </row>
    <row r="370" spans="1:26" ht="18" customHeight="1" x14ac:dyDescent="0.25">
      <c r="A370" s="15"/>
      <c r="B370" s="15"/>
      <c r="C370" s="15"/>
      <c r="D370" s="15"/>
      <c r="E370" s="16"/>
      <c r="F370" s="15"/>
      <c r="G370" s="23">
        <v>368</v>
      </c>
      <c r="H370" s="24">
        <f t="shared" si="78"/>
        <v>45086</v>
      </c>
      <c r="I370" s="25">
        <f>SUMIF(Table1[Date],"="&amp;H370,Table1[$STAKE TO FAUCET])</f>
        <v>0</v>
      </c>
      <c r="J370" s="25">
        <f>SUMIF(Table13[Date],"="&amp;H370,Table13[$STAKE CLAIMED])</f>
        <v>0</v>
      </c>
      <c r="K370" s="26">
        <f>IF(IFERROR(MATCH(H370,Table16[Date],0),0)=1,INDEX(Table16[New NFV],MATCH(H370,Table16[Date],0)),K369 + (K369*0.0095)+I370)</f>
        <v>7796.1598956730131</v>
      </c>
      <c r="L370" s="26">
        <f>IF(T370&lt;-0.33,IF(L369-(W369-X370)&lt;K370,K370,L369-(W369-X370)),IF(IFERROR(MATCH(H370,Table16[Date],0),0)=1,INDEX(Table16[New GFV],MATCH(H370,Table16[Date],0)),L369+(L369*V369*0.95)+I370))</f>
        <v>237432.50129003596</v>
      </c>
      <c r="M370" s="26">
        <f t="shared" si="75"/>
        <v>77.227933587647485</v>
      </c>
      <c r="N370" s="26">
        <f t="shared" si="69"/>
        <v>3.8613966793823744</v>
      </c>
      <c r="O370" s="26">
        <f t="shared" si="67"/>
        <v>4387.0820588939232</v>
      </c>
      <c r="P370" s="26">
        <f t="shared" si="70"/>
        <v>219.35410294469617</v>
      </c>
      <c r="Q370" s="26">
        <f t="shared" si="76"/>
        <v>4464.3099924815706</v>
      </c>
      <c r="R370" s="26">
        <f t="shared" si="77"/>
        <v>223.21549962407855</v>
      </c>
      <c r="S370" s="26">
        <f>IF(IFERROR(MATCH(H370,Table16[Date],0),0)=1,INDEX(Table16[New Claimed],MATCH(H370,Table16[Date],0)),S369+(K369*0.01)+J370)</f>
        <v>7953.5367322873799</v>
      </c>
      <c r="T370" s="27">
        <f t="shared" si="71"/>
        <v>-2.0186455732098735E-2</v>
      </c>
      <c r="U370" s="28">
        <f t="shared" si="72"/>
        <v>3.082286705449952E-4</v>
      </c>
      <c r="V370" s="29">
        <f t="shared" si="66"/>
        <v>1.8788812656074075E-2</v>
      </c>
      <c r="W370" s="45">
        <f t="shared" si="73"/>
        <v>249676.0013579326</v>
      </c>
      <c r="X370" s="45">
        <f t="shared" si="74"/>
        <v>0</v>
      </c>
      <c r="Y370" s="15"/>
      <c r="Z370" s="15"/>
    </row>
    <row r="371" spans="1:26" ht="18" customHeight="1" x14ac:dyDescent="0.25">
      <c r="A371" s="15"/>
      <c r="B371" s="15"/>
      <c r="C371" s="15"/>
      <c r="D371" s="15"/>
      <c r="E371" s="16"/>
      <c r="F371" s="15"/>
      <c r="G371" s="23">
        <v>369</v>
      </c>
      <c r="H371" s="24">
        <f t="shared" si="78"/>
        <v>45087</v>
      </c>
      <c r="I371" s="25">
        <f>SUMIF(Table1[Date],"="&amp;H371,Table1[$STAKE TO FAUCET])</f>
        <v>0</v>
      </c>
      <c r="J371" s="25">
        <f>SUMIF(Table13[Date],"="&amp;H371,Table13[$STAKE CLAIMED])</f>
        <v>0</v>
      </c>
      <c r="K371" s="26">
        <f>IF(IFERROR(MATCH(H371,Table16[Date],0),0)=1,INDEX(Table16[New NFV],MATCH(H371,Table16[Date],0)),K370 + (K370*0.0095)+I371)</f>
        <v>7870.2234146819064</v>
      </c>
      <c r="L371" s="26">
        <f>IF(T371&lt;-0.33,IF(L370-(W370-X371)&lt;K371,K371,L370-(W370-X371)),IF(IFERROR(MATCH(H371,Table16[Date],0),0)=1,INDEX(Table16[New GFV],MATCH(H371,Table16[Date],0)),L370+(L370*V370*0.95)+I371))</f>
        <v>241670.52233597744</v>
      </c>
      <c r="M371" s="26">
        <f t="shared" si="75"/>
        <v>77.961598956730128</v>
      </c>
      <c r="N371" s="26">
        <f t="shared" si="69"/>
        <v>3.8980799478365067</v>
      </c>
      <c r="O371" s="26">
        <f t="shared" si="67"/>
        <v>4461.074785201552</v>
      </c>
      <c r="P371" s="26">
        <f t="shared" si="70"/>
        <v>223.05373926007761</v>
      </c>
      <c r="Q371" s="26">
        <f t="shared" si="76"/>
        <v>4539.0363841582821</v>
      </c>
      <c r="R371" s="26">
        <f t="shared" si="77"/>
        <v>226.9518192079141</v>
      </c>
      <c r="S371" s="26">
        <f>IF(IFERROR(MATCH(H371,Table16[Date],0),0)=1,INDEX(Table16[New Claimed],MATCH(H371,Table16[Date],0)),S370+(K370*0.01)+J371)</f>
        <v>8031.49833124411</v>
      </c>
      <c r="T371" s="27">
        <f t="shared" si="71"/>
        <v>-2.0491783786130528E-2</v>
      </c>
      <c r="U371" s="28">
        <f t="shared" si="72"/>
        <v>3.0532805403179347E-4</v>
      </c>
      <c r="V371" s="29">
        <f t="shared" si="66"/>
        <v>1.8770492972832165E-2</v>
      </c>
      <c r="W371" s="45">
        <f t="shared" si="73"/>
        <v>254137.07614313415</v>
      </c>
      <c r="X371" s="45">
        <f t="shared" si="74"/>
        <v>0</v>
      </c>
      <c r="Y371" s="15"/>
      <c r="Z371" s="15"/>
    </row>
    <row r="372" spans="1:26" ht="18" customHeight="1" x14ac:dyDescent="0.25">
      <c r="A372" s="15"/>
      <c r="B372" s="15"/>
      <c r="C372" s="15"/>
      <c r="D372" s="15"/>
      <c r="E372" s="16"/>
      <c r="F372" s="15"/>
      <c r="G372" s="23">
        <v>370</v>
      </c>
      <c r="H372" s="24">
        <f t="shared" si="78"/>
        <v>45088</v>
      </c>
      <c r="I372" s="25">
        <f>SUMIF(Table1[Date],"="&amp;H372,Table1[$STAKE TO FAUCET])</f>
        <v>0</v>
      </c>
      <c r="J372" s="25">
        <f>SUMIF(Table13[Date],"="&amp;H372,Table13[$STAKE CLAIMED])</f>
        <v>0</v>
      </c>
      <c r="K372" s="26">
        <f>IF(IFERROR(MATCH(H372,Table16[Date],0),0)=1,INDEX(Table16[New NFV],MATCH(H372,Table16[Date],0)),K371 + (K371*0.0095)+I372)</f>
        <v>7944.9905371213845</v>
      </c>
      <c r="L372" s="26">
        <f>IF(T372&lt;-0.33,IF(L371-(W371-X372)&lt;K372,K372,L371-(W371-X372)),IF(IFERROR(MATCH(H372,Table16[Date],0),0)=1,INDEX(Table16[New GFV],MATCH(H372,Table16[Date],0)),L371+(L371*V371*0.95)+I372))</f>
        <v>245979.98343516319</v>
      </c>
      <c r="M372" s="26">
        <f t="shared" si="75"/>
        <v>78.702234146819066</v>
      </c>
      <c r="N372" s="26">
        <f t="shared" si="69"/>
        <v>3.9351117073409534</v>
      </c>
      <c r="O372" s="26">
        <f t="shared" si="67"/>
        <v>4536.2748412481433</v>
      </c>
      <c r="P372" s="26">
        <f t="shared" si="70"/>
        <v>226.81374206240719</v>
      </c>
      <c r="Q372" s="26">
        <f t="shared" si="76"/>
        <v>4614.9770753949624</v>
      </c>
      <c r="R372" s="26">
        <f t="shared" si="77"/>
        <v>230.74885376974814</v>
      </c>
      <c r="S372" s="26">
        <f>IF(IFERROR(MATCH(H372,Table16[Date],0),0)=1,INDEX(Table16[New Claimed],MATCH(H372,Table16[Date],0)),S371+(K371*0.01)+J372)</f>
        <v>8110.2005653909291</v>
      </c>
      <c r="T372" s="27">
        <f t="shared" si="71"/>
        <v>-2.0794238520188756E-2</v>
      </c>
      <c r="U372" s="28">
        <f t="shared" si="72"/>
        <v>3.0245473405822801E-4</v>
      </c>
      <c r="V372" s="29">
        <f t="shared" si="66"/>
        <v>1.8752345688788676E-2</v>
      </c>
      <c r="W372" s="45">
        <f t="shared" si="73"/>
        <v>258673.3509843823</v>
      </c>
      <c r="X372" s="45">
        <f t="shared" si="74"/>
        <v>0</v>
      </c>
      <c r="Y372" s="15"/>
      <c r="Z372" s="15"/>
    </row>
    <row r="373" spans="1:26" ht="18" customHeight="1" x14ac:dyDescent="0.25">
      <c r="A373" s="15"/>
      <c r="B373" s="15"/>
      <c r="C373" s="15"/>
      <c r="D373" s="15"/>
      <c r="E373" s="16"/>
      <c r="F373" s="15"/>
      <c r="G373" s="23">
        <v>371</v>
      </c>
      <c r="H373" s="24">
        <f t="shared" si="78"/>
        <v>45089</v>
      </c>
      <c r="I373" s="25">
        <f>SUMIF(Table1[Date],"="&amp;H373,Table1[$STAKE TO FAUCET])</f>
        <v>0</v>
      </c>
      <c r="J373" s="25">
        <f>SUMIF(Table13[Date],"="&amp;H373,Table13[$STAKE CLAIMED])</f>
        <v>0</v>
      </c>
      <c r="K373" s="26">
        <f>IF(IFERROR(MATCH(H373,Table16[Date],0),0)=1,INDEX(Table16[New NFV],MATCH(H373,Table16[Date],0)),K372 + (K372*0.0095)+I373)</f>
        <v>8020.4679472240377</v>
      </c>
      <c r="L373" s="26">
        <f>IF(T373&lt;-0.33,IF(L372-(W372-X373)&lt;K373,K373,L372-(W372-X373)),IF(IFERROR(MATCH(H373,Table16[Date],0),0)=1,INDEX(Table16[New GFV],MATCH(H373,Table16[Date],0)),L372+(L372*V372*0.95)+I373))</f>
        <v>250362.05003296694</v>
      </c>
      <c r="M373" s="26">
        <f t="shared" si="75"/>
        <v>79.449905371213845</v>
      </c>
      <c r="N373" s="26">
        <f t="shared" si="69"/>
        <v>3.9724952685606922</v>
      </c>
      <c r="O373" s="26">
        <f t="shared" si="67"/>
        <v>4612.7016818986922</v>
      </c>
      <c r="P373" s="26">
        <f t="shared" si="70"/>
        <v>230.63508409493463</v>
      </c>
      <c r="Q373" s="26">
        <f t="shared" si="76"/>
        <v>4692.1515872699056</v>
      </c>
      <c r="R373" s="26">
        <f t="shared" si="77"/>
        <v>234.60757936349532</v>
      </c>
      <c r="S373" s="26">
        <f>IF(IFERROR(MATCH(H373,Table16[Date],0),0)=1,INDEX(Table16[New Claimed],MATCH(H373,Table16[Date],0)),S372+(K372*0.01)+J373)</f>
        <v>8189.6504707621425</v>
      </c>
      <c r="T373" s="27">
        <f t="shared" si="71"/>
        <v>-2.1093846973936289E-2</v>
      </c>
      <c r="U373" s="28">
        <f t="shared" si="72"/>
        <v>2.9960845374753242E-4</v>
      </c>
      <c r="V373" s="29">
        <f t="shared" si="66"/>
        <v>1.873436918156382E-2</v>
      </c>
      <c r="W373" s="45">
        <f t="shared" si="73"/>
        <v>263286.052666281</v>
      </c>
      <c r="X373" s="45">
        <f t="shared" si="74"/>
        <v>0</v>
      </c>
      <c r="Y373" s="15"/>
      <c r="Z373" s="15"/>
    </row>
    <row r="374" spans="1:26" ht="18" customHeight="1" x14ac:dyDescent="0.25">
      <c r="A374" s="15"/>
      <c r="B374" s="15"/>
      <c r="C374" s="15"/>
      <c r="D374" s="15"/>
      <c r="E374" s="16"/>
      <c r="F374" s="15"/>
      <c r="G374" s="23">
        <v>372</v>
      </c>
      <c r="H374" s="24">
        <f t="shared" si="78"/>
        <v>45090</v>
      </c>
      <c r="I374" s="25">
        <f>SUMIF(Table1[Date],"="&amp;H374,Table1[$STAKE TO FAUCET])</f>
        <v>0</v>
      </c>
      <c r="J374" s="25">
        <f>SUMIF(Table13[Date],"="&amp;H374,Table13[$STAKE CLAIMED])</f>
        <v>0</v>
      </c>
      <c r="K374" s="26">
        <f>IF(IFERROR(MATCH(H374,Table16[Date],0),0)=1,INDEX(Table16[New NFV],MATCH(H374,Table16[Date],0)),K373 + (K373*0.0095)+I374)</f>
        <v>8096.6623927226665</v>
      </c>
      <c r="L374" s="26">
        <f>IF(T374&lt;-0.33,IF(L373-(W373-X374)&lt;K374,K374,L373-(W373-X374)),IF(IFERROR(MATCH(H374,Table16[Date],0),0)=1,INDEX(Table16[New GFV],MATCH(H374,Table16[Date],0)),L373+(L373*V373*0.95)+I374))</f>
        <v>254817.90635361915</v>
      </c>
      <c r="M374" s="26">
        <f t="shared" si="75"/>
        <v>80.204679472240386</v>
      </c>
      <c r="N374" s="26">
        <f t="shared" si="69"/>
        <v>4.0102339736120198</v>
      </c>
      <c r="O374" s="26">
        <f t="shared" si="67"/>
        <v>4690.3750743707551</v>
      </c>
      <c r="P374" s="26">
        <f t="shared" si="70"/>
        <v>234.51875371853777</v>
      </c>
      <c r="Q374" s="26">
        <f t="shared" si="76"/>
        <v>4770.5797538429952</v>
      </c>
      <c r="R374" s="26">
        <f t="shared" si="77"/>
        <v>238.5289876921498</v>
      </c>
      <c r="S374" s="26">
        <f>IF(IFERROR(MATCH(H374,Table16[Date],0),0)=1,INDEX(Table16[New Claimed],MATCH(H374,Table16[Date],0)),S373+(K373*0.01)+J374)</f>
        <v>8269.8551502343835</v>
      </c>
      <c r="T374" s="27">
        <f t="shared" si="71"/>
        <v>-2.1390635932576833E-2</v>
      </c>
      <c r="U374" s="28">
        <f t="shared" si="72"/>
        <v>2.9678895864054464E-4</v>
      </c>
      <c r="V374" s="29">
        <f t="shared" si="66"/>
        <v>1.8716561844045389E-2</v>
      </c>
      <c r="W374" s="45">
        <f t="shared" si="73"/>
        <v>267976.42774065176</v>
      </c>
      <c r="X374" s="45">
        <f t="shared" si="74"/>
        <v>0</v>
      </c>
      <c r="Y374" s="15"/>
      <c r="Z374" s="15"/>
    </row>
    <row r="375" spans="1:26" ht="18" customHeight="1" x14ac:dyDescent="0.25">
      <c r="A375" s="15"/>
      <c r="B375" s="15"/>
      <c r="C375" s="15"/>
      <c r="D375" s="15"/>
      <c r="E375" s="16"/>
      <c r="F375" s="15"/>
      <c r="G375" s="23">
        <v>373</v>
      </c>
      <c r="H375" s="24">
        <f t="shared" si="78"/>
        <v>45091</v>
      </c>
      <c r="I375" s="25">
        <f>SUMIF(Table1[Date],"="&amp;H375,Table1[$STAKE TO FAUCET])</f>
        <v>0</v>
      </c>
      <c r="J375" s="25">
        <f>SUMIF(Table13[Date],"="&amp;H375,Table13[$STAKE CLAIMED])</f>
        <v>0</v>
      </c>
      <c r="K375" s="26">
        <f>IF(IFERROR(MATCH(H375,Table16[Date],0),0)=1,INDEX(Table16[New NFV],MATCH(H375,Table16[Date],0)),K374 + (K374*0.0095)+I375)</f>
        <v>8173.5806854535322</v>
      </c>
      <c r="L375" s="26">
        <f>IF(T375&lt;-0.33,IF(L374-(W374-X375)&lt;K375,K375,L374-(W374-X375)),IF(IFERROR(MATCH(H375,Table16[Date],0),0)=1,INDEX(Table16[New GFV],MATCH(H375,Table16[Date],0)),L374+(L374*V374*0.95)+I375))</f>
        <v>259348.75570169496</v>
      </c>
      <c r="M375" s="26">
        <f t="shared" si="75"/>
        <v>80.966623927226664</v>
      </c>
      <c r="N375" s="26">
        <f t="shared" si="69"/>
        <v>4.0483311963613335</v>
      </c>
      <c r="O375" s="26">
        <f t="shared" si="67"/>
        <v>4769.3151032376791</v>
      </c>
      <c r="P375" s="26">
        <f t="shared" si="70"/>
        <v>238.46575516188398</v>
      </c>
      <c r="Q375" s="26">
        <f t="shared" si="76"/>
        <v>4850.2817271649055</v>
      </c>
      <c r="R375" s="26">
        <f t="shared" si="77"/>
        <v>242.51408635824532</v>
      </c>
      <c r="S375" s="26">
        <f>IF(IFERROR(MATCH(H375,Table16[Date],0),0)=1,INDEX(Table16[New Claimed],MATCH(H375,Table16[Date],0)),S374+(K374*0.01)+J375)</f>
        <v>8350.8217741616099</v>
      </c>
      <c r="T375" s="27">
        <f t="shared" si="71"/>
        <v>-2.1684631929248899E-2</v>
      </c>
      <c r="U375" s="28">
        <f t="shared" si="72"/>
        <v>2.9399599667206608E-4</v>
      </c>
      <c r="V375" s="29">
        <f t="shared" ref="V375:V438" si="79">IF(T375&lt;-0.33,0,(IF(T375&gt;0,2,2-(2*T375*-1*100/33.3333333333333))/100))</f>
        <v>1.8698922084245066E-2</v>
      </c>
      <c r="W375" s="45">
        <f t="shared" si="73"/>
        <v>272745.74284388946</v>
      </c>
      <c r="X375" s="45">
        <f t="shared" si="74"/>
        <v>0</v>
      </c>
      <c r="Y375" s="15"/>
      <c r="Z375" s="15"/>
    </row>
    <row r="376" spans="1:26" ht="18" customHeight="1" x14ac:dyDescent="0.25">
      <c r="A376" s="15"/>
      <c r="B376" s="15"/>
      <c r="C376" s="15"/>
      <c r="D376" s="15"/>
      <c r="E376" s="16"/>
      <c r="F376" s="15"/>
      <c r="G376" s="23">
        <v>374</v>
      </c>
      <c r="H376" s="24">
        <f t="shared" si="78"/>
        <v>45092</v>
      </c>
      <c r="I376" s="25">
        <f>SUMIF(Table1[Date],"="&amp;H376,Table1[$STAKE TO FAUCET])</f>
        <v>0</v>
      </c>
      <c r="J376" s="25">
        <f>SUMIF(Table13[Date],"="&amp;H376,Table13[$STAKE CLAIMED])</f>
        <v>0</v>
      </c>
      <c r="K376" s="26">
        <f>IF(IFERROR(MATCH(H376,Table16[Date],0),0)=1,INDEX(Table16[New NFV],MATCH(H376,Table16[Date],0)),K375 + (K375*0.0095)+I376)</f>
        <v>8251.2297019653415</v>
      </c>
      <c r="L376" s="26">
        <f>IF(T376&lt;-0.33,IF(L375-(W375-X376)&lt;K376,K376,L375-(W375-X376)),IF(IFERROR(MATCH(H376,Table16[Date],0),0)=1,INDEX(Table16[New GFV],MATCH(H376,Table16[Date],0)),L375+(L375*V375*0.95)+I376))</f>
        <v>263955.82076843124</v>
      </c>
      <c r="M376" s="26">
        <f t="shared" si="75"/>
        <v>81.735806854535326</v>
      </c>
      <c r="N376" s="26">
        <f t="shared" si="69"/>
        <v>4.0867903427267667</v>
      </c>
      <c r="O376" s="26">
        <f t="shared" si="67"/>
        <v>4849.5421755119023</v>
      </c>
      <c r="P376" s="26">
        <f t="shared" si="70"/>
        <v>242.47710877559513</v>
      </c>
      <c r="Q376" s="26">
        <f t="shared" si="76"/>
        <v>4931.2779823664378</v>
      </c>
      <c r="R376" s="26">
        <f t="shared" si="77"/>
        <v>246.5638991183219</v>
      </c>
      <c r="S376" s="26">
        <f>IF(IFERROR(MATCH(H376,Table16[Date],0),0)=1,INDEX(Table16[New Claimed],MATCH(H376,Table16[Date],0)),S375+(K375*0.01)+J376)</f>
        <v>8432.5575810161445</v>
      </c>
      <c r="T376" s="27">
        <f t="shared" si="71"/>
        <v>-2.1975861247398417E-2</v>
      </c>
      <c r="U376" s="28">
        <f t="shared" si="72"/>
        <v>2.9122931814951764E-4</v>
      </c>
      <c r="V376" s="29">
        <f t="shared" si="79"/>
        <v>1.8681448325156093E-2</v>
      </c>
      <c r="W376" s="45">
        <f t="shared" si="73"/>
        <v>277595.28501940134</v>
      </c>
      <c r="X376" s="45">
        <f t="shared" si="74"/>
        <v>0</v>
      </c>
      <c r="Y376" s="15"/>
      <c r="Z376" s="15"/>
    </row>
    <row r="377" spans="1:26" ht="18" customHeight="1" x14ac:dyDescent="0.25">
      <c r="A377" s="15"/>
      <c r="B377" s="15"/>
      <c r="C377" s="15"/>
      <c r="D377" s="15"/>
      <c r="E377" s="16"/>
      <c r="F377" s="15"/>
      <c r="G377" s="23">
        <v>375</v>
      </c>
      <c r="H377" s="24">
        <f t="shared" si="78"/>
        <v>45093</v>
      </c>
      <c r="I377" s="25">
        <f>SUMIF(Table1[Date],"="&amp;H377,Table1[$STAKE TO FAUCET])</f>
        <v>0</v>
      </c>
      <c r="J377" s="25">
        <f>SUMIF(Table13[Date],"="&amp;H377,Table13[$STAKE CLAIMED])</f>
        <v>0</v>
      </c>
      <c r="K377" s="26">
        <f>IF(IFERROR(MATCH(H377,Table16[Date],0),0)=1,INDEX(Table16[New NFV],MATCH(H377,Table16[Date],0)),K376 + (K376*0.0095)+I377)</f>
        <v>8329.6163841340131</v>
      </c>
      <c r="L377" s="26">
        <f>IF(T377&lt;-0.33,IF(L376-(W376-X377)&lt;K377,K377,L376-(W376-X377)),IF(IFERROR(MATCH(H377,Table16[Date],0),0)=1,INDEX(Table16[New GFV],MATCH(H377,Table16[Date],0)),L376+(L376*V376*0.95)+I377))</f>
        <v>268640.34394295036</v>
      </c>
      <c r="M377" s="26">
        <f t="shared" si="75"/>
        <v>82.512297019653417</v>
      </c>
      <c r="N377" s="26">
        <f t="shared" si="69"/>
        <v>4.1256148509826707</v>
      </c>
      <c r="O377" s="26">
        <f t="shared" si="67"/>
        <v>4931.0770258096118</v>
      </c>
      <c r="P377" s="26">
        <f t="shared" si="70"/>
        <v>246.55385129048059</v>
      </c>
      <c r="Q377" s="26">
        <f t="shared" si="76"/>
        <v>5013.5893228292653</v>
      </c>
      <c r="R377" s="26">
        <f t="shared" si="77"/>
        <v>250.67946614146325</v>
      </c>
      <c r="S377" s="26">
        <f>IF(IFERROR(MATCH(H377,Table16[Date],0),0)=1,INDEX(Table16[New Claimed],MATCH(H377,Table16[Date],0)),S376+(K376*0.01)+J377)</f>
        <v>8515.069878035798</v>
      </c>
      <c r="T377" s="27">
        <f t="shared" si="71"/>
        <v>-2.2264349923128608E-2</v>
      </c>
      <c r="U377" s="28">
        <f t="shared" si="72"/>
        <v>2.8848867573019049E-4</v>
      </c>
      <c r="V377" s="29">
        <f t="shared" si="79"/>
        <v>1.8664139004612283E-2</v>
      </c>
      <c r="W377" s="45">
        <f t="shared" si="73"/>
        <v>282526.36204521096</v>
      </c>
      <c r="X377" s="45">
        <f t="shared" si="74"/>
        <v>0</v>
      </c>
      <c r="Y377" s="15"/>
      <c r="Z377" s="15"/>
    </row>
    <row r="378" spans="1:26" ht="18" customHeight="1" x14ac:dyDescent="0.25">
      <c r="A378" s="15"/>
      <c r="B378" s="15"/>
      <c r="C378" s="15"/>
      <c r="D378" s="15"/>
      <c r="E378" s="16"/>
      <c r="F378" s="15"/>
      <c r="G378" s="23">
        <v>376</v>
      </c>
      <c r="H378" s="24">
        <f t="shared" si="78"/>
        <v>45094</v>
      </c>
      <c r="I378" s="25">
        <f>SUMIF(Table1[Date],"="&amp;H378,Table1[$STAKE TO FAUCET])</f>
        <v>0</v>
      </c>
      <c r="J378" s="25">
        <f>SUMIF(Table13[Date],"="&amp;H378,Table13[$STAKE CLAIMED])</f>
        <v>0</v>
      </c>
      <c r="K378" s="26">
        <f>IF(IFERROR(MATCH(H378,Table16[Date],0),0)=1,INDEX(Table16[New NFV],MATCH(H378,Table16[Date],0)),K377 + (K377*0.0095)+I378)</f>
        <v>8408.7477397832863</v>
      </c>
      <c r="L378" s="26">
        <f>IF(T378&lt;-0.33,IF(L377-(W377-X378)&lt;K378,K378,L377-(W377-X378)),IF(IFERROR(MATCH(H378,Table16[Date],0),0)=1,INDEX(Table16[New GFV],MATCH(H378,Table16[Date],0)),L377+(L377*V377*0.95)+I378))</f>
        <v>273403.58762846852</v>
      </c>
      <c r="M378" s="26">
        <f t="shared" si="75"/>
        <v>83.296163841340132</v>
      </c>
      <c r="N378" s="26">
        <f t="shared" si="69"/>
        <v>4.1648081920670066</v>
      </c>
      <c r="O378" s="26">
        <f t="shared" si="67"/>
        <v>5013.9407215980791</v>
      </c>
      <c r="P378" s="26">
        <f t="shared" si="70"/>
        <v>250.69703607990397</v>
      </c>
      <c r="Q378" s="26">
        <f t="shared" si="76"/>
        <v>5097.236885439419</v>
      </c>
      <c r="R378" s="26">
        <f t="shared" si="77"/>
        <v>254.86184427197097</v>
      </c>
      <c r="S378" s="26">
        <f>IF(IFERROR(MATCH(H378,Table16[Date],0),0)=1,INDEX(Table16[New Claimed],MATCH(H378,Table16[Date],0)),S377+(K377*0.01)+J378)</f>
        <v>8598.3660418771378</v>
      </c>
      <c r="T378" s="27">
        <f t="shared" si="71"/>
        <v>-2.2550123747527052E-2</v>
      </c>
      <c r="U378" s="28">
        <f t="shared" si="72"/>
        <v>2.8577382439844493E-4</v>
      </c>
      <c r="V378" s="29">
        <f t="shared" si="79"/>
        <v>1.8646992575148374E-2</v>
      </c>
      <c r="W378" s="45">
        <f t="shared" si="73"/>
        <v>287540.30276680907</v>
      </c>
      <c r="X378" s="45">
        <f t="shared" si="74"/>
        <v>0</v>
      </c>
      <c r="Y378" s="15"/>
      <c r="Z378" s="15"/>
    </row>
    <row r="379" spans="1:26" ht="18" customHeight="1" x14ac:dyDescent="0.25">
      <c r="A379" s="15"/>
      <c r="B379" s="15"/>
      <c r="C379" s="15"/>
      <c r="D379" s="15"/>
      <c r="E379" s="16"/>
      <c r="F379" s="15"/>
      <c r="G379" s="23">
        <v>377</v>
      </c>
      <c r="H379" s="24">
        <f t="shared" si="78"/>
        <v>45095</v>
      </c>
      <c r="I379" s="25">
        <f>SUMIF(Table1[Date],"="&amp;H379,Table1[$STAKE TO FAUCET])</f>
        <v>0</v>
      </c>
      <c r="J379" s="25">
        <f>SUMIF(Table13[Date],"="&amp;H379,Table13[$STAKE CLAIMED])</f>
        <v>0</v>
      </c>
      <c r="K379" s="26">
        <f>IF(IFERROR(MATCH(H379,Table16[Date],0),0)=1,INDEX(Table16[New NFV],MATCH(H379,Table16[Date],0)),K378 + (K378*0.0095)+I379)</f>
        <v>8488.6308433112281</v>
      </c>
      <c r="L379" s="26">
        <f>IF(T379&lt;-0.33,IF(L378-(W378-X379)&lt;K379,K379,L378-(W378-X379)),IF(IFERROR(MATCH(H379,Table16[Date],0),0)=1,INDEX(Table16[New GFV],MATCH(H379,Table16[Date],0)),L378+(L378*V378*0.95)+I379))</f>
        <v>278246.83456356917</v>
      </c>
      <c r="M379" s="26">
        <f t="shared" si="75"/>
        <v>84.08747739783287</v>
      </c>
      <c r="N379" s="26">
        <f t="shared" si="69"/>
        <v>4.2043738698916435</v>
      </c>
      <c r="O379" s="26">
        <f t="shared" si="67"/>
        <v>5098.1546685269805</v>
      </c>
      <c r="P379" s="26">
        <f t="shared" si="70"/>
        <v>254.90773342634904</v>
      </c>
      <c r="Q379" s="26">
        <f t="shared" si="76"/>
        <v>5182.2421459248135</v>
      </c>
      <c r="R379" s="26">
        <f t="shared" si="77"/>
        <v>259.11210729624071</v>
      </c>
      <c r="S379" s="26">
        <f>IF(IFERROR(MATCH(H379,Table16[Date],0),0)=1,INDEX(Table16[New Claimed],MATCH(H379,Table16[Date],0)),S378+(K378*0.01)+J379)</f>
        <v>8682.4535192749699</v>
      </c>
      <c r="T379" s="27">
        <f t="shared" si="71"/>
        <v>-2.2833208268971665E-2</v>
      </c>
      <c r="U379" s="28">
        <f t="shared" si="72"/>
        <v>2.830845214446126E-4</v>
      </c>
      <c r="V379" s="29">
        <f t="shared" si="79"/>
        <v>1.8630007503861699E-2</v>
      </c>
      <c r="W379" s="45">
        <f t="shared" si="73"/>
        <v>292638.45743533602</v>
      </c>
      <c r="X379" s="45">
        <f t="shared" si="74"/>
        <v>0</v>
      </c>
      <c r="Y379" s="15"/>
      <c r="Z379" s="15"/>
    </row>
    <row r="380" spans="1:26" ht="18" customHeight="1" x14ac:dyDescent="0.25">
      <c r="A380" s="15"/>
      <c r="B380" s="15"/>
      <c r="C380" s="15"/>
      <c r="D380" s="15"/>
      <c r="E380" s="16"/>
      <c r="F380" s="15"/>
      <c r="G380" s="23">
        <v>378</v>
      </c>
      <c r="H380" s="24">
        <f t="shared" si="78"/>
        <v>45096</v>
      </c>
      <c r="I380" s="25">
        <f>SUMIF(Table1[Date],"="&amp;H380,Table1[$STAKE TO FAUCET])</f>
        <v>0</v>
      </c>
      <c r="J380" s="25">
        <f>SUMIF(Table13[Date],"="&amp;H380,Table13[$STAKE CLAIMED])</f>
        <v>0</v>
      </c>
      <c r="K380" s="26">
        <f>IF(IFERROR(MATCH(H380,Table16[Date],0),0)=1,INDEX(Table16[New NFV],MATCH(H380,Table16[Date],0)),K379 + (K379*0.0095)+I380)</f>
        <v>8569.2728363226852</v>
      </c>
      <c r="L380" s="26">
        <f>IF(T380&lt;-0.33,IF(L379-(W379-X380)&lt;K380,K380,L379-(W379-X380)),IF(IFERROR(MATCH(H380,Table16[Date],0),0)=1,INDEX(Table16[New GFV],MATCH(H380,Table16[Date],0)),L379+(L379*V379*0.95)+I380))</f>
        <v>283171.38814862195</v>
      </c>
      <c r="M380" s="26">
        <f t="shared" si="75"/>
        <v>84.886308433112276</v>
      </c>
      <c r="N380" s="26">
        <f t="shared" si="69"/>
        <v>4.2443154216556138</v>
      </c>
      <c r="O380" s="26">
        <f t="shared" si="67"/>
        <v>5183.7406158450585</v>
      </c>
      <c r="P380" s="26">
        <f t="shared" si="70"/>
        <v>259.18703079225293</v>
      </c>
      <c r="Q380" s="26">
        <f t="shared" si="76"/>
        <v>5268.6269242781709</v>
      </c>
      <c r="R380" s="26">
        <f t="shared" si="77"/>
        <v>263.43134621390857</v>
      </c>
      <c r="S380" s="26">
        <f>IF(IFERROR(MATCH(H380,Table16[Date],0),0)=1,INDEX(Table16[New Claimed],MATCH(H380,Table16[Date],0)),S379+(K379*0.01)+J380)</f>
        <v>8767.3398277080814</v>
      </c>
      <c r="T380" s="27">
        <f t="shared" si="71"/>
        <v>-2.3113628795415078E-2</v>
      </c>
      <c r="U380" s="28">
        <f t="shared" si="72"/>
        <v>2.8042052644341314E-4</v>
      </c>
      <c r="V380" s="29">
        <f t="shared" si="79"/>
        <v>1.8613182272275094E-2</v>
      </c>
      <c r="W380" s="45">
        <f t="shared" si="73"/>
        <v>297822.1980511811</v>
      </c>
      <c r="X380" s="45">
        <f t="shared" si="74"/>
        <v>0</v>
      </c>
      <c r="Y380" s="15"/>
      <c r="Z380" s="15"/>
    </row>
    <row r="381" spans="1:26" ht="18" customHeight="1" x14ac:dyDescent="0.25">
      <c r="A381" s="15"/>
      <c r="B381" s="15"/>
      <c r="C381" s="15"/>
      <c r="D381" s="15"/>
      <c r="E381" s="16"/>
      <c r="F381" s="15"/>
      <c r="G381" s="23">
        <v>379</v>
      </c>
      <c r="H381" s="24">
        <f t="shared" si="78"/>
        <v>45097</v>
      </c>
      <c r="I381" s="25">
        <f>SUMIF(Table1[Date],"="&amp;H381,Table1[$STAKE TO FAUCET])</f>
        <v>0</v>
      </c>
      <c r="J381" s="25">
        <f>SUMIF(Table13[Date],"="&amp;H381,Table13[$STAKE CLAIMED])</f>
        <v>0</v>
      </c>
      <c r="K381" s="26">
        <f>IF(IFERROR(MATCH(H381,Table16[Date],0),0)=1,INDEX(Table16[New NFV],MATCH(H381,Table16[Date],0)),K380 + (K380*0.0095)+I381)</f>
        <v>8650.6809282677514</v>
      </c>
      <c r="L381" s="26">
        <f>IF(T381&lt;-0.33,IF(L380-(W380-X381)&lt;K381,K381,L380-(W380-X381)),IF(IFERROR(MATCH(H381,Table16[Date],0),0)=1,INDEX(Table16[New GFV],MATCH(H381,Table16[Date],0)),L380+(L380*V380*0.95)+I381))</f>
        <v>288178.57277743024</v>
      </c>
      <c r="M381" s="26">
        <f t="shared" si="75"/>
        <v>85.692728363226848</v>
      </c>
      <c r="N381" s="26">
        <f t="shared" si="69"/>
        <v>4.2846364181613428</v>
      </c>
      <c r="O381" s="26">
        <f t="shared" si="67"/>
        <v>5270.7206619034596</v>
      </c>
      <c r="P381" s="26">
        <f t="shared" si="70"/>
        <v>263.53603309517297</v>
      </c>
      <c r="Q381" s="26">
        <f t="shared" si="76"/>
        <v>5356.4133902666863</v>
      </c>
      <c r="R381" s="26">
        <f t="shared" si="77"/>
        <v>267.82066951333434</v>
      </c>
      <c r="S381" s="26">
        <f>IF(IFERROR(MATCH(H381,Table16[Date],0),0)=1,INDEX(Table16[New Claimed],MATCH(H381,Table16[Date],0)),S380+(K380*0.01)+J381)</f>
        <v>8853.0325560713081</v>
      </c>
      <c r="T381" s="27">
        <f t="shared" si="71"/>
        <v>-2.3391410396646835E-2</v>
      </c>
      <c r="U381" s="28">
        <f t="shared" si="72"/>
        <v>2.777816012317566E-4</v>
      </c>
      <c r="V381" s="29">
        <f t="shared" si="79"/>
        <v>1.8596515376201189E-2</v>
      </c>
      <c r="W381" s="45">
        <f t="shared" si="73"/>
        <v>303092.91871308454</v>
      </c>
      <c r="X381" s="45">
        <f t="shared" si="74"/>
        <v>0</v>
      </c>
      <c r="Y381" s="15"/>
      <c r="Z381" s="15"/>
    </row>
    <row r="382" spans="1:26" ht="18" customHeight="1" x14ac:dyDescent="0.25">
      <c r="A382" s="15"/>
      <c r="B382" s="15"/>
      <c r="C382" s="15"/>
      <c r="D382" s="15"/>
      <c r="E382" s="16"/>
      <c r="F382" s="15"/>
      <c r="G382" s="23">
        <v>380</v>
      </c>
      <c r="H382" s="24">
        <f t="shared" si="78"/>
        <v>45098</v>
      </c>
      <c r="I382" s="25">
        <f>SUMIF(Table1[Date],"="&amp;H382,Table1[$STAKE TO FAUCET])</f>
        <v>0</v>
      </c>
      <c r="J382" s="25">
        <f>SUMIF(Table13[Date],"="&amp;H382,Table13[$STAKE CLAIMED])</f>
        <v>0</v>
      </c>
      <c r="K382" s="26">
        <f>IF(IFERROR(MATCH(H382,Table16[Date],0),0)=1,INDEX(Table16[New NFV],MATCH(H382,Table16[Date],0)),K381 + (K381*0.0095)+I382)</f>
        <v>8732.8623970862955</v>
      </c>
      <c r="L382" s="26">
        <f>IF(T382&lt;-0.33,IF(L381-(W381-X382)&lt;K382,K382,L381-(W381-X382)),IF(IFERROR(MATCH(H382,Table16[Date],0),0)=1,INDEX(Table16[New GFV],MATCH(H382,Table16[Date],0)),L381+(L381*V381*0.95)+I382))</f>
        <v>293269.73417419009</v>
      </c>
      <c r="M382" s="26">
        <f t="shared" si="75"/>
        <v>86.506809282677509</v>
      </c>
      <c r="N382" s="26">
        <f t="shared" si="69"/>
        <v>4.325340464133876</v>
      </c>
      <c r="O382" s="26">
        <f t="shared" si="67"/>
        <v>5359.117259747195</v>
      </c>
      <c r="P382" s="26">
        <f t="shared" si="70"/>
        <v>267.95586298735975</v>
      </c>
      <c r="Q382" s="26">
        <f t="shared" si="76"/>
        <v>5445.6240690298728</v>
      </c>
      <c r="R382" s="26">
        <f t="shared" si="77"/>
        <v>272.28120345149364</v>
      </c>
      <c r="S382" s="26">
        <f>IF(IFERROR(MATCH(H382,Table16[Date],0),0)=1,INDEX(Table16[New Claimed],MATCH(H382,Table16[Date],0)),S381+(K381*0.01)+J382)</f>
        <v>8939.539365353985</v>
      </c>
      <c r="T382" s="27">
        <f t="shared" si="71"/>
        <v>-2.3666577906534623E-2</v>
      </c>
      <c r="U382" s="28">
        <f t="shared" si="72"/>
        <v>2.7516750988778801E-4</v>
      </c>
      <c r="V382" s="29">
        <f t="shared" si="79"/>
        <v>1.8580005325607919E-2</v>
      </c>
      <c r="W382" s="45">
        <f t="shared" si="73"/>
        <v>308452.03597283171</v>
      </c>
      <c r="X382" s="45">
        <f t="shared" si="74"/>
        <v>0</v>
      </c>
      <c r="Y382" s="15"/>
      <c r="Z382" s="15"/>
    </row>
    <row r="383" spans="1:26" ht="18" customHeight="1" x14ac:dyDescent="0.25">
      <c r="A383" s="15"/>
      <c r="B383" s="15"/>
      <c r="C383" s="15"/>
      <c r="D383" s="15"/>
      <c r="E383" s="16"/>
      <c r="F383" s="15"/>
      <c r="G383" s="23">
        <v>381</v>
      </c>
      <c r="H383" s="24">
        <f t="shared" si="78"/>
        <v>45099</v>
      </c>
      <c r="I383" s="25">
        <f>SUMIF(Table1[Date],"="&amp;H383,Table1[$STAKE TO FAUCET])</f>
        <v>0</v>
      </c>
      <c r="J383" s="25">
        <f>SUMIF(Table13[Date],"="&amp;H383,Table13[$STAKE CLAIMED])</f>
        <v>0</v>
      </c>
      <c r="K383" s="26">
        <f>IF(IFERROR(MATCH(H383,Table16[Date],0),0)=1,INDEX(Table16[New NFV],MATCH(H383,Table16[Date],0)),K382 + (K382*0.0095)+I383)</f>
        <v>8815.8245898586156</v>
      </c>
      <c r="L383" s="26">
        <f>IF(T383&lt;-0.33,IF(L382-(W382-X383)&lt;K383,K383,L382-(W382-X383)),IF(IFERROR(MATCH(H383,Table16[Date],0),0)=1,INDEX(Table16[New GFV],MATCH(H383,Table16[Date],0)),L382+(L382*V382*0.95)+I383))</f>
        <v>298446.23973584635</v>
      </c>
      <c r="M383" s="26">
        <f t="shared" si="75"/>
        <v>87.328623970862949</v>
      </c>
      <c r="N383" s="26">
        <f t="shared" si="69"/>
        <v>4.3664311985431477</v>
      </c>
      <c r="O383" s="26">
        <f t="shared" si="67"/>
        <v>5448.9532227960708</v>
      </c>
      <c r="P383" s="26">
        <f t="shared" si="70"/>
        <v>272.44766113980353</v>
      </c>
      <c r="Q383" s="26">
        <f t="shared" si="76"/>
        <v>5536.281846766934</v>
      </c>
      <c r="R383" s="26">
        <f t="shared" si="77"/>
        <v>276.81409233834665</v>
      </c>
      <c r="S383" s="26">
        <f>IF(IFERROR(MATCH(H383,Table16[Date],0),0)=1,INDEX(Table16[New Claimed],MATCH(H383,Table16[Date],0)),S382+(K382*0.01)+J383)</f>
        <v>9026.8679893248482</v>
      </c>
      <c r="T383" s="27">
        <f t="shared" si="71"/>
        <v>-2.3939155925244787E-2</v>
      </c>
      <c r="U383" s="28">
        <f t="shared" si="72"/>
        <v>2.7257801871016438E-4</v>
      </c>
      <c r="V383" s="29">
        <f t="shared" si="79"/>
        <v>1.8563650644485313E-2</v>
      </c>
      <c r="W383" s="45">
        <f t="shared" si="73"/>
        <v>313900.9891956278</v>
      </c>
      <c r="X383" s="45">
        <f t="shared" si="74"/>
        <v>0</v>
      </c>
      <c r="Y383" s="15"/>
      <c r="Z383" s="15"/>
    </row>
    <row r="384" spans="1:26" ht="18" customHeight="1" x14ac:dyDescent="0.25">
      <c r="A384" s="15"/>
      <c r="B384" s="15"/>
      <c r="C384" s="15"/>
      <c r="D384" s="15"/>
      <c r="E384" s="16"/>
      <c r="F384" s="15"/>
      <c r="G384" s="23">
        <v>382</v>
      </c>
      <c r="H384" s="24">
        <f t="shared" si="78"/>
        <v>45100</v>
      </c>
      <c r="I384" s="25">
        <f>SUMIF(Table1[Date],"="&amp;H384,Table1[$STAKE TO FAUCET])</f>
        <v>0</v>
      </c>
      <c r="J384" s="25">
        <f>SUMIF(Table13[Date],"="&amp;H384,Table13[$STAKE CLAIMED])</f>
        <v>0</v>
      </c>
      <c r="K384" s="26">
        <f>IF(IFERROR(MATCH(H384,Table16[Date],0),0)=1,INDEX(Table16[New NFV],MATCH(H384,Table16[Date],0)),K383 + (K383*0.0095)+I384)</f>
        <v>8899.5749234622726</v>
      </c>
      <c r="L384" s="26">
        <f>IF(T384&lt;-0.33,IF(L383-(W383-X384)&lt;K384,K384,L383-(W383-X384)),IF(IFERROR(MATCH(H384,Table16[Date],0),0)=1,INDEX(Table16[New GFV],MATCH(H384,Table16[Date],0)),L383+(L383*V383*0.95)+I384))</f>
        <v>303709.47887993208</v>
      </c>
      <c r="M384" s="26">
        <f t="shared" si="75"/>
        <v>88.158245898586159</v>
      </c>
      <c r="N384" s="26">
        <f t="shared" si="69"/>
        <v>4.4079122949293081</v>
      </c>
      <c r="O384" s="26">
        <f t="shared" si="67"/>
        <v>5540.2517306165628</v>
      </c>
      <c r="P384" s="26">
        <f t="shared" si="70"/>
        <v>277.01258653082817</v>
      </c>
      <c r="Q384" s="26">
        <f t="shared" si="76"/>
        <v>5628.4099765151486</v>
      </c>
      <c r="R384" s="26">
        <f t="shared" si="77"/>
        <v>281.42049882575748</v>
      </c>
      <c r="S384" s="26">
        <f>IF(IFERROR(MATCH(H384,Table16[Date],0),0)=1,INDEX(Table16[New Claimed],MATCH(H384,Table16[Date],0)),S383+(K383*0.01)+J384)</f>
        <v>9115.0262352234349</v>
      </c>
      <c r="T384" s="27">
        <f t="shared" si="71"/>
        <v>-2.420916882144114E-2</v>
      </c>
      <c r="U384" s="28">
        <f t="shared" si="72"/>
        <v>2.7001289619635327E-4</v>
      </c>
      <c r="V384" s="29">
        <f t="shared" si="79"/>
        <v>1.854744987071353E-2</v>
      </c>
      <c r="W384" s="45">
        <f t="shared" si="73"/>
        <v>319441.24092624435</v>
      </c>
      <c r="X384" s="45">
        <f t="shared" si="74"/>
        <v>0</v>
      </c>
      <c r="Y384" s="15"/>
      <c r="Z384" s="15"/>
    </row>
    <row r="385" spans="1:26" ht="18" customHeight="1" x14ac:dyDescent="0.25">
      <c r="A385" s="15"/>
      <c r="B385" s="15"/>
      <c r="C385" s="15"/>
      <c r="D385" s="15"/>
      <c r="E385" s="16"/>
      <c r="F385" s="15"/>
      <c r="G385" s="23">
        <v>383</v>
      </c>
      <c r="H385" s="24">
        <f t="shared" si="78"/>
        <v>45101</v>
      </c>
      <c r="I385" s="25">
        <f>SUMIF(Table1[Date],"="&amp;H385,Table1[$STAKE TO FAUCET])</f>
        <v>0</v>
      </c>
      <c r="J385" s="25">
        <f>SUMIF(Table13[Date],"="&amp;H385,Table13[$STAKE CLAIMED])</f>
        <v>0</v>
      </c>
      <c r="K385" s="26">
        <f>IF(IFERROR(MATCH(H385,Table16[Date],0),0)=1,INDEX(Table16[New NFV],MATCH(H385,Table16[Date],0)),K384 + (K384*0.0095)+I385)</f>
        <v>8984.1208852351647</v>
      </c>
      <c r="L385" s="26">
        <f>IF(T385&lt;-0.33,IF(L384-(W384-X385)&lt;K385,K385,L384-(W384-X385)),IF(IFERROR(MATCH(H385,Table16[Date],0),0)=1,INDEX(Table16[New GFV],MATCH(H385,Table16[Date],0)),L384+(L384*V384*0.95)+I385))</f>
        <v>309060.86339797883</v>
      </c>
      <c r="M385" s="26">
        <f t="shared" si="75"/>
        <v>88.995749234622721</v>
      </c>
      <c r="N385" s="26">
        <f t="shared" si="69"/>
        <v>4.4497874617311366</v>
      </c>
      <c r="O385" s="26">
        <f t="shared" si="67"/>
        <v>5633.0363347860693</v>
      </c>
      <c r="P385" s="26">
        <f t="shared" si="70"/>
        <v>281.65181673930346</v>
      </c>
      <c r="Q385" s="26">
        <f t="shared" si="76"/>
        <v>5722.0320840206923</v>
      </c>
      <c r="R385" s="26">
        <f t="shared" si="77"/>
        <v>286.1016042010346</v>
      </c>
      <c r="S385" s="26">
        <f>IF(IFERROR(MATCH(H385,Table16[Date],0),0)=1,INDEX(Table16[New Claimed],MATCH(H385,Table16[Date],0)),S384+(K384*0.01)+J385)</f>
        <v>9204.021984458057</v>
      </c>
      <c r="T385" s="27">
        <f t="shared" si="71"/>
        <v>-2.4476640734463609E-2</v>
      </c>
      <c r="U385" s="28">
        <f t="shared" si="72"/>
        <v>2.6747191302246842E-4</v>
      </c>
      <c r="V385" s="29">
        <f t="shared" si="79"/>
        <v>1.8531401555932182E-2</v>
      </c>
      <c r="W385" s="45">
        <f t="shared" si="73"/>
        <v>325074.27726103039</v>
      </c>
      <c r="X385" s="45">
        <f t="shared" si="74"/>
        <v>0</v>
      </c>
      <c r="Y385" s="15"/>
      <c r="Z385" s="15"/>
    </row>
    <row r="386" spans="1:26" ht="18" customHeight="1" x14ac:dyDescent="0.25">
      <c r="A386" s="15"/>
      <c r="B386" s="15"/>
      <c r="C386" s="15"/>
      <c r="D386" s="15"/>
      <c r="E386" s="16"/>
      <c r="F386" s="15"/>
      <c r="G386" s="23">
        <v>384</v>
      </c>
      <c r="H386" s="24">
        <f t="shared" si="78"/>
        <v>45102</v>
      </c>
      <c r="I386" s="25">
        <f>SUMIF(Table1[Date],"="&amp;H386,Table1[$STAKE TO FAUCET])</f>
        <v>0</v>
      </c>
      <c r="J386" s="25">
        <f>SUMIF(Table13[Date],"="&amp;H386,Table13[$STAKE CLAIMED])</f>
        <v>0</v>
      </c>
      <c r="K386" s="26">
        <f>IF(IFERROR(MATCH(H386,Table16[Date],0),0)=1,INDEX(Table16[New NFV],MATCH(H386,Table16[Date],0)),K385 + (K385*0.0095)+I386)</f>
        <v>9069.4700336448986</v>
      </c>
      <c r="L386" s="26">
        <f>IF(T386&lt;-0.33,IF(L385-(W385-X386)&lt;K386,K386,L385-(W385-X386)),IF(IFERROR(MATCH(H386,Table16[Date],0),0)=1,INDEX(Table16[New GFV],MATCH(H386,Table16[Date],0)),L385+(L385*V385*0.95)+I386))</f>
        <v>314501.82781458733</v>
      </c>
      <c r="M386" s="26">
        <f t="shared" si="75"/>
        <v>89.841208852351642</v>
      </c>
      <c r="N386" s="26">
        <f t="shared" si="69"/>
        <v>4.4920604426175821</v>
      </c>
      <c r="O386" s="26">
        <f t="shared" si="67"/>
        <v>5727.3309648510485</v>
      </c>
      <c r="P386" s="26">
        <f t="shared" si="70"/>
        <v>286.36654824255243</v>
      </c>
      <c r="Q386" s="26">
        <f t="shared" si="76"/>
        <v>5817.1721737034004</v>
      </c>
      <c r="R386" s="26">
        <f t="shared" si="77"/>
        <v>290.85860868517</v>
      </c>
      <c r="S386" s="26">
        <f>IF(IFERROR(MATCH(H386,Table16[Date],0),0)=1,INDEX(Table16[New Claimed],MATCH(H386,Table16[Date],0)),S385+(K385*0.01)+J386)</f>
        <v>9293.863193310408</v>
      </c>
      <c r="T386" s="27">
        <f t="shared" si="71"/>
        <v>-2.4741595576486919E-2</v>
      </c>
      <c r="U386" s="28">
        <f t="shared" si="72"/>
        <v>2.6495484202330999E-4</v>
      </c>
      <c r="V386" s="29">
        <f t="shared" si="79"/>
        <v>1.8515504265410782E-2</v>
      </c>
      <c r="W386" s="45">
        <f t="shared" si="73"/>
        <v>330801.60822588147</v>
      </c>
      <c r="X386" s="45">
        <f t="shared" si="74"/>
        <v>0</v>
      </c>
      <c r="Y386" s="15"/>
      <c r="Z386" s="15"/>
    </row>
    <row r="387" spans="1:26" ht="18" customHeight="1" x14ac:dyDescent="0.25">
      <c r="A387" s="15"/>
      <c r="B387" s="15"/>
      <c r="C387" s="15"/>
      <c r="D387" s="15"/>
      <c r="E387" s="16"/>
      <c r="F387" s="15"/>
      <c r="G387" s="23">
        <v>385</v>
      </c>
      <c r="H387" s="24">
        <f t="shared" si="78"/>
        <v>45103</v>
      </c>
      <c r="I387" s="25">
        <f>SUMIF(Table1[Date],"="&amp;H387,Table1[$STAKE TO FAUCET])</f>
        <v>0</v>
      </c>
      <c r="J387" s="25">
        <f>SUMIF(Table13[Date],"="&amp;H387,Table13[$STAKE CLAIMED])</f>
        <v>0</v>
      </c>
      <c r="K387" s="26">
        <f>IF(IFERROR(MATCH(H387,Table16[Date],0),0)=1,INDEX(Table16[New NFV],MATCH(H387,Table16[Date],0)),K386 + (K386*0.0095)+I387)</f>
        <v>9155.6299989645249</v>
      </c>
      <c r="L387" s="26">
        <f>IF(T387&lt;-0.33,IF(L386-(W386-X387)&lt;K387,K387,L386-(W386-X387)),IF(IFERROR(MATCH(H387,Table16[Date],0),0)=1,INDEX(Table16[New GFV],MATCH(H387,Table16[Date],0)),L386+(L386*V386*0.95)+I387))</f>
        <v>320033.82975224877</v>
      </c>
      <c r="M387" s="26">
        <f t="shared" si="75"/>
        <v>90.694700336448989</v>
      </c>
      <c r="N387" s="26">
        <f t="shared" si="69"/>
        <v>4.5347350168224496</v>
      </c>
      <c r="O387" s="26">
        <f t="shared" ref="O387:O450" si="80">L386*V386</f>
        <v>5823.1599343804792</v>
      </c>
      <c r="P387" s="26">
        <f t="shared" si="70"/>
        <v>291.15799671902397</v>
      </c>
      <c r="Q387" s="26">
        <f t="shared" si="76"/>
        <v>5913.8546347169286</v>
      </c>
      <c r="R387" s="26">
        <f t="shared" si="77"/>
        <v>295.69273173584639</v>
      </c>
      <c r="S387" s="26">
        <f>IF(IFERROR(MATCH(H387,Table16[Date],0),0)=1,INDEX(Table16[New Claimed],MATCH(H387,Table16[Date],0)),S386+(K386*0.01)+J387)</f>
        <v>9384.5578936468573</v>
      </c>
      <c r="T387" s="27">
        <f t="shared" si="71"/>
        <v>-2.5004057034657745E-2</v>
      </c>
      <c r="U387" s="28">
        <f t="shared" si="72"/>
        <v>2.6246145817082622E-4</v>
      </c>
      <c r="V387" s="29">
        <f t="shared" si="79"/>
        <v>1.8499756577920533E-2</v>
      </c>
      <c r="W387" s="45">
        <f t="shared" si="73"/>
        <v>336624.76816026197</v>
      </c>
      <c r="X387" s="45">
        <f t="shared" si="74"/>
        <v>0</v>
      </c>
      <c r="Y387" s="15"/>
      <c r="Z387" s="15"/>
    </row>
    <row r="388" spans="1:26" ht="18" customHeight="1" x14ac:dyDescent="0.25">
      <c r="A388" s="15"/>
      <c r="B388" s="15"/>
      <c r="C388" s="15"/>
      <c r="D388" s="15"/>
      <c r="E388" s="16"/>
      <c r="F388" s="15"/>
      <c r="G388" s="23">
        <v>386</v>
      </c>
      <c r="H388" s="24">
        <f t="shared" si="78"/>
        <v>45104</v>
      </c>
      <c r="I388" s="25">
        <f>SUMIF(Table1[Date],"="&amp;H388,Table1[$STAKE TO FAUCET])</f>
        <v>0</v>
      </c>
      <c r="J388" s="25">
        <f>SUMIF(Table13[Date],"="&amp;H388,Table13[$STAKE CLAIMED])</f>
        <v>0</v>
      </c>
      <c r="K388" s="26">
        <f>IF(IFERROR(MATCH(H388,Table16[Date],0),0)=1,INDEX(Table16[New NFV],MATCH(H388,Table16[Date],0)),K387 + (K387*0.0095)+I388)</f>
        <v>9242.6084839546875</v>
      </c>
      <c r="L388" s="26">
        <f>IF(T388&lt;-0.33,IF(L387-(W387-X388)&lt;K388,K388,L387-(W387-X388)),IF(IFERROR(MATCH(H388,Table16[Date],0),0)=1,INDEX(Table16[New GFV],MATCH(H388,Table16[Date],0)),L387+(L387*V387*0.95)+I388))</f>
        <v>325658.3503020092</v>
      </c>
      <c r="M388" s="26">
        <f t="shared" si="75"/>
        <v>91.556299989645254</v>
      </c>
      <c r="N388" s="26">
        <f t="shared" ref="N388:N451" si="81">M388*0.05</f>
        <v>4.5778149994822632</v>
      </c>
      <c r="O388" s="26">
        <f t="shared" si="80"/>
        <v>5920.5479471162644</v>
      </c>
      <c r="P388" s="26">
        <f t="shared" ref="P388:P451" si="82">O388*0.05</f>
        <v>296.02739735581321</v>
      </c>
      <c r="Q388" s="26">
        <f t="shared" si="76"/>
        <v>6012.10424710591</v>
      </c>
      <c r="R388" s="26">
        <f t="shared" si="77"/>
        <v>300.60521235529546</v>
      </c>
      <c r="S388" s="26">
        <f>IF(IFERROR(MATCH(H388,Table16[Date],0),0)=1,INDEX(Table16[New Claimed],MATCH(H388,Table16[Date],0)),S387+(K387*0.01)+J388)</f>
        <v>9476.114193636502</v>
      </c>
      <c r="T388" s="27">
        <f t="shared" ref="T388:T451" si="83">(K388-S388)/K388</f>
        <v>-2.5264048573212218E-2</v>
      </c>
      <c r="U388" s="28">
        <f t="shared" ref="U388:U451" si="84">T387-T388</f>
        <v>2.5999153855447293E-4</v>
      </c>
      <c r="V388" s="29">
        <f t="shared" si="79"/>
        <v>1.8484157085607265E-2</v>
      </c>
      <c r="W388" s="45">
        <f t="shared" ref="W388:W451" si="85">W387+O388</f>
        <v>342545.31610737822</v>
      </c>
      <c r="X388" s="45">
        <f t="shared" si="74"/>
        <v>0</v>
      </c>
      <c r="Y388" s="15"/>
      <c r="Z388" s="15"/>
    </row>
    <row r="389" spans="1:26" ht="18" customHeight="1" x14ac:dyDescent="0.25">
      <c r="A389" s="15"/>
      <c r="B389" s="15"/>
      <c r="C389" s="15"/>
      <c r="D389" s="15"/>
      <c r="E389" s="16"/>
      <c r="F389" s="15"/>
      <c r="G389" s="23">
        <v>387</v>
      </c>
      <c r="H389" s="24">
        <f t="shared" si="78"/>
        <v>45105</v>
      </c>
      <c r="I389" s="25">
        <f>SUMIF(Table1[Date],"="&amp;H389,Table1[$STAKE TO FAUCET])</f>
        <v>0</v>
      </c>
      <c r="J389" s="25">
        <f>SUMIF(Table13[Date],"="&amp;H389,Table13[$STAKE CLAIMED])</f>
        <v>0</v>
      </c>
      <c r="K389" s="26">
        <f>IF(IFERROR(MATCH(H389,Table16[Date],0),0)=1,INDEX(Table16[New NFV],MATCH(H389,Table16[Date],0)),K388 + (K388*0.0095)+I389)</f>
        <v>9330.4132645522568</v>
      </c>
      <c r="L389" s="26">
        <f>IF(T389&lt;-0.33,IF(L388-(W388-X389)&lt;K389,K389,L388-(W388-X389)),IF(IFERROR(MATCH(H389,Table16[Date],0),0)=1,INDEX(Table16[New GFV],MATCH(H389,Table16[Date],0)),L388+(L388*V388*0.95)+I389))</f>
        <v>331376.89440007013</v>
      </c>
      <c r="M389" s="26">
        <f t="shared" si="75"/>
        <v>92.426084839546874</v>
      </c>
      <c r="N389" s="26">
        <f t="shared" si="81"/>
        <v>4.6213042419773442</v>
      </c>
      <c r="O389" s="26">
        <f t="shared" si="80"/>
        <v>6019.5201032220566</v>
      </c>
      <c r="P389" s="26">
        <f t="shared" si="82"/>
        <v>300.97600516110282</v>
      </c>
      <c r="Q389" s="26">
        <f t="shared" si="76"/>
        <v>6111.9461880616036</v>
      </c>
      <c r="R389" s="26">
        <f t="shared" si="77"/>
        <v>305.59730940308015</v>
      </c>
      <c r="S389" s="26">
        <f>IF(IFERROR(MATCH(H389,Table16[Date],0),0)=1,INDEX(Table16[New Claimed],MATCH(H389,Table16[Date],0)),S388+(K388*0.01)+J389)</f>
        <v>9568.5402784760481</v>
      </c>
      <c r="T389" s="27">
        <f t="shared" si="83"/>
        <v>-2.55215934355742E-2</v>
      </c>
      <c r="U389" s="28">
        <f t="shared" si="84"/>
        <v>2.5754486236198235E-4</v>
      </c>
      <c r="V389" s="29">
        <f t="shared" si="79"/>
        <v>1.8468704393865547E-2</v>
      </c>
      <c r="W389" s="45">
        <f t="shared" si="85"/>
        <v>348564.83621060028</v>
      </c>
      <c r="X389" s="45">
        <f t="shared" ref="X389:X452" si="86">IF(T389&gt;-0.33,0,(W388*(100+(T389)*100)/67))</f>
        <v>0</v>
      </c>
      <c r="Y389" s="15"/>
      <c r="Z389" s="15"/>
    </row>
    <row r="390" spans="1:26" ht="18" customHeight="1" x14ac:dyDescent="0.25">
      <c r="A390" s="15"/>
      <c r="B390" s="15"/>
      <c r="C390" s="15"/>
      <c r="D390" s="15"/>
      <c r="E390" s="16"/>
      <c r="F390" s="15"/>
      <c r="G390" s="23">
        <v>388</v>
      </c>
      <c r="H390" s="24">
        <f t="shared" si="78"/>
        <v>45106</v>
      </c>
      <c r="I390" s="25">
        <f>SUMIF(Table1[Date],"="&amp;H390,Table1[$STAKE TO FAUCET])</f>
        <v>0</v>
      </c>
      <c r="J390" s="25">
        <f>SUMIF(Table13[Date],"="&amp;H390,Table13[$STAKE CLAIMED])</f>
        <v>0</v>
      </c>
      <c r="K390" s="26">
        <f>IF(IFERROR(MATCH(H390,Table16[Date],0),0)=1,INDEX(Table16[New NFV],MATCH(H390,Table16[Date],0)),K389 + (K389*0.0095)+I390)</f>
        <v>9419.0521905655041</v>
      </c>
      <c r="L390" s="26">
        <f>IF(T390&lt;-0.33,IF(L389-(W389-X390)&lt;K390,K390,L389-(W389-X390)),IF(IFERROR(MATCH(H390,Table16[Date],0),0)=1,INDEX(Table16[New GFV],MATCH(H390,Table16[Date],0)),L389+(L389*V389*0.95)+I390))</f>
        <v>337190.99121042062</v>
      </c>
      <c r="M390" s="26">
        <f t="shared" si="75"/>
        <v>93.304132645522571</v>
      </c>
      <c r="N390" s="26">
        <f t="shared" si="81"/>
        <v>4.6652066322761288</v>
      </c>
      <c r="O390" s="26">
        <f t="shared" si="80"/>
        <v>6120.1019056320947</v>
      </c>
      <c r="P390" s="26">
        <f t="shared" si="82"/>
        <v>306.00509528160472</v>
      </c>
      <c r="Q390" s="26">
        <f t="shared" si="76"/>
        <v>6213.406038277617</v>
      </c>
      <c r="R390" s="26">
        <f t="shared" si="77"/>
        <v>310.67030191388085</v>
      </c>
      <c r="S390" s="26">
        <f>IF(IFERROR(MATCH(H390,Table16[Date],0),0)=1,INDEX(Table16[New Claimed],MATCH(H390,Table16[Date],0)),S389+(K389*0.01)+J390)</f>
        <v>9661.8444111215704</v>
      </c>
      <c r="T390" s="27">
        <f t="shared" si="83"/>
        <v>-2.5776714646432955E-2</v>
      </c>
      <c r="U390" s="28">
        <f t="shared" si="84"/>
        <v>2.5512121085875458E-4</v>
      </c>
      <c r="V390" s="29">
        <f t="shared" si="79"/>
        <v>1.8453397121214021E-2</v>
      </c>
      <c r="W390" s="45">
        <f t="shared" si="85"/>
        <v>354684.9381162324</v>
      </c>
      <c r="X390" s="45">
        <f t="shared" si="86"/>
        <v>0</v>
      </c>
      <c r="Y390" s="15"/>
      <c r="Z390" s="15"/>
    </row>
    <row r="391" spans="1:26" ht="18" customHeight="1" x14ac:dyDescent="0.25">
      <c r="A391" s="15"/>
      <c r="B391" s="15"/>
      <c r="C391" s="15"/>
      <c r="D391" s="15"/>
      <c r="E391" s="16"/>
      <c r="F391" s="15"/>
      <c r="G391" s="23">
        <v>389</v>
      </c>
      <c r="H391" s="24">
        <f t="shared" si="78"/>
        <v>45107</v>
      </c>
      <c r="I391" s="25">
        <f>SUMIF(Table1[Date],"="&amp;H391,Table1[$STAKE TO FAUCET])</f>
        <v>0</v>
      </c>
      <c r="J391" s="25">
        <f>SUMIF(Table13[Date],"="&amp;H391,Table13[$STAKE CLAIMED])</f>
        <v>0</v>
      </c>
      <c r="K391" s="26">
        <f>IF(IFERROR(MATCH(H391,Table16[Date],0),0)=1,INDEX(Table16[New NFV],MATCH(H391,Table16[Date],0)),K390 + (K390*0.0095)+I391)</f>
        <v>9508.5331863758765</v>
      </c>
      <c r="L391" s="26">
        <f>IF(T391&lt;-0.33,IF(L390-(W390-X391)&lt;K391,K391,L390-(W390-X391)),IF(IFERROR(MATCH(H391,Table16[Date],0),0)=1,INDEX(Table16[New GFV],MATCH(H391,Table16[Date],0)),L390+(L390*V390*0.95)+I391))</f>
        <v>343102.19451359723</v>
      </c>
      <c r="M391" s="26">
        <f t="shared" si="75"/>
        <v>94.190521905655046</v>
      </c>
      <c r="N391" s="26">
        <f t="shared" si="81"/>
        <v>4.7095260952827527</v>
      </c>
      <c r="O391" s="26">
        <f t="shared" si="80"/>
        <v>6222.3192665016786</v>
      </c>
      <c r="P391" s="26">
        <f t="shared" si="82"/>
        <v>311.11596332508395</v>
      </c>
      <c r="Q391" s="26">
        <f t="shared" si="76"/>
        <v>6316.5097884073339</v>
      </c>
      <c r="R391" s="26">
        <f t="shared" si="77"/>
        <v>315.82548942036669</v>
      </c>
      <c r="S391" s="26">
        <f>IF(IFERROR(MATCH(H391,Table16[Date],0),0)=1,INDEX(Table16[New Claimed],MATCH(H391,Table16[Date],0)),S390+(K390*0.01)+J391)</f>
        <v>9756.0349330272256</v>
      </c>
      <c r="T391" s="27">
        <f t="shared" si="83"/>
        <v>-2.6029435013801849E-2</v>
      </c>
      <c r="U391" s="28">
        <f t="shared" si="84"/>
        <v>2.5272036736889367E-4</v>
      </c>
      <c r="V391" s="29">
        <f t="shared" si="79"/>
        <v>1.8438233899171888E-2</v>
      </c>
      <c r="W391" s="45">
        <f t="shared" si="85"/>
        <v>360907.2573827341</v>
      </c>
      <c r="X391" s="45">
        <f t="shared" si="86"/>
        <v>0</v>
      </c>
      <c r="Y391" s="15"/>
      <c r="Z391" s="15"/>
    </row>
    <row r="392" spans="1:26" ht="18" customHeight="1" x14ac:dyDescent="0.25">
      <c r="A392" s="15"/>
      <c r="B392" s="15"/>
      <c r="C392" s="15"/>
      <c r="D392" s="15"/>
      <c r="E392" s="16"/>
      <c r="F392" s="15"/>
      <c r="G392" s="23">
        <v>390</v>
      </c>
      <c r="H392" s="24">
        <f t="shared" si="78"/>
        <v>45108</v>
      </c>
      <c r="I392" s="25">
        <f>SUMIF(Table1[Date],"="&amp;H392,Table1[$STAKE TO FAUCET])</f>
        <v>0</v>
      </c>
      <c r="J392" s="25">
        <f>SUMIF(Table13[Date],"="&amp;H392,Table13[$STAKE CLAIMED])</f>
        <v>0</v>
      </c>
      <c r="K392" s="26">
        <f>IF(IFERROR(MATCH(H392,Table16[Date],0),0)=1,INDEX(Table16[New NFV],MATCH(H392,Table16[Date],0)),K391 + (K391*0.0095)+I392)</f>
        <v>9598.8642516464479</v>
      </c>
      <c r="L392" s="26">
        <f>IF(T392&lt;-0.33,IF(L391-(W391-X392)&lt;K392,K392,L391-(W391-X392)),IF(IFERROR(MATCH(H392,Table16[Date],0),0)=1,INDEX(Table16[New GFV],MATCH(H392,Table16[Date],0)),L391+(L391*V391*0.95)+I392))</f>
        <v>349112.08310167008</v>
      </c>
      <c r="M392" s="26">
        <f t="shared" si="75"/>
        <v>95.085331863758768</v>
      </c>
      <c r="N392" s="26">
        <f t="shared" si="81"/>
        <v>4.7542665931879382</v>
      </c>
      <c r="O392" s="26">
        <f t="shared" si="80"/>
        <v>6326.1985137608754</v>
      </c>
      <c r="P392" s="26">
        <f t="shared" si="82"/>
        <v>316.30992568804379</v>
      </c>
      <c r="Q392" s="26">
        <f t="shared" si="76"/>
        <v>6421.2838456246345</v>
      </c>
      <c r="R392" s="26">
        <f t="shared" si="77"/>
        <v>321.06419228123173</v>
      </c>
      <c r="S392" s="26">
        <f>IF(IFERROR(MATCH(H392,Table16[Date],0),0)=1,INDEX(Table16[New Claimed],MATCH(H392,Table16[Date],0)),S391+(K391*0.01)+J392)</f>
        <v>9851.1202648909839</v>
      </c>
      <c r="T392" s="27">
        <f t="shared" si="83"/>
        <v>-2.6279777131056701E-2</v>
      </c>
      <c r="U392" s="28">
        <f t="shared" si="84"/>
        <v>2.5034211725485228E-4</v>
      </c>
      <c r="V392" s="29">
        <f t="shared" si="79"/>
        <v>1.8423213372136597E-2</v>
      </c>
      <c r="W392" s="45">
        <f t="shared" si="85"/>
        <v>367233.45589649497</v>
      </c>
      <c r="X392" s="45">
        <f t="shared" si="86"/>
        <v>0</v>
      </c>
      <c r="Y392" s="15"/>
      <c r="Z392" s="15"/>
    </row>
    <row r="393" spans="1:26" ht="18" customHeight="1" x14ac:dyDescent="0.25">
      <c r="A393" s="15"/>
      <c r="B393" s="15"/>
      <c r="C393" s="15"/>
      <c r="D393" s="15"/>
      <c r="E393" s="16"/>
      <c r="F393" s="15"/>
      <c r="G393" s="23">
        <v>391</v>
      </c>
      <c r="H393" s="24">
        <f t="shared" si="78"/>
        <v>45109</v>
      </c>
      <c r="I393" s="25">
        <f>SUMIF(Table1[Date],"="&amp;H393,Table1[$STAKE TO FAUCET])</f>
        <v>0</v>
      </c>
      <c r="J393" s="25">
        <f>SUMIF(Table13[Date],"="&amp;H393,Table13[$STAKE CLAIMED])</f>
        <v>0</v>
      </c>
      <c r="K393" s="26">
        <f>IF(IFERROR(MATCH(H393,Table16[Date],0),0)=1,INDEX(Table16[New NFV],MATCH(H393,Table16[Date],0)),K392 + (K392*0.0095)+I393)</f>
        <v>9690.053462037089</v>
      </c>
      <c r="L393" s="26">
        <f>IF(T393&lt;-0.33,IF(L392-(W392-X393)&lt;K393,K393,L392-(W392-X393)),IF(IFERROR(MATCH(H393,Table16[Date],0),0)=1,INDEX(Table16[New GFV],MATCH(H393,Table16[Date],0)),L392+(L392*V392*0.95)+I393))</f>
        <v>355222.26117955457</v>
      </c>
      <c r="M393" s="26">
        <f t="shared" si="75"/>
        <v>95.988642516464481</v>
      </c>
      <c r="N393" s="26">
        <f t="shared" si="81"/>
        <v>4.7994321258232242</v>
      </c>
      <c r="O393" s="26">
        <f t="shared" si="80"/>
        <v>6431.7663977731509</v>
      </c>
      <c r="P393" s="26">
        <f t="shared" si="82"/>
        <v>321.58831988865757</v>
      </c>
      <c r="Q393" s="26">
        <f t="shared" si="76"/>
        <v>6527.755040289615</v>
      </c>
      <c r="R393" s="26">
        <f t="shared" si="77"/>
        <v>326.38775201448078</v>
      </c>
      <c r="S393" s="26">
        <f>IF(IFERROR(MATCH(H393,Table16[Date],0),0)=1,INDEX(Table16[New Claimed],MATCH(H393,Table16[Date],0)),S392+(K392*0.01)+J393)</f>
        <v>9947.108907407448</v>
      </c>
      <c r="T393" s="27">
        <f t="shared" si="83"/>
        <v>-2.6527763378956581E-2</v>
      </c>
      <c r="U393" s="28">
        <f t="shared" si="84"/>
        <v>2.4798624789987983E-4</v>
      </c>
      <c r="V393" s="29">
        <f t="shared" si="79"/>
        <v>1.8408334197262604E-2</v>
      </c>
      <c r="W393" s="45">
        <f t="shared" si="85"/>
        <v>373665.22229426814</v>
      </c>
      <c r="X393" s="45">
        <f t="shared" si="86"/>
        <v>0</v>
      </c>
      <c r="Y393" s="15"/>
      <c r="Z393" s="15"/>
    </row>
    <row r="394" spans="1:26" ht="18" customHeight="1" x14ac:dyDescent="0.25">
      <c r="A394" s="15"/>
      <c r="B394" s="15"/>
      <c r="C394" s="15"/>
      <c r="D394" s="15"/>
      <c r="E394" s="16"/>
      <c r="F394" s="15"/>
      <c r="G394" s="23">
        <v>392</v>
      </c>
      <c r="H394" s="24">
        <f t="shared" si="78"/>
        <v>45110</v>
      </c>
      <c r="I394" s="25">
        <f>SUMIF(Table1[Date],"="&amp;H394,Table1[$STAKE TO FAUCET])</f>
        <v>0</v>
      </c>
      <c r="J394" s="25">
        <f>SUMIF(Table13[Date],"="&amp;H394,Table13[$STAKE CLAIMED])</f>
        <v>0</v>
      </c>
      <c r="K394" s="26">
        <f>IF(IFERROR(MATCH(H394,Table16[Date],0),0)=1,INDEX(Table16[New NFV],MATCH(H394,Table16[Date],0)),K393 + (K393*0.0095)+I394)</f>
        <v>9782.1089699264412</v>
      </c>
      <c r="L394" s="26">
        <f>IF(T394&lt;-0.33,IF(L393-(W393-X394)&lt;K394,K394,L393-(W393-X394)),IF(IFERROR(MATCH(H394,Table16[Date],0),0)=1,INDEX(Table16[New GFV],MATCH(H394,Table16[Date],0)),L393+(L393*V393*0.95)+I394))</f>
        <v>361434.35877275007</v>
      </c>
      <c r="M394" s="26">
        <f t="shared" si="75"/>
        <v>96.900534620370891</v>
      </c>
      <c r="N394" s="26">
        <f t="shared" si="81"/>
        <v>4.8450267310185451</v>
      </c>
      <c r="O394" s="26">
        <f t="shared" si="80"/>
        <v>6539.0500981005425</v>
      </c>
      <c r="P394" s="26">
        <f t="shared" si="82"/>
        <v>326.95250490502713</v>
      </c>
      <c r="Q394" s="26">
        <f t="shared" si="76"/>
        <v>6635.9506327209137</v>
      </c>
      <c r="R394" s="26">
        <f t="shared" si="77"/>
        <v>331.79753163604568</v>
      </c>
      <c r="S394" s="26">
        <f>IF(IFERROR(MATCH(H394,Table16[Date],0),0)=1,INDEX(Table16[New Claimed],MATCH(H394,Table16[Date],0)),S393+(K393*0.01)+J394)</f>
        <v>10044.009442027818</v>
      </c>
      <c r="T394" s="27">
        <f t="shared" si="83"/>
        <v>-2.6773415927643925E-2</v>
      </c>
      <c r="U394" s="28">
        <f t="shared" si="84"/>
        <v>2.4565254868734454E-4</v>
      </c>
      <c r="V394" s="29">
        <f t="shared" si="79"/>
        <v>1.8393595044341363E-2</v>
      </c>
      <c r="W394" s="45">
        <f t="shared" si="85"/>
        <v>380204.2723923687</v>
      </c>
      <c r="X394" s="45">
        <f t="shared" si="86"/>
        <v>0</v>
      </c>
      <c r="Y394" s="15"/>
      <c r="Z394" s="15"/>
    </row>
    <row r="395" spans="1:26" ht="18" customHeight="1" x14ac:dyDescent="0.25">
      <c r="A395" s="15"/>
      <c r="B395" s="15"/>
      <c r="C395" s="15"/>
      <c r="D395" s="15"/>
      <c r="E395" s="16"/>
      <c r="F395" s="15"/>
      <c r="G395" s="23">
        <v>393</v>
      </c>
      <c r="H395" s="24">
        <f t="shared" si="78"/>
        <v>45111</v>
      </c>
      <c r="I395" s="25">
        <f>SUMIF(Table1[Date],"="&amp;H395,Table1[$STAKE TO FAUCET])</f>
        <v>0</v>
      </c>
      <c r="J395" s="25">
        <f>SUMIF(Table13[Date],"="&amp;H395,Table13[$STAKE CLAIMED])</f>
        <v>0</v>
      </c>
      <c r="K395" s="26">
        <f>IF(IFERROR(MATCH(H395,Table16[Date],0),0)=1,INDEX(Table16[New NFV],MATCH(H395,Table16[Date],0)),K394 + (K394*0.0095)+I395)</f>
        <v>9875.039005140743</v>
      </c>
      <c r="L395" s="26">
        <f>IF(T395&lt;-0.33,IF(L394-(W394-X395)&lt;K395,K395,L394-(W394-X395)),IF(IFERROR(MATCH(H395,Table16[Date],0),0)=1,INDEX(Table16[New GFV],MATCH(H395,Table16[Date],0)),L394+(L394*V394*0.95)+I395))</f>
        <v>367750.03214160836</v>
      </c>
      <c r="M395" s="26">
        <f t="shared" si="75"/>
        <v>97.821089699264419</v>
      </c>
      <c r="N395" s="26">
        <f t="shared" si="81"/>
        <v>4.8910544849632211</v>
      </c>
      <c r="O395" s="26">
        <f t="shared" si="80"/>
        <v>6648.0772303771537</v>
      </c>
      <c r="P395" s="26">
        <f t="shared" si="82"/>
        <v>332.4038615188577</v>
      </c>
      <c r="Q395" s="26">
        <f t="shared" si="76"/>
        <v>6745.8983200764178</v>
      </c>
      <c r="R395" s="26">
        <f t="shared" si="77"/>
        <v>337.2949160038209</v>
      </c>
      <c r="S395" s="26">
        <f>IF(IFERROR(MATCH(H395,Table16[Date],0),0)=1,INDEX(Table16[New Claimed],MATCH(H395,Table16[Date],0)),S394+(K394*0.01)+J395)</f>
        <v>10141.830531727082</v>
      </c>
      <c r="T395" s="27">
        <f t="shared" si="83"/>
        <v>-2.7016756738626874E-2</v>
      </c>
      <c r="U395" s="28">
        <f t="shared" si="84"/>
        <v>2.4334081098294907E-4</v>
      </c>
      <c r="V395" s="29">
        <f t="shared" si="79"/>
        <v>1.8378994595682385E-2</v>
      </c>
      <c r="W395" s="45">
        <f t="shared" si="85"/>
        <v>386852.34962274588</v>
      </c>
      <c r="X395" s="45">
        <f t="shared" si="86"/>
        <v>0</v>
      </c>
      <c r="Y395" s="15"/>
      <c r="Z395" s="15"/>
    </row>
    <row r="396" spans="1:26" ht="18" customHeight="1" x14ac:dyDescent="0.25">
      <c r="A396" s="15"/>
      <c r="B396" s="15"/>
      <c r="C396" s="15"/>
      <c r="D396" s="15"/>
      <c r="E396" s="16"/>
      <c r="F396" s="15"/>
      <c r="G396" s="23">
        <v>394</v>
      </c>
      <c r="H396" s="24">
        <f t="shared" si="78"/>
        <v>45112</v>
      </c>
      <c r="I396" s="25">
        <f>SUMIF(Table1[Date],"="&amp;H396,Table1[$STAKE TO FAUCET])</f>
        <v>0</v>
      </c>
      <c r="J396" s="25">
        <f>SUMIF(Table13[Date],"="&amp;H396,Table13[$STAKE CLAIMED])</f>
        <v>0</v>
      </c>
      <c r="K396" s="26">
        <f>IF(IFERROR(MATCH(H396,Table16[Date],0),0)=1,INDEX(Table16[New NFV],MATCH(H396,Table16[Date],0)),K395 + (K395*0.0095)+I396)</f>
        <v>9968.8518756895792</v>
      </c>
      <c r="L396" s="26">
        <f>IF(T396&lt;-0.33,IF(L395-(W395-X396)&lt;K396,K396,L395-(W395-X396)),IF(IFERROR(MATCH(H396,Table16[Date],0),0)=1,INDEX(Table16[New GFV],MATCH(H396,Table16[Date],0)),L395+(L395*V395*0.95)+I396))</f>
        <v>374170.96420223638</v>
      </c>
      <c r="M396" s="26">
        <f t="shared" si="75"/>
        <v>98.750390051407436</v>
      </c>
      <c r="N396" s="26">
        <f t="shared" si="81"/>
        <v>4.937519502570372</v>
      </c>
      <c r="O396" s="26">
        <f t="shared" si="80"/>
        <v>6758.8758532926431</v>
      </c>
      <c r="P396" s="26">
        <f t="shared" si="82"/>
        <v>337.94379266463216</v>
      </c>
      <c r="Q396" s="26">
        <f t="shared" si="76"/>
        <v>6857.6262433440506</v>
      </c>
      <c r="R396" s="26">
        <f t="shared" si="77"/>
        <v>342.88131216720251</v>
      </c>
      <c r="S396" s="26">
        <f>IF(IFERROR(MATCH(H396,Table16[Date],0),0)=1,INDEX(Table16[New Claimed],MATCH(H396,Table16[Date],0)),S395+(K395*0.01)+J396)</f>
        <v>10240.58092177849</v>
      </c>
      <c r="T396" s="27">
        <f t="shared" si="83"/>
        <v>-2.7257807566742918E-2</v>
      </c>
      <c r="U396" s="28">
        <f t="shared" si="84"/>
        <v>2.4105082811604409E-4</v>
      </c>
      <c r="V396" s="29">
        <f t="shared" si="79"/>
        <v>1.8364531545995422E-2</v>
      </c>
      <c r="W396" s="45">
        <f t="shared" si="85"/>
        <v>393611.22547603853</v>
      </c>
      <c r="X396" s="45">
        <f t="shared" si="86"/>
        <v>0</v>
      </c>
      <c r="Y396" s="15"/>
      <c r="Z396" s="15"/>
    </row>
    <row r="397" spans="1:26" ht="18" customHeight="1" x14ac:dyDescent="0.25">
      <c r="A397" s="15"/>
      <c r="B397" s="15"/>
      <c r="C397" s="15"/>
      <c r="D397" s="15"/>
      <c r="E397" s="16"/>
      <c r="F397" s="15"/>
      <c r="G397" s="23">
        <v>395</v>
      </c>
      <c r="H397" s="24">
        <f t="shared" si="78"/>
        <v>45113</v>
      </c>
      <c r="I397" s="25">
        <f>SUMIF(Table1[Date],"="&amp;H397,Table1[$STAKE TO FAUCET])</f>
        <v>0</v>
      </c>
      <c r="J397" s="25">
        <f>SUMIF(Table13[Date],"="&amp;H397,Table13[$STAKE CLAIMED])</f>
        <v>0</v>
      </c>
      <c r="K397" s="26">
        <f>IF(IFERROR(MATCH(H397,Table16[Date],0),0)=1,INDEX(Table16[New NFV],MATCH(H397,Table16[Date],0)),K396 + (K396*0.0095)+I397)</f>
        <v>10063.55596850863</v>
      </c>
      <c r="L397" s="26">
        <f>IF(T397&lt;-0.33,IF(L396-(W396-X397)&lt;K397,K397,L396-(W396-X397)),IF(IFERROR(MATCH(H397,Table16[Date],0),0)=1,INDEX(Table16[New GFV],MATCH(H397,Table16[Date],0)),L396+(L396*V396*0.95)+I397))</f>
        <v>380698.86495413951</v>
      </c>
      <c r="M397" s="26">
        <f t="shared" si="75"/>
        <v>99.688518756895789</v>
      </c>
      <c r="N397" s="26">
        <f t="shared" si="81"/>
        <v>4.9844259378447902</v>
      </c>
      <c r="O397" s="26">
        <f t="shared" si="80"/>
        <v>6871.4744756874943</v>
      </c>
      <c r="P397" s="26">
        <f t="shared" si="82"/>
        <v>343.57372378437475</v>
      </c>
      <c r="Q397" s="26">
        <f t="shared" si="76"/>
        <v>6971.1629944443903</v>
      </c>
      <c r="R397" s="26">
        <f t="shared" si="77"/>
        <v>348.55814972221953</v>
      </c>
      <c r="S397" s="26">
        <f>IF(IFERROR(MATCH(H397,Table16[Date],0),0)=1,INDEX(Table16[New Claimed],MATCH(H397,Table16[Date],0)),S396+(K396*0.01)+J397)</f>
        <v>10340.269440535385</v>
      </c>
      <c r="T397" s="27">
        <f t="shared" si="83"/>
        <v>-2.7496589962102885E-2</v>
      </c>
      <c r="U397" s="28">
        <f t="shared" si="84"/>
        <v>2.3878239535996687E-4</v>
      </c>
      <c r="V397" s="29">
        <f t="shared" si="79"/>
        <v>1.8350204602273826E-2</v>
      </c>
      <c r="W397" s="45">
        <f t="shared" si="85"/>
        <v>400482.69995172601</v>
      </c>
      <c r="X397" s="45">
        <f t="shared" si="86"/>
        <v>0</v>
      </c>
      <c r="Y397" s="15"/>
      <c r="Z397" s="15"/>
    </row>
    <row r="398" spans="1:26" ht="18" customHeight="1" x14ac:dyDescent="0.25">
      <c r="A398" s="15"/>
      <c r="B398" s="15"/>
      <c r="C398" s="15"/>
      <c r="D398" s="15"/>
      <c r="E398" s="16"/>
      <c r="F398" s="15"/>
      <c r="G398" s="23">
        <v>396</v>
      </c>
      <c r="H398" s="24">
        <f t="shared" si="78"/>
        <v>45114</v>
      </c>
      <c r="I398" s="25">
        <f>SUMIF(Table1[Date],"="&amp;H398,Table1[$STAKE TO FAUCET])</f>
        <v>0</v>
      </c>
      <c r="J398" s="25">
        <f>SUMIF(Table13[Date],"="&amp;H398,Table13[$STAKE CLAIMED])</f>
        <v>0</v>
      </c>
      <c r="K398" s="26">
        <f>IF(IFERROR(MATCH(H398,Table16[Date],0),0)=1,INDEX(Table16[New NFV],MATCH(H398,Table16[Date],0)),K397 + (K397*0.0095)+I398)</f>
        <v>10159.159750209463</v>
      </c>
      <c r="L398" s="26">
        <f>IF(T398&lt;-0.33,IF(L397-(W397-X398)&lt;K398,K398,L397-(W397-X398)),IF(IFERROR(MATCH(H398,Table16[Date],0),0)=1,INDEX(Table16[New GFV],MATCH(H398,Table16[Date],0)),L397+(L397*V397*0.95)+I398))</f>
        <v>387335.47191471327</v>
      </c>
      <c r="M398" s="26">
        <f t="shared" si="75"/>
        <v>100.63555968508631</v>
      </c>
      <c r="N398" s="26">
        <f t="shared" si="81"/>
        <v>5.0317779842543153</v>
      </c>
      <c r="O398" s="26">
        <f t="shared" si="80"/>
        <v>6985.9020637618733</v>
      </c>
      <c r="P398" s="26">
        <f t="shared" si="82"/>
        <v>349.29510318809366</v>
      </c>
      <c r="Q398" s="26">
        <f t="shared" si="76"/>
        <v>7086.5376234469595</v>
      </c>
      <c r="R398" s="26">
        <f t="shared" si="77"/>
        <v>354.32688117234795</v>
      </c>
      <c r="S398" s="26">
        <f>IF(IFERROR(MATCH(H398,Table16[Date],0),0)=1,INDEX(Table16[New Claimed],MATCH(H398,Table16[Date],0)),S397+(K397*0.01)+J398)</f>
        <v>10440.905000220471</v>
      </c>
      <c r="T398" s="27">
        <f t="shared" si="83"/>
        <v>-2.7733125272018624E-2</v>
      </c>
      <c r="U398" s="28">
        <f t="shared" si="84"/>
        <v>2.3653530991573843E-4</v>
      </c>
      <c r="V398" s="29">
        <f t="shared" si="79"/>
        <v>1.833601248367888E-2</v>
      </c>
      <c r="W398" s="45">
        <f t="shared" si="85"/>
        <v>407468.60201548791</v>
      </c>
      <c r="X398" s="45">
        <f t="shared" si="86"/>
        <v>0</v>
      </c>
      <c r="Y398" s="15"/>
      <c r="Z398" s="15"/>
    </row>
    <row r="399" spans="1:26" ht="18" customHeight="1" x14ac:dyDescent="0.25">
      <c r="A399" s="15"/>
      <c r="B399" s="15"/>
      <c r="C399" s="15"/>
      <c r="D399" s="15"/>
      <c r="E399" s="16"/>
      <c r="F399" s="15"/>
      <c r="G399" s="23">
        <v>397</v>
      </c>
      <c r="H399" s="24">
        <f t="shared" si="78"/>
        <v>45115</v>
      </c>
      <c r="I399" s="25">
        <f>SUMIF(Table1[Date],"="&amp;H399,Table1[$STAKE TO FAUCET])</f>
        <v>0</v>
      </c>
      <c r="J399" s="25">
        <f>SUMIF(Table13[Date],"="&amp;H399,Table13[$STAKE CLAIMED])</f>
        <v>0</v>
      </c>
      <c r="K399" s="26">
        <f>IF(IFERROR(MATCH(H399,Table16[Date],0),0)=1,INDEX(Table16[New NFV],MATCH(H399,Table16[Date],0)),K398 + (K398*0.0095)+I399)</f>
        <v>10255.671767836453</v>
      </c>
      <c r="L399" s="26">
        <f>IF(T399&lt;-0.33,IF(L398-(W398-X399)&lt;K399,K399,L398-(W398-X399)),IF(IFERROR(MATCH(H399,Table16[Date],0),0)=1,INDEX(Table16[New GFV],MATCH(H399,Table16[Date],0)),L398+(L398*V398*0.95)+I399))</f>
        <v>394082.55056069314</v>
      </c>
      <c r="M399" s="26">
        <f t="shared" si="75"/>
        <v>101.59159750209463</v>
      </c>
      <c r="N399" s="26">
        <f t="shared" si="81"/>
        <v>5.0795798751047316</v>
      </c>
      <c r="O399" s="26">
        <f t="shared" si="80"/>
        <v>7102.188048399833</v>
      </c>
      <c r="P399" s="26">
        <f t="shared" si="82"/>
        <v>355.10940241999168</v>
      </c>
      <c r="Q399" s="26">
        <f t="shared" si="76"/>
        <v>7203.7796459019273</v>
      </c>
      <c r="R399" s="26">
        <f t="shared" si="77"/>
        <v>360.18898229509642</v>
      </c>
      <c r="S399" s="26">
        <f>IF(IFERROR(MATCH(H399,Table16[Date],0),0)=1,INDEX(Table16[New Claimed],MATCH(H399,Table16[Date],0)),S398+(K398*0.01)+J399)</f>
        <v>10542.496597722566</v>
      </c>
      <c r="T399" s="27">
        <f t="shared" si="83"/>
        <v>-2.7967434642910915E-2</v>
      </c>
      <c r="U399" s="28">
        <f t="shared" si="84"/>
        <v>2.3430937089229109E-4</v>
      </c>
      <c r="V399" s="29">
        <f t="shared" si="79"/>
        <v>1.8321953921425344E-2</v>
      </c>
      <c r="W399" s="45">
        <f t="shared" si="85"/>
        <v>414570.79006388772</v>
      </c>
      <c r="X399" s="45">
        <f t="shared" si="86"/>
        <v>0</v>
      </c>
      <c r="Y399" s="15"/>
      <c r="Z399" s="15"/>
    </row>
    <row r="400" spans="1:26" ht="18" customHeight="1" x14ac:dyDescent="0.25">
      <c r="A400" s="15"/>
      <c r="B400" s="15"/>
      <c r="C400" s="15"/>
      <c r="D400" s="15"/>
      <c r="E400" s="16"/>
      <c r="F400" s="15"/>
      <c r="G400" s="23">
        <v>398</v>
      </c>
      <c r="H400" s="24">
        <f t="shared" si="78"/>
        <v>45116</v>
      </c>
      <c r="I400" s="25">
        <f>SUMIF(Table1[Date],"="&amp;H400,Table1[$STAKE TO FAUCET])</f>
        <v>0</v>
      </c>
      <c r="J400" s="25">
        <f>SUMIF(Table13[Date],"="&amp;H400,Table13[$STAKE CLAIMED])</f>
        <v>0</v>
      </c>
      <c r="K400" s="26">
        <f>IF(IFERROR(MATCH(H400,Table16[Date],0),0)=1,INDEX(Table16[New NFV],MATCH(H400,Table16[Date],0)),K399 + (K399*0.0095)+I400)</f>
        <v>10353.1006496309</v>
      </c>
      <c r="L400" s="26">
        <f>IF(T400&lt;-0.33,IF(L399-(W399-X400)&lt;K400,K400,L399-(W399-X400)),IF(IFERROR(MATCH(H400,Table16[Date],0),0)=1,INDEX(Table16[New GFV],MATCH(H400,Table16[Date],0)),L399+(L399*V399*0.95)+I400))</f>
        <v>400941.89477667341</v>
      </c>
      <c r="M400" s="26">
        <f t="shared" si="75"/>
        <v>102.55671767836454</v>
      </c>
      <c r="N400" s="26">
        <f t="shared" si="81"/>
        <v>5.1278358839182268</v>
      </c>
      <c r="O400" s="26">
        <f t="shared" si="80"/>
        <v>7220.3623326107936</v>
      </c>
      <c r="P400" s="26">
        <f t="shared" si="82"/>
        <v>361.01811663053968</v>
      </c>
      <c r="Q400" s="26">
        <f t="shared" si="76"/>
        <v>7322.9190502891579</v>
      </c>
      <c r="R400" s="26">
        <f t="shared" si="77"/>
        <v>366.14595251445792</v>
      </c>
      <c r="S400" s="26">
        <f>IF(IFERROR(MATCH(H400,Table16[Date],0),0)=1,INDEX(Table16[New Claimed],MATCH(H400,Table16[Date],0)),S399+(K399*0.01)+J400)</f>
        <v>10645.05331540093</v>
      </c>
      <c r="T400" s="27">
        <f t="shared" si="83"/>
        <v>-2.8199539022199915E-2</v>
      </c>
      <c r="U400" s="28">
        <f t="shared" si="84"/>
        <v>2.3210437928899985E-4</v>
      </c>
      <c r="V400" s="29">
        <f t="shared" si="79"/>
        <v>1.8308027658668003E-2</v>
      </c>
      <c r="W400" s="45">
        <f t="shared" si="85"/>
        <v>421791.15239649854</v>
      </c>
      <c r="X400" s="45">
        <f t="shared" si="86"/>
        <v>0</v>
      </c>
      <c r="Y400" s="15"/>
      <c r="Z400" s="15"/>
    </row>
    <row r="401" spans="1:26" ht="18" customHeight="1" x14ac:dyDescent="0.25">
      <c r="A401" s="15"/>
      <c r="B401" s="15"/>
      <c r="C401" s="15"/>
      <c r="D401" s="15"/>
      <c r="E401" s="16"/>
      <c r="F401" s="15"/>
      <c r="G401" s="23">
        <v>399</v>
      </c>
      <c r="H401" s="24">
        <f t="shared" si="78"/>
        <v>45117</v>
      </c>
      <c r="I401" s="25">
        <f>SUMIF(Table1[Date],"="&amp;H401,Table1[$STAKE TO FAUCET])</f>
        <v>0</v>
      </c>
      <c r="J401" s="25">
        <f>SUMIF(Table13[Date],"="&amp;H401,Table13[$STAKE CLAIMED])</f>
        <v>0</v>
      </c>
      <c r="K401" s="26">
        <f>IF(IFERROR(MATCH(H401,Table16[Date],0),0)=1,INDEX(Table16[New NFV],MATCH(H401,Table16[Date],0)),K400 + (K400*0.0095)+I401)</f>
        <v>10451.455105802394</v>
      </c>
      <c r="L401" s="26">
        <f>IF(T401&lt;-0.33,IF(L400-(W400-X401)&lt;K401,K401,L400-(W400-X401)),IF(IFERROR(MATCH(H401,Table16[Date],0),0)=1,INDEX(Table16[New GFV],MATCH(H401,Table16[Date],0)),L400+(L400*V400*0.95)+I401))</f>
        <v>407915.32731080899</v>
      </c>
      <c r="M401" s="26">
        <f t="shared" si="75"/>
        <v>103.531006496309</v>
      </c>
      <c r="N401" s="26">
        <f t="shared" si="81"/>
        <v>5.1765503248154507</v>
      </c>
      <c r="O401" s="26">
        <f t="shared" si="80"/>
        <v>7340.4552990900929</v>
      </c>
      <c r="P401" s="26">
        <f t="shared" si="82"/>
        <v>367.02276495450468</v>
      </c>
      <c r="Q401" s="26">
        <f t="shared" si="76"/>
        <v>7443.9863055864016</v>
      </c>
      <c r="R401" s="26">
        <f t="shared" si="77"/>
        <v>372.1993152793201</v>
      </c>
      <c r="S401" s="26">
        <f>IF(IFERROR(MATCH(H401,Table16[Date],0),0)=1,INDEX(Table16[New Claimed],MATCH(H401,Table16[Date],0)),S400+(K400*0.01)+J401)</f>
        <v>10748.584321897239</v>
      </c>
      <c r="T401" s="27">
        <f t="shared" si="83"/>
        <v>-2.8429459160178201E-2</v>
      </c>
      <c r="U401" s="28">
        <f t="shared" si="84"/>
        <v>2.2992013797828656E-4</v>
      </c>
      <c r="V401" s="29">
        <f t="shared" si="79"/>
        <v>1.8294232450389306E-2</v>
      </c>
      <c r="W401" s="45">
        <f t="shared" si="85"/>
        <v>429131.60769558861</v>
      </c>
      <c r="X401" s="45">
        <f t="shared" si="86"/>
        <v>0</v>
      </c>
      <c r="Y401" s="15"/>
      <c r="Z401" s="15"/>
    </row>
    <row r="402" spans="1:26" ht="18" customHeight="1" x14ac:dyDescent="0.25">
      <c r="A402" s="15"/>
      <c r="B402" s="15"/>
      <c r="C402" s="15"/>
      <c r="D402" s="15"/>
      <c r="E402" s="16"/>
      <c r="F402" s="15"/>
      <c r="G402" s="23">
        <v>400</v>
      </c>
      <c r="H402" s="24">
        <f t="shared" si="78"/>
        <v>45118</v>
      </c>
      <c r="I402" s="25">
        <f>SUMIF(Table1[Date],"="&amp;H402,Table1[$STAKE TO FAUCET])</f>
        <v>0</v>
      </c>
      <c r="J402" s="25">
        <f>SUMIF(Table13[Date],"="&amp;H402,Table13[$STAKE CLAIMED])</f>
        <v>0</v>
      </c>
      <c r="K402" s="26">
        <f>IF(IFERROR(MATCH(H402,Table16[Date],0),0)=1,INDEX(Table16[New NFV],MATCH(H402,Table16[Date],0)),K401 + (K401*0.0095)+I402)</f>
        <v>10550.743929307517</v>
      </c>
      <c r="L402" s="26">
        <f>IF(T402&lt;-0.33,IF(L401-(W401-X402)&lt;K402,K402,L401-(W401-X402)),IF(IFERROR(MATCH(H402,Table16[Date],0),0)=1,INDEX(Table16[New GFV],MATCH(H402,Table16[Date],0)),L401+(L401*V401*0.95)+I402))</f>
        <v>415004.70023781457</v>
      </c>
      <c r="M402" s="26">
        <f t="shared" si="75"/>
        <v>104.51455105802394</v>
      </c>
      <c r="N402" s="26">
        <f t="shared" si="81"/>
        <v>5.2257275529011977</v>
      </c>
      <c r="O402" s="26">
        <f t="shared" si="80"/>
        <v>7462.4978179005775</v>
      </c>
      <c r="P402" s="26">
        <f t="shared" si="82"/>
        <v>373.1248908950289</v>
      </c>
      <c r="Q402" s="26">
        <f t="shared" si="76"/>
        <v>7567.0123689586017</v>
      </c>
      <c r="R402" s="26">
        <f t="shared" si="77"/>
        <v>378.35061844793012</v>
      </c>
      <c r="S402" s="26">
        <f>IF(IFERROR(MATCH(H402,Table16[Date],0),0)=1,INDEX(Table16[New Claimed],MATCH(H402,Table16[Date],0)),S401+(K401*0.01)+J402)</f>
        <v>10853.098872955263</v>
      </c>
      <c r="T402" s="27">
        <f t="shared" si="83"/>
        <v>-2.8657215611865454E-2</v>
      </c>
      <c r="U402" s="28">
        <f t="shared" si="84"/>
        <v>2.2775645168725267E-4</v>
      </c>
      <c r="V402" s="29">
        <f t="shared" si="79"/>
        <v>1.828056706328807E-2</v>
      </c>
      <c r="W402" s="45">
        <f t="shared" si="85"/>
        <v>436594.10551348916</v>
      </c>
      <c r="X402" s="45">
        <f t="shared" si="86"/>
        <v>0</v>
      </c>
      <c r="Y402" s="15"/>
      <c r="Z402" s="15"/>
    </row>
    <row r="403" spans="1:26" ht="18" customHeight="1" x14ac:dyDescent="0.25">
      <c r="A403" s="15"/>
      <c r="B403" s="15"/>
      <c r="C403" s="15"/>
      <c r="D403" s="15"/>
      <c r="E403" s="16"/>
      <c r="F403" s="15"/>
      <c r="G403" s="23">
        <v>401</v>
      </c>
      <c r="H403" s="24">
        <f t="shared" si="78"/>
        <v>45119</v>
      </c>
      <c r="I403" s="25">
        <f>SUMIF(Table1[Date],"="&amp;H403,Table1[$STAKE TO FAUCET])</f>
        <v>0</v>
      </c>
      <c r="J403" s="25">
        <f>SUMIF(Table13[Date],"="&amp;H403,Table13[$STAKE CLAIMED])</f>
        <v>0</v>
      </c>
      <c r="K403" s="26">
        <f>IF(IFERROR(MATCH(H403,Table16[Date],0),0)=1,INDEX(Table16[New NFV],MATCH(H403,Table16[Date],0)),K402 + (K402*0.0095)+I403)</f>
        <v>10650.975996635938</v>
      </c>
      <c r="L403" s="26">
        <f>IF(T403&lt;-0.33,IF(L402-(W402-X403)&lt;K403,K403,L402-(W402-X403)),IF(IFERROR(MATCH(H403,Table16[Date],0),0)=1,INDEX(Table16[New GFV],MATCH(H403,Table16[Date],0)),L402+(L402*V402*0.95)+I403))</f>
        <v>422211.89542937785</v>
      </c>
      <c r="M403" s="26">
        <f t="shared" si="75"/>
        <v>105.50743929307517</v>
      </c>
      <c r="N403" s="26">
        <f t="shared" si="81"/>
        <v>5.2753719646537585</v>
      </c>
      <c r="O403" s="26">
        <f t="shared" si="80"/>
        <v>7586.5212542771314</v>
      </c>
      <c r="P403" s="26">
        <f t="shared" si="82"/>
        <v>379.32606271385657</v>
      </c>
      <c r="Q403" s="26">
        <f t="shared" si="76"/>
        <v>7692.028693570207</v>
      </c>
      <c r="R403" s="26">
        <f t="shared" si="77"/>
        <v>384.60143467851032</v>
      </c>
      <c r="S403" s="26">
        <f>IF(IFERROR(MATCH(H403,Table16[Date],0),0)=1,INDEX(Table16[New Claimed],MATCH(H403,Table16[Date],0)),S402+(K402*0.01)+J403)</f>
        <v>10958.606312248337</v>
      </c>
      <c r="T403" s="27">
        <f t="shared" si="83"/>
        <v>-2.8882828738846386E-2</v>
      </c>
      <c r="U403" s="28">
        <f t="shared" si="84"/>
        <v>2.2561312698093222E-4</v>
      </c>
      <c r="V403" s="29">
        <f t="shared" si="79"/>
        <v>1.8267030275669217E-2</v>
      </c>
      <c r="W403" s="45">
        <f t="shared" si="85"/>
        <v>444180.62676776631</v>
      </c>
      <c r="X403" s="45">
        <f t="shared" si="86"/>
        <v>0</v>
      </c>
      <c r="Y403" s="15"/>
      <c r="Z403" s="15"/>
    </row>
    <row r="404" spans="1:26" ht="18" customHeight="1" x14ac:dyDescent="0.25">
      <c r="A404" s="15"/>
      <c r="B404" s="15"/>
      <c r="C404" s="15"/>
      <c r="D404" s="15"/>
      <c r="E404" s="16"/>
      <c r="F404" s="15"/>
      <c r="G404" s="23">
        <v>402</v>
      </c>
      <c r="H404" s="24">
        <f t="shared" si="78"/>
        <v>45120</v>
      </c>
      <c r="I404" s="25">
        <f>SUMIF(Table1[Date],"="&amp;H404,Table1[$STAKE TO FAUCET])</f>
        <v>0</v>
      </c>
      <c r="J404" s="25">
        <f>SUMIF(Table13[Date],"="&amp;H404,Table13[$STAKE CLAIMED])</f>
        <v>0</v>
      </c>
      <c r="K404" s="26">
        <f>IF(IFERROR(MATCH(H404,Table16[Date],0),0)=1,INDEX(Table16[New NFV],MATCH(H404,Table16[Date],0)),K403 + (K403*0.0095)+I404)</f>
        <v>10752.160268603979</v>
      </c>
      <c r="L404" s="26">
        <f>IF(T404&lt;-0.33,IF(L403-(W403-X404)&lt;K404,K404,L403-(W403-X404)),IF(IFERROR(MATCH(H404,Table16[Date],0),0)=1,INDEX(Table16[New GFV],MATCH(H404,Table16[Date],0)),L403+(L403*V403*0.95)+I404))</f>
        <v>429538.82503210619</v>
      </c>
      <c r="M404" s="26">
        <f t="shared" si="75"/>
        <v>106.50975996635938</v>
      </c>
      <c r="N404" s="26">
        <f t="shared" si="81"/>
        <v>5.3254879983179695</v>
      </c>
      <c r="O404" s="26">
        <f t="shared" si="80"/>
        <v>7712.5574765561305</v>
      </c>
      <c r="P404" s="26">
        <f t="shared" si="82"/>
        <v>385.62787382780652</v>
      </c>
      <c r="Q404" s="26">
        <f t="shared" si="76"/>
        <v>7819.06723652249</v>
      </c>
      <c r="R404" s="26">
        <f t="shared" si="77"/>
        <v>390.95336182612448</v>
      </c>
      <c r="S404" s="26">
        <f>IF(IFERROR(MATCH(H404,Table16[Date],0),0)=1,INDEX(Table16[New Claimed],MATCH(H404,Table16[Date],0)),S403+(K403*0.01)+J404)</f>
        <v>11065.116072214696</v>
      </c>
      <c r="T404" s="27">
        <f t="shared" si="83"/>
        <v>-2.9106318711091012E-2</v>
      </c>
      <c r="U404" s="28">
        <f t="shared" si="84"/>
        <v>2.2348997224462541E-4</v>
      </c>
      <c r="V404" s="29">
        <f t="shared" si="79"/>
        <v>1.8253620877334537E-2</v>
      </c>
      <c r="W404" s="45">
        <f t="shared" si="85"/>
        <v>451893.18424432242</v>
      </c>
      <c r="X404" s="45">
        <f t="shared" si="86"/>
        <v>0</v>
      </c>
      <c r="Y404" s="15"/>
      <c r="Z404" s="15"/>
    </row>
    <row r="405" spans="1:26" ht="18" customHeight="1" x14ac:dyDescent="0.25">
      <c r="A405" s="15"/>
      <c r="B405" s="15"/>
      <c r="C405" s="15"/>
      <c r="D405" s="15"/>
      <c r="E405" s="16"/>
      <c r="F405" s="15"/>
      <c r="G405" s="23">
        <v>403</v>
      </c>
      <c r="H405" s="24">
        <f t="shared" si="78"/>
        <v>45121</v>
      </c>
      <c r="I405" s="25">
        <f>SUMIF(Table1[Date],"="&amp;H405,Table1[$STAKE TO FAUCET])</f>
        <v>0</v>
      </c>
      <c r="J405" s="25">
        <f>SUMIF(Table13[Date],"="&amp;H405,Table13[$STAKE CLAIMED])</f>
        <v>0</v>
      </c>
      <c r="K405" s="26">
        <f>IF(IFERROR(MATCH(H405,Table16[Date],0),0)=1,INDEX(Table16[New NFV],MATCH(H405,Table16[Date],0)),K404 + (K404*0.0095)+I405)</f>
        <v>10854.305791155717</v>
      </c>
      <c r="L405" s="26">
        <f>IF(T405&lt;-0.33,IF(L404-(W404-X405)&lt;K405,K405,L404-(W404-X405)),IF(IFERROR(MATCH(H405,Table16[Date],0),0)=1,INDEX(Table16[New GFV],MATCH(H405,Table16[Date],0)),L404+(L404*V404*0.95)+I405))</f>
        <v>436987.43195312639</v>
      </c>
      <c r="M405" s="26">
        <f t="shared" si="75"/>
        <v>107.52160268603978</v>
      </c>
      <c r="N405" s="26">
        <f t="shared" si="81"/>
        <v>5.3760801343019899</v>
      </c>
      <c r="O405" s="26">
        <f t="shared" si="80"/>
        <v>7840.6388642318007</v>
      </c>
      <c r="P405" s="26">
        <f t="shared" si="82"/>
        <v>392.03194321159003</v>
      </c>
      <c r="Q405" s="26">
        <f t="shared" si="76"/>
        <v>7948.1604669178405</v>
      </c>
      <c r="R405" s="26">
        <f t="shared" si="77"/>
        <v>397.40802334589205</v>
      </c>
      <c r="S405" s="26">
        <f>IF(IFERROR(MATCH(H405,Table16[Date],0),0)=1,INDEX(Table16[New Claimed],MATCH(H405,Table16[Date],0)),S404+(K404*0.01)+J405)</f>
        <v>11172.637674900736</v>
      </c>
      <c r="T405" s="27">
        <f t="shared" si="83"/>
        <v>-2.9327705508757761E-2</v>
      </c>
      <c r="U405" s="28">
        <f t="shared" si="84"/>
        <v>2.2138679766674912E-4</v>
      </c>
      <c r="V405" s="29">
        <f t="shared" si="79"/>
        <v>1.8240337669474534E-2</v>
      </c>
      <c r="W405" s="45">
        <f t="shared" si="85"/>
        <v>459733.82310855424</v>
      </c>
      <c r="X405" s="45">
        <f t="shared" si="86"/>
        <v>0</v>
      </c>
      <c r="Y405" s="15"/>
      <c r="Z405" s="15"/>
    </row>
    <row r="406" spans="1:26" ht="18" customHeight="1" x14ac:dyDescent="0.25">
      <c r="A406" s="15"/>
      <c r="B406" s="15"/>
      <c r="C406" s="15"/>
      <c r="D406" s="15"/>
      <c r="E406" s="16"/>
      <c r="F406" s="15"/>
      <c r="G406" s="23">
        <v>404</v>
      </c>
      <c r="H406" s="24">
        <f t="shared" si="78"/>
        <v>45122</v>
      </c>
      <c r="I406" s="25">
        <f>SUMIF(Table1[Date],"="&amp;H406,Table1[$STAKE TO FAUCET])</f>
        <v>0</v>
      </c>
      <c r="J406" s="25">
        <f>SUMIF(Table13[Date],"="&amp;H406,Table13[$STAKE CLAIMED])</f>
        <v>0</v>
      </c>
      <c r="K406" s="26">
        <f>IF(IFERROR(MATCH(H406,Table16[Date],0),0)=1,INDEX(Table16[New NFV],MATCH(H406,Table16[Date],0)),K405 + (K405*0.0095)+I406)</f>
        <v>10957.421696171696</v>
      </c>
      <c r="L406" s="26">
        <f>IF(T406&lt;-0.33,IF(L405-(W405-X406)&lt;K406,K406,L405-(W405-X406)),IF(IFERROR(MATCH(H406,Table16[Date],0),0)=1,INDEX(Table16[New GFV],MATCH(H406,Table16[Date],0)),L405+(L405*V405*0.95)+I406))</f>
        <v>444559.69035346084</v>
      </c>
      <c r="M406" s="26">
        <f t="shared" ref="M406:M469" si="87">K405*0.01</f>
        <v>108.54305791155717</v>
      </c>
      <c r="N406" s="26">
        <f t="shared" si="81"/>
        <v>5.4271528955778585</v>
      </c>
      <c r="O406" s="26">
        <f t="shared" si="80"/>
        <v>7970.7983161415505</v>
      </c>
      <c r="P406" s="26">
        <f t="shared" si="82"/>
        <v>398.53991580707753</v>
      </c>
      <c r="Q406" s="26">
        <f t="shared" ref="Q406:Q469" si="88">M406+O406</f>
        <v>8079.3413740531078</v>
      </c>
      <c r="R406" s="26">
        <f t="shared" ref="R406:R469" si="89">N406+P406</f>
        <v>403.96706870265541</v>
      </c>
      <c r="S406" s="26">
        <f>IF(IFERROR(MATCH(H406,Table16[Date],0),0)=1,INDEX(Table16[New Claimed],MATCH(H406,Table16[Date],0)),S405+(K405*0.01)+J406)</f>
        <v>11281.180732812292</v>
      </c>
      <c r="T406" s="27">
        <f t="shared" si="83"/>
        <v>-2.9547008923979948E-2</v>
      </c>
      <c r="U406" s="28">
        <f t="shared" si="84"/>
        <v>2.1930341522218705E-4</v>
      </c>
      <c r="V406" s="29">
        <f t="shared" si="79"/>
        <v>1.8227179464561202E-2</v>
      </c>
      <c r="W406" s="45">
        <f t="shared" si="85"/>
        <v>467704.62142469577</v>
      </c>
      <c r="X406" s="45">
        <f t="shared" si="86"/>
        <v>0</v>
      </c>
      <c r="Y406" s="15"/>
      <c r="Z406" s="15"/>
    </row>
    <row r="407" spans="1:26" ht="18" customHeight="1" x14ac:dyDescent="0.25">
      <c r="A407" s="15"/>
      <c r="B407" s="15"/>
      <c r="C407" s="15"/>
      <c r="D407" s="15"/>
      <c r="E407" s="16"/>
      <c r="F407" s="15"/>
      <c r="G407" s="23">
        <v>405</v>
      </c>
      <c r="H407" s="24">
        <f t="shared" si="78"/>
        <v>45123</v>
      </c>
      <c r="I407" s="25">
        <f>SUMIF(Table1[Date],"="&amp;H407,Table1[$STAKE TO FAUCET])</f>
        <v>0</v>
      </c>
      <c r="J407" s="25">
        <f>SUMIF(Table13[Date],"="&amp;H407,Table13[$STAKE CLAIMED])</f>
        <v>0</v>
      </c>
      <c r="K407" s="26">
        <f>IF(IFERROR(MATCH(H407,Table16[Date],0),0)=1,INDEX(Table16[New NFV],MATCH(H407,Table16[Date],0)),K406 + (K406*0.0095)+I407)</f>
        <v>11061.517202285328</v>
      </c>
      <c r="L407" s="26">
        <f>IF(T407&lt;-0.33,IF(L406-(W406-X407)&lt;K407,K407,L406-(W406-X407)),IF(IFERROR(MATCH(H407,Table16[Date],0),0)=1,INDEX(Table16[New GFV],MATCH(H407,Table16[Date],0)),L406+(L406*V406*0.95)+I407))</f>
        <v>452257.60614930402</v>
      </c>
      <c r="M407" s="26">
        <f t="shared" si="87"/>
        <v>109.57421696171696</v>
      </c>
      <c r="N407" s="26">
        <f t="shared" si="81"/>
        <v>5.4787108480858482</v>
      </c>
      <c r="O407" s="26">
        <f t="shared" si="80"/>
        <v>8103.0692587822878</v>
      </c>
      <c r="P407" s="26">
        <f t="shared" si="82"/>
        <v>405.15346293911443</v>
      </c>
      <c r="Q407" s="26">
        <f t="shared" si="88"/>
        <v>8212.6434757440038</v>
      </c>
      <c r="R407" s="26">
        <f t="shared" si="89"/>
        <v>410.63217378720026</v>
      </c>
      <c r="S407" s="26">
        <f>IF(IFERROR(MATCH(H407,Table16[Date],0),0)=1,INDEX(Table16[New Claimed],MATCH(H407,Table16[Date],0)),S406+(K406*0.01)+J407)</f>
        <v>11390.754949774009</v>
      </c>
      <c r="T407" s="27">
        <f t="shared" si="83"/>
        <v>-2.9764248562634842E-2</v>
      </c>
      <c r="U407" s="28">
        <f t="shared" si="84"/>
        <v>2.1723963865489387E-4</v>
      </c>
      <c r="V407" s="29">
        <f t="shared" si="79"/>
        <v>1.8214145086241907E-2</v>
      </c>
      <c r="W407" s="45">
        <f t="shared" si="85"/>
        <v>475807.69068347808</v>
      </c>
      <c r="X407" s="45">
        <f t="shared" si="86"/>
        <v>0</v>
      </c>
      <c r="Y407" s="15"/>
      <c r="Z407" s="15"/>
    </row>
    <row r="408" spans="1:26" ht="18" customHeight="1" x14ac:dyDescent="0.25">
      <c r="A408" s="15"/>
      <c r="B408" s="15"/>
      <c r="C408" s="15"/>
      <c r="D408" s="15"/>
      <c r="E408" s="16"/>
      <c r="F408" s="15"/>
      <c r="G408" s="23">
        <v>406</v>
      </c>
      <c r="H408" s="24">
        <f t="shared" si="78"/>
        <v>45124</v>
      </c>
      <c r="I408" s="25">
        <f>SUMIF(Table1[Date],"="&amp;H408,Table1[$STAKE TO FAUCET])</f>
        <v>0</v>
      </c>
      <c r="J408" s="25">
        <f>SUMIF(Table13[Date],"="&amp;H408,Table13[$STAKE CLAIMED])</f>
        <v>0</v>
      </c>
      <c r="K408" s="26">
        <f>IF(IFERROR(MATCH(H408,Table16[Date],0),0)=1,INDEX(Table16[New NFV],MATCH(H408,Table16[Date],0)),K407 + (K407*0.0095)+I408)</f>
        <v>11166.601615707039</v>
      </c>
      <c r="L408" s="26">
        <f>IF(T408&lt;-0.33,IF(L407-(W407-X408)&lt;K408,K408,L407-(W407-X408)),IF(IFERROR(MATCH(H408,Table16[Date],0),0)=1,INDEX(Table16[New GFV],MATCH(H408,Table16[Date],0)),L407+(L407*V407*0.95)+I408))</f>
        <v>460083.21752132592</v>
      </c>
      <c r="M408" s="26">
        <f t="shared" si="87"/>
        <v>110.61517202285327</v>
      </c>
      <c r="N408" s="26">
        <f t="shared" si="81"/>
        <v>5.5307586011426642</v>
      </c>
      <c r="O408" s="26">
        <f t="shared" si="80"/>
        <v>8237.4856547598738</v>
      </c>
      <c r="P408" s="26">
        <f t="shared" si="82"/>
        <v>411.87428273799372</v>
      </c>
      <c r="Q408" s="26">
        <f t="shared" si="88"/>
        <v>8348.1008267827274</v>
      </c>
      <c r="R408" s="26">
        <f t="shared" si="89"/>
        <v>417.4050413391364</v>
      </c>
      <c r="S408" s="26">
        <f>IF(IFERROR(MATCH(H408,Table16[Date],0),0)=1,INDEX(Table16[New Claimed],MATCH(H408,Table16[Date],0)),S407+(K407*0.01)+J408)</f>
        <v>11501.370121796863</v>
      </c>
      <c r="T408" s="27">
        <f t="shared" si="83"/>
        <v>-2.9979443846096878E-2</v>
      </c>
      <c r="U408" s="28">
        <f t="shared" si="84"/>
        <v>2.1519528346203645E-4</v>
      </c>
      <c r="V408" s="29">
        <f t="shared" si="79"/>
        <v>1.8201233369234186E-2</v>
      </c>
      <c r="W408" s="45">
        <f t="shared" si="85"/>
        <v>484045.17633823794</v>
      </c>
      <c r="X408" s="45">
        <f t="shared" si="86"/>
        <v>0</v>
      </c>
      <c r="Y408" s="15"/>
      <c r="Z408" s="15"/>
    </row>
    <row r="409" spans="1:26" ht="18" customHeight="1" x14ac:dyDescent="0.25">
      <c r="A409" s="15"/>
      <c r="B409" s="15"/>
      <c r="C409" s="15"/>
      <c r="D409" s="15"/>
      <c r="E409" s="16"/>
      <c r="F409" s="15"/>
      <c r="G409" s="23">
        <v>407</v>
      </c>
      <c r="H409" s="24">
        <f t="shared" si="78"/>
        <v>45125</v>
      </c>
      <c r="I409" s="25">
        <f>SUMIF(Table1[Date],"="&amp;H409,Table1[$STAKE TO FAUCET])</f>
        <v>0</v>
      </c>
      <c r="J409" s="25">
        <f>SUMIF(Table13[Date],"="&amp;H409,Table13[$STAKE CLAIMED])</f>
        <v>0</v>
      </c>
      <c r="K409" s="26">
        <f>IF(IFERROR(MATCH(H409,Table16[Date],0),0)=1,INDEX(Table16[New NFV],MATCH(H409,Table16[Date],0)),K408 + (K408*0.0095)+I409)</f>
        <v>11272.684331056256</v>
      </c>
      <c r="L409" s="26">
        <f>IF(T409&lt;-0.33,IF(L408-(W408-X409)&lt;K409,K409,L408-(W408-X409)),IF(IFERROR(MATCH(H409,Table16[Date],0),0)=1,INDEX(Table16[New GFV],MATCH(H409,Table16[Date],0)),L408+(L408*V408*0.95)+I409))</f>
        <v>468038.59543213103</v>
      </c>
      <c r="M409" s="26">
        <f t="shared" si="87"/>
        <v>111.66601615707039</v>
      </c>
      <c r="N409" s="26">
        <f t="shared" si="81"/>
        <v>5.5833008078535196</v>
      </c>
      <c r="O409" s="26">
        <f t="shared" si="80"/>
        <v>8374.0820113737882</v>
      </c>
      <c r="P409" s="26">
        <f t="shared" si="82"/>
        <v>418.70410056868946</v>
      </c>
      <c r="Q409" s="26">
        <f t="shared" si="88"/>
        <v>8485.748027530859</v>
      </c>
      <c r="R409" s="26">
        <f t="shared" si="89"/>
        <v>424.28740137654296</v>
      </c>
      <c r="S409" s="26">
        <f>IF(IFERROR(MATCH(H409,Table16[Date],0),0)=1,INDEX(Table16[New Claimed],MATCH(H409,Table16[Date],0)),S408+(K408*0.01)+J409)</f>
        <v>11613.036137953934</v>
      </c>
      <c r="T409" s="27">
        <f t="shared" si="83"/>
        <v>-3.0192614012973622E-2</v>
      </c>
      <c r="U409" s="28">
        <f t="shared" si="84"/>
        <v>2.131701668767437E-4</v>
      </c>
      <c r="V409" s="29">
        <f t="shared" si="79"/>
        <v>1.8188443159221582E-2</v>
      </c>
      <c r="W409" s="45">
        <f t="shared" si="85"/>
        <v>492419.25834961171</v>
      </c>
      <c r="X409" s="45">
        <f t="shared" si="86"/>
        <v>0</v>
      </c>
      <c r="Y409" s="15"/>
      <c r="Z409" s="15"/>
    </row>
    <row r="410" spans="1:26" ht="18" customHeight="1" x14ac:dyDescent="0.25">
      <c r="A410" s="15"/>
      <c r="B410" s="15"/>
      <c r="C410" s="15"/>
      <c r="D410" s="15"/>
      <c r="E410" s="16"/>
      <c r="F410" s="15"/>
      <c r="G410" s="23">
        <v>408</v>
      </c>
      <c r="H410" s="24">
        <f t="shared" si="78"/>
        <v>45126</v>
      </c>
      <c r="I410" s="25">
        <f>SUMIF(Table1[Date],"="&amp;H410,Table1[$STAKE TO FAUCET])</f>
        <v>0</v>
      </c>
      <c r="J410" s="25">
        <f>SUMIF(Table13[Date],"="&amp;H410,Table13[$STAKE CLAIMED])</f>
        <v>0</v>
      </c>
      <c r="K410" s="26">
        <f>IF(IFERROR(MATCH(H410,Table16[Date],0),0)=1,INDEX(Table16[New NFV],MATCH(H410,Table16[Date],0)),K409 + (K409*0.0095)+I410)</f>
        <v>11379.77483220129</v>
      </c>
      <c r="L410" s="26">
        <f>IF(T410&lt;-0.33,IF(L409-(W409-X410)&lt;K410,K410,L409-(W409-X410)),IF(IFERROR(MATCH(H410,Table16[Date],0),0)=1,INDEX(Table16[New GFV],MATCH(H410,Table16[Date],0)),L409+(L409*V409*0.95)+I410))</f>
        <v>476125.84415200329</v>
      </c>
      <c r="M410" s="26">
        <f t="shared" si="87"/>
        <v>112.72684331056257</v>
      </c>
      <c r="N410" s="26">
        <f t="shared" si="81"/>
        <v>5.6363421655281289</v>
      </c>
      <c r="O410" s="26">
        <f t="shared" si="80"/>
        <v>8512.8933893392204</v>
      </c>
      <c r="P410" s="26">
        <f t="shared" si="82"/>
        <v>425.64466946696103</v>
      </c>
      <c r="Q410" s="26">
        <f t="shared" si="88"/>
        <v>8625.6202326497823</v>
      </c>
      <c r="R410" s="26">
        <f t="shared" si="89"/>
        <v>431.28101163248914</v>
      </c>
      <c r="S410" s="26">
        <f>IF(IFERROR(MATCH(H410,Table16[Date],0),0)=1,INDEX(Table16[New Claimed],MATCH(H410,Table16[Date],0)),S409+(K409*0.01)+J410)</f>
        <v>11725.762981264495</v>
      </c>
      <c r="T410" s="27">
        <f t="shared" si="83"/>
        <v>-3.0403778120825752E-2</v>
      </c>
      <c r="U410" s="28">
        <f t="shared" si="84"/>
        <v>2.111641078521298E-4</v>
      </c>
      <c r="V410" s="29">
        <f t="shared" si="79"/>
        <v>1.8175773312750453E-2</v>
      </c>
      <c r="W410" s="45">
        <f t="shared" si="85"/>
        <v>500932.15173895092</v>
      </c>
      <c r="X410" s="45">
        <f t="shared" si="86"/>
        <v>0</v>
      </c>
      <c r="Y410" s="15"/>
      <c r="Z410" s="15"/>
    </row>
    <row r="411" spans="1:26" ht="18" customHeight="1" x14ac:dyDescent="0.25">
      <c r="A411" s="15"/>
      <c r="B411" s="15"/>
      <c r="C411" s="15"/>
      <c r="D411" s="15"/>
      <c r="E411" s="16"/>
      <c r="F411" s="15"/>
      <c r="G411" s="23">
        <v>409</v>
      </c>
      <c r="H411" s="24">
        <f t="shared" si="78"/>
        <v>45127</v>
      </c>
      <c r="I411" s="25">
        <f>SUMIF(Table1[Date],"="&amp;H411,Table1[$STAKE TO FAUCET])</f>
        <v>0</v>
      </c>
      <c r="J411" s="25">
        <f>SUMIF(Table13[Date],"="&amp;H411,Table13[$STAKE CLAIMED])</f>
        <v>0</v>
      </c>
      <c r="K411" s="26">
        <f>IF(IFERROR(MATCH(H411,Table16[Date],0),0)=1,INDEX(Table16[New NFV],MATCH(H411,Table16[Date],0)),K410 + (K410*0.0095)+I411)</f>
        <v>11487.882693107202</v>
      </c>
      <c r="L411" s="26">
        <f>IF(T411&lt;-0.33,IF(L410-(W410-X411)&lt;K411,K411,L410-(W410-X411)),IF(IFERROR(MATCH(H411,Table16[Date],0),0)=1,INDEX(Table16[New GFV],MATCH(H411,Table16[Date],0)),L410+(L410*V410*0.95)+I411))</f>
        <v>484347.10179306963</v>
      </c>
      <c r="M411" s="26">
        <f t="shared" si="87"/>
        <v>113.79774832201291</v>
      </c>
      <c r="N411" s="26">
        <f t="shared" si="81"/>
        <v>5.6898874161006461</v>
      </c>
      <c r="O411" s="26">
        <f t="shared" si="80"/>
        <v>8653.9554116487634</v>
      </c>
      <c r="P411" s="26">
        <f t="shared" si="82"/>
        <v>432.69777058243818</v>
      </c>
      <c r="Q411" s="26">
        <f t="shared" si="88"/>
        <v>8767.7531599707763</v>
      </c>
      <c r="R411" s="26">
        <f t="shared" si="89"/>
        <v>438.38765799853883</v>
      </c>
      <c r="S411" s="26">
        <f>IF(IFERROR(MATCH(H411,Table16[Date],0),0)=1,INDEX(Table16[New Claimed],MATCH(H411,Table16[Date],0)),S410+(K410*0.01)+J411)</f>
        <v>11839.560729586508</v>
      </c>
      <c r="T411" s="27">
        <f t="shared" si="83"/>
        <v>-3.0612955047871059E-2</v>
      </c>
      <c r="U411" s="28">
        <f t="shared" si="84"/>
        <v>2.0917692704530699E-4</v>
      </c>
      <c r="V411" s="29">
        <f t="shared" si="79"/>
        <v>1.8163222697127734E-2</v>
      </c>
      <c r="W411" s="45">
        <f t="shared" si="85"/>
        <v>509586.10715059971</v>
      </c>
      <c r="X411" s="45">
        <f t="shared" si="86"/>
        <v>0</v>
      </c>
      <c r="Y411" s="15"/>
      <c r="Z411" s="15"/>
    </row>
    <row r="412" spans="1:26" ht="18" customHeight="1" x14ac:dyDescent="0.25">
      <c r="A412" s="15"/>
      <c r="B412" s="15"/>
      <c r="C412" s="15"/>
      <c r="D412" s="15"/>
      <c r="E412" s="16"/>
      <c r="F412" s="15"/>
      <c r="G412" s="23">
        <v>410</v>
      </c>
      <c r="H412" s="24">
        <f t="shared" si="78"/>
        <v>45128</v>
      </c>
      <c r="I412" s="25">
        <f>SUMIF(Table1[Date],"="&amp;H412,Table1[$STAKE TO FAUCET])</f>
        <v>0</v>
      </c>
      <c r="J412" s="25">
        <f>SUMIF(Table13[Date],"="&amp;H412,Table13[$STAKE CLAIMED])</f>
        <v>0</v>
      </c>
      <c r="K412" s="26">
        <f>IF(IFERROR(MATCH(H412,Table16[Date],0),0)=1,INDEX(Table16[New NFV],MATCH(H412,Table16[Date],0)),K411 + (K411*0.0095)+I412)</f>
        <v>11597.017578691721</v>
      </c>
      <c r="L412" s="26">
        <f>IF(T412&lt;-0.33,IF(L411-(W411-X412)&lt;K412,K412,L411-(W411-X412)),IF(IFERROR(MATCH(H412,Table16[Date],0),0)=1,INDEX(Table16[New GFV],MATCH(H412,Table16[Date],0)),L411+(L411*V411*0.95)+I412))</f>
        <v>492704.54085201677</v>
      </c>
      <c r="M412" s="26">
        <f t="shared" si="87"/>
        <v>114.87882693107201</v>
      </c>
      <c r="N412" s="26">
        <f t="shared" si="81"/>
        <v>5.7439413465536013</v>
      </c>
      <c r="O412" s="26">
        <f t="shared" si="80"/>
        <v>8797.3042725759187</v>
      </c>
      <c r="P412" s="26">
        <f t="shared" si="82"/>
        <v>439.86521362879597</v>
      </c>
      <c r="Q412" s="26">
        <f t="shared" si="88"/>
        <v>8912.1830995069904</v>
      </c>
      <c r="R412" s="26">
        <f t="shared" si="89"/>
        <v>445.60915497534955</v>
      </c>
      <c r="S412" s="26">
        <f>IF(IFERROR(MATCH(H412,Table16[Date],0),0)=1,INDEX(Table16[New Claimed],MATCH(H412,Table16[Date],0)),S411+(K411*0.01)+J412)</f>
        <v>11954.43955651758</v>
      </c>
      <c r="T412" s="27">
        <f t="shared" si="83"/>
        <v>-3.0820163494671596E-2</v>
      </c>
      <c r="U412" s="28">
        <f t="shared" si="84"/>
        <v>2.0720844680053793E-4</v>
      </c>
      <c r="V412" s="29">
        <f t="shared" si="79"/>
        <v>1.8150790190319704E-2</v>
      </c>
      <c r="W412" s="45">
        <f t="shared" si="85"/>
        <v>518383.41142317565</v>
      </c>
      <c r="X412" s="45">
        <f t="shared" si="86"/>
        <v>0</v>
      </c>
      <c r="Y412" s="15"/>
      <c r="Z412" s="15"/>
    </row>
    <row r="413" spans="1:26" ht="18" customHeight="1" x14ac:dyDescent="0.25">
      <c r="A413" s="15"/>
      <c r="B413" s="15"/>
      <c r="C413" s="15"/>
      <c r="D413" s="15"/>
      <c r="E413" s="16"/>
      <c r="F413" s="15"/>
      <c r="G413" s="23">
        <v>411</v>
      </c>
      <c r="H413" s="24">
        <f t="shared" si="78"/>
        <v>45129</v>
      </c>
      <c r="I413" s="25">
        <f>SUMIF(Table1[Date],"="&amp;H413,Table1[$STAKE TO FAUCET])</f>
        <v>0</v>
      </c>
      <c r="J413" s="25">
        <f>SUMIF(Table13[Date],"="&amp;H413,Table13[$STAKE CLAIMED])</f>
        <v>0</v>
      </c>
      <c r="K413" s="26">
        <f>IF(IFERROR(MATCH(H413,Table16[Date],0),0)=1,INDEX(Table16[New NFV],MATCH(H413,Table16[Date],0)),K412 + (K412*0.0095)+I413)</f>
        <v>11707.189245689293</v>
      </c>
      <c r="L413" s="26">
        <f>IF(T413&lt;-0.33,IF(L412-(W412-X413)&lt;K413,K413,L412-(W412-X413)),IF(IFERROR(MATCH(H413,Table16[Date],0),0)=1,INDEX(Table16[New GFV],MATCH(H413,Table16[Date],0)),L412+(L412*V412*0.95)+I413))</f>
        <v>501200.36876149836</v>
      </c>
      <c r="M413" s="26">
        <f t="shared" si="87"/>
        <v>115.97017578691721</v>
      </c>
      <c r="N413" s="26">
        <f t="shared" si="81"/>
        <v>5.7985087893458607</v>
      </c>
      <c r="O413" s="26">
        <f t="shared" si="80"/>
        <v>8942.9767468227601</v>
      </c>
      <c r="P413" s="26">
        <f t="shared" si="82"/>
        <v>447.14883734113801</v>
      </c>
      <c r="Q413" s="26">
        <f t="shared" si="88"/>
        <v>9058.9469226096771</v>
      </c>
      <c r="R413" s="26">
        <f t="shared" si="89"/>
        <v>452.94734613048388</v>
      </c>
      <c r="S413" s="26">
        <f>IF(IFERROR(MATCH(H413,Table16[Date],0),0)=1,INDEX(Table16[New Claimed],MATCH(H413,Table16[Date],0)),S412+(K412*0.01)+J413)</f>
        <v>12070.409732304497</v>
      </c>
      <c r="T413" s="27">
        <f t="shared" si="83"/>
        <v>-3.1025421985806347E-2</v>
      </c>
      <c r="U413" s="28">
        <f t="shared" si="84"/>
        <v>2.0525849113475075E-4</v>
      </c>
      <c r="V413" s="29">
        <f t="shared" si="79"/>
        <v>1.8138474680851616E-2</v>
      </c>
      <c r="W413" s="45">
        <f t="shared" si="85"/>
        <v>527326.38816999842</v>
      </c>
      <c r="X413" s="45">
        <f t="shared" si="86"/>
        <v>0</v>
      </c>
      <c r="Y413" s="15"/>
      <c r="Z413" s="15"/>
    </row>
    <row r="414" spans="1:26" ht="18" customHeight="1" x14ac:dyDescent="0.25">
      <c r="A414" s="15"/>
      <c r="B414" s="15"/>
      <c r="C414" s="15"/>
      <c r="D414" s="15"/>
      <c r="E414" s="16"/>
      <c r="F414" s="15"/>
      <c r="G414" s="23">
        <v>412</v>
      </c>
      <c r="H414" s="24">
        <f t="shared" si="78"/>
        <v>45130</v>
      </c>
      <c r="I414" s="25">
        <f>SUMIF(Table1[Date],"="&amp;H414,Table1[$STAKE TO FAUCET])</f>
        <v>0</v>
      </c>
      <c r="J414" s="25">
        <f>SUMIF(Table13[Date],"="&amp;H414,Table13[$STAKE CLAIMED])</f>
        <v>0</v>
      </c>
      <c r="K414" s="26">
        <f>IF(IFERROR(MATCH(H414,Table16[Date],0),0)=1,INDEX(Table16[New NFV],MATCH(H414,Table16[Date],0)),K413 + (K413*0.0095)+I414)</f>
        <v>11818.407543523341</v>
      </c>
      <c r="L414" s="26">
        <f>IF(T414&lt;-0.33,IF(L413-(W413-X414)&lt;K414,K414,L413-(W413-X414)),IF(IFERROR(MATCH(H414,Table16[Date],0),0)=1,INDEX(Table16[New GFV],MATCH(H414,Table16[Date],0)),L413+(L413*V413*0.95)+I414))</f>
        <v>509836.82845037163</v>
      </c>
      <c r="M414" s="26">
        <f t="shared" si="87"/>
        <v>117.07189245689293</v>
      </c>
      <c r="N414" s="26">
        <f t="shared" si="81"/>
        <v>5.8535946228446463</v>
      </c>
      <c r="O414" s="26">
        <f t="shared" si="80"/>
        <v>9091.0101988139322</v>
      </c>
      <c r="P414" s="26">
        <f t="shared" si="82"/>
        <v>454.55050994069666</v>
      </c>
      <c r="Q414" s="26">
        <f t="shared" si="88"/>
        <v>9208.0820912708259</v>
      </c>
      <c r="R414" s="26">
        <f t="shared" si="89"/>
        <v>460.4041045635413</v>
      </c>
      <c r="S414" s="26">
        <f>IF(IFERROR(MATCH(H414,Table16[Date],0),0)=1,INDEX(Table16[New Claimed],MATCH(H414,Table16[Date],0)),S413+(K413*0.01)+J414)</f>
        <v>12187.481624761391</v>
      </c>
      <c r="T414" s="27">
        <f t="shared" si="83"/>
        <v>-3.1228748871526938E-2</v>
      </c>
      <c r="U414" s="28">
        <f t="shared" si="84"/>
        <v>2.0332688572059082E-4</v>
      </c>
      <c r="V414" s="29">
        <f t="shared" si="79"/>
        <v>1.8126275067708381E-2</v>
      </c>
      <c r="W414" s="45">
        <f t="shared" si="85"/>
        <v>536417.3983688124</v>
      </c>
      <c r="X414" s="45">
        <f t="shared" si="86"/>
        <v>0</v>
      </c>
      <c r="Y414" s="15"/>
      <c r="Z414" s="15"/>
    </row>
    <row r="415" spans="1:26" ht="18" customHeight="1" x14ac:dyDescent="0.25">
      <c r="A415" s="15"/>
      <c r="B415" s="15"/>
      <c r="C415" s="15"/>
      <c r="D415" s="15"/>
      <c r="E415" s="16"/>
      <c r="F415" s="15"/>
      <c r="G415" s="23">
        <v>413</v>
      </c>
      <c r="H415" s="24">
        <f t="shared" si="78"/>
        <v>45131</v>
      </c>
      <c r="I415" s="25">
        <f>SUMIF(Table1[Date],"="&amp;H415,Table1[$STAKE TO FAUCET])</f>
        <v>0</v>
      </c>
      <c r="J415" s="25">
        <f>SUMIF(Table13[Date],"="&amp;H415,Table13[$STAKE CLAIMED])</f>
        <v>0</v>
      </c>
      <c r="K415" s="26">
        <f>IF(IFERROR(MATCH(H415,Table16[Date],0),0)=1,INDEX(Table16[New NFV],MATCH(H415,Table16[Date],0)),K414 + (K414*0.0095)+I415)</f>
        <v>11930.682415186813</v>
      </c>
      <c r="L415" s="26">
        <f>IF(T415&lt;-0.33,IF(L414-(W414-X415)&lt;K415,K415,L414-(W414-X415)),IF(IFERROR(MATCH(H415,Table16[Date],0),0)=1,INDEX(Table16[New GFV],MATCH(H415,Table16[Date],0)),L414+(L414*V414*0.95)+I415))</f>
        <v>518616.19891290413</v>
      </c>
      <c r="M415" s="26">
        <f t="shared" si="87"/>
        <v>118.18407543523341</v>
      </c>
      <c r="N415" s="26">
        <f t="shared" si="81"/>
        <v>5.9092037717616712</v>
      </c>
      <c r="O415" s="26">
        <f t="shared" si="80"/>
        <v>9241.4425921394868</v>
      </c>
      <c r="P415" s="26">
        <f t="shared" si="82"/>
        <v>462.07212960697439</v>
      </c>
      <c r="Q415" s="26">
        <f t="shared" si="88"/>
        <v>9359.6266675747211</v>
      </c>
      <c r="R415" s="26">
        <f t="shared" si="89"/>
        <v>467.98133337873605</v>
      </c>
      <c r="S415" s="26">
        <f>IF(IFERROR(MATCH(H415,Table16[Date],0),0)=1,INDEX(Table16[New Claimed],MATCH(H415,Table16[Date],0)),S414+(K414*0.01)+J415)</f>
        <v>12305.665700196625</v>
      </c>
      <c r="T415" s="27">
        <f t="shared" si="83"/>
        <v>-3.143016232939768E-2</v>
      </c>
      <c r="U415" s="28">
        <f t="shared" si="84"/>
        <v>2.014134578707423E-4</v>
      </c>
      <c r="V415" s="29">
        <f t="shared" si="79"/>
        <v>1.8114190260236137E-2</v>
      </c>
      <c r="W415" s="45">
        <f t="shared" si="85"/>
        <v>545658.84096095187</v>
      </c>
      <c r="X415" s="45">
        <f t="shared" si="86"/>
        <v>0</v>
      </c>
      <c r="Y415" s="15"/>
      <c r="Z415" s="15"/>
    </row>
    <row r="416" spans="1:26" ht="18" customHeight="1" x14ac:dyDescent="0.25">
      <c r="A416" s="15"/>
      <c r="B416" s="15"/>
      <c r="C416" s="15"/>
      <c r="D416" s="15"/>
      <c r="E416" s="16"/>
      <c r="F416" s="15"/>
      <c r="G416" s="23">
        <v>414</v>
      </c>
      <c r="H416" s="24">
        <f t="shared" si="78"/>
        <v>45132</v>
      </c>
      <c r="I416" s="25">
        <f>SUMIF(Table1[Date],"="&amp;H416,Table1[$STAKE TO FAUCET])</f>
        <v>0</v>
      </c>
      <c r="J416" s="25">
        <f>SUMIF(Table13[Date],"="&amp;H416,Table13[$STAKE CLAIMED])</f>
        <v>0</v>
      </c>
      <c r="K416" s="26">
        <f>IF(IFERROR(MATCH(H416,Table16[Date],0),0)=1,INDEX(Table16[New NFV],MATCH(H416,Table16[Date],0)),K415 + (K415*0.0095)+I416)</f>
        <v>12044.023898131089</v>
      </c>
      <c r="L416" s="26">
        <f>IF(T416&lt;-0.33,IF(L415-(W415-X416)&lt;K416,K416,L415-(W415-X416)),IF(IFERROR(MATCH(H416,Table16[Date],0),0)=1,INDEX(Table16[New GFV],MATCH(H416,Table16[Date],0)),L415+(L415*V415*0.95)+I416))</f>
        <v>527540.79578709556</v>
      </c>
      <c r="M416" s="26">
        <f t="shared" si="87"/>
        <v>119.30682415186813</v>
      </c>
      <c r="N416" s="26">
        <f t="shared" si="81"/>
        <v>5.9653412075934069</v>
      </c>
      <c r="O416" s="26">
        <f t="shared" si="80"/>
        <v>9394.3124991488148</v>
      </c>
      <c r="P416" s="26">
        <f t="shared" si="82"/>
        <v>469.71562495744075</v>
      </c>
      <c r="Q416" s="26">
        <f t="shared" si="88"/>
        <v>9513.6193233006834</v>
      </c>
      <c r="R416" s="26">
        <f t="shared" si="89"/>
        <v>475.68096616503414</v>
      </c>
      <c r="S416" s="26">
        <f>IF(IFERROR(MATCH(H416,Table16[Date],0),0)=1,INDEX(Table16[New Claimed],MATCH(H416,Table16[Date],0)),S415+(K415*0.01)+J416)</f>
        <v>12424.972524348494</v>
      </c>
      <c r="T416" s="27">
        <f t="shared" si="83"/>
        <v>-3.1629680365921405E-2</v>
      </c>
      <c r="U416" s="28">
        <f t="shared" si="84"/>
        <v>1.9951803652372424E-4</v>
      </c>
      <c r="V416" s="29">
        <f t="shared" si="79"/>
        <v>1.8102219178044714E-2</v>
      </c>
      <c r="W416" s="45">
        <f t="shared" si="85"/>
        <v>555053.15346010064</v>
      </c>
      <c r="X416" s="45">
        <f t="shared" si="86"/>
        <v>0</v>
      </c>
      <c r="Y416" s="15"/>
      <c r="Z416" s="15"/>
    </row>
    <row r="417" spans="1:26" ht="18" customHeight="1" x14ac:dyDescent="0.25">
      <c r="A417" s="15"/>
      <c r="B417" s="15"/>
      <c r="C417" s="15"/>
      <c r="D417" s="15"/>
      <c r="E417" s="16"/>
      <c r="F417" s="15"/>
      <c r="G417" s="23">
        <v>415</v>
      </c>
      <c r="H417" s="24">
        <f t="shared" si="78"/>
        <v>45133</v>
      </c>
      <c r="I417" s="25">
        <f>SUMIF(Table1[Date],"="&amp;H417,Table1[$STAKE TO FAUCET])</f>
        <v>0</v>
      </c>
      <c r="J417" s="25">
        <f>SUMIF(Table13[Date],"="&amp;H417,Table13[$STAKE CLAIMED])</f>
        <v>0</v>
      </c>
      <c r="K417" s="26">
        <f>IF(IFERROR(MATCH(H417,Table16[Date],0),0)=1,INDEX(Table16[New NFV],MATCH(H417,Table16[Date],0)),K416 + (K416*0.0095)+I417)</f>
        <v>12158.442125163334</v>
      </c>
      <c r="L417" s="26">
        <f>IF(T417&lt;-0.33,IF(L416-(W416-X417)&lt;K417,K417,L416-(W416-X417)),IF(IFERROR(MATCH(H417,Table16[Date],0),0)=1,INDEX(Table16[New GFV],MATCH(H417,Table16[Date],0)),L416+(L416*V416*0.95)+I417))</f>
        <v>536612.97194225877</v>
      </c>
      <c r="M417" s="26">
        <f t="shared" si="87"/>
        <v>120.44023898131088</v>
      </c>
      <c r="N417" s="26">
        <f t="shared" si="81"/>
        <v>6.0220119490655444</v>
      </c>
      <c r="O417" s="26">
        <f t="shared" si="80"/>
        <v>9549.6591106981305</v>
      </c>
      <c r="P417" s="26">
        <f t="shared" si="82"/>
        <v>477.48295553490652</v>
      </c>
      <c r="Q417" s="26">
        <f t="shared" si="88"/>
        <v>9670.0993496794417</v>
      </c>
      <c r="R417" s="26">
        <f t="shared" si="89"/>
        <v>483.50496748397205</v>
      </c>
      <c r="S417" s="26">
        <f>IF(IFERROR(MATCH(H417,Table16[Date],0),0)=1,INDEX(Table16[New Claimed],MATCH(H417,Table16[Date],0)),S416+(K416*0.01)+J417)</f>
        <v>12545.412763329805</v>
      </c>
      <c r="T417" s="27">
        <f t="shared" si="83"/>
        <v>-3.182732081814902E-2</v>
      </c>
      <c r="U417" s="28">
        <f t="shared" si="84"/>
        <v>1.9764045222761539E-4</v>
      </c>
      <c r="V417" s="29">
        <f t="shared" si="79"/>
        <v>1.8090360750911055E-2</v>
      </c>
      <c r="W417" s="45">
        <f t="shared" si="85"/>
        <v>564602.81257079879</v>
      </c>
      <c r="X417" s="45">
        <f t="shared" si="86"/>
        <v>0</v>
      </c>
      <c r="Y417" s="15"/>
      <c r="Z417" s="15"/>
    </row>
    <row r="418" spans="1:26" ht="18" customHeight="1" x14ac:dyDescent="0.25">
      <c r="A418" s="15"/>
      <c r="B418" s="15"/>
      <c r="C418" s="15"/>
      <c r="D418" s="15"/>
      <c r="E418" s="16"/>
      <c r="F418" s="15"/>
      <c r="G418" s="23">
        <v>416</v>
      </c>
      <c r="H418" s="24">
        <f t="shared" si="78"/>
        <v>45134</v>
      </c>
      <c r="I418" s="25">
        <f>SUMIF(Table1[Date],"="&amp;H418,Table1[$STAKE TO FAUCET])</f>
        <v>0</v>
      </c>
      <c r="J418" s="25">
        <f>SUMIF(Table13[Date],"="&amp;H418,Table13[$STAKE CLAIMED])</f>
        <v>0</v>
      </c>
      <c r="K418" s="26">
        <f>IF(IFERROR(MATCH(H418,Table16[Date],0),0)=1,INDEX(Table16[New NFV],MATCH(H418,Table16[Date],0)),K417 + (K417*0.0095)+I418)</f>
        <v>12273.947325352385</v>
      </c>
      <c r="L418" s="26">
        <f>IF(T418&lt;-0.33,IF(L417-(W417-X418)&lt;K418,K418,L417-(W417-X418)),IF(IFERROR(MATCH(H418,Table16[Date],0),0)=1,INDEX(Table16[New GFV],MATCH(H418,Table16[Date],0)),L417+(L417*V417*0.95)+I418))</f>
        <v>545835.11807601003</v>
      </c>
      <c r="M418" s="26">
        <f t="shared" si="87"/>
        <v>121.58442125163334</v>
      </c>
      <c r="N418" s="26">
        <f t="shared" si="81"/>
        <v>6.0792210625816674</v>
      </c>
      <c r="O418" s="26">
        <f t="shared" si="80"/>
        <v>9707.5222460539735</v>
      </c>
      <c r="P418" s="26">
        <f t="shared" si="82"/>
        <v>485.37611230269869</v>
      </c>
      <c r="Q418" s="26">
        <f t="shared" si="88"/>
        <v>9829.1066673056066</v>
      </c>
      <c r="R418" s="26">
        <f t="shared" si="89"/>
        <v>491.45533336528035</v>
      </c>
      <c r="S418" s="26">
        <f>IF(IFERROR(MATCH(H418,Table16[Date],0),0)=1,INDEX(Table16[New Claimed],MATCH(H418,Table16[Date],0)),S417+(K417*0.01)+J418)</f>
        <v>12666.997184581438</v>
      </c>
      <c r="T418" s="27">
        <f t="shared" si="83"/>
        <v>-3.2023101355273968E-2</v>
      </c>
      <c r="U418" s="28">
        <f t="shared" si="84"/>
        <v>1.9578053712494825E-4</v>
      </c>
      <c r="V418" s="29">
        <f t="shared" si="79"/>
        <v>1.807861391868356E-2</v>
      </c>
      <c r="W418" s="45">
        <f t="shared" si="85"/>
        <v>574310.33481685282</v>
      </c>
      <c r="X418" s="45">
        <f t="shared" si="86"/>
        <v>0</v>
      </c>
      <c r="Y418" s="15"/>
      <c r="Z418" s="15"/>
    </row>
    <row r="419" spans="1:26" ht="18" customHeight="1" x14ac:dyDescent="0.25">
      <c r="A419" s="15"/>
      <c r="B419" s="15"/>
      <c r="C419" s="15"/>
      <c r="D419" s="15"/>
      <c r="E419" s="16"/>
      <c r="F419" s="15"/>
      <c r="G419" s="23">
        <v>417</v>
      </c>
      <c r="H419" s="24">
        <f t="shared" si="78"/>
        <v>45135</v>
      </c>
      <c r="I419" s="25">
        <f>SUMIF(Table1[Date],"="&amp;H419,Table1[$STAKE TO FAUCET])</f>
        <v>0</v>
      </c>
      <c r="J419" s="25">
        <f>SUMIF(Table13[Date],"="&amp;H419,Table13[$STAKE CLAIMED])</f>
        <v>0</v>
      </c>
      <c r="K419" s="26">
        <f>IF(IFERROR(MATCH(H419,Table16[Date],0),0)=1,INDEX(Table16[New NFV],MATCH(H419,Table16[Date],0)),K418 + (K418*0.0095)+I419)</f>
        <v>12390.549824943233</v>
      </c>
      <c r="L419" s="26">
        <f>IF(T419&lt;-0.33,IF(L418-(W418-X419)&lt;K419,K419,L418-(W418-X419)),IF(IFERROR(MATCH(H419,Table16[Date],0),0)=1,INDEX(Table16[New GFV],MATCH(H419,Table16[Date],0)),L418+(L418*V418*0.95)+I419))</f>
        <v>555209.66332081752</v>
      </c>
      <c r="M419" s="26">
        <f t="shared" si="87"/>
        <v>122.73947325352385</v>
      </c>
      <c r="N419" s="26">
        <f t="shared" si="81"/>
        <v>6.1369736626761933</v>
      </c>
      <c r="O419" s="26">
        <f t="shared" si="80"/>
        <v>9867.9423629552384</v>
      </c>
      <c r="P419" s="26">
        <f t="shared" si="82"/>
        <v>493.39711814776194</v>
      </c>
      <c r="Q419" s="26">
        <f t="shared" si="88"/>
        <v>9990.6818362087615</v>
      </c>
      <c r="R419" s="26">
        <f t="shared" si="89"/>
        <v>499.53409181043816</v>
      </c>
      <c r="S419" s="26">
        <f>IF(IFERROR(MATCH(H419,Table16[Date],0),0)=1,INDEX(Table16[New Claimed],MATCH(H419,Table16[Date],0)),S418+(K418*0.01)+J419)</f>
        <v>12789.736657834961</v>
      </c>
      <c r="T419" s="27">
        <f t="shared" si="83"/>
        <v>-3.2217039480211838E-2</v>
      </c>
      <c r="U419" s="28">
        <f t="shared" si="84"/>
        <v>1.9393812493787022E-4</v>
      </c>
      <c r="V419" s="29">
        <f t="shared" si="79"/>
        <v>1.8066977631187288E-2</v>
      </c>
      <c r="W419" s="45">
        <f t="shared" si="85"/>
        <v>584178.27717980801</v>
      </c>
      <c r="X419" s="45">
        <f t="shared" si="86"/>
        <v>0</v>
      </c>
      <c r="Y419" s="15"/>
      <c r="Z419" s="15"/>
    </row>
    <row r="420" spans="1:26" ht="18" customHeight="1" x14ac:dyDescent="0.25">
      <c r="A420" s="15"/>
      <c r="B420" s="15"/>
      <c r="C420" s="15"/>
      <c r="D420" s="15"/>
      <c r="E420" s="16"/>
      <c r="F420" s="15"/>
      <c r="G420" s="23">
        <v>418</v>
      </c>
      <c r="H420" s="24">
        <f t="shared" si="78"/>
        <v>45136</v>
      </c>
      <c r="I420" s="25">
        <f>SUMIF(Table1[Date],"="&amp;H420,Table1[$STAKE TO FAUCET])</f>
        <v>0</v>
      </c>
      <c r="J420" s="25">
        <f>SUMIF(Table13[Date],"="&amp;H420,Table13[$STAKE CLAIMED])</f>
        <v>0</v>
      </c>
      <c r="K420" s="26">
        <f>IF(IFERROR(MATCH(H420,Table16[Date],0),0)=1,INDEX(Table16[New NFV],MATCH(H420,Table16[Date],0)),K419 + (K419*0.0095)+I420)</f>
        <v>12508.260048280194</v>
      </c>
      <c r="L420" s="26">
        <f>IF(T420&lt;-0.33,IF(L419-(W419-X420)&lt;K420,K420,L419-(W419-X420)),IF(IFERROR(MATCH(H420,Table16[Date],0),0)=1,INDEX(Table16[New GFV],MATCH(H420,Table16[Date],0)),L419+(L419*V419*0.95)+I420))</f>
        <v>564739.07586026192</v>
      </c>
      <c r="M420" s="26">
        <f t="shared" si="87"/>
        <v>123.90549824943233</v>
      </c>
      <c r="N420" s="26">
        <f t="shared" si="81"/>
        <v>6.1952749124716169</v>
      </c>
      <c r="O420" s="26">
        <f t="shared" si="80"/>
        <v>10030.960567836235</v>
      </c>
      <c r="P420" s="26">
        <f t="shared" si="82"/>
        <v>501.54802839181178</v>
      </c>
      <c r="Q420" s="26">
        <f t="shared" si="88"/>
        <v>10154.866066085668</v>
      </c>
      <c r="R420" s="26">
        <f t="shared" si="89"/>
        <v>507.74330330428342</v>
      </c>
      <c r="S420" s="26">
        <f>IF(IFERROR(MATCH(H420,Table16[Date],0),0)=1,INDEX(Table16[New Claimed],MATCH(H420,Table16[Date],0)),S419+(K419*0.01)+J420)</f>
        <v>12913.642156084394</v>
      </c>
      <c r="T420" s="27">
        <f t="shared" si="83"/>
        <v>-3.2409152531165802E-2</v>
      </c>
      <c r="U420" s="28">
        <f t="shared" si="84"/>
        <v>1.9211305095396397E-4</v>
      </c>
      <c r="V420" s="29">
        <f t="shared" si="79"/>
        <v>1.8055450848130049E-2</v>
      </c>
      <c r="W420" s="45">
        <f t="shared" si="85"/>
        <v>594209.23774764419</v>
      </c>
      <c r="X420" s="45">
        <f t="shared" si="86"/>
        <v>0</v>
      </c>
      <c r="Y420" s="15"/>
      <c r="Z420" s="15"/>
    </row>
    <row r="421" spans="1:26" ht="18" customHeight="1" x14ac:dyDescent="0.25">
      <c r="A421" s="15"/>
      <c r="B421" s="15"/>
      <c r="C421" s="15"/>
      <c r="D421" s="15"/>
      <c r="E421" s="16"/>
      <c r="F421" s="15"/>
      <c r="G421" s="23">
        <v>419</v>
      </c>
      <c r="H421" s="24">
        <f t="shared" si="78"/>
        <v>45137</v>
      </c>
      <c r="I421" s="25">
        <f>SUMIF(Table1[Date],"="&amp;H421,Table1[$STAKE TO FAUCET])</f>
        <v>0</v>
      </c>
      <c r="J421" s="25">
        <f>SUMIF(Table13[Date],"="&amp;H421,Table13[$STAKE CLAIMED])</f>
        <v>0</v>
      </c>
      <c r="K421" s="26">
        <f>IF(IFERROR(MATCH(H421,Table16[Date],0),0)=1,INDEX(Table16[New NFV],MATCH(H421,Table16[Date],0)),K420 + (K420*0.0095)+I421)</f>
        <v>12627.088518738856</v>
      </c>
      <c r="L421" s="26">
        <f>IF(T421&lt;-0.33,IF(L420-(W420-X421)&lt;K421,K421,L420-(W420-X421)),IF(IFERROR(MATCH(H421,Table16[Date],0),0)=1,INDEX(Table16[New GFV],MATCH(H421,Table16[Date],0)),L420+(L420*V420*0.95)+I421))</f>
        <v>574425.86355516454</v>
      </c>
      <c r="M421" s="26">
        <f t="shared" si="87"/>
        <v>125.08260048280194</v>
      </c>
      <c r="N421" s="26">
        <f t="shared" si="81"/>
        <v>6.254130024140097</v>
      </c>
      <c r="O421" s="26">
        <f t="shared" si="80"/>
        <v>10196.618626213347</v>
      </c>
      <c r="P421" s="26">
        <f t="shared" si="82"/>
        <v>509.83093131066738</v>
      </c>
      <c r="Q421" s="26">
        <f t="shared" si="88"/>
        <v>10321.701226696148</v>
      </c>
      <c r="R421" s="26">
        <f t="shared" si="89"/>
        <v>516.08506133480751</v>
      </c>
      <c r="S421" s="26">
        <f>IF(IFERROR(MATCH(H421,Table16[Date],0),0)=1,INDEX(Table16[New Claimed],MATCH(H421,Table16[Date],0)),S420+(K420*0.01)+J421)</f>
        <v>13038.724756567195</v>
      </c>
      <c r="T421" s="27">
        <f t="shared" si="83"/>
        <v>-3.2599457683175563E-2</v>
      </c>
      <c r="U421" s="28">
        <f t="shared" si="84"/>
        <v>1.9030515200976067E-4</v>
      </c>
      <c r="V421" s="29">
        <f t="shared" si="79"/>
        <v>1.8044032539009464E-2</v>
      </c>
      <c r="W421" s="45">
        <f t="shared" si="85"/>
        <v>604405.85637385759</v>
      </c>
      <c r="X421" s="45">
        <f t="shared" si="86"/>
        <v>0</v>
      </c>
      <c r="Y421" s="15"/>
      <c r="Z421" s="15"/>
    </row>
    <row r="422" spans="1:26" ht="18" customHeight="1" x14ac:dyDescent="0.25">
      <c r="A422" s="15"/>
      <c r="B422" s="15"/>
      <c r="C422" s="15"/>
      <c r="D422" s="15"/>
      <c r="E422" s="16"/>
      <c r="F422" s="15"/>
      <c r="G422" s="23">
        <v>420</v>
      </c>
      <c r="H422" s="24">
        <f t="shared" si="78"/>
        <v>45138</v>
      </c>
      <c r="I422" s="25">
        <f>SUMIF(Table1[Date],"="&amp;H422,Table1[$STAKE TO FAUCET])</f>
        <v>0</v>
      </c>
      <c r="J422" s="25">
        <f>SUMIF(Table13[Date],"="&amp;H422,Table13[$STAKE CLAIMED])</f>
        <v>0</v>
      </c>
      <c r="K422" s="26">
        <f>IF(IFERROR(MATCH(H422,Table16[Date],0),0)=1,INDEX(Table16[New NFV],MATCH(H422,Table16[Date],0)),K421 + (K421*0.0095)+I422)</f>
        <v>12747.045859666874</v>
      </c>
      <c r="L422" s="26">
        <f>IF(T422&lt;-0.33,IF(L421-(W421-X422)&lt;K422,K422,L421-(W421-X422)),IF(IFERROR(MATCH(H422,Table16[Date],0),0)=1,INDEX(Table16[New GFV],MATCH(H422,Table16[Date],0)),L421+(L421*V421*0.95)+I422))</f>
        <v>584272.57457974064</v>
      </c>
      <c r="M422" s="26">
        <f t="shared" si="87"/>
        <v>126.27088518738856</v>
      </c>
      <c r="N422" s="26">
        <f t="shared" si="81"/>
        <v>6.3135442593694284</v>
      </c>
      <c r="O422" s="26">
        <f t="shared" si="80"/>
        <v>10364.958973237999</v>
      </c>
      <c r="P422" s="26">
        <f t="shared" si="82"/>
        <v>518.24794866189995</v>
      </c>
      <c r="Q422" s="26">
        <f t="shared" si="88"/>
        <v>10491.229858425388</v>
      </c>
      <c r="R422" s="26">
        <f t="shared" si="89"/>
        <v>524.56149292126941</v>
      </c>
      <c r="S422" s="26">
        <f>IF(IFERROR(MATCH(H422,Table16[Date],0),0)=1,INDEX(Table16[New Claimed],MATCH(H422,Table16[Date],0)),S421+(K421*0.01)+J422)</f>
        <v>13164.995641754584</v>
      </c>
      <c r="T422" s="27">
        <f t="shared" si="83"/>
        <v>-3.2787971949653917E-2</v>
      </c>
      <c r="U422" s="28">
        <f t="shared" si="84"/>
        <v>1.8851426647835401E-4</v>
      </c>
      <c r="V422" s="29">
        <f t="shared" si="79"/>
        <v>1.8032721683020763E-2</v>
      </c>
      <c r="W422" s="45">
        <f t="shared" si="85"/>
        <v>614770.8153470956</v>
      </c>
      <c r="X422" s="45">
        <f t="shared" si="86"/>
        <v>0</v>
      </c>
      <c r="Y422" s="15"/>
      <c r="Z422" s="15"/>
    </row>
    <row r="423" spans="1:26" ht="18" customHeight="1" x14ac:dyDescent="0.25">
      <c r="A423" s="15"/>
      <c r="B423" s="15"/>
      <c r="C423" s="15"/>
      <c r="D423" s="15"/>
      <c r="E423" s="16"/>
      <c r="F423" s="15"/>
      <c r="G423" s="23">
        <v>421</v>
      </c>
      <c r="H423" s="24">
        <f t="shared" si="78"/>
        <v>45139</v>
      </c>
      <c r="I423" s="25">
        <f>SUMIF(Table1[Date],"="&amp;H423,Table1[$STAKE TO FAUCET])</f>
        <v>0</v>
      </c>
      <c r="J423" s="25">
        <f>SUMIF(Table13[Date],"="&amp;H423,Table13[$STAKE CLAIMED])</f>
        <v>0</v>
      </c>
      <c r="K423" s="26">
        <f>IF(IFERROR(MATCH(H423,Table16[Date],0),0)=1,INDEX(Table16[New NFV],MATCH(H423,Table16[Date],0)),K422 + (K422*0.0095)+I423)</f>
        <v>12868.14279533371</v>
      </c>
      <c r="L423" s="26">
        <f>IF(T423&lt;-0.33,IF(L422-(W422-X423)&lt;K423,K423,L422-(W422-X423)),IF(IFERROR(MATCH(H423,Table16[Date],0),0)=1,INDEX(Table16[New GFV],MATCH(H423,Table16[Date],0)),L422+(L422*V422*0.95)+I423))</f>
        <v>594281.79806793819</v>
      </c>
      <c r="M423" s="26">
        <f t="shared" si="87"/>
        <v>127.47045859666875</v>
      </c>
      <c r="N423" s="26">
        <f t="shared" si="81"/>
        <v>6.3735229298334382</v>
      </c>
      <c r="O423" s="26">
        <f t="shared" si="80"/>
        <v>10536.024724418456</v>
      </c>
      <c r="P423" s="26">
        <f t="shared" si="82"/>
        <v>526.80123622092276</v>
      </c>
      <c r="Q423" s="26">
        <f t="shared" si="88"/>
        <v>10663.495183015124</v>
      </c>
      <c r="R423" s="26">
        <f t="shared" si="89"/>
        <v>533.17475915075624</v>
      </c>
      <c r="S423" s="26">
        <f>IF(IFERROR(MATCH(H423,Table16[Date],0),0)=1,INDEX(Table16[New Claimed],MATCH(H423,Table16[Date],0)),S422+(K422*0.01)+J423)</f>
        <v>13292.466100351252</v>
      </c>
      <c r="T423" s="27">
        <f t="shared" si="83"/>
        <v>-3.297471218390674E-2</v>
      </c>
      <c r="U423" s="28">
        <f t="shared" si="84"/>
        <v>1.8674023425282321E-4</v>
      </c>
      <c r="V423" s="29">
        <f t="shared" si="79"/>
        <v>1.8021517268965594E-2</v>
      </c>
      <c r="W423" s="45">
        <f t="shared" si="85"/>
        <v>625306.84007151402</v>
      </c>
      <c r="X423" s="45">
        <f t="shared" si="86"/>
        <v>0</v>
      </c>
      <c r="Y423" s="15"/>
      <c r="Z423" s="15"/>
    </row>
    <row r="424" spans="1:26" ht="18" customHeight="1" x14ac:dyDescent="0.25">
      <c r="A424" s="15"/>
      <c r="B424" s="15"/>
      <c r="C424" s="15"/>
      <c r="D424" s="15"/>
      <c r="E424" s="16"/>
      <c r="F424" s="15"/>
      <c r="G424" s="23">
        <v>422</v>
      </c>
      <c r="H424" s="24">
        <f t="shared" si="78"/>
        <v>45140</v>
      </c>
      <c r="I424" s="25">
        <f>SUMIF(Table1[Date],"="&amp;H424,Table1[$STAKE TO FAUCET])</f>
        <v>0</v>
      </c>
      <c r="J424" s="25">
        <f>SUMIF(Table13[Date],"="&amp;H424,Table13[$STAKE CLAIMED])</f>
        <v>0</v>
      </c>
      <c r="K424" s="26">
        <f>IF(IFERROR(MATCH(H424,Table16[Date],0),0)=1,INDEX(Table16[New NFV],MATCH(H424,Table16[Date],0)),K423 + (K423*0.0095)+I424)</f>
        <v>12990.39015188938</v>
      </c>
      <c r="L424" s="26">
        <f>IF(T424&lt;-0.33,IF(L423-(W423-X424)&lt;K424,K424,L423-(W423-X424)),IF(IFERROR(MATCH(H424,Table16[Date],0),0)=1,INDEX(Table16[New GFV],MATCH(H424,Table16[Date],0)),L423+(L423*V423*0.95)+I424))</f>
        <v>604456.16477012576</v>
      </c>
      <c r="M424" s="26">
        <f t="shared" si="87"/>
        <v>128.68142795333711</v>
      </c>
      <c r="N424" s="26">
        <f t="shared" si="81"/>
        <v>6.4340713976668553</v>
      </c>
      <c r="O424" s="26">
        <f t="shared" si="80"/>
        <v>10709.859686513271</v>
      </c>
      <c r="P424" s="26">
        <f t="shared" si="82"/>
        <v>535.49298432566354</v>
      </c>
      <c r="Q424" s="26">
        <f t="shared" si="88"/>
        <v>10838.541114466609</v>
      </c>
      <c r="R424" s="26">
        <f t="shared" si="89"/>
        <v>541.92705572333034</v>
      </c>
      <c r="S424" s="26">
        <f>IF(IFERROR(MATCH(H424,Table16[Date],0),0)=1,INDEX(Table16[New Claimed],MATCH(H424,Table16[Date],0)),S423+(K423*0.01)+J424)</f>
        <v>13421.147528304589</v>
      </c>
      <c r="T424" s="27">
        <f t="shared" si="83"/>
        <v>-3.3159695080640678E-2</v>
      </c>
      <c r="U424" s="28">
        <f t="shared" si="84"/>
        <v>1.8498289673393731E-4</v>
      </c>
      <c r="V424" s="29">
        <f t="shared" si="79"/>
        <v>1.8010418295161555E-2</v>
      </c>
      <c r="W424" s="45">
        <f t="shared" si="85"/>
        <v>636016.69975802733</v>
      </c>
      <c r="X424" s="45">
        <f t="shared" si="86"/>
        <v>0</v>
      </c>
      <c r="Y424" s="15"/>
      <c r="Z424" s="15"/>
    </row>
    <row r="425" spans="1:26" ht="18" customHeight="1" x14ac:dyDescent="0.25">
      <c r="A425" s="15"/>
      <c r="B425" s="15"/>
      <c r="C425" s="15"/>
      <c r="D425" s="15"/>
      <c r="E425" s="16"/>
      <c r="F425" s="15"/>
      <c r="G425" s="23">
        <v>423</v>
      </c>
      <c r="H425" s="24">
        <f t="shared" si="78"/>
        <v>45141</v>
      </c>
      <c r="I425" s="25">
        <f>SUMIF(Table1[Date],"="&amp;H425,Table1[$STAKE TO FAUCET])</f>
        <v>0</v>
      </c>
      <c r="J425" s="25">
        <f>SUMIF(Table13[Date],"="&amp;H425,Table13[$STAKE CLAIMED])</f>
        <v>0</v>
      </c>
      <c r="K425" s="26">
        <f>IF(IFERROR(MATCH(H425,Table16[Date],0),0)=1,INDEX(Table16[New NFV],MATCH(H425,Table16[Date],0)),K424 + (K424*0.0095)+I425)</f>
        <v>13113.798858332329</v>
      </c>
      <c r="L425" s="26">
        <f>IF(T425&lt;-0.33,IF(L424-(W424-X425)&lt;K425,K425,L424-(W424-X425)),IF(IFERROR(MATCH(H425,Table16[Date],0),0)=1,INDEX(Table16[New GFV],MATCH(H425,Table16[Date],0)),L424+(L424*V424*0.95)+I425))</f>
        <v>614798.34772029484</v>
      </c>
      <c r="M425" s="26">
        <f t="shared" si="87"/>
        <v>129.9039015188938</v>
      </c>
      <c r="N425" s="26">
        <f t="shared" si="81"/>
        <v>6.4951950759446904</v>
      </c>
      <c r="O425" s="26">
        <f t="shared" si="80"/>
        <v>10886.508368599061</v>
      </c>
      <c r="P425" s="26">
        <f t="shared" si="82"/>
        <v>544.32541842995306</v>
      </c>
      <c r="Q425" s="26">
        <f t="shared" si="88"/>
        <v>11016.412270117955</v>
      </c>
      <c r="R425" s="26">
        <f t="shared" si="89"/>
        <v>550.82061350589777</v>
      </c>
      <c r="S425" s="26">
        <f>IF(IFERROR(MATCH(H425,Table16[Date],0),0)=1,INDEX(Table16[New Claimed],MATCH(H425,Table16[Date],0)),S424+(K424*0.01)+J425)</f>
        <v>13551.051429823483</v>
      </c>
      <c r="T425" s="27">
        <f t="shared" si="83"/>
        <v>-3.3342937177454811E-2</v>
      </c>
      <c r="U425" s="28">
        <f t="shared" si="84"/>
        <v>1.8324209681413323E-4</v>
      </c>
      <c r="V425" s="29">
        <f t="shared" si="79"/>
        <v>1.7999423769352711E-2</v>
      </c>
      <c r="W425" s="45">
        <f t="shared" si="85"/>
        <v>646903.20812662644</v>
      </c>
      <c r="X425" s="45">
        <f t="shared" si="86"/>
        <v>0</v>
      </c>
      <c r="Y425" s="15"/>
      <c r="Z425" s="15"/>
    </row>
    <row r="426" spans="1:26" ht="18" customHeight="1" x14ac:dyDescent="0.25">
      <c r="A426" s="15"/>
      <c r="B426" s="15"/>
      <c r="C426" s="15"/>
      <c r="D426" s="15"/>
      <c r="E426" s="16"/>
      <c r="F426" s="15"/>
      <c r="G426" s="23">
        <v>424</v>
      </c>
      <c r="H426" s="24">
        <f t="shared" si="78"/>
        <v>45142</v>
      </c>
      <c r="I426" s="25">
        <f>SUMIF(Table1[Date],"="&amp;H426,Table1[$STAKE TO FAUCET])</f>
        <v>0</v>
      </c>
      <c r="J426" s="25">
        <f>SUMIF(Table13[Date],"="&amp;H426,Table13[$STAKE CLAIMED])</f>
        <v>0</v>
      </c>
      <c r="K426" s="26">
        <f>IF(IFERROR(MATCH(H426,Table16[Date],0),0)=1,INDEX(Table16[New NFV],MATCH(H426,Table16[Date],0)),K425 + (K425*0.0095)+I426)</f>
        <v>13238.379947486486</v>
      </c>
      <c r="L426" s="26">
        <f>IF(T426&lt;-0.33,IF(L425-(W425-X426)&lt;K426,K426,L425-(W425-X426)),IF(IFERROR(MATCH(H426,Table16[Date],0),0)=1,INDEX(Table16[New GFV],MATCH(H426,Table16[Date],0)),L425+(L425*V425*0.95)+I426))</f>
        <v>625311.06291394448</v>
      </c>
      <c r="M426" s="26">
        <f t="shared" si="87"/>
        <v>131.13798858332331</v>
      </c>
      <c r="N426" s="26">
        <f t="shared" si="81"/>
        <v>6.5568994291661653</v>
      </c>
      <c r="O426" s="26">
        <f t="shared" si="80"/>
        <v>11066.015993315448</v>
      </c>
      <c r="P426" s="26">
        <f t="shared" si="82"/>
        <v>553.30079966577239</v>
      </c>
      <c r="Q426" s="26">
        <f t="shared" si="88"/>
        <v>11197.153981898771</v>
      </c>
      <c r="R426" s="26">
        <f t="shared" si="89"/>
        <v>559.85769909493854</v>
      </c>
      <c r="S426" s="26">
        <f>IF(IFERROR(MATCH(H426,Table16[Date],0),0)=1,INDEX(Table16[New Claimed],MATCH(H426,Table16[Date],0)),S425+(K425*0.01)+J426)</f>
        <v>13682.189418406806</v>
      </c>
      <c r="T426" s="27">
        <f t="shared" si="83"/>
        <v>-3.3524454856319774E-2</v>
      </c>
      <c r="U426" s="28">
        <f t="shared" si="84"/>
        <v>1.8151767886496334E-4</v>
      </c>
      <c r="V426" s="29">
        <f t="shared" si="79"/>
        <v>1.7988532708620809E-2</v>
      </c>
      <c r="W426" s="45">
        <f t="shared" si="85"/>
        <v>657969.22411994194</v>
      </c>
      <c r="X426" s="45">
        <f t="shared" si="86"/>
        <v>0</v>
      </c>
      <c r="Y426" s="15"/>
      <c r="Z426" s="15"/>
    </row>
    <row r="427" spans="1:26" ht="18" customHeight="1" x14ac:dyDescent="0.25">
      <c r="A427" s="15"/>
      <c r="B427" s="15"/>
      <c r="C427" s="15"/>
      <c r="D427" s="15"/>
      <c r="E427" s="16"/>
      <c r="F427" s="15"/>
      <c r="G427" s="23">
        <v>425</v>
      </c>
      <c r="H427" s="24">
        <f t="shared" si="78"/>
        <v>45143</v>
      </c>
      <c r="I427" s="25">
        <f>SUMIF(Table1[Date],"="&amp;H427,Table1[$STAKE TO FAUCET])</f>
        <v>0</v>
      </c>
      <c r="J427" s="25">
        <f>SUMIF(Table13[Date],"="&amp;H427,Table13[$STAKE CLAIMED])</f>
        <v>0</v>
      </c>
      <c r="K427" s="26">
        <f>IF(IFERROR(MATCH(H427,Table16[Date],0),0)=1,INDEX(Table16[New NFV],MATCH(H427,Table16[Date],0)),K426 + (K426*0.0095)+I427)</f>
        <v>13364.144556987609</v>
      </c>
      <c r="L427" s="26">
        <f>IF(T427&lt;-0.33,IF(L426-(W426-X427)&lt;K427,K427,L426-(W426-X427)),IF(IFERROR(MATCH(H427,Table16[Date],0),0)=1,INDEX(Table16[New GFV],MATCH(H427,Table16[Date],0)),L426+(L426*V426*0.95)+I427))</f>
        <v>635997.06999681995</v>
      </c>
      <c r="M427" s="26">
        <f t="shared" si="87"/>
        <v>132.38379947486487</v>
      </c>
      <c r="N427" s="26">
        <f t="shared" si="81"/>
        <v>6.6191899737432438</v>
      </c>
      <c r="O427" s="26">
        <f t="shared" si="80"/>
        <v>11248.428508289935</v>
      </c>
      <c r="P427" s="26">
        <f t="shared" si="82"/>
        <v>562.42142541449675</v>
      </c>
      <c r="Q427" s="26">
        <f t="shared" si="88"/>
        <v>11380.8123077648</v>
      </c>
      <c r="R427" s="26">
        <f t="shared" si="89"/>
        <v>569.04061538823998</v>
      </c>
      <c r="S427" s="26">
        <f>IF(IFERROR(MATCH(H427,Table16[Date],0),0)=1,INDEX(Table16[New Claimed],MATCH(H427,Table16[Date],0)),S426+(K426*0.01)+J427)</f>
        <v>13814.573217881671</v>
      </c>
      <c r="T427" s="27">
        <f t="shared" si="83"/>
        <v>-3.3704264345041805E-2</v>
      </c>
      <c r="U427" s="28">
        <f t="shared" si="84"/>
        <v>1.7980948872203112E-4</v>
      </c>
      <c r="V427" s="29">
        <f t="shared" si="79"/>
        <v>1.7977744139297491E-2</v>
      </c>
      <c r="W427" s="45">
        <f t="shared" si="85"/>
        <v>669217.65262823191</v>
      </c>
      <c r="X427" s="45">
        <f t="shared" si="86"/>
        <v>0</v>
      </c>
      <c r="Y427" s="15"/>
      <c r="Z427" s="15"/>
    </row>
    <row r="428" spans="1:26" ht="18" customHeight="1" x14ac:dyDescent="0.25">
      <c r="A428" s="15"/>
      <c r="B428" s="15"/>
      <c r="C428" s="15"/>
      <c r="D428" s="15"/>
      <c r="E428" s="16"/>
      <c r="F428" s="15"/>
      <c r="G428" s="23">
        <v>426</v>
      </c>
      <c r="H428" s="24">
        <f t="shared" si="78"/>
        <v>45144</v>
      </c>
      <c r="I428" s="25">
        <f>SUMIF(Table1[Date],"="&amp;H428,Table1[$STAKE TO FAUCET])</f>
        <v>0</v>
      </c>
      <c r="J428" s="25">
        <f>SUMIF(Table13[Date],"="&amp;H428,Table13[$STAKE CLAIMED])</f>
        <v>0</v>
      </c>
      <c r="K428" s="26">
        <f>IF(IFERROR(MATCH(H428,Table16[Date],0),0)=1,INDEX(Table16[New NFV],MATCH(H428,Table16[Date],0)),K427 + (K427*0.0095)+I428)</f>
        <v>13491.10393027899</v>
      </c>
      <c r="L428" s="26">
        <f>IF(T428&lt;-0.33,IF(L427-(W427-X428)&lt;K428,K428,L427-(W427-X428)),IF(IFERROR(MATCH(H428,Table16[Date],0),0)=1,INDEX(Table16[New GFV],MATCH(H428,Table16[Date],0)),L427+(L427*V427*0.95)+I428))</f>
        <v>646859.17296467838</v>
      </c>
      <c r="M428" s="26">
        <f t="shared" si="87"/>
        <v>133.64144556987608</v>
      </c>
      <c r="N428" s="26">
        <f t="shared" si="81"/>
        <v>6.6820722784938047</v>
      </c>
      <c r="O428" s="26">
        <f t="shared" si="80"/>
        <v>11433.792597745705</v>
      </c>
      <c r="P428" s="26">
        <f t="shared" si="82"/>
        <v>571.68962988728526</v>
      </c>
      <c r="Q428" s="26">
        <f t="shared" si="88"/>
        <v>11567.434043315581</v>
      </c>
      <c r="R428" s="26">
        <f t="shared" si="89"/>
        <v>578.37170216577908</v>
      </c>
      <c r="S428" s="26">
        <f>IF(IFERROR(MATCH(H428,Table16[Date],0),0)=1,INDEX(Table16[New Claimed],MATCH(H428,Table16[Date],0)),S427+(K427*0.01)+J428)</f>
        <v>13948.214663451547</v>
      </c>
      <c r="T428" s="27">
        <f t="shared" si="83"/>
        <v>-3.388238171871405E-2</v>
      </c>
      <c r="U428" s="28">
        <f t="shared" si="84"/>
        <v>1.7811737367224439E-4</v>
      </c>
      <c r="V428" s="29">
        <f t="shared" si="79"/>
        <v>1.7967057096877154E-2</v>
      </c>
      <c r="W428" s="45">
        <f t="shared" si="85"/>
        <v>680651.44522597757</v>
      </c>
      <c r="X428" s="45">
        <f t="shared" si="86"/>
        <v>0</v>
      </c>
      <c r="Y428" s="15"/>
      <c r="Z428" s="15"/>
    </row>
    <row r="429" spans="1:26" ht="18" customHeight="1" x14ac:dyDescent="0.25">
      <c r="A429" s="15"/>
      <c r="B429" s="15"/>
      <c r="C429" s="15"/>
      <c r="D429" s="15"/>
      <c r="E429" s="16"/>
      <c r="F429" s="15"/>
      <c r="G429" s="23">
        <v>427</v>
      </c>
      <c r="H429" s="24">
        <f t="shared" si="78"/>
        <v>45145</v>
      </c>
      <c r="I429" s="25">
        <f>SUMIF(Table1[Date],"="&amp;H429,Table1[$STAKE TO FAUCET])</f>
        <v>0</v>
      </c>
      <c r="J429" s="25">
        <f>SUMIF(Table13[Date],"="&amp;H429,Table13[$STAKE CLAIMED])</f>
        <v>0</v>
      </c>
      <c r="K429" s="26">
        <f>IF(IFERROR(MATCH(H429,Table16[Date],0),0)=1,INDEX(Table16[New NFV],MATCH(H429,Table16[Date],0)),K428 + (K428*0.0095)+I429)</f>
        <v>13619.269417616641</v>
      </c>
      <c r="L429" s="26">
        <f>IF(T429&lt;-0.33,IF(L428-(W428-X429)&lt;K429,K429,L428-(W428-X429)),IF(IFERROR(MATCH(H429,Table16[Date],0),0)=1,INDEX(Table16[New GFV],MATCH(H429,Table16[Date],0)),L428+(L428*V428*0.95)+I429))</f>
        <v>657900.22087425878</v>
      </c>
      <c r="M429" s="26">
        <f t="shared" si="87"/>
        <v>134.9110393027899</v>
      </c>
      <c r="N429" s="26">
        <f t="shared" si="81"/>
        <v>6.7455519651394953</v>
      </c>
      <c r="O429" s="26">
        <f t="shared" si="80"/>
        <v>11622.15569429511</v>
      </c>
      <c r="P429" s="26">
        <f t="shared" si="82"/>
        <v>581.10778471475555</v>
      </c>
      <c r="Q429" s="26">
        <f t="shared" si="88"/>
        <v>11757.0667335979</v>
      </c>
      <c r="R429" s="26">
        <f t="shared" si="89"/>
        <v>587.85333667989505</v>
      </c>
      <c r="S429" s="26">
        <f>IF(IFERROR(MATCH(H429,Table16[Date],0),0)=1,INDEX(Table16[New Claimed],MATCH(H429,Table16[Date],0)),S428+(K428*0.01)+J429)</f>
        <v>14083.125702754336</v>
      </c>
      <c r="T429" s="27">
        <f t="shared" si="83"/>
        <v>-3.4058822901153085E-2</v>
      </c>
      <c r="U429" s="28">
        <f t="shared" si="84"/>
        <v>1.764411824390355E-4</v>
      </c>
      <c r="V429" s="29">
        <f t="shared" si="79"/>
        <v>1.7956470625930813E-2</v>
      </c>
      <c r="W429" s="45">
        <f t="shared" si="85"/>
        <v>692273.60092027264</v>
      </c>
      <c r="X429" s="45">
        <f t="shared" si="86"/>
        <v>0</v>
      </c>
      <c r="Y429" s="15"/>
      <c r="Z429" s="15"/>
    </row>
    <row r="430" spans="1:26" ht="18" customHeight="1" x14ac:dyDescent="0.25">
      <c r="A430" s="15"/>
      <c r="B430" s="15"/>
      <c r="C430" s="15"/>
      <c r="D430" s="15"/>
      <c r="E430" s="16"/>
      <c r="F430" s="15"/>
      <c r="G430" s="23">
        <v>428</v>
      </c>
      <c r="H430" s="24">
        <f t="shared" si="78"/>
        <v>45146</v>
      </c>
      <c r="I430" s="25">
        <f>SUMIF(Table1[Date],"="&amp;H430,Table1[$STAKE TO FAUCET])</f>
        <v>0</v>
      </c>
      <c r="J430" s="25">
        <f>SUMIF(Table13[Date],"="&amp;H430,Table13[$STAKE CLAIMED])</f>
        <v>0</v>
      </c>
      <c r="K430" s="26">
        <f>IF(IFERROR(MATCH(H430,Table16[Date],0),0)=1,INDEX(Table16[New NFV],MATCH(H430,Table16[Date],0)),K429 + (K429*0.0095)+I430)</f>
        <v>13748.652477083999</v>
      </c>
      <c r="L430" s="26">
        <f>IF(T430&lt;-0.33,IF(L429-(W429-X430)&lt;K430,K430,L429-(W429-X430)),IF(IFERROR(MATCH(H430,Table16[Date],0),0)=1,INDEX(Table16[New GFV],MATCH(H430,Table16[Date],0)),L429+(L429*V429*0.95)+I430))</f>
        <v>669123.1085656347</v>
      </c>
      <c r="M430" s="26">
        <f t="shared" si="87"/>
        <v>136.19269417616641</v>
      </c>
      <c r="N430" s="26">
        <f t="shared" si="81"/>
        <v>6.8096347088083213</v>
      </c>
      <c r="O430" s="26">
        <f t="shared" si="80"/>
        <v>11813.565990922021</v>
      </c>
      <c r="P430" s="26">
        <f t="shared" si="82"/>
        <v>590.67829954610113</v>
      </c>
      <c r="Q430" s="26">
        <f t="shared" si="88"/>
        <v>11949.758685098188</v>
      </c>
      <c r="R430" s="26">
        <f t="shared" si="89"/>
        <v>597.48793425490942</v>
      </c>
      <c r="S430" s="26">
        <f>IF(IFERROR(MATCH(H430,Table16[Date],0),0)=1,INDEX(Table16[New Claimed],MATCH(H430,Table16[Date],0)),S429+(K429*0.01)+J430)</f>
        <v>14219.318396930503</v>
      </c>
      <c r="T430" s="27">
        <f t="shared" si="83"/>
        <v>-3.4233603666323033E-2</v>
      </c>
      <c r="U430" s="28">
        <f t="shared" si="84"/>
        <v>1.7478076516994762E-4</v>
      </c>
      <c r="V430" s="29">
        <f t="shared" si="79"/>
        <v>1.7945983780020616E-2</v>
      </c>
      <c r="W430" s="45">
        <f t="shared" si="85"/>
        <v>704087.16691119468</v>
      </c>
      <c r="X430" s="45">
        <f t="shared" si="86"/>
        <v>0</v>
      </c>
      <c r="Y430" s="15"/>
      <c r="Z430" s="15"/>
    </row>
    <row r="431" spans="1:26" ht="18" customHeight="1" x14ac:dyDescent="0.25">
      <c r="A431" s="15"/>
      <c r="B431" s="15"/>
      <c r="C431" s="15"/>
      <c r="D431" s="15"/>
      <c r="E431" s="16"/>
      <c r="F431" s="15"/>
      <c r="G431" s="23">
        <v>429</v>
      </c>
      <c r="H431" s="24">
        <f t="shared" si="78"/>
        <v>45147</v>
      </c>
      <c r="I431" s="25">
        <f>SUMIF(Table1[Date],"="&amp;H431,Table1[$STAKE TO FAUCET])</f>
        <v>0</v>
      </c>
      <c r="J431" s="25">
        <f>SUMIF(Table13[Date],"="&amp;H431,Table13[$STAKE CLAIMED])</f>
        <v>0</v>
      </c>
      <c r="K431" s="26">
        <f>IF(IFERROR(MATCH(H431,Table16[Date],0),0)=1,INDEX(Table16[New NFV],MATCH(H431,Table16[Date],0)),K430 + (K430*0.0095)+I431)</f>
        <v>13879.264675616298</v>
      </c>
      <c r="L431" s="26">
        <f>IF(T431&lt;-0.33,IF(L430-(W430-X431)&lt;K431,K431,L430-(W430-X431)),IF(IFERROR(MATCH(H431,Table16[Date],0),0)=1,INDEX(Table16[New GFV],MATCH(H431,Table16[Date],0)),L430+(L430*V430*0.95)+I431))</f>
        <v>680530.7773961327</v>
      </c>
      <c r="M431" s="26">
        <f t="shared" si="87"/>
        <v>137.48652477083999</v>
      </c>
      <c r="N431" s="26">
        <f t="shared" si="81"/>
        <v>6.8743262385420003</v>
      </c>
      <c r="O431" s="26">
        <f t="shared" si="80"/>
        <v>12008.072453155854</v>
      </c>
      <c r="P431" s="26">
        <f t="shared" si="82"/>
        <v>600.40362265779265</v>
      </c>
      <c r="Q431" s="26">
        <f t="shared" si="88"/>
        <v>12145.558977926694</v>
      </c>
      <c r="R431" s="26">
        <f t="shared" si="89"/>
        <v>607.27794889633469</v>
      </c>
      <c r="S431" s="26">
        <f>IF(IFERROR(MATCH(H431,Table16[Date],0),0)=1,INDEX(Table16[New Claimed],MATCH(H431,Table16[Date],0)),S430+(K430*0.01)+J431)</f>
        <v>14356.804921701343</v>
      </c>
      <c r="T431" s="27">
        <f t="shared" si="83"/>
        <v>-3.4406739639745415E-2</v>
      </c>
      <c r="U431" s="28">
        <f t="shared" si="84"/>
        <v>1.7313597342238224E-4</v>
      </c>
      <c r="V431" s="29">
        <f t="shared" si="79"/>
        <v>1.7935595621615272E-2</v>
      </c>
      <c r="W431" s="45">
        <f t="shared" si="85"/>
        <v>716095.23936435056</v>
      </c>
      <c r="X431" s="45">
        <f t="shared" si="86"/>
        <v>0</v>
      </c>
      <c r="Y431" s="15"/>
      <c r="Z431" s="15"/>
    </row>
    <row r="432" spans="1:26" ht="18" customHeight="1" x14ac:dyDescent="0.25">
      <c r="A432" s="15"/>
      <c r="B432" s="15"/>
      <c r="C432" s="15"/>
      <c r="D432" s="15"/>
      <c r="E432" s="16"/>
      <c r="F432" s="15"/>
      <c r="G432" s="23">
        <v>430</v>
      </c>
      <c r="H432" s="24">
        <f t="shared" ref="H432:H495" si="90">H431+1</f>
        <v>45148</v>
      </c>
      <c r="I432" s="25">
        <f>SUMIF(Table1[Date],"="&amp;H432,Table1[$STAKE TO FAUCET])</f>
        <v>0</v>
      </c>
      <c r="J432" s="25">
        <f>SUMIF(Table13[Date],"="&amp;H432,Table13[$STAKE CLAIMED])</f>
        <v>0</v>
      </c>
      <c r="K432" s="26">
        <f>IF(IFERROR(MATCH(H432,Table16[Date],0),0)=1,INDEX(Table16[New NFV],MATCH(H432,Table16[Date],0)),K431 + (K431*0.0095)+I432)</f>
        <v>14011.117690034653</v>
      </c>
      <c r="L432" s="26">
        <f>IF(T432&lt;-0.33,IF(L431-(W431-X432)&lt;K432,K432,L431-(W431-X432)),IF(IFERROR(MATCH(H432,Table16[Date],0),0)=1,INDEX(Table16[New GFV],MATCH(H432,Table16[Date],0)),L431+(L431*V431*0.95)+I432))</f>
        <v>692126.21598600119</v>
      </c>
      <c r="M432" s="26">
        <f t="shared" si="87"/>
        <v>138.79264675616298</v>
      </c>
      <c r="N432" s="26">
        <f t="shared" si="81"/>
        <v>6.939632337808149</v>
      </c>
      <c r="O432" s="26">
        <f t="shared" si="80"/>
        <v>12205.724831440515</v>
      </c>
      <c r="P432" s="26">
        <f t="shared" si="82"/>
        <v>610.2862415720258</v>
      </c>
      <c r="Q432" s="26">
        <f t="shared" si="88"/>
        <v>12344.517478196678</v>
      </c>
      <c r="R432" s="26">
        <f t="shared" si="89"/>
        <v>617.22587390983392</v>
      </c>
      <c r="S432" s="26">
        <f>IF(IFERROR(MATCH(H432,Table16[Date],0),0)=1,INDEX(Table16[New Claimed],MATCH(H432,Table16[Date],0)),S431+(K431*0.01)+J432)</f>
        <v>14495.597568457506</v>
      </c>
      <c r="T432" s="27">
        <f t="shared" si="83"/>
        <v>-3.4578246299896372E-2</v>
      </c>
      <c r="U432" s="28">
        <f t="shared" si="84"/>
        <v>1.7150666015095656E-4</v>
      </c>
      <c r="V432" s="29">
        <f t="shared" si="79"/>
        <v>1.7925305222006215E-2</v>
      </c>
      <c r="W432" s="45">
        <f t="shared" si="85"/>
        <v>728300.96419579105</v>
      </c>
      <c r="X432" s="45">
        <f t="shared" si="86"/>
        <v>0</v>
      </c>
      <c r="Y432" s="15"/>
      <c r="Z432" s="15"/>
    </row>
    <row r="433" spans="1:26" ht="18" customHeight="1" x14ac:dyDescent="0.25">
      <c r="A433" s="15"/>
      <c r="B433" s="15"/>
      <c r="C433" s="15"/>
      <c r="D433" s="15"/>
      <c r="E433" s="16"/>
      <c r="F433" s="15"/>
      <c r="G433" s="23">
        <v>431</v>
      </c>
      <c r="H433" s="24">
        <f t="shared" si="90"/>
        <v>45149</v>
      </c>
      <c r="I433" s="25">
        <f>SUMIF(Table1[Date],"="&amp;H433,Table1[$STAKE TO FAUCET])</f>
        <v>0</v>
      </c>
      <c r="J433" s="25">
        <f>SUMIF(Table13[Date],"="&amp;H433,Table13[$STAKE CLAIMED])</f>
        <v>0</v>
      </c>
      <c r="K433" s="26">
        <f>IF(IFERROR(MATCH(H433,Table16[Date],0),0)=1,INDEX(Table16[New NFV],MATCH(H433,Table16[Date],0)),K432 + (K432*0.0095)+I433)</f>
        <v>14144.223308089982</v>
      </c>
      <c r="L433" s="26">
        <f>IF(T433&lt;-0.33,IF(L432-(W432-X433)&lt;K433,K433,L432-(W432-X433)),IF(IFERROR(MATCH(H433,Table16[Date],0),0)=1,INDEX(Table16[New GFV],MATCH(H433,Table16[Date],0)),L432+(L432*V432*0.95)+I433))</f>
        <v>703912.46097601741</v>
      </c>
      <c r="M433" s="26">
        <f t="shared" si="87"/>
        <v>140.11117690034652</v>
      </c>
      <c r="N433" s="26">
        <f t="shared" si="81"/>
        <v>7.0055588450173261</v>
      </c>
      <c r="O433" s="26">
        <f t="shared" si="80"/>
        <v>12406.573673701268</v>
      </c>
      <c r="P433" s="26">
        <f t="shared" si="82"/>
        <v>620.32868368506342</v>
      </c>
      <c r="Q433" s="26">
        <f t="shared" si="88"/>
        <v>12546.684850601616</v>
      </c>
      <c r="R433" s="26">
        <f t="shared" si="89"/>
        <v>627.3342425300807</v>
      </c>
      <c r="S433" s="26">
        <f>IF(IFERROR(MATCH(H433,Table16[Date],0),0)=1,INDEX(Table16[New Claimed],MATCH(H433,Table16[Date],0)),S432+(K432*0.01)+J433)</f>
        <v>14635.708745357853</v>
      </c>
      <c r="T433" s="27">
        <f t="shared" si="83"/>
        <v>-3.4748138979590289E-2</v>
      </c>
      <c r="U433" s="28">
        <f t="shared" si="84"/>
        <v>1.6989267969391708E-4</v>
      </c>
      <c r="V433" s="29">
        <f t="shared" si="79"/>
        <v>1.7915111661224579E-2</v>
      </c>
      <c r="W433" s="45">
        <f t="shared" si="85"/>
        <v>740707.53786949231</v>
      </c>
      <c r="X433" s="45">
        <f t="shared" si="86"/>
        <v>0</v>
      </c>
      <c r="Y433" s="15"/>
      <c r="Z433" s="15"/>
    </row>
    <row r="434" spans="1:26" ht="18" customHeight="1" x14ac:dyDescent="0.25">
      <c r="A434" s="15"/>
      <c r="B434" s="15"/>
      <c r="C434" s="15"/>
      <c r="D434" s="15"/>
      <c r="E434" s="16"/>
      <c r="F434" s="15"/>
      <c r="G434" s="23">
        <v>432</v>
      </c>
      <c r="H434" s="24">
        <f t="shared" si="90"/>
        <v>45150</v>
      </c>
      <c r="I434" s="25">
        <f>SUMIF(Table1[Date],"="&amp;H434,Table1[$STAKE TO FAUCET])</f>
        <v>0</v>
      </c>
      <c r="J434" s="25">
        <f>SUMIF(Table13[Date],"="&amp;H434,Table13[$STAKE CLAIMED])</f>
        <v>0</v>
      </c>
      <c r="K434" s="26">
        <f>IF(IFERROR(MATCH(H434,Table16[Date],0),0)=1,INDEX(Table16[New NFV],MATCH(H434,Table16[Date],0)),K433 + (K433*0.0095)+I434)</f>
        <v>14278.593429516837</v>
      </c>
      <c r="L434" s="26">
        <f>IF(T434&lt;-0.33,IF(L433-(W433-X434)&lt;K434,K434,L433-(W433-X434)),IF(IFERROR(MATCH(H434,Table16[Date],0),0)=1,INDEX(Table16[New GFV],MATCH(H434,Table16[Date],0)),L433+(L433*V433*0.95)+I434))</f>
        <v>715892.59779722453</v>
      </c>
      <c r="M434" s="26">
        <f t="shared" si="87"/>
        <v>141.44223308089983</v>
      </c>
      <c r="N434" s="26">
        <f t="shared" si="81"/>
        <v>7.072111654044992</v>
      </c>
      <c r="O434" s="26">
        <f t="shared" si="80"/>
        <v>12610.670338112741</v>
      </c>
      <c r="P434" s="26">
        <f t="shared" si="82"/>
        <v>630.53351690563704</v>
      </c>
      <c r="Q434" s="26">
        <f t="shared" si="88"/>
        <v>12752.11257119364</v>
      </c>
      <c r="R434" s="26">
        <f t="shared" si="89"/>
        <v>637.60562855968203</v>
      </c>
      <c r="S434" s="26">
        <f>IF(IFERROR(MATCH(H434,Table16[Date],0),0)=1,INDEX(Table16[New Claimed],MATCH(H434,Table16[Date],0)),S433+(K433*0.01)+J434)</f>
        <v>14777.150978438753</v>
      </c>
      <c r="T434" s="27">
        <f t="shared" si="83"/>
        <v>-3.4916432867350418E-2</v>
      </c>
      <c r="U434" s="28">
        <f t="shared" si="84"/>
        <v>1.6829388776012921E-4</v>
      </c>
      <c r="V434" s="29">
        <f t="shared" si="79"/>
        <v>1.7905014027958972E-2</v>
      </c>
      <c r="W434" s="45">
        <f t="shared" si="85"/>
        <v>753318.20820760506</v>
      </c>
      <c r="X434" s="45">
        <f t="shared" si="86"/>
        <v>0</v>
      </c>
      <c r="Y434" s="15"/>
      <c r="Z434" s="15"/>
    </row>
    <row r="435" spans="1:26" ht="18" customHeight="1" x14ac:dyDescent="0.25">
      <c r="A435" s="15"/>
      <c r="B435" s="15"/>
      <c r="C435" s="15"/>
      <c r="D435" s="15"/>
      <c r="E435" s="16"/>
      <c r="F435" s="15"/>
      <c r="G435" s="23">
        <v>433</v>
      </c>
      <c r="H435" s="24">
        <f t="shared" si="90"/>
        <v>45151</v>
      </c>
      <c r="I435" s="25">
        <f>SUMIF(Table1[Date],"="&amp;H435,Table1[$STAKE TO FAUCET])</f>
        <v>0</v>
      </c>
      <c r="J435" s="25">
        <f>SUMIF(Table13[Date],"="&amp;H435,Table13[$STAKE CLAIMED])</f>
        <v>0</v>
      </c>
      <c r="K435" s="26">
        <f>IF(IFERROR(MATCH(H435,Table16[Date],0),0)=1,INDEX(Table16[New NFV],MATCH(H435,Table16[Date],0)),K434 + (K434*0.0095)+I435)</f>
        <v>14414.240067097247</v>
      </c>
      <c r="L435" s="26">
        <f>IF(T435&lt;-0.33,IF(L434-(W434-X435)&lt;K435,K435,L434-(W434-X435)),IF(IFERROR(MATCH(H435,Table16[Date],0),0)=1,INDEX(Table16[New GFV],MATCH(H435,Table16[Date],0)),L434+(L434*V434*0.95)+I435))</f>
        <v>728069.76145299221</v>
      </c>
      <c r="M435" s="26">
        <f t="shared" si="87"/>
        <v>142.78593429516837</v>
      </c>
      <c r="N435" s="26">
        <f t="shared" si="81"/>
        <v>7.1392967147584194</v>
      </c>
      <c r="O435" s="26">
        <f t="shared" si="80"/>
        <v>12818.067006071296</v>
      </c>
      <c r="P435" s="26">
        <f t="shared" si="82"/>
        <v>640.90335030356482</v>
      </c>
      <c r="Q435" s="26">
        <f t="shared" si="88"/>
        <v>12960.852940366465</v>
      </c>
      <c r="R435" s="26">
        <f t="shared" si="89"/>
        <v>648.04264701832324</v>
      </c>
      <c r="S435" s="26">
        <f>IF(IFERROR(MATCH(H435,Table16[Date],0),0)=1,INDEX(Table16[New Claimed],MATCH(H435,Table16[Date],0)),S434+(K434*0.01)+J435)</f>
        <v>14919.936912733921</v>
      </c>
      <c r="T435" s="27">
        <f t="shared" si="83"/>
        <v>-3.5083143008767137E-2</v>
      </c>
      <c r="U435" s="28">
        <f t="shared" si="84"/>
        <v>1.6671014141671908E-4</v>
      </c>
      <c r="V435" s="29">
        <f t="shared" si="79"/>
        <v>1.7895011419473968E-2</v>
      </c>
      <c r="W435" s="45">
        <f t="shared" si="85"/>
        <v>766136.27521367639</v>
      </c>
      <c r="X435" s="45">
        <f t="shared" si="86"/>
        <v>0</v>
      </c>
      <c r="Y435" s="15"/>
      <c r="Z435" s="15"/>
    </row>
    <row r="436" spans="1:26" ht="18" customHeight="1" x14ac:dyDescent="0.25">
      <c r="A436" s="15"/>
      <c r="B436" s="15"/>
      <c r="C436" s="15"/>
      <c r="D436" s="15"/>
      <c r="E436" s="16"/>
      <c r="F436" s="15"/>
      <c r="G436" s="23">
        <v>434</v>
      </c>
      <c r="H436" s="24">
        <f t="shared" si="90"/>
        <v>45152</v>
      </c>
      <c r="I436" s="25">
        <f>SUMIF(Table1[Date],"="&amp;H436,Table1[$STAKE TO FAUCET])</f>
        <v>0</v>
      </c>
      <c r="J436" s="25">
        <f>SUMIF(Table13[Date],"="&amp;H436,Table13[$STAKE CLAIMED])</f>
        <v>0</v>
      </c>
      <c r="K436" s="26">
        <f>IF(IFERROR(MATCH(H436,Table16[Date],0),0)=1,INDEX(Table16[New NFV],MATCH(H436,Table16[Date],0)),K435 + (K435*0.0095)+I436)</f>
        <v>14551.175347734672</v>
      </c>
      <c r="L436" s="26">
        <f>IF(T436&lt;-0.33,IF(L435-(W435-X436)&lt;K436,K436,L435-(W435-X436)),IF(IFERROR(MATCH(H436,Table16[Date],0),0)=1,INDEX(Table16[New GFV],MATCH(H436,Table16[Date],0)),L435+(L435*V435*0.95)+I436))</f>
        <v>740447.13731359842</v>
      </c>
      <c r="M436" s="26">
        <f t="shared" si="87"/>
        <v>144.14240067097248</v>
      </c>
      <c r="N436" s="26">
        <f t="shared" si="81"/>
        <v>7.2071200335486241</v>
      </c>
      <c r="O436" s="26">
        <f t="shared" si="80"/>
        <v>13028.816695374984</v>
      </c>
      <c r="P436" s="26">
        <f t="shared" si="82"/>
        <v>651.44083476874926</v>
      </c>
      <c r="Q436" s="26">
        <f t="shared" si="88"/>
        <v>13172.959096045957</v>
      </c>
      <c r="R436" s="26">
        <f t="shared" si="89"/>
        <v>658.64795480229793</v>
      </c>
      <c r="S436" s="26">
        <f>IF(IFERROR(MATCH(H436,Table16[Date],0),0)=1,INDEX(Table16[New Claimed],MATCH(H436,Table16[Date],0)),S435+(K435*0.01)+J436)</f>
        <v>15064.079313404894</v>
      </c>
      <c r="T436" s="27">
        <f t="shared" si="83"/>
        <v>-3.5248284307842631E-2</v>
      </c>
      <c r="U436" s="28">
        <f t="shared" si="84"/>
        <v>1.6514129907549413E-4</v>
      </c>
      <c r="V436" s="29">
        <f t="shared" si="79"/>
        <v>1.7885102941529441E-2</v>
      </c>
      <c r="W436" s="45">
        <f t="shared" si="85"/>
        <v>779165.09190905141</v>
      </c>
      <c r="X436" s="45">
        <f t="shared" si="86"/>
        <v>0</v>
      </c>
      <c r="Y436" s="15"/>
      <c r="Z436" s="15"/>
    </row>
    <row r="437" spans="1:26" ht="18" customHeight="1" x14ac:dyDescent="0.25">
      <c r="A437" s="15"/>
      <c r="B437" s="15"/>
      <c r="C437" s="15"/>
      <c r="D437" s="15"/>
      <c r="E437" s="16"/>
      <c r="F437" s="15"/>
      <c r="G437" s="23">
        <v>435</v>
      </c>
      <c r="H437" s="24">
        <f t="shared" si="90"/>
        <v>45153</v>
      </c>
      <c r="I437" s="25">
        <f>SUMIF(Table1[Date],"="&amp;H437,Table1[$STAKE TO FAUCET])</f>
        <v>0</v>
      </c>
      <c r="J437" s="25">
        <f>SUMIF(Table13[Date],"="&amp;H437,Table13[$STAKE CLAIMED])</f>
        <v>0</v>
      </c>
      <c r="K437" s="26">
        <f>IF(IFERROR(MATCH(H437,Table16[Date],0),0)=1,INDEX(Table16[New NFV],MATCH(H437,Table16[Date],0)),K436 + (K436*0.0095)+I437)</f>
        <v>14689.411513538151</v>
      </c>
      <c r="L437" s="26">
        <f>IF(T437&lt;-0.33,IF(L436-(W436-X437)&lt;K437,K437,L436-(W436-X437)),IF(IFERROR(MATCH(H437,Table16[Date],0),0)=1,INDEX(Table16[New GFV],MATCH(H437,Table16[Date],0)),L436+(L436*V436*0.95)+I437))</f>
        <v>753027.96192353219</v>
      </c>
      <c r="M437" s="26">
        <f t="shared" si="87"/>
        <v>145.51175347734673</v>
      </c>
      <c r="N437" s="26">
        <f t="shared" si="81"/>
        <v>7.2755876738673368</v>
      </c>
      <c r="O437" s="26">
        <f t="shared" si="80"/>
        <v>13242.973273614492</v>
      </c>
      <c r="P437" s="26">
        <f t="shared" si="82"/>
        <v>662.14866368072467</v>
      </c>
      <c r="Q437" s="26">
        <f t="shared" si="88"/>
        <v>13388.48502709184</v>
      </c>
      <c r="R437" s="26">
        <f t="shared" si="89"/>
        <v>669.424251354592</v>
      </c>
      <c r="S437" s="26">
        <f>IF(IFERROR(MATCH(H437,Table16[Date],0),0)=1,INDEX(Table16[New Claimed],MATCH(H437,Table16[Date],0)),S436+(K436*0.01)+J437)</f>
        <v>15209.591066882242</v>
      </c>
      <c r="T437" s="27">
        <f t="shared" si="83"/>
        <v>-3.5411871528323625E-2</v>
      </c>
      <c r="U437" s="28">
        <f t="shared" si="84"/>
        <v>1.6358722048099433E-4</v>
      </c>
      <c r="V437" s="29">
        <f t="shared" si="79"/>
        <v>1.7875287708300582E-2</v>
      </c>
      <c r="W437" s="45">
        <f t="shared" si="85"/>
        <v>792408.06518266595</v>
      </c>
      <c r="X437" s="45">
        <f t="shared" si="86"/>
        <v>0</v>
      </c>
      <c r="Y437" s="15"/>
      <c r="Z437" s="15"/>
    </row>
    <row r="438" spans="1:26" ht="18" customHeight="1" x14ac:dyDescent="0.25">
      <c r="A438" s="15"/>
      <c r="B438" s="15"/>
      <c r="C438" s="15"/>
      <c r="D438" s="15"/>
      <c r="E438" s="16"/>
      <c r="F438" s="15"/>
      <c r="G438" s="23">
        <v>436</v>
      </c>
      <c r="H438" s="24">
        <f t="shared" si="90"/>
        <v>45154</v>
      </c>
      <c r="I438" s="25">
        <f>SUMIF(Table1[Date],"="&amp;H438,Table1[$STAKE TO FAUCET])</f>
        <v>0</v>
      </c>
      <c r="J438" s="25">
        <f>SUMIF(Table13[Date],"="&amp;H438,Table13[$STAKE CLAIMED])</f>
        <v>0</v>
      </c>
      <c r="K438" s="26">
        <f>IF(IFERROR(MATCH(H438,Table16[Date],0),0)=1,INDEX(Table16[New NFV],MATCH(H438,Table16[Date],0)),K437 + (K437*0.0095)+I438)</f>
        <v>14828.960922916764</v>
      </c>
      <c r="L438" s="26">
        <f>IF(T438&lt;-0.33,IF(L437-(W437-X438)&lt;K438,K438,L437-(W437-X438)),IF(IFERROR(MATCH(H438,Table16[Date],0),0)=1,INDEX(Table16[New GFV],MATCH(H438,Table16[Date],0)),L437+(L437*V437*0.95)+I438))</f>
        <v>765815.52382172167</v>
      </c>
      <c r="M438" s="26">
        <f t="shared" si="87"/>
        <v>146.8941151353815</v>
      </c>
      <c r="N438" s="26">
        <f t="shared" si="81"/>
        <v>7.3447057567690752</v>
      </c>
      <c r="O438" s="26">
        <f t="shared" si="80"/>
        <v>13460.591471778353</v>
      </c>
      <c r="P438" s="26">
        <f t="shared" si="82"/>
        <v>673.02957358891763</v>
      </c>
      <c r="Q438" s="26">
        <f t="shared" si="88"/>
        <v>13607.485586913734</v>
      </c>
      <c r="R438" s="26">
        <f t="shared" si="89"/>
        <v>680.37427934568666</v>
      </c>
      <c r="S438" s="26">
        <f>IF(IFERROR(MATCH(H438,Table16[Date],0),0)=1,INDEX(Table16[New Claimed],MATCH(H438,Table16[Date],0)),S437+(K437*0.01)+J438)</f>
        <v>15356.485182017623</v>
      </c>
      <c r="T438" s="27">
        <f t="shared" si="83"/>
        <v>-3.5573919295020871E-2</v>
      </c>
      <c r="U438" s="28">
        <f t="shared" si="84"/>
        <v>1.6204776669724585E-4</v>
      </c>
      <c r="V438" s="29">
        <f t="shared" si="79"/>
        <v>1.7865564842298745E-2</v>
      </c>
      <c r="W438" s="45">
        <f t="shared" si="85"/>
        <v>805868.65665444429</v>
      </c>
      <c r="X438" s="45">
        <f t="shared" si="86"/>
        <v>0</v>
      </c>
      <c r="Y438" s="15"/>
      <c r="Z438" s="15"/>
    </row>
    <row r="439" spans="1:26" ht="18" customHeight="1" x14ac:dyDescent="0.25">
      <c r="A439" s="15"/>
      <c r="B439" s="15"/>
      <c r="C439" s="15"/>
      <c r="D439" s="15"/>
      <c r="E439" s="16"/>
      <c r="F439" s="15"/>
      <c r="G439" s="23">
        <v>437</v>
      </c>
      <c r="H439" s="24">
        <f t="shared" si="90"/>
        <v>45155</v>
      </c>
      <c r="I439" s="25">
        <f>SUMIF(Table1[Date],"="&amp;H439,Table1[$STAKE TO FAUCET])</f>
        <v>0</v>
      </c>
      <c r="J439" s="25">
        <f>SUMIF(Table13[Date],"="&amp;H439,Table13[$STAKE CLAIMED])</f>
        <v>0</v>
      </c>
      <c r="K439" s="26">
        <f>IF(IFERROR(MATCH(H439,Table16[Date],0),0)=1,INDEX(Table16[New NFV],MATCH(H439,Table16[Date],0)),K438 + (K438*0.0095)+I439)</f>
        <v>14969.836051684473</v>
      </c>
      <c r="L439" s="26">
        <f>IF(T439&lt;-0.33,IF(L438-(W438-X439)&lt;K439,K439,L438-(W438-X439)),IF(IFERROR(MATCH(H439,Table16[Date],0),0)=1,INDEX(Table16[New GFV],MATCH(H439,Table16[Date],0)),L438+(L438*V438*0.95)+I439))</f>
        <v>778813.16437489376</v>
      </c>
      <c r="M439" s="26">
        <f t="shared" si="87"/>
        <v>148.28960922916764</v>
      </c>
      <c r="N439" s="26">
        <f t="shared" si="81"/>
        <v>7.4144804614583819</v>
      </c>
      <c r="O439" s="26">
        <f t="shared" si="80"/>
        <v>13681.726898075947</v>
      </c>
      <c r="P439" s="26">
        <f t="shared" si="82"/>
        <v>684.08634490379745</v>
      </c>
      <c r="Q439" s="26">
        <f t="shared" si="88"/>
        <v>13830.016507305116</v>
      </c>
      <c r="R439" s="26">
        <f t="shared" si="89"/>
        <v>691.50082536525588</v>
      </c>
      <c r="S439" s="26">
        <f>IF(IFERROR(MATCH(H439,Table16[Date],0),0)=1,INDEX(Table16[New Claimed],MATCH(H439,Table16[Date],0)),S438+(K438*0.01)+J439)</f>
        <v>15504.774791246791</v>
      </c>
      <c r="T439" s="27">
        <f t="shared" si="83"/>
        <v>-3.5734442095117287E-2</v>
      </c>
      <c r="U439" s="28">
        <f t="shared" si="84"/>
        <v>1.6052280009641595E-4</v>
      </c>
      <c r="V439" s="29">
        <f t="shared" ref="V439:V502" si="91">IF(T439&lt;-0.33,0,(IF(T439&gt;0,2,2-(2*T439*-1*100/33.3333333333333))/100))</f>
        <v>1.785593347429296E-2</v>
      </c>
      <c r="W439" s="45">
        <f t="shared" si="85"/>
        <v>819550.38355252019</v>
      </c>
      <c r="X439" s="45">
        <f t="shared" si="86"/>
        <v>0</v>
      </c>
      <c r="Y439" s="15"/>
      <c r="Z439" s="15"/>
    </row>
    <row r="440" spans="1:26" ht="18" customHeight="1" x14ac:dyDescent="0.25">
      <c r="A440" s="15"/>
      <c r="B440" s="15"/>
      <c r="C440" s="15"/>
      <c r="D440" s="15"/>
      <c r="E440" s="16"/>
      <c r="F440" s="15"/>
      <c r="G440" s="23">
        <v>438</v>
      </c>
      <c r="H440" s="24">
        <f t="shared" si="90"/>
        <v>45156</v>
      </c>
      <c r="I440" s="25">
        <f>SUMIF(Table1[Date],"="&amp;H440,Table1[$STAKE TO FAUCET])</f>
        <v>0</v>
      </c>
      <c r="J440" s="25">
        <f>SUMIF(Table13[Date],"="&amp;H440,Table13[$STAKE CLAIMED])</f>
        <v>0</v>
      </c>
      <c r="K440" s="26">
        <f>IF(IFERROR(MATCH(H440,Table16[Date],0),0)=1,INDEX(Table16[New NFV],MATCH(H440,Table16[Date],0)),K439 + (K439*0.0095)+I440)</f>
        <v>15112.049494175475</v>
      </c>
      <c r="L440" s="26">
        <f>IF(T440&lt;-0.33,IF(L439-(W439-X440)&lt;K440,K440,L439-(W439-X440)),IF(IFERROR(MATCH(H440,Table16[Date],0),0)=1,INDEX(Table16[New GFV],MATCH(H440,Table16[Date],0)),L439+(L439*V439*0.95)+I440))</f>
        <v>792024.2786242764</v>
      </c>
      <c r="M440" s="26">
        <f t="shared" si="87"/>
        <v>149.69836051684473</v>
      </c>
      <c r="N440" s="26">
        <f t="shared" si="81"/>
        <v>7.4849180258422372</v>
      </c>
      <c r="O440" s="26">
        <f t="shared" si="80"/>
        <v>13906.436051981691</v>
      </c>
      <c r="P440" s="26">
        <f t="shared" si="82"/>
        <v>695.32180259908455</v>
      </c>
      <c r="Q440" s="26">
        <f t="shared" si="88"/>
        <v>14056.134412498535</v>
      </c>
      <c r="R440" s="26">
        <f t="shared" si="89"/>
        <v>702.80672062492681</v>
      </c>
      <c r="S440" s="26">
        <f>IF(IFERROR(MATCH(H440,Table16[Date],0),0)=1,INDEX(Table16[New Claimed],MATCH(H440,Table16[Date],0)),S439+(K439*0.01)+J440)</f>
        <v>15654.473151763636</v>
      </c>
      <c r="T440" s="27">
        <f t="shared" si="83"/>
        <v>-3.589345427946241E-2</v>
      </c>
      <c r="U440" s="28">
        <f t="shared" si="84"/>
        <v>1.5901218434512254E-4</v>
      </c>
      <c r="V440" s="29">
        <f t="shared" si="91"/>
        <v>1.7846392743232253E-2</v>
      </c>
      <c r="W440" s="45">
        <f t="shared" si="85"/>
        <v>833456.81960450183</v>
      </c>
      <c r="X440" s="45">
        <f t="shared" si="86"/>
        <v>0</v>
      </c>
      <c r="Y440" s="15"/>
      <c r="Z440" s="15"/>
    </row>
    <row r="441" spans="1:26" ht="18" customHeight="1" x14ac:dyDescent="0.25">
      <c r="A441" s="15"/>
      <c r="B441" s="15"/>
      <c r="C441" s="15"/>
      <c r="D441" s="15"/>
      <c r="E441" s="16"/>
      <c r="F441" s="15"/>
      <c r="G441" s="23">
        <v>439</v>
      </c>
      <c r="H441" s="24">
        <f t="shared" si="90"/>
        <v>45157</v>
      </c>
      <c r="I441" s="25">
        <f>SUMIF(Table1[Date],"="&amp;H441,Table1[$STAKE TO FAUCET])</f>
        <v>0</v>
      </c>
      <c r="J441" s="25">
        <f>SUMIF(Table13[Date],"="&amp;H441,Table13[$STAKE CLAIMED])</f>
        <v>0</v>
      </c>
      <c r="K441" s="26">
        <f>IF(IFERROR(MATCH(H441,Table16[Date],0),0)=1,INDEX(Table16[New NFV],MATCH(H441,Table16[Date],0)),K440 + (K440*0.0095)+I441)</f>
        <v>15255.613964370143</v>
      </c>
      <c r="L441" s="26">
        <f>IF(T441&lt;-0.33,IF(L440-(W440-X441)&lt;K441,K441,L440-(W440-X441)),IF(IFERROR(MATCH(H441,Table16[Date],0),0)=1,INDEX(Table16[New GFV],MATCH(H441,Table16[Date],0)),L440+(L440*V440*0.95)+I441))</f>
        <v>805452.31614585523</v>
      </c>
      <c r="M441" s="26">
        <f t="shared" si="87"/>
        <v>151.12049494175474</v>
      </c>
      <c r="N441" s="26">
        <f t="shared" si="81"/>
        <v>7.5560247470877373</v>
      </c>
      <c r="O441" s="26">
        <f t="shared" si="80"/>
        <v>14134.776338504045</v>
      </c>
      <c r="P441" s="26">
        <f t="shared" si="82"/>
        <v>706.73881692520229</v>
      </c>
      <c r="Q441" s="26">
        <f t="shared" si="88"/>
        <v>14285.8968334458</v>
      </c>
      <c r="R441" s="26">
        <f t="shared" si="89"/>
        <v>714.29484167228998</v>
      </c>
      <c r="S441" s="26">
        <f>IF(IFERROR(MATCH(H441,Table16[Date],0),0)=1,INDEX(Table16[New Claimed],MATCH(H441,Table16[Date],0)),S440+(K440*0.01)+J441)</f>
        <v>15805.593646705391</v>
      </c>
      <c r="T441" s="27">
        <f t="shared" si="83"/>
        <v>-3.605097006385577E-2</v>
      </c>
      <c r="U441" s="28">
        <f t="shared" si="84"/>
        <v>1.5751578439335973E-4</v>
      </c>
      <c r="V441" s="29">
        <f t="shared" si="91"/>
        <v>1.783694179616865E-2</v>
      </c>
      <c r="W441" s="45">
        <f t="shared" si="85"/>
        <v>847591.59594300587</v>
      </c>
      <c r="X441" s="45">
        <f t="shared" si="86"/>
        <v>0</v>
      </c>
      <c r="Y441" s="15"/>
      <c r="Z441" s="15"/>
    </row>
    <row r="442" spans="1:26" ht="18" customHeight="1" x14ac:dyDescent="0.25">
      <c r="A442" s="15"/>
      <c r="B442" s="15"/>
      <c r="C442" s="15"/>
      <c r="D442" s="15"/>
      <c r="E442" s="16"/>
      <c r="F442" s="15"/>
      <c r="G442" s="23">
        <v>440</v>
      </c>
      <c r="H442" s="24">
        <f t="shared" si="90"/>
        <v>45158</v>
      </c>
      <c r="I442" s="25">
        <f>SUMIF(Table1[Date],"="&amp;H442,Table1[$STAKE TO FAUCET])</f>
        <v>0</v>
      </c>
      <c r="J442" s="25">
        <f>SUMIF(Table13[Date],"="&amp;H442,Table13[$STAKE CLAIMED])</f>
        <v>0</v>
      </c>
      <c r="K442" s="26">
        <f>IF(IFERROR(MATCH(H442,Table16[Date],0),0)=1,INDEX(Table16[New NFV],MATCH(H442,Table16[Date],0)),K441 + (K441*0.0095)+I442)</f>
        <v>15400.542297031659</v>
      </c>
      <c r="L442" s="26">
        <f>IF(T442&lt;-0.33,IF(L441-(W441-X442)&lt;K442,K442,L441-(W441-X442)),IF(IFERROR(MATCH(H442,Table16[Date],0),0)=1,INDEX(Table16[New GFV],MATCH(H442,Table16[Date],0)),L441+(L441*V441*0.95)+I442))</f>
        <v>819100.78192440397</v>
      </c>
      <c r="M442" s="26">
        <f t="shared" si="87"/>
        <v>152.55613964370144</v>
      </c>
      <c r="N442" s="26">
        <f t="shared" si="81"/>
        <v>7.6278069821850725</v>
      </c>
      <c r="O442" s="26">
        <f t="shared" si="80"/>
        <v>14366.806082682851</v>
      </c>
      <c r="P442" s="26">
        <f t="shared" si="82"/>
        <v>718.34030413414257</v>
      </c>
      <c r="Q442" s="26">
        <f t="shared" si="88"/>
        <v>14519.362222326552</v>
      </c>
      <c r="R442" s="26">
        <f t="shared" si="89"/>
        <v>725.96811111632769</v>
      </c>
      <c r="S442" s="26">
        <f>IF(IFERROR(MATCH(H442,Table16[Date],0),0)=1,INDEX(Table16[New Claimed],MATCH(H442,Table16[Date],0)),S441+(K441*0.01)+J442)</f>
        <v>15958.149786349091</v>
      </c>
      <c r="T442" s="27">
        <f t="shared" si="83"/>
        <v>-3.6207003530317666E-2</v>
      </c>
      <c r="U442" s="28">
        <f t="shared" si="84"/>
        <v>1.5603346646189675E-4</v>
      </c>
      <c r="V442" s="29">
        <f t="shared" si="91"/>
        <v>1.7827579788180937E-2</v>
      </c>
      <c r="W442" s="45">
        <f t="shared" si="85"/>
        <v>861958.40202568867</v>
      </c>
      <c r="X442" s="45">
        <f t="shared" si="86"/>
        <v>0</v>
      </c>
      <c r="Y442" s="15"/>
      <c r="Z442" s="15"/>
    </row>
    <row r="443" spans="1:26" ht="18" customHeight="1" x14ac:dyDescent="0.25">
      <c r="A443" s="15"/>
      <c r="B443" s="15"/>
      <c r="C443" s="15"/>
      <c r="D443" s="15"/>
      <c r="E443" s="16"/>
      <c r="F443" s="15"/>
      <c r="G443" s="23">
        <v>441</v>
      </c>
      <c r="H443" s="24">
        <f t="shared" si="90"/>
        <v>45159</v>
      </c>
      <c r="I443" s="25">
        <f>SUMIF(Table1[Date],"="&amp;H443,Table1[$STAKE TO FAUCET])</f>
        <v>0</v>
      </c>
      <c r="J443" s="25">
        <f>SUMIF(Table13[Date],"="&amp;H443,Table13[$STAKE CLAIMED])</f>
        <v>0</v>
      </c>
      <c r="K443" s="26">
        <f>IF(IFERROR(MATCH(H443,Table16[Date],0),0)=1,INDEX(Table16[New NFV],MATCH(H443,Table16[Date],0)),K442 + (K442*0.0095)+I443)</f>
        <v>15546.847448853459</v>
      </c>
      <c r="L443" s="26">
        <f>IF(T443&lt;-0.33,IF(L442-(W442-X443)&lt;K443,K443,L442-(W442-X443)),IF(IFERROR(MATCH(H443,Table16[Date],0),0)=1,INDEX(Table16[New GFV],MATCH(H443,Table16[Date],0)),L442+(L442*V442*0.95)+I443))</f>
        <v>832973.23724150669</v>
      </c>
      <c r="M443" s="26">
        <f t="shared" si="87"/>
        <v>154.0054229703166</v>
      </c>
      <c r="N443" s="26">
        <f t="shared" si="81"/>
        <v>7.7002711485158306</v>
      </c>
      <c r="O443" s="26">
        <f t="shared" si="80"/>
        <v>14602.584544318706</v>
      </c>
      <c r="P443" s="26">
        <f t="shared" si="82"/>
        <v>730.12922721593532</v>
      </c>
      <c r="Q443" s="26">
        <f t="shared" si="88"/>
        <v>14756.589967289023</v>
      </c>
      <c r="R443" s="26">
        <f t="shared" si="89"/>
        <v>737.82949836445118</v>
      </c>
      <c r="S443" s="26">
        <f>IF(IFERROR(MATCH(H443,Table16[Date],0),0)=1,INDEX(Table16[New Claimed],MATCH(H443,Table16[Date],0)),S442+(K442*0.01)+J443)</f>
        <v>16112.155209319408</v>
      </c>
      <c r="T443" s="27">
        <f t="shared" si="83"/>
        <v>-3.6361568628348405E-2</v>
      </c>
      <c r="U443" s="28">
        <f t="shared" si="84"/>
        <v>1.5456509803073865E-4</v>
      </c>
      <c r="V443" s="29">
        <f t="shared" si="91"/>
        <v>1.7818305882299091E-2</v>
      </c>
      <c r="W443" s="45">
        <f t="shared" si="85"/>
        <v>876560.9865700074</v>
      </c>
      <c r="X443" s="45">
        <f t="shared" si="86"/>
        <v>0</v>
      </c>
      <c r="Y443" s="15"/>
      <c r="Z443" s="15"/>
    </row>
    <row r="444" spans="1:26" ht="18" customHeight="1" x14ac:dyDescent="0.25">
      <c r="A444" s="15"/>
      <c r="B444" s="15"/>
      <c r="C444" s="15"/>
      <c r="D444" s="15"/>
      <c r="E444" s="16"/>
      <c r="F444" s="15"/>
      <c r="G444" s="23">
        <v>442</v>
      </c>
      <c r="H444" s="24">
        <f t="shared" si="90"/>
        <v>45160</v>
      </c>
      <c r="I444" s="25">
        <f>SUMIF(Table1[Date],"="&amp;H444,Table1[$STAKE TO FAUCET])</f>
        <v>0</v>
      </c>
      <c r="J444" s="25">
        <f>SUMIF(Table13[Date],"="&amp;H444,Table13[$STAKE CLAIMED])</f>
        <v>0</v>
      </c>
      <c r="K444" s="26">
        <f>IF(IFERROR(MATCH(H444,Table16[Date],0),0)=1,INDEX(Table16[New NFV],MATCH(H444,Table16[Date],0)),K443 + (K443*0.0095)+I444)</f>
        <v>15694.542499617568</v>
      </c>
      <c r="L444" s="26">
        <f>IF(T444&lt;-0.33,IF(L443-(W443-X444)&lt;K444,K444,L443-(W443-X444)),IF(IFERROR(MATCH(H444,Table16[Date],0),0)=1,INDEX(Table16[New GFV],MATCH(H444,Table16[Date],0)),L443+(L443*V443*0.95)+I444))</f>
        <v>847073.30057779781</v>
      </c>
      <c r="M444" s="26">
        <f t="shared" si="87"/>
        <v>155.46847448853461</v>
      </c>
      <c r="N444" s="26">
        <f t="shared" si="81"/>
        <v>7.7734237244267312</v>
      </c>
      <c r="O444" s="26">
        <f t="shared" si="80"/>
        <v>14842.171932938056</v>
      </c>
      <c r="P444" s="26">
        <f t="shared" si="82"/>
        <v>742.10859664690281</v>
      </c>
      <c r="Q444" s="26">
        <f t="shared" si="88"/>
        <v>14997.64040742659</v>
      </c>
      <c r="R444" s="26">
        <f t="shared" si="89"/>
        <v>749.88202037132953</v>
      </c>
      <c r="S444" s="26">
        <f>IF(IFERROR(MATCH(H444,Table16[Date],0),0)=1,INDEX(Table16[New Claimed],MATCH(H444,Table16[Date],0)),S443+(K443*0.01)+J444)</f>
        <v>16267.623683807942</v>
      </c>
      <c r="T444" s="27">
        <f t="shared" si="83"/>
        <v>-3.6514679176174687E-2</v>
      </c>
      <c r="U444" s="28">
        <f t="shared" si="84"/>
        <v>1.5311054782628231E-4</v>
      </c>
      <c r="V444" s="29">
        <f t="shared" si="91"/>
        <v>1.7809119249429517E-2</v>
      </c>
      <c r="W444" s="45">
        <f t="shared" si="85"/>
        <v>891403.15850294544</v>
      </c>
      <c r="X444" s="45">
        <f t="shared" si="86"/>
        <v>0</v>
      </c>
      <c r="Y444" s="15"/>
      <c r="Z444" s="15"/>
    </row>
    <row r="445" spans="1:26" ht="18" customHeight="1" x14ac:dyDescent="0.25">
      <c r="A445" s="15"/>
      <c r="B445" s="15"/>
      <c r="C445" s="15"/>
      <c r="D445" s="15"/>
      <c r="E445" s="16"/>
      <c r="F445" s="15"/>
      <c r="G445" s="23">
        <v>443</v>
      </c>
      <c r="H445" s="24">
        <f t="shared" si="90"/>
        <v>45161</v>
      </c>
      <c r="I445" s="25">
        <f>SUMIF(Table1[Date],"="&amp;H445,Table1[$STAKE TO FAUCET])</f>
        <v>0</v>
      </c>
      <c r="J445" s="25">
        <f>SUMIF(Table13[Date],"="&amp;H445,Table13[$STAKE CLAIMED])</f>
        <v>0</v>
      </c>
      <c r="K445" s="26">
        <f>IF(IFERROR(MATCH(H445,Table16[Date],0),0)=1,INDEX(Table16[New NFV],MATCH(H445,Table16[Date],0)),K444 + (K444*0.0095)+I445)</f>
        <v>15843.640653363935</v>
      </c>
      <c r="L445" s="26">
        <f>IF(T445&lt;-0.33,IF(L444-(W444-X445)&lt;K445,K445,L444-(W444-X445)),IF(IFERROR(MATCH(H445,Table16[Date],0),0)=1,INDEX(Table16[New GFV],MATCH(H445,Table16[Date],0)),L444+(L444*V444*0.95)+I445))</f>
        <v>861404.64852964575</v>
      </c>
      <c r="M445" s="26">
        <f t="shared" si="87"/>
        <v>156.94542499617569</v>
      </c>
      <c r="N445" s="26">
        <f t="shared" si="81"/>
        <v>7.8472712498087844</v>
      </c>
      <c r="O445" s="26">
        <f t="shared" si="80"/>
        <v>15085.629422997854</v>
      </c>
      <c r="P445" s="26">
        <f t="shared" si="82"/>
        <v>754.2814711498927</v>
      </c>
      <c r="Q445" s="26">
        <f t="shared" si="88"/>
        <v>15242.57484799403</v>
      </c>
      <c r="R445" s="26">
        <f t="shared" si="89"/>
        <v>762.12874239970142</v>
      </c>
      <c r="S445" s="26">
        <f>IF(IFERROR(MATCH(H445,Table16[Date],0),0)=1,INDEX(Table16[New Claimed],MATCH(H445,Table16[Date],0)),S444+(K444*0.01)+J445)</f>
        <v>16424.569108804117</v>
      </c>
      <c r="T445" s="27">
        <f t="shared" si="83"/>
        <v>-3.6666348861985762E-2</v>
      </c>
      <c r="U445" s="28">
        <f t="shared" si="84"/>
        <v>1.5166968581107471E-4</v>
      </c>
      <c r="V445" s="29">
        <f t="shared" si="91"/>
        <v>1.7800019068280853E-2</v>
      </c>
      <c r="W445" s="45">
        <f t="shared" si="85"/>
        <v>906488.78792594327</v>
      </c>
      <c r="X445" s="45">
        <f t="shared" si="86"/>
        <v>0</v>
      </c>
      <c r="Y445" s="15"/>
      <c r="Z445" s="15"/>
    </row>
    <row r="446" spans="1:26" ht="18" customHeight="1" x14ac:dyDescent="0.25">
      <c r="A446" s="15"/>
      <c r="B446" s="15"/>
      <c r="C446" s="15"/>
      <c r="D446" s="15"/>
      <c r="E446" s="16"/>
      <c r="F446" s="15"/>
      <c r="G446" s="23">
        <v>444</v>
      </c>
      <c r="H446" s="24">
        <f t="shared" si="90"/>
        <v>45162</v>
      </c>
      <c r="I446" s="25">
        <f>SUMIF(Table1[Date],"="&amp;H446,Table1[$STAKE TO FAUCET])</f>
        <v>0</v>
      </c>
      <c r="J446" s="25">
        <f>SUMIF(Table13[Date],"="&amp;H446,Table13[$STAKE CLAIMED])</f>
        <v>0</v>
      </c>
      <c r="K446" s="26">
        <f>IF(IFERROR(MATCH(H446,Table16[Date],0),0)=1,INDEX(Table16[New NFV],MATCH(H446,Table16[Date],0)),K445 + (K445*0.0095)+I446)</f>
        <v>15994.155239570891</v>
      </c>
      <c r="L446" s="26">
        <f>IF(T446&lt;-0.33,IF(L445-(W445-X446)&lt;K446,K446,L445-(W445-X446)),IF(IFERROR(MATCH(H446,Table16[Date],0),0)=1,INDEX(Table16[New GFV],MATCH(H446,Table16[Date],0)),L445+(L445*V445*0.95)+I446))</f>
        <v>875971.01674051257</v>
      </c>
      <c r="M446" s="26">
        <f t="shared" si="87"/>
        <v>158.43640653363934</v>
      </c>
      <c r="N446" s="26">
        <f t="shared" si="81"/>
        <v>7.9218203266819671</v>
      </c>
      <c r="O446" s="26">
        <f t="shared" si="80"/>
        <v>15333.019169333462</v>
      </c>
      <c r="P446" s="26">
        <f t="shared" si="82"/>
        <v>766.65095846667316</v>
      </c>
      <c r="Q446" s="26">
        <f t="shared" si="88"/>
        <v>15491.455575867101</v>
      </c>
      <c r="R446" s="26">
        <f t="shared" si="89"/>
        <v>774.57277879335516</v>
      </c>
      <c r="S446" s="26">
        <f>IF(IFERROR(MATCH(H446,Table16[Date],0),0)=1,INDEX(Table16[New Claimed],MATCH(H446,Table16[Date],0)),S445+(K445*0.01)+J446)</f>
        <v>16583.005515337754</v>
      </c>
      <c r="T446" s="27">
        <f t="shared" si="83"/>
        <v>-3.681659124515671E-2</v>
      </c>
      <c r="U446" s="28">
        <f t="shared" si="84"/>
        <v>1.5024238317094818E-4</v>
      </c>
      <c r="V446" s="29">
        <f t="shared" si="91"/>
        <v>1.7791004525290595E-2</v>
      </c>
      <c r="W446" s="45">
        <f t="shared" si="85"/>
        <v>921821.80709527677</v>
      </c>
      <c r="X446" s="45">
        <f t="shared" si="86"/>
        <v>0</v>
      </c>
      <c r="Y446" s="15"/>
      <c r="Z446" s="15"/>
    </row>
    <row r="447" spans="1:26" ht="18" customHeight="1" x14ac:dyDescent="0.25">
      <c r="A447" s="15"/>
      <c r="B447" s="15"/>
      <c r="C447" s="15"/>
      <c r="D447" s="15"/>
      <c r="E447" s="16"/>
      <c r="F447" s="15"/>
      <c r="G447" s="23">
        <v>445</v>
      </c>
      <c r="H447" s="24">
        <f t="shared" si="90"/>
        <v>45163</v>
      </c>
      <c r="I447" s="25">
        <f>SUMIF(Table1[Date],"="&amp;H447,Table1[$STAKE TO FAUCET])</f>
        <v>0</v>
      </c>
      <c r="J447" s="25">
        <f>SUMIF(Table13[Date],"="&amp;H447,Table13[$STAKE CLAIMED])</f>
        <v>0</v>
      </c>
      <c r="K447" s="26">
        <f>IF(IFERROR(MATCH(H447,Table16[Date],0),0)=1,INDEX(Table16[New NFV],MATCH(H447,Table16[Date],0)),K446 + (K446*0.0095)+I447)</f>
        <v>16146.099714346814</v>
      </c>
      <c r="L447" s="26">
        <f>IF(T447&lt;-0.33,IF(L446-(W446-X447)&lt;K447,K447,L446-(W446-X447)),IF(IFERROR(MATCH(H447,Table16[Date],0),0)=1,INDEX(Table16[New GFV],MATCH(H447,Table16[Date],0)),L446+(L446*V446*0.95)+I447))</f>
        <v>890776.20084722375</v>
      </c>
      <c r="M447" s="26">
        <f t="shared" si="87"/>
        <v>159.94155239570892</v>
      </c>
      <c r="N447" s="26">
        <f t="shared" si="81"/>
        <v>7.997077619785447</v>
      </c>
      <c r="O447" s="26">
        <f t="shared" si="80"/>
        <v>15584.404322853863</v>
      </c>
      <c r="P447" s="26">
        <f t="shared" si="82"/>
        <v>779.22021614269318</v>
      </c>
      <c r="Q447" s="26">
        <f t="shared" si="88"/>
        <v>15744.345875249572</v>
      </c>
      <c r="R447" s="26">
        <f t="shared" si="89"/>
        <v>787.21729376247868</v>
      </c>
      <c r="S447" s="26">
        <f>IF(IFERROR(MATCH(H447,Table16[Date],0),0)=1,INDEX(Table16[New Claimed],MATCH(H447,Table16[Date],0)),S446+(K446*0.01)+J447)</f>
        <v>16742.947067733465</v>
      </c>
      <c r="T447" s="27">
        <f t="shared" si="83"/>
        <v>-3.6965419757460982E-2</v>
      </c>
      <c r="U447" s="28">
        <f t="shared" si="84"/>
        <v>1.4882851230427208E-4</v>
      </c>
      <c r="V447" s="29">
        <f t="shared" si="91"/>
        <v>1.7782074814552341E-2</v>
      </c>
      <c r="W447" s="45">
        <f t="shared" si="85"/>
        <v>937406.21141813067</v>
      </c>
      <c r="X447" s="45">
        <f t="shared" si="86"/>
        <v>0</v>
      </c>
      <c r="Y447" s="15"/>
      <c r="Z447" s="15"/>
    </row>
    <row r="448" spans="1:26" ht="18" customHeight="1" x14ac:dyDescent="0.25">
      <c r="A448" s="15"/>
      <c r="B448" s="15"/>
      <c r="C448" s="15"/>
      <c r="D448" s="15"/>
      <c r="E448" s="16"/>
      <c r="F448" s="15"/>
      <c r="G448" s="23">
        <v>446</v>
      </c>
      <c r="H448" s="24">
        <f t="shared" si="90"/>
        <v>45164</v>
      </c>
      <c r="I448" s="25">
        <f>SUMIF(Table1[Date],"="&amp;H448,Table1[$STAKE TO FAUCET])</f>
        <v>0</v>
      </c>
      <c r="J448" s="25">
        <f>SUMIF(Table13[Date],"="&amp;H448,Table13[$STAKE CLAIMED])</f>
        <v>0</v>
      </c>
      <c r="K448" s="26">
        <f>IF(IFERROR(MATCH(H448,Table16[Date],0),0)=1,INDEX(Table16[New NFV],MATCH(H448,Table16[Date],0)),K447 + (K447*0.0095)+I448)</f>
        <v>16299.487661633109</v>
      </c>
      <c r="L448" s="26">
        <f>IF(T448&lt;-0.33,IF(L447-(W447-X448)&lt;K448,K448,L447-(W447-X448)),IF(IFERROR(MATCH(H448,Table16[Date],0),0)=1,INDEX(Table16[New GFV],MATCH(H448,Table16[Date],0)),L447+(L447*V447*0.95)+I448))</f>
        <v>905824.05744138733</v>
      </c>
      <c r="M448" s="26">
        <f t="shared" si="87"/>
        <v>161.46099714346815</v>
      </c>
      <c r="N448" s="26">
        <f t="shared" si="81"/>
        <v>8.0730498571734071</v>
      </c>
      <c r="O448" s="26">
        <f t="shared" si="80"/>
        <v>15839.849046488034</v>
      </c>
      <c r="P448" s="26">
        <f t="shared" si="82"/>
        <v>791.99245232440171</v>
      </c>
      <c r="Q448" s="26">
        <f t="shared" si="88"/>
        <v>16001.310043631502</v>
      </c>
      <c r="R448" s="26">
        <f t="shared" si="89"/>
        <v>800.06550218157508</v>
      </c>
      <c r="S448" s="26">
        <f>IF(IFERROR(MATCH(H448,Table16[Date],0),0)=1,INDEX(Table16[New Claimed],MATCH(H448,Table16[Date],0)),S447+(K447*0.01)+J448)</f>
        <v>16904.408064876934</v>
      </c>
      <c r="T448" s="27">
        <f t="shared" si="83"/>
        <v>-3.7112847704270438E-2</v>
      </c>
      <c r="U448" s="28">
        <f t="shared" si="84"/>
        <v>1.4742794680945581E-4</v>
      </c>
      <c r="V448" s="29">
        <f t="shared" si="91"/>
        <v>1.7773229137743773E-2</v>
      </c>
      <c r="W448" s="45">
        <f t="shared" si="85"/>
        <v>953246.06046461873</v>
      </c>
      <c r="X448" s="45">
        <f t="shared" si="86"/>
        <v>0</v>
      </c>
      <c r="Y448" s="15"/>
      <c r="Z448" s="15"/>
    </row>
    <row r="449" spans="1:26" ht="18" customHeight="1" x14ac:dyDescent="0.25">
      <c r="A449" s="15"/>
      <c r="B449" s="15"/>
      <c r="C449" s="15"/>
      <c r="D449" s="15"/>
      <c r="E449" s="16"/>
      <c r="F449" s="15"/>
      <c r="G449" s="23">
        <v>447</v>
      </c>
      <c r="H449" s="24">
        <f t="shared" si="90"/>
        <v>45165</v>
      </c>
      <c r="I449" s="25">
        <f>SUMIF(Table1[Date],"="&amp;H449,Table1[$STAKE TO FAUCET])</f>
        <v>0</v>
      </c>
      <c r="J449" s="25">
        <f>SUMIF(Table13[Date],"="&amp;H449,Table13[$STAKE CLAIMED])</f>
        <v>0</v>
      </c>
      <c r="K449" s="26">
        <f>IF(IFERROR(MATCH(H449,Table16[Date],0),0)=1,INDEX(Table16[New NFV],MATCH(H449,Table16[Date],0)),K448 + (K448*0.0095)+I449)</f>
        <v>16454.332794418624</v>
      </c>
      <c r="L449" s="26">
        <f>IF(T449&lt;-0.33,IF(L448-(W448-X449)&lt;K449,K449,L448-(W448-X449)),IF(IFERROR(MATCH(H449,Table16[Date],0),0)=1,INDEX(Table16[New GFV],MATCH(H449,Table16[Date],0)),L448+(L448*V448*0.95)+I449))</f>
        <v>921118.50504620455</v>
      </c>
      <c r="M449" s="26">
        <f t="shared" si="87"/>
        <v>162.99487661633108</v>
      </c>
      <c r="N449" s="26">
        <f t="shared" si="81"/>
        <v>8.1497438308165542</v>
      </c>
      <c r="O449" s="26">
        <f t="shared" si="80"/>
        <v>16099.418531386555</v>
      </c>
      <c r="P449" s="26">
        <f t="shared" si="82"/>
        <v>804.97092656932773</v>
      </c>
      <c r="Q449" s="26">
        <f t="shared" si="88"/>
        <v>16262.413408002885</v>
      </c>
      <c r="R449" s="26">
        <f t="shared" si="89"/>
        <v>813.12067040014426</v>
      </c>
      <c r="S449" s="26">
        <f>IF(IFERROR(MATCH(H449,Table16[Date],0),0)=1,INDEX(Table16[New Claimed],MATCH(H449,Table16[Date],0)),S448+(K448*0.01)+J449)</f>
        <v>17067.402941493267</v>
      </c>
      <c r="T449" s="27">
        <f t="shared" si="83"/>
        <v>-3.7258888265745936E-2</v>
      </c>
      <c r="U449" s="28">
        <f t="shared" si="84"/>
        <v>1.460405614754981E-4</v>
      </c>
      <c r="V449" s="29">
        <f t="shared" si="91"/>
        <v>1.7764466704055241E-2</v>
      </c>
      <c r="W449" s="45">
        <f t="shared" si="85"/>
        <v>969345.47899600526</v>
      </c>
      <c r="X449" s="45">
        <f t="shared" si="86"/>
        <v>0</v>
      </c>
      <c r="Y449" s="15"/>
      <c r="Z449" s="15"/>
    </row>
    <row r="450" spans="1:26" ht="18" customHeight="1" x14ac:dyDescent="0.25">
      <c r="A450" s="15"/>
      <c r="B450" s="15"/>
      <c r="C450" s="15"/>
      <c r="D450" s="15"/>
      <c r="E450" s="16"/>
      <c r="F450" s="15"/>
      <c r="G450" s="23">
        <v>448</v>
      </c>
      <c r="H450" s="24">
        <f t="shared" si="90"/>
        <v>45166</v>
      </c>
      <c r="I450" s="25">
        <f>SUMIF(Table1[Date],"="&amp;H450,Table1[$STAKE TO FAUCET])</f>
        <v>0</v>
      </c>
      <c r="J450" s="25">
        <f>SUMIF(Table13[Date],"="&amp;H450,Table13[$STAKE CLAIMED])</f>
        <v>0</v>
      </c>
      <c r="K450" s="26">
        <f>IF(IFERROR(MATCH(H450,Table16[Date],0),0)=1,INDEX(Table16[New NFV],MATCH(H450,Table16[Date],0)),K449 + (K449*0.0095)+I450)</f>
        <v>16610.6489559656</v>
      </c>
      <c r="L450" s="26">
        <f>IF(T450&lt;-0.33,IF(L449-(W449-X450)&lt;K450,K450,L449-(W449-X450)),IF(IFERROR(MATCH(H450,Table16[Date],0),0)=1,INDEX(Table16[New GFV],MATCH(H450,Table16[Date],0)),L449+(L449*V449*0.95)+I450))</f>
        <v>936663.52510891785</v>
      </c>
      <c r="M450" s="26">
        <f t="shared" si="87"/>
        <v>164.54332794418625</v>
      </c>
      <c r="N450" s="26">
        <f t="shared" si="81"/>
        <v>8.227166397209313</v>
      </c>
      <c r="O450" s="26">
        <f t="shared" si="80"/>
        <v>16363.17901338244</v>
      </c>
      <c r="P450" s="26">
        <f t="shared" si="82"/>
        <v>818.15895066912208</v>
      </c>
      <c r="Q450" s="26">
        <f t="shared" si="88"/>
        <v>16527.722341326626</v>
      </c>
      <c r="R450" s="26">
        <f t="shared" si="89"/>
        <v>826.38611706633139</v>
      </c>
      <c r="S450" s="26">
        <f>IF(IFERROR(MATCH(H450,Table16[Date],0),0)=1,INDEX(Table16[New Claimed],MATCH(H450,Table16[Date],0)),S449+(K449*0.01)+J450)</f>
        <v>17231.946269437452</v>
      </c>
      <c r="T450" s="27">
        <f t="shared" si="83"/>
        <v>-3.7403554498014815E-2</v>
      </c>
      <c r="U450" s="28">
        <f t="shared" si="84"/>
        <v>1.4466623226887937E-4</v>
      </c>
      <c r="V450" s="29">
        <f t="shared" si="91"/>
        <v>1.775578673011911E-2</v>
      </c>
      <c r="W450" s="45">
        <f t="shared" si="85"/>
        <v>985708.65800938767</v>
      </c>
      <c r="X450" s="45">
        <f t="shared" si="86"/>
        <v>0</v>
      </c>
      <c r="Y450" s="15"/>
      <c r="Z450" s="15"/>
    </row>
    <row r="451" spans="1:26" ht="18" customHeight="1" x14ac:dyDescent="0.25">
      <c r="A451" s="15"/>
      <c r="B451" s="15"/>
      <c r="C451" s="15"/>
      <c r="D451" s="15"/>
      <c r="E451" s="16"/>
      <c r="F451" s="15"/>
      <c r="G451" s="23">
        <v>449</v>
      </c>
      <c r="H451" s="24">
        <f t="shared" si="90"/>
        <v>45167</v>
      </c>
      <c r="I451" s="25">
        <f>SUMIF(Table1[Date],"="&amp;H451,Table1[$STAKE TO FAUCET])</f>
        <v>0</v>
      </c>
      <c r="J451" s="25">
        <f>SUMIF(Table13[Date],"="&amp;H451,Table13[$STAKE CLAIMED])</f>
        <v>0</v>
      </c>
      <c r="K451" s="26">
        <f>IF(IFERROR(MATCH(H451,Table16[Date],0),0)=1,INDEX(Table16[New NFV],MATCH(H451,Table16[Date],0)),K450 + (K450*0.0095)+I451)</f>
        <v>16768.450121047274</v>
      </c>
      <c r="L451" s="26">
        <f>IF(T451&lt;-0.33,IF(L450-(W450-X451)&lt;K451,K451,L450-(W450-X451)),IF(IFERROR(MATCH(H451,Table16[Date],0),0)=1,INDEX(Table16[New GFV],MATCH(H451,Table16[Date],0)),L450+(L450*V450*0.95)+I451))</f>
        <v>952463.16300914763</v>
      </c>
      <c r="M451" s="26">
        <f t="shared" si="87"/>
        <v>166.10648955965601</v>
      </c>
      <c r="N451" s="26">
        <f t="shared" si="81"/>
        <v>8.3053244779828006</v>
      </c>
      <c r="O451" s="26">
        <f t="shared" ref="O451:O514" si="92">L450*V450</f>
        <v>16631.197789715512</v>
      </c>
      <c r="P451" s="26">
        <f t="shared" si="82"/>
        <v>831.55988948577567</v>
      </c>
      <c r="Q451" s="26">
        <f t="shared" si="88"/>
        <v>16797.304279275169</v>
      </c>
      <c r="R451" s="26">
        <f t="shared" si="89"/>
        <v>839.86521396375849</v>
      </c>
      <c r="S451" s="26">
        <f>IF(IFERROR(MATCH(H451,Table16[Date],0),0)=1,INDEX(Table16[New Claimed],MATCH(H451,Table16[Date],0)),S450+(K450*0.01)+J451)</f>
        <v>17398.05275899711</v>
      </c>
      <c r="T451" s="27">
        <f t="shared" si="83"/>
        <v>-3.754685933433867E-2</v>
      </c>
      <c r="U451" s="28">
        <f t="shared" si="84"/>
        <v>1.4330483632385427E-4</v>
      </c>
      <c r="V451" s="29">
        <f t="shared" si="91"/>
        <v>1.7747188439939679E-2</v>
      </c>
      <c r="W451" s="45">
        <f t="shared" si="85"/>
        <v>1002339.8557991032</v>
      </c>
      <c r="X451" s="45">
        <f t="shared" si="86"/>
        <v>0</v>
      </c>
      <c r="Y451" s="15"/>
      <c r="Z451" s="15"/>
    </row>
    <row r="452" spans="1:26" ht="18" customHeight="1" x14ac:dyDescent="0.25">
      <c r="A452" s="15"/>
      <c r="B452" s="15"/>
      <c r="C452" s="15"/>
      <c r="D452" s="15"/>
      <c r="E452" s="16"/>
      <c r="F452" s="15"/>
      <c r="G452" s="23">
        <v>450</v>
      </c>
      <c r="H452" s="24">
        <f t="shared" si="90"/>
        <v>45168</v>
      </c>
      <c r="I452" s="25">
        <f>SUMIF(Table1[Date],"="&amp;H452,Table1[$STAKE TO FAUCET])</f>
        <v>0</v>
      </c>
      <c r="J452" s="25">
        <f>SUMIF(Table13[Date],"="&amp;H452,Table13[$STAKE CLAIMED])</f>
        <v>0</v>
      </c>
      <c r="K452" s="26">
        <f>IF(IFERROR(MATCH(H452,Table16[Date],0),0)=1,INDEX(Table16[New NFV],MATCH(H452,Table16[Date],0)),K451 + (K451*0.0095)+I452)</f>
        <v>16927.750397197222</v>
      </c>
      <c r="L452" s="26">
        <f>IF(T452&lt;-0.33,IF(L451-(W451-X452)&lt;K452,K452,L451-(W451-X452)),IF(IFERROR(MATCH(H452,Table16[Date],0),0)=1,INDEX(Table16[New GFV],MATCH(H452,Table16[Date],0)),L451+(L451*V451*0.95)+I452))</f>
        <v>968521.5290833707</v>
      </c>
      <c r="M452" s="26">
        <f t="shared" si="87"/>
        <v>167.68450121047275</v>
      </c>
      <c r="N452" s="26">
        <f t="shared" ref="N452:N515" si="93">M452*0.05</f>
        <v>8.3842250605236384</v>
      </c>
      <c r="O452" s="26">
        <f t="shared" si="92"/>
        <v>16903.543236024329</v>
      </c>
      <c r="P452" s="26">
        <f t="shared" ref="P452:P515" si="94">O452*0.05</f>
        <v>845.17716180121647</v>
      </c>
      <c r="Q452" s="26">
        <f t="shared" si="88"/>
        <v>17071.2277372348</v>
      </c>
      <c r="R452" s="26">
        <f t="shared" si="89"/>
        <v>853.56138686174006</v>
      </c>
      <c r="S452" s="26">
        <f>IF(IFERROR(MATCH(H452,Table16[Date],0),0)=1,INDEX(Table16[New Claimed],MATCH(H452,Table16[Date],0)),S451+(K451*0.01)+J452)</f>
        <v>17565.737260207581</v>
      </c>
      <c r="T452" s="27">
        <f t="shared" ref="T452:T515" si="95">(K452-S452)/K452</f>
        <v>-3.7688815586269075E-2</v>
      </c>
      <c r="U452" s="28">
        <f t="shared" ref="U452:U515" si="96">T451-T452</f>
        <v>1.4195625193040573E-4</v>
      </c>
      <c r="V452" s="29">
        <f t="shared" si="91"/>
        <v>1.7738671064823852E-2</v>
      </c>
      <c r="W452" s="45">
        <f t="shared" ref="W452:W515" si="97">W451+O452</f>
        <v>1019243.3990351275</v>
      </c>
      <c r="X452" s="45">
        <f t="shared" si="86"/>
        <v>0</v>
      </c>
      <c r="Y452" s="15"/>
      <c r="Z452" s="15"/>
    </row>
    <row r="453" spans="1:26" ht="18" customHeight="1" x14ac:dyDescent="0.25">
      <c r="A453" s="15"/>
      <c r="B453" s="15"/>
      <c r="C453" s="15"/>
      <c r="D453" s="15"/>
      <c r="E453" s="16"/>
      <c r="F453" s="15"/>
      <c r="G453" s="23">
        <v>451</v>
      </c>
      <c r="H453" s="24">
        <f t="shared" si="90"/>
        <v>45169</v>
      </c>
      <c r="I453" s="25">
        <f>SUMIF(Table1[Date],"="&amp;H453,Table1[$STAKE TO FAUCET])</f>
        <v>0</v>
      </c>
      <c r="J453" s="25">
        <f>SUMIF(Table13[Date],"="&amp;H453,Table13[$STAKE CLAIMED])</f>
        <v>0</v>
      </c>
      <c r="K453" s="26">
        <f>IF(IFERROR(MATCH(H453,Table16[Date],0),0)=1,INDEX(Table16[New NFV],MATCH(H453,Table16[Date],0)),K452 + (K452*0.0095)+I453)</f>
        <v>17088.564025970594</v>
      </c>
      <c r="L453" s="26">
        <f>IF(T453&lt;-0.33,IF(L452-(W452-X453)&lt;K453,K453,L452-(W452-X453)),IF(IFERROR(MATCH(H453,Table16[Date],0),0)=1,INDEX(Table16[New GFV],MATCH(H453,Table16[Date],0)),L452+(L452*V452*0.95)+I453))</f>
        <v>984842.7996658003</v>
      </c>
      <c r="M453" s="26">
        <f t="shared" si="87"/>
        <v>169.27750397197221</v>
      </c>
      <c r="N453" s="26">
        <f t="shared" si="93"/>
        <v>8.4638751985986111</v>
      </c>
      <c r="O453" s="26">
        <f t="shared" si="92"/>
        <v>17180.284823610142</v>
      </c>
      <c r="P453" s="26">
        <f t="shared" si="94"/>
        <v>859.01424118050716</v>
      </c>
      <c r="Q453" s="26">
        <f t="shared" si="88"/>
        <v>17349.562327582113</v>
      </c>
      <c r="R453" s="26">
        <f t="shared" si="89"/>
        <v>867.47811637910581</v>
      </c>
      <c r="S453" s="26">
        <f>IF(IFERROR(MATCH(H453,Table16[Date],0),0)=1,INDEX(Table16[New Claimed],MATCH(H453,Table16[Date],0)),S452+(K452*0.01)+J453)</f>
        <v>17735.014764179552</v>
      </c>
      <c r="T453" s="27">
        <f t="shared" si="95"/>
        <v>-3.7829435944793537E-2</v>
      </c>
      <c r="U453" s="28">
        <f t="shared" si="96"/>
        <v>1.4062035852446114E-4</v>
      </c>
      <c r="V453" s="29">
        <f t="shared" si="91"/>
        <v>1.7730233843312387E-2</v>
      </c>
      <c r="W453" s="45">
        <f t="shared" si="97"/>
        <v>1036423.6838587376</v>
      </c>
      <c r="X453" s="45">
        <f t="shared" ref="X453:X516" si="98">IF(T453&gt;-0.33,0,(W452*(100+(T453)*100)/67))</f>
        <v>0</v>
      </c>
      <c r="Y453" s="15"/>
      <c r="Z453" s="15"/>
    </row>
    <row r="454" spans="1:26" ht="18" customHeight="1" x14ac:dyDescent="0.25">
      <c r="A454" s="15"/>
      <c r="B454" s="15"/>
      <c r="C454" s="15"/>
      <c r="D454" s="15"/>
      <c r="E454" s="16"/>
      <c r="F454" s="15"/>
      <c r="G454" s="23">
        <v>452</v>
      </c>
      <c r="H454" s="24">
        <f t="shared" si="90"/>
        <v>45170</v>
      </c>
      <c r="I454" s="25">
        <f>SUMIF(Table1[Date],"="&amp;H454,Table1[$STAKE TO FAUCET])</f>
        <v>0</v>
      </c>
      <c r="J454" s="25">
        <f>SUMIF(Table13[Date],"="&amp;H454,Table13[$STAKE CLAIMED])</f>
        <v>0</v>
      </c>
      <c r="K454" s="26">
        <f>IF(IFERROR(MATCH(H454,Table16[Date],0),0)=1,INDEX(Table16[New NFV],MATCH(H454,Table16[Date],0)),K453 + (K453*0.0095)+I454)</f>
        <v>17250.905384217316</v>
      </c>
      <c r="L454" s="26">
        <f>IF(T454&lt;-0.33,IF(L453-(W453-X454)&lt;K454,K454,L453-(W453-X454)),IF(IFERROR(MATCH(H454,Table16[Date],0),0)=1,INDEX(Table16[New GFV],MATCH(H454,Table16[Date],0)),L453+(L453*V453*0.95)+I454))</f>
        <v>1001431.2181459286</v>
      </c>
      <c r="M454" s="26">
        <f t="shared" si="87"/>
        <v>170.88564025970595</v>
      </c>
      <c r="N454" s="26">
        <f t="shared" si="93"/>
        <v>8.5442820129852972</v>
      </c>
      <c r="O454" s="26">
        <f t="shared" si="92"/>
        <v>17461.493136977093</v>
      </c>
      <c r="P454" s="26">
        <f t="shared" si="94"/>
        <v>873.07465684885472</v>
      </c>
      <c r="Q454" s="26">
        <f t="shared" si="88"/>
        <v>17632.378777236798</v>
      </c>
      <c r="R454" s="26">
        <f t="shared" si="89"/>
        <v>881.61893886183998</v>
      </c>
      <c r="S454" s="26">
        <f>IF(IFERROR(MATCH(H454,Table16[Date],0),0)=1,INDEX(Table16[New Claimed],MATCH(H454,Table16[Date],0)),S453+(K453*0.01)+J454)</f>
        <v>17905.900404439257</v>
      </c>
      <c r="T454" s="27">
        <f t="shared" si="95"/>
        <v>-3.7968732981469432E-2</v>
      </c>
      <c r="U454" s="28">
        <f t="shared" si="96"/>
        <v>1.3929703667589499E-4</v>
      </c>
      <c r="V454" s="29">
        <f t="shared" si="91"/>
        <v>1.7721876021111832E-2</v>
      </c>
      <c r="W454" s="45">
        <f t="shared" si="97"/>
        <v>1053885.1769957147</v>
      </c>
      <c r="X454" s="45">
        <f t="shared" si="98"/>
        <v>0</v>
      </c>
      <c r="Y454" s="15"/>
      <c r="Z454" s="15"/>
    </row>
    <row r="455" spans="1:26" ht="18" customHeight="1" x14ac:dyDescent="0.25">
      <c r="A455" s="15"/>
      <c r="B455" s="15"/>
      <c r="C455" s="15"/>
      <c r="D455" s="15"/>
      <c r="E455" s="16"/>
      <c r="F455" s="15"/>
      <c r="G455" s="23">
        <v>453</v>
      </c>
      <c r="H455" s="24">
        <f t="shared" si="90"/>
        <v>45171</v>
      </c>
      <c r="I455" s="25">
        <f>SUMIF(Table1[Date],"="&amp;H455,Table1[$STAKE TO FAUCET])</f>
        <v>0</v>
      </c>
      <c r="J455" s="25">
        <f>SUMIF(Table13[Date],"="&amp;H455,Table13[$STAKE CLAIMED])</f>
        <v>0</v>
      </c>
      <c r="K455" s="26">
        <f>IF(IFERROR(MATCH(H455,Table16[Date],0),0)=1,INDEX(Table16[New NFV],MATCH(H455,Table16[Date],0)),K454 + (K454*0.0095)+I455)</f>
        <v>17414.788985367381</v>
      </c>
      <c r="L455" s="26">
        <f>IF(T455&lt;-0.33,IF(L454-(W454-X455)&lt;K455,K455,L454-(W454-X455)),IF(IFERROR(MATCH(H455,Table16[Date],0),0)=1,INDEX(Table16[New GFV],MATCH(H455,Table16[Date],0)),L454+(L454*V454*0.95)+I455))</f>
        <v>1018291.0960429991</v>
      </c>
      <c r="M455" s="26">
        <f t="shared" si="87"/>
        <v>172.50905384217316</v>
      </c>
      <c r="N455" s="26">
        <f t="shared" si="93"/>
        <v>8.6254526921086576</v>
      </c>
      <c r="O455" s="26">
        <f t="shared" si="92"/>
        <v>17747.239891653146</v>
      </c>
      <c r="P455" s="26">
        <f t="shared" si="94"/>
        <v>887.3619945826573</v>
      </c>
      <c r="Q455" s="26">
        <f t="shared" si="88"/>
        <v>17919.748945495317</v>
      </c>
      <c r="R455" s="26">
        <f t="shared" si="89"/>
        <v>895.98744727476594</v>
      </c>
      <c r="S455" s="26">
        <f>IF(IFERROR(MATCH(H455,Table16[Date],0),0)=1,INDEX(Table16[New Claimed],MATCH(H455,Table16[Date],0)),S454+(K454*0.01)+J455)</f>
        <v>18078.409458281429</v>
      </c>
      <c r="T455" s="27">
        <f t="shared" si="95"/>
        <v>-3.8106719149548655E-2</v>
      </c>
      <c r="U455" s="28">
        <f t="shared" si="96"/>
        <v>1.3798616807922381E-4</v>
      </c>
      <c r="V455" s="29">
        <f t="shared" si="91"/>
        <v>1.7713596851027077E-2</v>
      </c>
      <c r="W455" s="45">
        <f t="shared" si="97"/>
        <v>1071632.4168873678</v>
      </c>
      <c r="X455" s="45">
        <f t="shared" si="98"/>
        <v>0</v>
      </c>
      <c r="Y455" s="15"/>
      <c r="Z455" s="15"/>
    </row>
    <row r="456" spans="1:26" ht="18" customHeight="1" x14ac:dyDescent="0.25">
      <c r="A456" s="15"/>
      <c r="B456" s="15"/>
      <c r="C456" s="15"/>
      <c r="D456" s="15"/>
      <c r="E456" s="16"/>
      <c r="F456" s="15"/>
      <c r="G456" s="23">
        <v>454</v>
      </c>
      <c r="H456" s="24">
        <f t="shared" si="90"/>
        <v>45172</v>
      </c>
      <c r="I456" s="25">
        <f>SUMIF(Table1[Date],"="&amp;H456,Table1[$STAKE TO FAUCET])</f>
        <v>0</v>
      </c>
      <c r="J456" s="25">
        <f>SUMIF(Table13[Date],"="&amp;H456,Table13[$STAKE CLAIMED])</f>
        <v>0</v>
      </c>
      <c r="K456" s="26">
        <f>IF(IFERROR(MATCH(H456,Table16[Date],0),0)=1,INDEX(Table16[New NFV],MATCH(H456,Table16[Date],0)),K455 + (K455*0.0095)+I456)</f>
        <v>17580.229480728369</v>
      </c>
      <c r="L456" s="26">
        <f>IF(T456&lt;-0.33,IF(L455-(W455-X456)&lt;K456,K456,L455-(W455-X456)),IF(IFERROR(MATCH(H456,Table16[Date],0),0)=1,INDEX(Table16[New GFV],MATCH(H456,Table16[Date],0)),L455+(L455*V455*0.95)+I456))</f>
        <v>1035426.8140976804</v>
      </c>
      <c r="M456" s="26">
        <f t="shared" si="87"/>
        <v>174.1478898536738</v>
      </c>
      <c r="N456" s="26">
        <f t="shared" si="93"/>
        <v>8.7073944926836901</v>
      </c>
      <c r="O456" s="26">
        <f t="shared" si="92"/>
        <v>18037.597952296179</v>
      </c>
      <c r="P456" s="26">
        <f t="shared" si="94"/>
        <v>901.87989761480901</v>
      </c>
      <c r="Q456" s="26">
        <f t="shared" si="88"/>
        <v>18211.745842149852</v>
      </c>
      <c r="R456" s="26">
        <f t="shared" si="89"/>
        <v>910.58729210749266</v>
      </c>
      <c r="S456" s="26">
        <f>IF(IFERROR(MATCH(H456,Table16[Date],0),0)=1,INDEX(Table16[New Claimed],MATCH(H456,Table16[Date],0)),S455+(K455*0.01)+J456)</f>
        <v>18252.557348135102</v>
      </c>
      <c r="T456" s="27">
        <f t="shared" si="95"/>
        <v>-3.8243406785090382E-2</v>
      </c>
      <c r="U456" s="28">
        <f t="shared" si="96"/>
        <v>1.366876355417268E-4</v>
      </c>
      <c r="V456" s="29">
        <f t="shared" si="91"/>
        <v>1.7705395592894576E-2</v>
      </c>
      <c r="W456" s="45">
        <f t="shared" si="97"/>
        <v>1089670.0148396641</v>
      </c>
      <c r="X456" s="45">
        <f t="shared" si="98"/>
        <v>0</v>
      </c>
      <c r="Y456" s="15"/>
      <c r="Z456" s="15"/>
    </row>
    <row r="457" spans="1:26" ht="18" customHeight="1" x14ac:dyDescent="0.25">
      <c r="A457" s="15"/>
      <c r="B457" s="15"/>
      <c r="C457" s="15"/>
      <c r="D457" s="15"/>
      <c r="E457" s="16"/>
      <c r="F457" s="15"/>
      <c r="G457" s="23">
        <v>455</v>
      </c>
      <c r="H457" s="24">
        <f t="shared" si="90"/>
        <v>45173</v>
      </c>
      <c r="I457" s="25">
        <f>SUMIF(Table1[Date],"="&amp;H457,Table1[$STAKE TO FAUCET])</f>
        <v>0</v>
      </c>
      <c r="J457" s="25">
        <f>SUMIF(Table13[Date],"="&amp;H457,Table13[$STAKE CLAIMED])</f>
        <v>0</v>
      </c>
      <c r="K457" s="26">
        <f>IF(IFERROR(MATCH(H457,Table16[Date],0),0)=1,INDEX(Table16[New NFV],MATCH(H457,Table16[Date],0)),K456 + (K456*0.0095)+I457)</f>
        <v>17747.241660795287</v>
      </c>
      <c r="L457" s="26">
        <f>IF(T457&lt;-0.33,IF(L456-(W456-X457)&lt;K457,K457,L456-(W456-X457)),IF(IFERROR(MATCH(H457,Table16[Date],0),0)=1,INDEX(Table16[New GFV],MATCH(H457,Table16[Date],0)),L456+(L456*V456*0.95)+I457))</f>
        <v>1052842.8233812158</v>
      </c>
      <c r="M457" s="26">
        <f t="shared" si="87"/>
        <v>175.80229480728369</v>
      </c>
      <c r="N457" s="26">
        <f t="shared" si="93"/>
        <v>8.7901147403641851</v>
      </c>
      <c r="O457" s="26">
        <f t="shared" si="92"/>
        <v>18332.64135108994</v>
      </c>
      <c r="P457" s="26">
        <f t="shared" si="94"/>
        <v>916.6320675544971</v>
      </c>
      <c r="Q457" s="26">
        <f t="shared" si="88"/>
        <v>18508.443645897223</v>
      </c>
      <c r="R457" s="26">
        <f t="shared" si="89"/>
        <v>925.42218229486127</v>
      </c>
      <c r="S457" s="26">
        <f>IF(IFERROR(MATCH(H457,Table16[Date],0),0)=1,INDEX(Table16[New Claimed],MATCH(H457,Table16[Date],0)),S456+(K456*0.01)+J457)</f>
        <v>18428.359642942385</v>
      </c>
      <c r="T457" s="27">
        <f t="shared" si="95"/>
        <v>-3.8378808108063794E-2</v>
      </c>
      <c r="U457" s="28">
        <f t="shared" si="96"/>
        <v>1.3540132297341217E-4</v>
      </c>
      <c r="V457" s="29">
        <f t="shared" si="91"/>
        <v>1.7697271513516171E-2</v>
      </c>
      <c r="W457" s="45">
        <f t="shared" si="97"/>
        <v>1108002.6561907541</v>
      </c>
      <c r="X457" s="45">
        <f t="shared" si="98"/>
        <v>0</v>
      </c>
      <c r="Y457" s="15"/>
      <c r="Z457" s="15"/>
    </row>
    <row r="458" spans="1:26" ht="18" customHeight="1" x14ac:dyDescent="0.25">
      <c r="A458" s="15"/>
      <c r="B458" s="15"/>
      <c r="C458" s="15"/>
      <c r="D458" s="15"/>
      <c r="E458" s="16"/>
      <c r="F458" s="15"/>
      <c r="G458" s="23">
        <v>456</v>
      </c>
      <c r="H458" s="24">
        <f t="shared" si="90"/>
        <v>45174</v>
      </c>
      <c r="I458" s="25">
        <f>SUMIF(Table1[Date],"="&amp;H458,Table1[$STAKE TO FAUCET])</f>
        <v>0</v>
      </c>
      <c r="J458" s="25">
        <f>SUMIF(Table13[Date],"="&amp;H458,Table13[$STAKE CLAIMED])</f>
        <v>0</v>
      </c>
      <c r="K458" s="26">
        <f>IF(IFERROR(MATCH(H458,Table16[Date],0),0)=1,INDEX(Table16[New NFV],MATCH(H458,Table16[Date],0)),K457 + (K457*0.0095)+I458)</f>
        <v>17915.840456572842</v>
      </c>
      <c r="L458" s="26">
        <f>IF(T458&lt;-0.33,IF(L457-(W457-X458)&lt;K458,K458,L457-(W457-X458)),IF(IFERROR(MATCH(H458,Table16[Date],0),0)=1,INDEX(Table16[New GFV],MATCH(H458,Table16[Date],0)),L457+(L457*V457*0.95)+I458))</f>
        <v>1070543.6464223284</v>
      </c>
      <c r="M458" s="26">
        <f t="shared" si="87"/>
        <v>177.47241660795288</v>
      </c>
      <c r="N458" s="26">
        <f t="shared" si="93"/>
        <v>8.8736208303976447</v>
      </c>
      <c r="O458" s="26">
        <f t="shared" si="92"/>
        <v>18632.445306434329</v>
      </c>
      <c r="P458" s="26">
        <f t="shared" si="94"/>
        <v>931.62226532171644</v>
      </c>
      <c r="Q458" s="26">
        <f t="shared" si="88"/>
        <v>18809.917723042283</v>
      </c>
      <c r="R458" s="26">
        <f t="shared" si="89"/>
        <v>940.49588615211405</v>
      </c>
      <c r="S458" s="26">
        <f>IF(IFERROR(MATCH(H458,Table16[Date],0),0)=1,INDEX(Table16[New Claimed],MATCH(H458,Table16[Date],0)),S457+(K457*0.01)+J458)</f>
        <v>18605.832059550339</v>
      </c>
      <c r="T458" s="27">
        <f t="shared" si="95"/>
        <v>-3.8512935223441236E-2</v>
      </c>
      <c r="U458" s="28">
        <f t="shared" si="96"/>
        <v>1.3412711537744149E-4</v>
      </c>
      <c r="V458" s="29">
        <f t="shared" si="91"/>
        <v>1.7689223886593525E-2</v>
      </c>
      <c r="W458" s="45">
        <f t="shared" si="97"/>
        <v>1126635.1014971884</v>
      </c>
      <c r="X458" s="45">
        <f t="shared" si="98"/>
        <v>0</v>
      </c>
      <c r="Y458" s="15"/>
      <c r="Z458" s="15"/>
    </row>
    <row r="459" spans="1:26" ht="18" customHeight="1" x14ac:dyDescent="0.25">
      <c r="A459" s="15"/>
      <c r="B459" s="15"/>
      <c r="C459" s="15"/>
      <c r="D459" s="15"/>
      <c r="E459" s="16"/>
      <c r="F459" s="15"/>
      <c r="G459" s="23">
        <v>457</v>
      </c>
      <c r="H459" s="24">
        <f t="shared" si="90"/>
        <v>45175</v>
      </c>
      <c r="I459" s="25">
        <f>SUMIF(Table1[Date],"="&amp;H459,Table1[$STAKE TO FAUCET])</f>
        <v>0</v>
      </c>
      <c r="J459" s="25">
        <f>SUMIF(Table13[Date],"="&amp;H459,Table13[$STAKE CLAIMED])</f>
        <v>0</v>
      </c>
      <c r="K459" s="26">
        <f>IF(IFERROR(MATCH(H459,Table16[Date],0),0)=1,INDEX(Table16[New NFV],MATCH(H459,Table16[Date],0)),K458 + (K458*0.0095)+I459)</f>
        <v>18086.040940910283</v>
      </c>
      <c r="L459" s="26">
        <f>IF(T459&lt;-0.33,IF(L458-(W458-X459)&lt;K459,K459,L458-(W458-X459)),IF(IFERROR(MATCH(H459,Table16[Date],0),0)=1,INDEX(Table16[New GFV],MATCH(H459,Table16[Date],0)),L458+(L458*V458*0.95)+I459))</f>
        <v>1088533.8783521664</v>
      </c>
      <c r="M459" s="26">
        <f t="shared" si="87"/>
        <v>179.15840456572843</v>
      </c>
      <c r="N459" s="26">
        <f t="shared" si="93"/>
        <v>8.9579202282864223</v>
      </c>
      <c r="O459" s="26">
        <f t="shared" si="92"/>
        <v>18937.086241934783</v>
      </c>
      <c r="P459" s="26">
        <f t="shared" si="94"/>
        <v>946.85431209673925</v>
      </c>
      <c r="Q459" s="26">
        <f t="shared" si="88"/>
        <v>19116.244646500512</v>
      </c>
      <c r="R459" s="26">
        <f t="shared" si="89"/>
        <v>955.81223232502566</v>
      </c>
      <c r="S459" s="26">
        <f>IF(IFERROR(MATCH(H459,Table16[Date],0),0)=1,INDEX(Table16[New Claimed],MATCH(H459,Table16[Date],0)),S458+(K458*0.01)+J459)</f>
        <v>18784.990464116068</v>
      </c>
      <c r="T459" s="27">
        <f t="shared" si="95"/>
        <v>-3.8645800122279639E-2</v>
      </c>
      <c r="U459" s="28">
        <f t="shared" si="96"/>
        <v>1.3286489883840291E-4</v>
      </c>
      <c r="V459" s="29">
        <f t="shared" si="91"/>
        <v>1.7681251992663221E-2</v>
      </c>
      <c r="W459" s="45">
        <f t="shared" si="97"/>
        <v>1145572.1877391231</v>
      </c>
      <c r="X459" s="45">
        <f t="shared" si="98"/>
        <v>0</v>
      </c>
      <c r="Y459" s="15"/>
      <c r="Z459" s="15"/>
    </row>
    <row r="460" spans="1:26" ht="18" customHeight="1" x14ac:dyDescent="0.25">
      <c r="A460" s="15"/>
      <c r="B460" s="15"/>
      <c r="C460" s="15"/>
      <c r="D460" s="15"/>
      <c r="E460" s="16"/>
      <c r="F460" s="15"/>
      <c r="G460" s="23">
        <v>458</v>
      </c>
      <c r="H460" s="24">
        <f t="shared" si="90"/>
        <v>45176</v>
      </c>
      <c r="I460" s="25">
        <f>SUMIF(Table1[Date],"="&amp;H460,Table1[$STAKE TO FAUCET])</f>
        <v>0</v>
      </c>
      <c r="J460" s="25">
        <f>SUMIF(Table13[Date],"="&amp;H460,Table13[$STAKE CLAIMED])</f>
        <v>0</v>
      </c>
      <c r="K460" s="26">
        <f>IF(IFERROR(MATCH(H460,Table16[Date],0),0)=1,INDEX(Table16[New NFV],MATCH(H460,Table16[Date],0)),K459 + (K459*0.0095)+I460)</f>
        <v>18257.858329848932</v>
      </c>
      <c r="L460" s="26">
        <f>IF(T460&lt;-0.33,IF(L459-(W459-X460)&lt;K460,K460,L459-(W459-X460)),IF(IFERROR(MATCH(H460,Table16[Date],0),0)=1,INDEX(Table16[New GFV],MATCH(H460,Table16[Date],0)),L459+(L459*V459*0.95)+I460))</f>
        <v>1106818.1880675773</v>
      </c>
      <c r="M460" s="26">
        <f t="shared" si="87"/>
        <v>180.86040940910283</v>
      </c>
      <c r="N460" s="26">
        <f t="shared" si="93"/>
        <v>9.0430204704551418</v>
      </c>
      <c r="O460" s="26">
        <f t="shared" si="92"/>
        <v>19246.641805695665</v>
      </c>
      <c r="P460" s="26">
        <f t="shared" si="94"/>
        <v>962.33209028478325</v>
      </c>
      <c r="Q460" s="26">
        <f t="shared" si="88"/>
        <v>19427.502215104767</v>
      </c>
      <c r="R460" s="26">
        <f t="shared" si="89"/>
        <v>971.37511075523844</v>
      </c>
      <c r="S460" s="26">
        <f>IF(IFERROR(MATCH(H460,Table16[Date],0),0)=1,INDEX(Table16[New Claimed],MATCH(H460,Table16[Date],0)),S459+(K459*0.01)+J460)</f>
        <v>18965.850873525171</v>
      </c>
      <c r="T460" s="27">
        <f t="shared" si="95"/>
        <v>-3.8777414682793013E-2</v>
      </c>
      <c r="U460" s="28">
        <f t="shared" si="96"/>
        <v>1.3161456051337395E-4</v>
      </c>
      <c r="V460" s="29">
        <f t="shared" si="91"/>
        <v>1.7673355119032418E-2</v>
      </c>
      <c r="W460" s="45">
        <f t="shared" si="97"/>
        <v>1164818.8295448187</v>
      </c>
      <c r="X460" s="45">
        <f t="shared" si="98"/>
        <v>0</v>
      </c>
      <c r="Y460" s="15"/>
      <c r="Z460" s="15"/>
    </row>
    <row r="461" spans="1:26" ht="18" customHeight="1" x14ac:dyDescent="0.25">
      <c r="A461" s="15"/>
      <c r="B461" s="15"/>
      <c r="C461" s="15"/>
      <c r="D461" s="15"/>
      <c r="E461" s="16"/>
      <c r="F461" s="15"/>
      <c r="G461" s="23">
        <v>459</v>
      </c>
      <c r="H461" s="24">
        <f t="shared" si="90"/>
        <v>45177</v>
      </c>
      <c r="I461" s="25">
        <f>SUMIF(Table1[Date],"="&amp;H461,Table1[$STAKE TO FAUCET])</f>
        <v>0</v>
      </c>
      <c r="J461" s="25">
        <f>SUMIF(Table13[Date],"="&amp;H461,Table13[$STAKE CLAIMED])</f>
        <v>0</v>
      </c>
      <c r="K461" s="26">
        <f>IF(IFERROR(MATCH(H461,Table16[Date],0),0)=1,INDEX(Table16[New NFV],MATCH(H461,Table16[Date],0)),K460 + (K460*0.0095)+I461)</f>
        <v>18431.307983982497</v>
      </c>
      <c r="L461" s="26">
        <f>IF(T461&lt;-0.33,IF(L460-(W460-X461)&lt;K461,K461,L460-(W460-X461)),IF(IFERROR(MATCH(H461,Table16[Date],0),0)=1,INDEX(Table16[New GFV],MATCH(H461,Table16[Date],0)),L460+(L460*V460*0.95)+I461))</f>
        <v>1125401.3194130035</v>
      </c>
      <c r="M461" s="26">
        <f t="shared" si="87"/>
        <v>182.57858329848932</v>
      </c>
      <c r="N461" s="26">
        <f t="shared" si="93"/>
        <v>9.1289291649244664</v>
      </c>
      <c r="O461" s="26">
        <f t="shared" si="92"/>
        <v>19561.190889922302</v>
      </c>
      <c r="P461" s="26">
        <f t="shared" si="94"/>
        <v>978.05954449611511</v>
      </c>
      <c r="Q461" s="26">
        <f t="shared" si="88"/>
        <v>19743.769473220789</v>
      </c>
      <c r="R461" s="26">
        <f t="shared" si="89"/>
        <v>987.18847366103955</v>
      </c>
      <c r="S461" s="26">
        <f>IF(IFERROR(MATCH(H461,Table16[Date],0),0)=1,INDEX(Table16[New Claimed],MATCH(H461,Table16[Date],0)),S460+(K460*0.01)+J461)</f>
        <v>19148.429456823658</v>
      </c>
      <c r="T461" s="27">
        <f t="shared" si="95"/>
        <v>-3.8907790671414484E-2</v>
      </c>
      <c r="U461" s="28">
        <f t="shared" si="96"/>
        <v>1.3037598862147143E-4</v>
      </c>
      <c r="V461" s="29">
        <f t="shared" si="91"/>
        <v>1.766553255971513E-2</v>
      </c>
      <c r="W461" s="45">
        <f t="shared" si="97"/>
        <v>1184380.0204347409</v>
      </c>
      <c r="X461" s="45">
        <f t="shared" si="98"/>
        <v>0</v>
      </c>
      <c r="Y461" s="15"/>
      <c r="Z461" s="15"/>
    </row>
    <row r="462" spans="1:26" ht="18" customHeight="1" x14ac:dyDescent="0.25">
      <c r="A462" s="15"/>
      <c r="B462" s="15"/>
      <c r="C462" s="15"/>
      <c r="D462" s="15"/>
      <c r="E462" s="16"/>
      <c r="F462" s="15"/>
      <c r="G462" s="23">
        <v>460</v>
      </c>
      <c r="H462" s="24">
        <f t="shared" si="90"/>
        <v>45178</v>
      </c>
      <c r="I462" s="25">
        <f>SUMIF(Table1[Date],"="&amp;H462,Table1[$STAKE TO FAUCET])</f>
        <v>0</v>
      </c>
      <c r="J462" s="25">
        <f>SUMIF(Table13[Date],"="&amp;H462,Table13[$STAKE CLAIMED])</f>
        <v>0</v>
      </c>
      <c r="K462" s="26">
        <f>IF(IFERROR(MATCH(H462,Table16[Date],0),0)=1,INDEX(Table16[New NFV],MATCH(H462,Table16[Date],0)),K461 + (K461*0.0095)+I462)</f>
        <v>18606.405409830331</v>
      </c>
      <c r="L462" s="26">
        <f>IF(T462&lt;-0.33,IF(L461-(W461-X462)&lt;K462,K462,L461-(W461-X462)),IF(IFERROR(MATCH(H462,Table16[Date],0),0)=1,INDEX(Table16[New GFV],MATCH(H462,Table16[Date],0)),L461+(L461*V461*0.95)+I462))</f>
        <v>1144288.0923812985</v>
      </c>
      <c r="M462" s="26">
        <f t="shared" si="87"/>
        <v>184.31307983982498</v>
      </c>
      <c r="N462" s="26">
        <f t="shared" si="93"/>
        <v>9.2156539919912497</v>
      </c>
      <c r="O462" s="26">
        <f t="shared" si="92"/>
        <v>19880.813650836779</v>
      </c>
      <c r="P462" s="26">
        <f t="shared" si="94"/>
        <v>994.04068254183903</v>
      </c>
      <c r="Q462" s="26">
        <f t="shared" si="88"/>
        <v>20065.126730676602</v>
      </c>
      <c r="R462" s="26">
        <f t="shared" si="89"/>
        <v>1003.2563365338303</v>
      </c>
      <c r="S462" s="26">
        <f>IF(IFERROR(MATCH(H462,Table16[Date],0),0)=1,INDEX(Table16[New Claimed],MATCH(H462,Table16[Date],0)),S461+(K461*0.01)+J462)</f>
        <v>19332.742536663482</v>
      </c>
      <c r="T462" s="27">
        <f t="shared" si="95"/>
        <v>-3.9036939743847796E-2</v>
      </c>
      <c r="U462" s="28">
        <f t="shared" si="96"/>
        <v>1.2914907243331136E-4</v>
      </c>
      <c r="V462" s="29">
        <f t="shared" si="91"/>
        <v>1.765778361536913E-2</v>
      </c>
      <c r="W462" s="45">
        <f t="shared" si="97"/>
        <v>1204260.8340855776</v>
      </c>
      <c r="X462" s="45">
        <f t="shared" si="98"/>
        <v>0</v>
      </c>
      <c r="Y462" s="15"/>
      <c r="Z462" s="15"/>
    </row>
    <row r="463" spans="1:26" ht="18" customHeight="1" x14ac:dyDescent="0.25">
      <c r="A463" s="15"/>
      <c r="B463" s="15"/>
      <c r="C463" s="15"/>
      <c r="D463" s="15"/>
      <c r="E463" s="16"/>
      <c r="F463" s="15"/>
      <c r="G463" s="23">
        <v>461</v>
      </c>
      <c r="H463" s="24">
        <f t="shared" si="90"/>
        <v>45179</v>
      </c>
      <c r="I463" s="25">
        <f>SUMIF(Table1[Date],"="&amp;H463,Table1[$STAKE TO FAUCET])</f>
        <v>0</v>
      </c>
      <c r="J463" s="25">
        <f>SUMIF(Table13[Date],"="&amp;H463,Table13[$STAKE CLAIMED])</f>
        <v>0</v>
      </c>
      <c r="K463" s="26">
        <f>IF(IFERROR(MATCH(H463,Table16[Date],0),0)=1,INDEX(Table16[New NFV],MATCH(H463,Table16[Date],0)),K462 + (K462*0.0095)+I463)</f>
        <v>18783.16626122372</v>
      </c>
      <c r="L463" s="26">
        <f>IF(T463&lt;-0.33,IF(L462-(W462-X463)&lt;K463,K463,L462-(W462-X463)),IF(IFERROR(MATCH(H463,Table16[Date],0),0)=1,INDEX(Table16[New GFV],MATCH(H463,Table16[Date],0)),L462+(L462*V462*0.95)+I463))</f>
        <v>1163483.4043337654</v>
      </c>
      <c r="M463" s="26">
        <f t="shared" si="87"/>
        <v>186.06405409830333</v>
      </c>
      <c r="N463" s="26">
        <f t="shared" si="93"/>
        <v>9.3032027049151669</v>
      </c>
      <c r="O463" s="26">
        <f t="shared" si="92"/>
        <v>20205.59152891249</v>
      </c>
      <c r="P463" s="26">
        <f t="shared" si="94"/>
        <v>1010.2795764456246</v>
      </c>
      <c r="Q463" s="26">
        <f t="shared" si="88"/>
        <v>20391.655583010794</v>
      </c>
      <c r="R463" s="26">
        <f t="shared" si="89"/>
        <v>1019.5827791505397</v>
      </c>
      <c r="S463" s="26">
        <f>IF(IFERROR(MATCH(H463,Table16[Date],0),0)=1,INDEX(Table16[New Claimed],MATCH(H463,Table16[Date],0)),S462+(K462*0.01)+J463)</f>
        <v>19518.806590761786</v>
      </c>
      <c r="T463" s="27">
        <f t="shared" si="95"/>
        <v>-3.9164873446109784E-2</v>
      </c>
      <c r="U463" s="28">
        <f t="shared" si="96"/>
        <v>1.2793370226198836E-4</v>
      </c>
      <c r="V463" s="29">
        <f t="shared" si="91"/>
        <v>1.7650107593233412E-2</v>
      </c>
      <c r="W463" s="45">
        <f t="shared" si="97"/>
        <v>1224466.4256144902</v>
      </c>
      <c r="X463" s="45">
        <f t="shared" si="98"/>
        <v>0</v>
      </c>
      <c r="Y463" s="15"/>
      <c r="Z463" s="15"/>
    </row>
    <row r="464" spans="1:26" ht="18" customHeight="1" x14ac:dyDescent="0.25">
      <c r="A464" s="15"/>
      <c r="B464" s="15"/>
      <c r="C464" s="15"/>
      <c r="D464" s="15"/>
      <c r="E464" s="16"/>
      <c r="F464" s="15"/>
      <c r="G464" s="23">
        <v>462</v>
      </c>
      <c r="H464" s="24">
        <f t="shared" si="90"/>
        <v>45180</v>
      </c>
      <c r="I464" s="25">
        <f>SUMIF(Table1[Date],"="&amp;H464,Table1[$STAKE TO FAUCET])</f>
        <v>0</v>
      </c>
      <c r="J464" s="25">
        <f>SUMIF(Table13[Date],"="&amp;H464,Table13[$STAKE CLAIMED])</f>
        <v>0</v>
      </c>
      <c r="K464" s="26">
        <f>IF(IFERROR(MATCH(H464,Table16[Date],0),0)=1,INDEX(Table16[New NFV],MATCH(H464,Table16[Date],0)),K463 + (K463*0.0095)+I464)</f>
        <v>18961.606340705344</v>
      </c>
      <c r="L464" s="26">
        <f>IF(T464&lt;-0.33,IF(L463-(W463-X464)&lt;K464,K464,L463-(W463-X464)),IF(IFERROR(MATCH(H464,Table16[Date],0),0)=1,INDEX(Table16[New GFV],MATCH(H464,Table16[Date],0)),L463+(L463*V463*0.95)+I464))</f>
        <v>1182992.2312397263</v>
      </c>
      <c r="M464" s="26">
        <f t="shared" si="87"/>
        <v>187.83166261223721</v>
      </c>
      <c r="N464" s="26">
        <f t="shared" si="93"/>
        <v>9.3915831306118616</v>
      </c>
      <c r="O464" s="26">
        <f t="shared" si="92"/>
        <v>20535.607269432454</v>
      </c>
      <c r="P464" s="26">
        <f t="shared" si="94"/>
        <v>1026.7803634716226</v>
      </c>
      <c r="Q464" s="26">
        <f t="shared" si="88"/>
        <v>20723.43893204469</v>
      </c>
      <c r="R464" s="26">
        <f t="shared" si="89"/>
        <v>1036.1719466022346</v>
      </c>
      <c r="S464" s="26">
        <f>IF(IFERROR(MATCH(H464,Table16[Date],0),0)=1,INDEX(Table16[New Claimed],MATCH(H464,Table16[Date],0)),S463+(K463*0.01)+J464)</f>
        <v>19706.638253374022</v>
      </c>
      <c r="T464" s="27">
        <f t="shared" si="95"/>
        <v>-3.929160321556191E-2</v>
      </c>
      <c r="U464" s="28">
        <f t="shared" si="96"/>
        <v>1.2672976945212605E-4</v>
      </c>
      <c r="V464" s="29">
        <f t="shared" si="91"/>
        <v>1.7642503807066282E-2</v>
      </c>
      <c r="W464" s="45">
        <f t="shared" si="97"/>
        <v>1245002.0328839226</v>
      </c>
      <c r="X464" s="45">
        <f t="shared" si="98"/>
        <v>0</v>
      </c>
      <c r="Y464" s="15"/>
      <c r="Z464" s="15"/>
    </row>
    <row r="465" spans="1:26" ht="18" customHeight="1" x14ac:dyDescent="0.25">
      <c r="A465" s="15"/>
      <c r="B465" s="15"/>
      <c r="C465" s="15"/>
      <c r="D465" s="15"/>
      <c r="E465" s="16"/>
      <c r="F465" s="15"/>
      <c r="G465" s="23">
        <v>463</v>
      </c>
      <c r="H465" s="24">
        <f t="shared" si="90"/>
        <v>45181</v>
      </c>
      <c r="I465" s="25">
        <f>SUMIF(Table1[Date],"="&amp;H465,Table1[$STAKE TO FAUCET])</f>
        <v>0</v>
      </c>
      <c r="J465" s="25">
        <f>SUMIF(Table13[Date],"="&amp;H465,Table13[$STAKE CLAIMED])</f>
        <v>0</v>
      </c>
      <c r="K465" s="26">
        <f>IF(IFERROR(MATCH(H465,Table16[Date],0),0)=1,INDEX(Table16[New NFV],MATCH(H465,Table16[Date],0)),K464 + (K464*0.0095)+I465)</f>
        <v>19141.741600942045</v>
      </c>
      <c r="L465" s="26">
        <f>IF(T465&lt;-0.33,IF(L464-(W464-X465)&lt;K465,K465,L464-(W464-X465)),IF(IFERROR(MATCH(H465,Table16[Date],0),0)=1,INDEX(Table16[New GFV],MATCH(H465,Table16[Date],0)),L464+(L464*V464*0.95)+I465))</f>
        <v>1202819.6289359343</v>
      </c>
      <c r="M465" s="26">
        <f t="shared" si="87"/>
        <v>189.61606340705345</v>
      </c>
      <c r="N465" s="26">
        <f t="shared" si="93"/>
        <v>9.4808031703526723</v>
      </c>
      <c r="O465" s="26">
        <f t="shared" si="92"/>
        <v>20870.944943376708</v>
      </c>
      <c r="P465" s="26">
        <f t="shared" si="94"/>
        <v>1043.5472471688354</v>
      </c>
      <c r="Q465" s="26">
        <f t="shared" si="88"/>
        <v>21060.561006783762</v>
      </c>
      <c r="R465" s="26">
        <f t="shared" si="89"/>
        <v>1053.028050339188</v>
      </c>
      <c r="S465" s="26">
        <f>IF(IFERROR(MATCH(H465,Table16[Date],0),0)=1,INDEX(Table16[New Claimed],MATCH(H465,Table16[Date],0)),S464+(K464*0.01)+J465)</f>
        <v>19896.254316781076</v>
      </c>
      <c r="T465" s="27">
        <f t="shared" si="95"/>
        <v>-3.941714038193362E-2</v>
      </c>
      <c r="U465" s="28">
        <f t="shared" si="96"/>
        <v>1.2553716637171003E-4</v>
      </c>
      <c r="V465" s="29">
        <f t="shared" si="91"/>
        <v>1.7634971577083981E-2</v>
      </c>
      <c r="W465" s="45">
        <f t="shared" si="97"/>
        <v>1265872.9778272994</v>
      </c>
      <c r="X465" s="45">
        <f t="shared" si="98"/>
        <v>0</v>
      </c>
      <c r="Y465" s="15"/>
      <c r="Z465" s="15"/>
    </row>
    <row r="466" spans="1:26" ht="18" customHeight="1" x14ac:dyDescent="0.25">
      <c r="A466" s="15"/>
      <c r="B466" s="15"/>
      <c r="C466" s="15"/>
      <c r="D466" s="15"/>
      <c r="E466" s="16"/>
      <c r="F466" s="15"/>
      <c r="G466" s="23">
        <v>464</v>
      </c>
      <c r="H466" s="24">
        <f t="shared" si="90"/>
        <v>45182</v>
      </c>
      <c r="I466" s="25">
        <f>SUMIF(Table1[Date],"="&amp;H466,Table1[$STAKE TO FAUCET])</f>
        <v>0</v>
      </c>
      <c r="J466" s="25">
        <f>SUMIF(Table13[Date],"="&amp;H466,Table13[$STAKE CLAIMED])</f>
        <v>0</v>
      </c>
      <c r="K466" s="26">
        <f>IF(IFERROR(MATCH(H466,Table16[Date],0),0)=1,INDEX(Table16[New NFV],MATCH(H466,Table16[Date],0)),K465 + (K465*0.0095)+I466)</f>
        <v>19323.588146150993</v>
      </c>
      <c r="L466" s="26">
        <f>IF(T466&lt;-0.33,IF(L465-(W465-X466)&lt;K466,K466,L465-(W465-X466)),IF(IFERROR(MATCH(H466,Table16[Date],0),0)=1,INDEX(Table16[New GFV],MATCH(H466,Table16[Date],0)),L465+(L465*V465*0.95)+I466))</f>
        <v>1222970.734406146</v>
      </c>
      <c r="M466" s="26">
        <f t="shared" si="87"/>
        <v>191.41741600942046</v>
      </c>
      <c r="N466" s="26">
        <f t="shared" si="93"/>
        <v>9.5708708004710239</v>
      </c>
      <c r="O466" s="26">
        <f t="shared" si="92"/>
        <v>21211.689968643903</v>
      </c>
      <c r="P466" s="26">
        <f t="shared" si="94"/>
        <v>1060.5844984321952</v>
      </c>
      <c r="Q466" s="26">
        <f t="shared" si="88"/>
        <v>21403.107384653322</v>
      </c>
      <c r="R466" s="26">
        <f t="shared" si="89"/>
        <v>1070.1553692326663</v>
      </c>
      <c r="S466" s="26">
        <f>IF(IFERROR(MATCH(H466,Table16[Date],0),0)=1,INDEX(Table16[New Claimed],MATCH(H466,Table16[Date],0)),S465+(K465*0.01)+J466)</f>
        <v>20087.671732790495</v>
      </c>
      <c r="T466" s="27">
        <f t="shared" si="95"/>
        <v>-3.9541496168334467E-2</v>
      </c>
      <c r="U466" s="28">
        <f t="shared" si="96"/>
        <v>1.2435578640084682E-4</v>
      </c>
      <c r="V466" s="29">
        <f t="shared" si="91"/>
        <v>1.7627510229899931E-2</v>
      </c>
      <c r="W466" s="45">
        <f t="shared" si="97"/>
        <v>1287084.6677959433</v>
      </c>
      <c r="X466" s="45">
        <f t="shared" si="98"/>
        <v>0</v>
      </c>
      <c r="Y466" s="15"/>
      <c r="Z466" s="15"/>
    </row>
    <row r="467" spans="1:26" ht="18" customHeight="1" x14ac:dyDescent="0.25">
      <c r="A467" s="15"/>
      <c r="B467" s="15"/>
      <c r="C467" s="15"/>
      <c r="D467" s="15"/>
      <c r="E467" s="16"/>
      <c r="F467" s="15"/>
      <c r="G467" s="23">
        <v>465</v>
      </c>
      <c r="H467" s="24">
        <f t="shared" si="90"/>
        <v>45183</v>
      </c>
      <c r="I467" s="25">
        <f>SUMIF(Table1[Date],"="&amp;H467,Table1[$STAKE TO FAUCET])</f>
        <v>0</v>
      </c>
      <c r="J467" s="25">
        <f>SUMIF(Table13[Date],"="&amp;H467,Table13[$STAKE CLAIMED])</f>
        <v>0</v>
      </c>
      <c r="K467" s="26">
        <f>IF(IFERROR(MATCH(H467,Table16[Date],0),0)=1,INDEX(Table16[New NFV],MATCH(H467,Table16[Date],0)),K466 + (K466*0.0095)+I467)</f>
        <v>19507.162233539428</v>
      </c>
      <c r="L467" s="26">
        <f>IF(T467&lt;-0.33,IF(L466-(W466-X467)&lt;K467,K467,L466-(W466-X467)),IF(IFERROR(MATCH(H467,Table16[Date],0),0)=1,INDEX(Table16[New GFV],MATCH(H467,Table16[Date],0)),L466+(L466*V466*0.95)+I467))</f>
        <v>1243450.767081178</v>
      </c>
      <c r="M467" s="26">
        <f t="shared" si="87"/>
        <v>193.23588146150993</v>
      </c>
      <c r="N467" s="26">
        <f t="shared" si="93"/>
        <v>9.6617940730754981</v>
      </c>
      <c r="O467" s="26">
        <f t="shared" si="92"/>
        <v>21557.929131612571</v>
      </c>
      <c r="P467" s="26">
        <f t="shared" si="94"/>
        <v>1077.8964565806286</v>
      </c>
      <c r="Q467" s="26">
        <f t="shared" si="88"/>
        <v>21751.165013074082</v>
      </c>
      <c r="R467" s="26">
        <f t="shared" si="89"/>
        <v>1087.5582506537041</v>
      </c>
      <c r="S467" s="26">
        <f>IF(IFERROR(MATCH(H467,Table16[Date],0),0)=1,INDEX(Table16[New Claimed],MATCH(H467,Table16[Date],0)),S466+(K466*0.01)+J467)</f>
        <v>20280.907614252006</v>
      </c>
      <c r="T467" s="27">
        <f t="shared" si="95"/>
        <v>-3.9664681692258022E-2</v>
      </c>
      <c r="U467" s="28">
        <f t="shared" si="96"/>
        <v>1.231855239235552E-4</v>
      </c>
      <c r="V467" s="29">
        <f t="shared" si="91"/>
        <v>1.7620119098464518E-2</v>
      </c>
      <c r="W467" s="45">
        <f t="shared" si="97"/>
        <v>1308642.596927556</v>
      </c>
      <c r="X467" s="45">
        <f t="shared" si="98"/>
        <v>0</v>
      </c>
      <c r="Y467" s="15"/>
      <c r="Z467" s="15"/>
    </row>
    <row r="468" spans="1:26" ht="18" customHeight="1" x14ac:dyDescent="0.25">
      <c r="A468" s="15"/>
      <c r="B468" s="15"/>
      <c r="C468" s="15"/>
      <c r="D468" s="15"/>
      <c r="E468" s="16"/>
      <c r="F468" s="15"/>
      <c r="G468" s="23">
        <v>466</v>
      </c>
      <c r="H468" s="24">
        <f t="shared" si="90"/>
        <v>45184</v>
      </c>
      <c r="I468" s="25">
        <f>SUMIF(Table1[Date],"="&amp;H468,Table1[$STAKE TO FAUCET])</f>
        <v>0</v>
      </c>
      <c r="J468" s="25">
        <f>SUMIF(Table13[Date],"="&amp;H468,Table13[$STAKE CLAIMED])</f>
        <v>0</v>
      </c>
      <c r="K468" s="26">
        <f>IF(IFERROR(MATCH(H468,Table16[Date],0),0)=1,INDEX(Table16[New NFV],MATCH(H468,Table16[Date],0)),K467 + (K467*0.0095)+I468)</f>
        <v>19692.480274758051</v>
      </c>
      <c r="L468" s="26">
        <f>IF(T468&lt;-0.33,IF(L467-(W467-X468)&lt;K468,K468,L467-(W467-X468)),IF(IFERROR(MATCH(H468,Table16[Date],0),0)=1,INDEX(Table16[New GFV],MATCH(H468,Table16[Date],0)),L467+(L467*V467*0.95)+I468))</f>
        <v>1264265.0301597731</v>
      </c>
      <c r="M468" s="26">
        <f t="shared" si="87"/>
        <v>195.0716223353943</v>
      </c>
      <c r="N468" s="26">
        <f t="shared" si="93"/>
        <v>9.7535811167697162</v>
      </c>
      <c r="O468" s="26">
        <f t="shared" si="92"/>
        <v>21909.75060904742</v>
      </c>
      <c r="P468" s="26">
        <f t="shared" si="94"/>
        <v>1095.4875304523709</v>
      </c>
      <c r="Q468" s="26">
        <f t="shared" si="88"/>
        <v>22104.822231382816</v>
      </c>
      <c r="R468" s="26">
        <f t="shared" si="89"/>
        <v>1105.2411115691407</v>
      </c>
      <c r="S468" s="26">
        <f>IF(IFERROR(MATCH(H468,Table16[Date],0),0)=1,INDEX(Table16[New Claimed],MATCH(H468,Table16[Date],0)),S467+(K467*0.01)+J468)</f>
        <v>20475.979236587402</v>
      </c>
      <c r="T468" s="27">
        <f t="shared" si="95"/>
        <v>-3.9786707966575713E-2</v>
      </c>
      <c r="U468" s="28">
        <f t="shared" si="96"/>
        <v>1.2202627431769086E-4</v>
      </c>
      <c r="V468" s="29">
        <f t="shared" si="91"/>
        <v>1.7612797522005456E-2</v>
      </c>
      <c r="W468" s="45">
        <f t="shared" si="97"/>
        <v>1330552.3475366035</v>
      </c>
      <c r="X468" s="45">
        <f t="shared" si="98"/>
        <v>0</v>
      </c>
      <c r="Y468" s="15"/>
      <c r="Z468" s="15"/>
    </row>
    <row r="469" spans="1:26" ht="18" customHeight="1" x14ac:dyDescent="0.25">
      <c r="A469" s="15"/>
      <c r="B469" s="15"/>
      <c r="C469" s="15"/>
      <c r="D469" s="15"/>
      <c r="E469" s="16"/>
      <c r="F469" s="15"/>
      <c r="G469" s="23">
        <v>467</v>
      </c>
      <c r="H469" s="24">
        <f t="shared" si="90"/>
        <v>45185</v>
      </c>
      <c r="I469" s="25">
        <f>SUMIF(Table1[Date],"="&amp;H469,Table1[$STAKE TO FAUCET])</f>
        <v>0</v>
      </c>
      <c r="J469" s="25">
        <f>SUMIF(Table13[Date],"="&amp;H469,Table13[$STAKE CLAIMED])</f>
        <v>0</v>
      </c>
      <c r="K469" s="26">
        <f>IF(IFERROR(MATCH(H469,Table16[Date],0),0)=1,INDEX(Table16[New NFV],MATCH(H469,Table16[Date],0)),K468 + (K468*0.0095)+I469)</f>
        <v>19879.558837368251</v>
      </c>
      <c r="L469" s="26">
        <f>IF(T469&lt;-0.33,IF(L468-(W468-X469)&lt;K469,K469,L468-(W468-X469)),IF(IFERROR(MATCH(H469,Table16[Date],0),0)=1,INDEX(Table16[New GFV],MATCH(H469,Table16[Date],0)),L468+(L468*V468*0.95)+I469))</f>
        <v>1285418.9119506115</v>
      </c>
      <c r="M469" s="26">
        <f t="shared" si="87"/>
        <v>196.92480274758051</v>
      </c>
      <c r="N469" s="26">
        <f t="shared" si="93"/>
        <v>9.8462401373790271</v>
      </c>
      <c r="O469" s="26">
        <f t="shared" si="92"/>
        <v>22267.243990356204</v>
      </c>
      <c r="P469" s="26">
        <f t="shared" si="94"/>
        <v>1113.3621995178103</v>
      </c>
      <c r="Q469" s="26">
        <f t="shared" si="88"/>
        <v>22464.168793103785</v>
      </c>
      <c r="R469" s="26">
        <f t="shared" si="89"/>
        <v>1123.2084396551893</v>
      </c>
      <c r="S469" s="26">
        <f>IF(IFERROR(MATCH(H469,Table16[Date],0),0)=1,INDEX(Table16[New Claimed],MATCH(H469,Table16[Date],0)),S468+(K468*0.01)+J469)</f>
        <v>20672.904039334982</v>
      </c>
      <c r="T469" s="27">
        <f t="shared" si="95"/>
        <v>-3.9907585900520813E-2</v>
      </c>
      <c r="U469" s="28">
        <f t="shared" si="96"/>
        <v>1.2087793394510021E-4</v>
      </c>
      <c r="V469" s="29">
        <f t="shared" si="91"/>
        <v>1.7605544845968747E-2</v>
      </c>
      <c r="W469" s="45">
        <f t="shared" si="97"/>
        <v>1352819.5915269596</v>
      </c>
      <c r="X469" s="45">
        <f t="shared" si="98"/>
        <v>0</v>
      </c>
      <c r="Y469" s="15"/>
      <c r="Z469" s="15"/>
    </row>
    <row r="470" spans="1:26" ht="18" customHeight="1" x14ac:dyDescent="0.25">
      <c r="A470" s="15"/>
      <c r="B470" s="15"/>
      <c r="C470" s="15"/>
      <c r="D470" s="15"/>
      <c r="E470" s="16"/>
      <c r="F470" s="15"/>
      <c r="G470" s="23">
        <v>468</v>
      </c>
      <c r="H470" s="24">
        <f t="shared" si="90"/>
        <v>45186</v>
      </c>
      <c r="I470" s="25">
        <f>SUMIF(Table1[Date],"="&amp;H470,Table1[$STAKE TO FAUCET])</f>
        <v>0</v>
      </c>
      <c r="J470" s="25">
        <f>SUMIF(Table13[Date],"="&amp;H470,Table13[$STAKE CLAIMED])</f>
        <v>0</v>
      </c>
      <c r="K470" s="26">
        <f>IF(IFERROR(MATCH(H470,Table16[Date],0),0)=1,INDEX(Table16[New NFV],MATCH(H470,Table16[Date],0)),K469 + (K469*0.0095)+I470)</f>
        <v>20068.41464632325</v>
      </c>
      <c r="L470" s="26">
        <f>IF(T470&lt;-0.33,IF(L469-(W469-X470)&lt;K470,K470,L469-(W469-X470)),IF(IFERROR(MATCH(H470,Table16[Date],0),0)=1,INDEX(Table16[New GFV],MATCH(H470,Table16[Date],0)),L469+(L469*V469*0.95)+I470))</f>
        <v>1306917.8872358042</v>
      </c>
      <c r="M470" s="26">
        <f t="shared" ref="M470:M533" si="99">K469*0.01</f>
        <v>198.79558837368251</v>
      </c>
      <c r="N470" s="26">
        <f t="shared" si="93"/>
        <v>9.9397794186841253</v>
      </c>
      <c r="O470" s="26">
        <f t="shared" si="92"/>
        <v>22630.500300202842</v>
      </c>
      <c r="P470" s="26">
        <f t="shared" si="94"/>
        <v>1131.5250150101422</v>
      </c>
      <c r="Q470" s="26">
        <f t="shared" ref="Q470:Q533" si="100">M470+O470</f>
        <v>22829.295888576526</v>
      </c>
      <c r="R470" s="26">
        <f t="shared" ref="R470:R533" si="101">N470+P470</f>
        <v>1141.4647944288263</v>
      </c>
      <c r="S470" s="26">
        <f>IF(IFERROR(MATCH(H470,Table16[Date],0),0)=1,INDEX(Table16[New Claimed],MATCH(H470,Table16[Date],0)),S469+(K469*0.01)+J470)</f>
        <v>20871.699627708666</v>
      </c>
      <c r="T470" s="27">
        <f t="shared" si="95"/>
        <v>-4.0027326300664509E-2</v>
      </c>
      <c r="U470" s="28">
        <f t="shared" si="96"/>
        <v>1.1974040014369608E-4</v>
      </c>
      <c r="V470" s="29">
        <f t="shared" si="91"/>
        <v>1.7598360421960127E-2</v>
      </c>
      <c r="W470" s="45">
        <f t="shared" si="97"/>
        <v>1375450.0918271623</v>
      </c>
      <c r="X470" s="45">
        <f t="shared" si="98"/>
        <v>0</v>
      </c>
      <c r="Y470" s="15"/>
      <c r="Z470" s="15"/>
    </row>
    <row r="471" spans="1:26" ht="18" customHeight="1" x14ac:dyDescent="0.25">
      <c r="A471" s="15"/>
      <c r="B471" s="15"/>
      <c r="C471" s="15"/>
      <c r="D471" s="15"/>
      <c r="E471" s="16"/>
      <c r="F471" s="15"/>
      <c r="G471" s="23">
        <v>469</v>
      </c>
      <c r="H471" s="24">
        <f t="shared" si="90"/>
        <v>45187</v>
      </c>
      <c r="I471" s="25">
        <f>SUMIF(Table1[Date],"="&amp;H471,Table1[$STAKE TO FAUCET])</f>
        <v>0</v>
      </c>
      <c r="J471" s="25">
        <f>SUMIF(Table13[Date],"="&amp;H471,Table13[$STAKE CLAIMED])</f>
        <v>0</v>
      </c>
      <c r="K471" s="26">
        <f>IF(IFERROR(MATCH(H471,Table16[Date],0),0)=1,INDEX(Table16[New NFV],MATCH(H471,Table16[Date],0)),K470 + (K470*0.0095)+I471)</f>
        <v>20259.064585463322</v>
      </c>
      <c r="L471" s="26">
        <f>IF(T471&lt;-0.33,IF(L470-(W470-X471)&lt;K471,K471,L470-(W470-X471)),IF(IFERROR(MATCH(H471,Table16[Date],0),0)=1,INDEX(Table16[New GFV],MATCH(H471,Table16[Date],0)),L470+(L470*V470*0.95)+I471))</f>
        <v>1328767.5186562124</v>
      </c>
      <c r="M471" s="26">
        <f t="shared" si="99"/>
        <v>200.68414646323251</v>
      </c>
      <c r="N471" s="26">
        <f t="shared" si="93"/>
        <v>10.034207323161626</v>
      </c>
      <c r="O471" s="26">
        <f t="shared" si="92"/>
        <v>22999.612021482324</v>
      </c>
      <c r="P471" s="26">
        <f t="shared" si="94"/>
        <v>1149.9806010741163</v>
      </c>
      <c r="Q471" s="26">
        <f t="shared" si="100"/>
        <v>23200.296167945555</v>
      </c>
      <c r="R471" s="26">
        <f t="shared" si="101"/>
        <v>1160.0148083972779</v>
      </c>
      <c r="S471" s="26">
        <f>IF(IFERROR(MATCH(H471,Table16[Date],0),0)=1,INDEX(Table16[New Claimed],MATCH(H471,Table16[Date],0)),S470+(K470*0.01)+J471)</f>
        <v>21072.383774171896</v>
      </c>
      <c r="T471" s="27">
        <f t="shared" si="95"/>
        <v>-4.0145939871881482E-2</v>
      </c>
      <c r="U471" s="28">
        <f t="shared" si="96"/>
        <v>1.1861357121697308E-4</v>
      </c>
      <c r="V471" s="29">
        <f t="shared" si="91"/>
        <v>1.7591243607687108E-2</v>
      </c>
      <c r="W471" s="45">
        <f t="shared" si="97"/>
        <v>1398449.7038486446</v>
      </c>
      <c r="X471" s="45">
        <f t="shared" si="98"/>
        <v>0</v>
      </c>
      <c r="Y471" s="15"/>
      <c r="Z471" s="15"/>
    </row>
    <row r="472" spans="1:26" ht="18" customHeight="1" x14ac:dyDescent="0.25">
      <c r="A472" s="15"/>
      <c r="B472" s="15"/>
      <c r="C472" s="15"/>
      <c r="D472" s="15"/>
      <c r="E472" s="16"/>
      <c r="F472" s="15"/>
      <c r="G472" s="23">
        <v>470</v>
      </c>
      <c r="H472" s="24">
        <f t="shared" si="90"/>
        <v>45188</v>
      </c>
      <c r="I472" s="25">
        <f>SUMIF(Table1[Date],"="&amp;H472,Table1[$STAKE TO FAUCET])</f>
        <v>0</v>
      </c>
      <c r="J472" s="25">
        <f>SUMIF(Table13[Date],"="&amp;H472,Table13[$STAKE CLAIMED])</f>
        <v>0</v>
      </c>
      <c r="K472" s="26">
        <f>IF(IFERROR(MATCH(H472,Table16[Date],0),0)=1,INDEX(Table16[New NFV],MATCH(H472,Table16[Date],0)),K471 + (K471*0.0095)+I472)</f>
        <v>20451.525699025224</v>
      </c>
      <c r="L472" s="26">
        <f>IF(T472&lt;-0.33,IF(L471-(W471-X472)&lt;K472,K472,L471-(W471-X472)),IF(IFERROR(MATCH(H472,Table16[Date],0),0)=1,INDEX(Table16[New GFV],MATCH(H472,Table16[Date],0)),L471+(L471*V471*0.95)+I472))</f>
        <v>1350973.4581189426</v>
      </c>
      <c r="M472" s="26">
        <f t="shared" si="99"/>
        <v>202.59064585463324</v>
      </c>
      <c r="N472" s="26">
        <f t="shared" si="93"/>
        <v>10.129532292731662</v>
      </c>
      <c r="O472" s="26">
        <f t="shared" si="92"/>
        <v>23374.673118663355</v>
      </c>
      <c r="P472" s="26">
        <f t="shared" si="94"/>
        <v>1168.7336559331677</v>
      </c>
      <c r="Q472" s="26">
        <f t="shared" si="100"/>
        <v>23577.263764517989</v>
      </c>
      <c r="R472" s="26">
        <f t="shared" si="101"/>
        <v>1178.8631882258994</v>
      </c>
      <c r="S472" s="26">
        <f>IF(IFERROR(MATCH(H472,Table16[Date],0),0)=1,INDEX(Table16[New Claimed],MATCH(H472,Table16[Date],0)),S471+(K471*0.01)+J472)</f>
        <v>21274.97442002653</v>
      </c>
      <c r="T472" s="27">
        <f t="shared" si="95"/>
        <v>-4.0263437218307607E-2</v>
      </c>
      <c r="U472" s="28">
        <f t="shared" si="96"/>
        <v>1.1749734642612503E-4</v>
      </c>
      <c r="V472" s="29">
        <f t="shared" si="91"/>
        <v>1.758419376690154E-2</v>
      </c>
      <c r="W472" s="45">
        <f t="shared" si="97"/>
        <v>1421824.3769673079</v>
      </c>
      <c r="X472" s="45">
        <f t="shared" si="98"/>
        <v>0</v>
      </c>
      <c r="Y472" s="15"/>
      <c r="Z472" s="15"/>
    </row>
    <row r="473" spans="1:26" ht="18" customHeight="1" x14ac:dyDescent="0.25">
      <c r="A473" s="15"/>
      <c r="B473" s="15"/>
      <c r="C473" s="15"/>
      <c r="D473" s="15"/>
      <c r="E473" s="16"/>
      <c r="F473" s="15"/>
      <c r="G473" s="23">
        <v>471</v>
      </c>
      <c r="H473" s="24">
        <f t="shared" si="90"/>
        <v>45189</v>
      </c>
      <c r="I473" s="25">
        <f>SUMIF(Table1[Date],"="&amp;H473,Table1[$STAKE TO FAUCET])</f>
        <v>0</v>
      </c>
      <c r="J473" s="25">
        <f>SUMIF(Table13[Date],"="&amp;H473,Table13[$STAKE CLAIMED])</f>
        <v>0</v>
      </c>
      <c r="K473" s="26">
        <f>IF(IFERROR(MATCH(H473,Table16[Date],0),0)=1,INDEX(Table16[New NFV],MATCH(H473,Table16[Date],0)),K472 + (K472*0.0095)+I473)</f>
        <v>20645.815193165963</v>
      </c>
      <c r="L473" s="26">
        <f>IF(T473&lt;-0.33,IF(L472-(W472-X473)&lt;K473,K473,L472-(W472-X473)),IF(IFERROR(MATCH(H473,Table16[Date],0),0)=1,INDEX(Table16[New GFV],MATCH(H473,Table16[Date],0)),L472+(L472*V472*0.95)+I473))</f>
        <v>1373541.4482273718</v>
      </c>
      <c r="M473" s="26">
        <f t="shared" si="99"/>
        <v>204.51525699025225</v>
      </c>
      <c r="N473" s="26">
        <f t="shared" si="93"/>
        <v>10.225762849512613</v>
      </c>
      <c r="O473" s="26">
        <f t="shared" si="92"/>
        <v>23755.779061504531</v>
      </c>
      <c r="P473" s="26">
        <f t="shared" si="94"/>
        <v>1187.7889530752266</v>
      </c>
      <c r="Q473" s="26">
        <f t="shared" si="100"/>
        <v>23960.294318494784</v>
      </c>
      <c r="R473" s="26">
        <f t="shared" si="101"/>
        <v>1198.0147159247392</v>
      </c>
      <c r="S473" s="26">
        <f>IF(IFERROR(MATCH(H473,Table16[Date],0),0)=1,INDEX(Table16[New Claimed],MATCH(H473,Table16[Date],0)),S472+(K472*0.01)+J473)</f>
        <v>21479.489677016783</v>
      </c>
      <c r="T473" s="27">
        <f t="shared" si="95"/>
        <v>-4.0379828844286925E-2</v>
      </c>
      <c r="U473" s="28">
        <f t="shared" si="96"/>
        <v>1.163916259793174E-4</v>
      </c>
      <c r="V473" s="29">
        <f t="shared" si="91"/>
        <v>1.7577210269342784E-2</v>
      </c>
      <c r="W473" s="45">
        <f t="shared" si="97"/>
        <v>1445580.1560288125</v>
      </c>
      <c r="X473" s="45">
        <f t="shared" si="98"/>
        <v>0</v>
      </c>
      <c r="Y473" s="15"/>
      <c r="Z473" s="15"/>
    </row>
    <row r="474" spans="1:26" ht="18" customHeight="1" x14ac:dyDescent="0.25">
      <c r="A474" s="15"/>
      <c r="B474" s="15"/>
      <c r="C474" s="15"/>
      <c r="D474" s="15"/>
      <c r="E474" s="16"/>
      <c r="F474" s="15"/>
      <c r="G474" s="23">
        <v>472</v>
      </c>
      <c r="H474" s="24">
        <f t="shared" si="90"/>
        <v>45190</v>
      </c>
      <c r="I474" s="25">
        <f>SUMIF(Table1[Date],"="&amp;H474,Table1[$STAKE TO FAUCET])</f>
        <v>0</v>
      </c>
      <c r="J474" s="25">
        <f>SUMIF(Table13[Date],"="&amp;H474,Table13[$STAKE CLAIMED])</f>
        <v>0</v>
      </c>
      <c r="K474" s="26">
        <f>IF(IFERROR(MATCH(H474,Table16[Date],0),0)=1,INDEX(Table16[New NFV],MATCH(H474,Table16[Date],0)),K473 + (K473*0.0095)+I474)</f>
        <v>20841.95043750104</v>
      </c>
      <c r="L474" s="26">
        <f>IF(T474&lt;-0.33,IF(L473-(W473-X474)&lt;K474,K474,L473-(W473-X474)),IF(IFERROR(MATCH(H474,Table16[Date],0),0)=1,INDEX(Table16[New GFV],MATCH(H474,Table16[Date],0)),L473+(L473*V473*0.95)+I474))</f>
        <v>1396477.3237340644</v>
      </c>
      <c r="M474" s="26">
        <f t="shared" si="99"/>
        <v>206.45815193165964</v>
      </c>
      <c r="N474" s="26">
        <f t="shared" si="93"/>
        <v>10.322907596582983</v>
      </c>
      <c r="O474" s="26">
        <f t="shared" si="92"/>
        <v>24143.026849150119</v>
      </c>
      <c r="P474" s="26">
        <f t="shared" si="94"/>
        <v>1207.151342457506</v>
      </c>
      <c r="Q474" s="26">
        <f t="shared" si="100"/>
        <v>24349.485001081779</v>
      </c>
      <c r="R474" s="26">
        <f t="shared" si="101"/>
        <v>1217.474250054089</v>
      </c>
      <c r="S474" s="26">
        <f>IF(IFERROR(MATCH(H474,Table16[Date],0),0)=1,INDEX(Table16[New Claimed],MATCH(H474,Table16[Date],0)),S473+(K473*0.01)+J474)</f>
        <v>21685.947828948443</v>
      </c>
      <c r="T474" s="27">
        <f t="shared" si="95"/>
        <v>-4.0495125155311458E-2</v>
      </c>
      <c r="U474" s="28">
        <f t="shared" si="96"/>
        <v>1.1529631102453336E-4</v>
      </c>
      <c r="V474" s="29">
        <f t="shared" si="91"/>
        <v>1.7570292490681309E-2</v>
      </c>
      <c r="W474" s="45">
        <f t="shared" si="97"/>
        <v>1469723.1828779627</v>
      </c>
      <c r="X474" s="45">
        <f t="shared" si="98"/>
        <v>0</v>
      </c>
      <c r="Y474" s="15"/>
      <c r="Z474" s="15"/>
    </row>
    <row r="475" spans="1:26" ht="18" customHeight="1" x14ac:dyDescent="0.25">
      <c r="A475" s="15"/>
      <c r="B475" s="15"/>
      <c r="C475" s="15"/>
      <c r="D475" s="15"/>
      <c r="E475" s="16"/>
      <c r="F475" s="15"/>
      <c r="G475" s="23">
        <v>473</v>
      </c>
      <c r="H475" s="24">
        <f t="shared" si="90"/>
        <v>45191</v>
      </c>
      <c r="I475" s="25">
        <f>SUMIF(Table1[Date],"="&amp;H475,Table1[$STAKE TO FAUCET])</f>
        <v>0</v>
      </c>
      <c r="J475" s="25">
        <f>SUMIF(Table13[Date],"="&amp;H475,Table13[$STAKE CLAIMED])</f>
        <v>0</v>
      </c>
      <c r="K475" s="26">
        <f>IF(IFERROR(MATCH(H475,Table16[Date],0),0)=1,INDEX(Table16[New NFV],MATCH(H475,Table16[Date],0)),K474 + (K474*0.0095)+I475)</f>
        <v>21039.948966657299</v>
      </c>
      <c r="L475" s="26">
        <f>IF(T475&lt;-0.33,IF(L474-(W474-X475)&lt;K475,K475,L474-(W474-X475)),IF(IFERROR(MATCH(H475,Table16[Date],0),0)=1,INDEX(Table16[New GFV],MATCH(H475,Table16[Date],0)),L474+(L474*V474*0.95)+I475))</f>
        <v>1419787.0130169452</v>
      </c>
      <c r="M475" s="26">
        <f t="shared" si="99"/>
        <v>208.4195043750104</v>
      </c>
      <c r="N475" s="26">
        <f t="shared" si="93"/>
        <v>10.42097521875052</v>
      </c>
      <c r="O475" s="26">
        <f t="shared" si="92"/>
        <v>24536.515034611362</v>
      </c>
      <c r="P475" s="26">
        <f t="shared" si="94"/>
        <v>1226.8257517305681</v>
      </c>
      <c r="Q475" s="26">
        <f t="shared" si="100"/>
        <v>24744.934538986374</v>
      </c>
      <c r="R475" s="26">
        <f t="shared" si="101"/>
        <v>1237.2467269493186</v>
      </c>
      <c r="S475" s="26">
        <f>IF(IFERROR(MATCH(H475,Table16[Date],0),0)=1,INDEX(Table16[New Claimed],MATCH(H475,Table16[Date],0)),S474+(K474*0.01)+J475)</f>
        <v>21894.367333323455</v>
      </c>
      <c r="T475" s="27">
        <f t="shared" si="95"/>
        <v>-4.0609336458951519E-2</v>
      </c>
      <c r="U475" s="28">
        <f t="shared" si="96"/>
        <v>1.1421130364006049E-4</v>
      </c>
      <c r="V475" s="29">
        <f t="shared" si="91"/>
        <v>1.7563439812462906E-2</v>
      </c>
      <c r="W475" s="45">
        <f t="shared" si="97"/>
        <v>1494259.697912574</v>
      </c>
      <c r="X475" s="45">
        <f t="shared" si="98"/>
        <v>0</v>
      </c>
      <c r="Y475" s="15"/>
      <c r="Z475" s="15"/>
    </row>
    <row r="476" spans="1:26" ht="18" customHeight="1" x14ac:dyDescent="0.25">
      <c r="A476" s="15"/>
      <c r="B476" s="15"/>
      <c r="C476" s="15"/>
      <c r="D476" s="15"/>
      <c r="E476" s="16"/>
      <c r="F476" s="15"/>
      <c r="G476" s="23">
        <v>474</v>
      </c>
      <c r="H476" s="24">
        <f t="shared" si="90"/>
        <v>45192</v>
      </c>
      <c r="I476" s="25">
        <f>SUMIF(Table1[Date],"="&amp;H476,Table1[$STAKE TO FAUCET])</f>
        <v>0</v>
      </c>
      <c r="J476" s="25">
        <f>SUMIF(Table13[Date],"="&amp;H476,Table13[$STAKE CLAIMED])</f>
        <v>0</v>
      </c>
      <c r="K476" s="26">
        <f>IF(IFERROR(MATCH(H476,Table16[Date],0),0)=1,INDEX(Table16[New NFV],MATCH(H476,Table16[Date],0)),K475 + (K475*0.0095)+I476)</f>
        <v>21239.828481840545</v>
      </c>
      <c r="L476" s="26">
        <f>IF(T476&lt;-0.33,IF(L475-(W475-X476)&lt;K476,K476,L475-(W475-X476)),IF(IFERROR(MATCH(H476,Table16[Date],0),0)=1,INDEX(Table16[New GFV],MATCH(H476,Table16[Date],0)),L475+(L475*V475*0.95)+I476))</f>
        <v>1443476.5395791028</v>
      </c>
      <c r="M476" s="26">
        <f t="shared" si="99"/>
        <v>210.399489666573</v>
      </c>
      <c r="N476" s="26">
        <f t="shared" si="93"/>
        <v>10.519974483328651</v>
      </c>
      <c r="O476" s="26">
        <f t="shared" si="92"/>
        <v>24936.343749639607</v>
      </c>
      <c r="P476" s="26">
        <f t="shared" si="94"/>
        <v>1246.8171874819805</v>
      </c>
      <c r="Q476" s="26">
        <f t="shared" si="100"/>
        <v>25146.743239306179</v>
      </c>
      <c r="R476" s="26">
        <f t="shared" si="101"/>
        <v>1257.3371619653092</v>
      </c>
      <c r="S476" s="26">
        <f>IF(IFERROR(MATCH(H476,Table16[Date],0),0)=1,INDEX(Table16[New Claimed],MATCH(H476,Table16[Date],0)),S475+(K475*0.01)+J476)</f>
        <v>22104.766822990026</v>
      </c>
      <c r="T476" s="27">
        <f t="shared" si="95"/>
        <v>-4.0722472965776524E-2</v>
      </c>
      <c r="U476" s="28">
        <f t="shared" si="96"/>
        <v>1.1313650682500537E-4</v>
      </c>
      <c r="V476" s="29">
        <f t="shared" si="91"/>
        <v>1.7556651622053408E-2</v>
      </c>
      <c r="W476" s="45">
        <f t="shared" si="97"/>
        <v>1519196.0416622136</v>
      </c>
      <c r="X476" s="45">
        <f t="shared" si="98"/>
        <v>0</v>
      </c>
      <c r="Y476" s="15"/>
      <c r="Z476" s="15"/>
    </row>
    <row r="477" spans="1:26" ht="18" customHeight="1" x14ac:dyDescent="0.25">
      <c r="A477" s="15"/>
      <c r="B477" s="15"/>
      <c r="C477" s="15"/>
      <c r="D477" s="15"/>
      <c r="E477" s="16"/>
      <c r="F477" s="15"/>
      <c r="G477" s="23">
        <v>475</v>
      </c>
      <c r="H477" s="24">
        <f t="shared" si="90"/>
        <v>45193</v>
      </c>
      <c r="I477" s="25">
        <f>SUMIF(Table1[Date],"="&amp;H477,Table1[$STAKE TO FAUCET])</f>
        <v>0</v>
      </c>
      <c r="J477" s="25">
        <f>SUMIF(Table13[Date],"="&amp;H477,Table13[$STAKE CLAIMED])</f>
        <v>0</v>
      </c>
      <c r="K477" s="26">
        <f>IF(IFERROR(MATCH(H477,Table16[Date],0),0)=1,INDEX(Table16[New NFV],MATCH(H477,Table16[Date],0)),K476 + (K476*0.0095)+I477)</f>
        <v>21441.60685241803</v>
      </c>
      <c r="L477" s="26">
        <f>IF(T477&lt;-0.33,IF(L476-(W476-X477)&lt;K477,K477,L476-(W476-X477)),IF(IFERROR(MATCH(H477,Table16[Date],0),0)=1,INDEX(Table16[New GFV],MATCH(H477,Table16[Date],0)),L476+(L476*V476*0.95)+I477))</f>
        <v>1467552.0235726004</v>
      </c>
      <c r="M477" s="26">
        <f t="shared" si="99"/>
        <v>212.39828481840544</v>
      </c>
      <c r="N477" s="26">
        <f t="shared" si="93"/>
        <v>10.619914240920274</v>
      </c>
      <c r="O477" s="26">
        <f t="shared" si="92"/>
        <v>25342.614729997495</v>
      </c>
      <c r="P477" s="26">
        <f t="shared" si="94"/>
        <v>1267.1307364998747</v>
      </c>
      <c r="Q477" s="26">
        <f t="shared" si="100"/>
        <v>25555.013014815901</v>
      </c>
      <c r="R477" s="26">
        <f t="shared" si="101"/>
        <v>1277.750650740795</v>
      </c>
      <c r="S477" s="26">
        <f>IF(IFERROR(MATCH(H477,Table16[Date],0),0)=1,INDEX(Table16[New Claimed],MATCH(H477,Table16[Date],0)),S476+(K476*0.01)+J477)</f>
        <v>22317.165107808432</v>
      </c>
      <c r="T477" s="27">
        <f t="shared" si="95"/>
        <v>-4.0834544790268983E-2</v>
      </c>
      <c r="U477" s="28">
        <f t="shared" si="96"/>
        <v>1.1207182449245873E-4</v>
      </c>
      <c r="V477" s="29">
        <f t="shared" si="91"/>
        <v>1.7549927312583858E-2</v>
      </c>
      <c r="W477" s="45">
        <f t="shared" si="97"/>
        <v>1544538.6563922111</v>
      </c>
      <c r="X477" s="45">
        <f t="shared" si="98"/>
        <v>0</v>
      </c>
      <c r="Y477" s="15"/>
      <c r="Z477" s="15"/>
    </row>
    <row r="478" spans="1:26" ht="18" customHeight="1" x14ac:dyDescent="0.25">
      <c r="A478" s="15"/>
      <c r="B478" s="15"/>
      <c r="C478" s="15"/>
      <c r="D478" s="15"/>
      <c r="E478" s="16"/>
      <c r="F478" s="15"/>
      <c r="G478" s="23">
        <v>476</v>
      </c>
      <c r="H478" s="24">
        <f t="shared" si="90"/>
        <v>45194</v>
      </c>
      <c r="I478" s="25">
        <f>SUMIF(Table1[Date],"="&amp;H478,Table1[$STAKE TO FAUCET])</f>
        <v>0</v>
      </c>
      <c r="J478" s="25">
        <f>SUMIF(Table13[Date],"="&amp;H478,Table13[$STAKE CLAIMED])</f>
        <v>0</v>
      </c>
      <c r="K478" s="26">
        <f>IF(IFERROR(MATCH(H478,Table16[Date],0),0)=1,INDEX(Table16[New NFV],MATCH(H478,Table16[Date],0)),K477 + (K477*0.0095)+I478)</f>
        <v>21645.302117516003</v>
      </c>
      <c r="L478" s="26">
        <f>IF(T478&lt;-0.33,IF(L477-(W477-X478)&lt;K478,K478,L477-(W477-X478)),IF(IFERROR(MATCH(H478,Table16[Date],0),0)=1,INDEX(Table16[New GFV],MATCH(H478,Table16[Date],0)),L477+(L477*V477*0.95)+I478))</f>
        <v>1492019.6833466783</v>
      </c>
      <c r="M478" s="26">
        <f t="shared" si="99"/>
        <v>214.4160685241803</v>
      </c>
      <c r="N478" s="26">
        <f t="shared" si="93"/>
        <v>10.720803426209017</v>
      </c>
      <c r="O478" s="26">
        <f t="shared" si="92"/>
        <v>25755.431341134492</v>
      </c>
      <c r="P478" s="26">
        <f t="shared" si="94"/>
        <v>1287.7715670567247</v>
      </c>
      <c r="Q478" s="26">
        <f t="shared" si="100"/>
        <v>25969.847409658672</v>
      </c>
      <c r="R478" s="26">
        <f t="shared" si="101"/>
        <v>1298.4923704829337</v>
      </c>
      <c r="S478" s="26">
        <f>IF(IFERROR(MATCH(H478,Table16[Date],0),0)=1,INDEX(Table16[New Claimed],MATCH(H478,Table16[Date],0)),S477+(K477*0.01)+J478)</f>
        <v>22531.581176332613</v>
      </c>
      <c r="T478" s="27">
        <f t="shared" si="95"/>
        <v>-4.0945561951727501E-2</v>
      </c>
      <c r="U478" s="28">
        <f t="shared" si="96"/>
        <v>1.1101716145851814E-4</v>
      </c>
      <c r="V478" s="29">
        <f t="shared" si="91"/>
        <v>1.7543266282896347E-2</v>
      </c>
      <c r="W478" s="45">
        <f t="shared" si="97"/>
        <v>1570294.0877333456</v>
      </c>
      <c r="X478" s="45">
        <f t="shared" si="98"/>
        <v>0</v>
      </c>
      <c r="Y478" s="15"/>
      <c r="Z478" s="15"/>
    </row>
    <row r="479" spans="1:26" ht="18" customHeight="1" x14ac:dyDescent="0.25">
      <c r="A479" s="15"/>
      <c r="B479" s="15"/>
      <c r="C479" s="15"/>
      <c r="D479" s="15"/>
      <c r="E479" s="16"/>
      <c r="F479" s="15"/>
      <c r="G479" s="23">
        <v>477</v>
      </c>
      <c r="H479" s="24">
        <f t="shared" si="90"/>
        <v>45195</v>
      </c>
      <c r="I479" s="25">
        <f>SUMIF(Table1[Date],"="&amp;H479,Table1[$STAKE TO FAUCET])</f>
        <v>0</v>
      </c>
      <c r="J479" s="25">
        <f>SUMIF(Table13[Date],"="&amp;H479,Table13[$STAKE CLAIMED])</f>
        <v>0</v>
      </c>
      <c r="K479" s="26">
        <f>IF(IFERROR(MATCH(H479,Table16[Date],0),0)=1,INDEX(Table16[New NFV],MATCH(H479,Table16[Date],0)),K478 + (K478*0.0095)+I479)</f>
        <v>21850.932487632406</v>
      </c>
      <c r="L479" s="26">
        <f>IF(T479&lt;-0.33,IF(L478-(W478-X479)&lt;K479,K479,L478-(W478-X479)),IF(IFERROR(MATCH(H479,Table16[Date],0),0)=1,INDEX(Table16[New GFV],MATCH(H479,Table16[Date],0)),L478+(L478*V478*0.95)+I479))</f>
        <v>1516885.8370207381</v>
      </c>
      <c r="M479" s="26">
        <f t="shared" si="99"/>
        <v>216.45302117516005</v>
      </c>
      <c r="N479" s="26">
        <f t="shared" si="93"/>
        <v>10.822651058758003</v>
      </c>
      <c r="O479" s="26">
        <f t="shared" si="92"/>
        <v>26174.898604273465</v>
      </c>
      <c r="P479" s="26">
        <f t="shared" si="94"/>
        <v>1308.7449302136733</v>
      </c>
      <c r="Q479" s="26">
        <f t="shared" si="100"/>
        <v>26391.351625448624</v>
      </c>
      <c r="R479" s="26">
        <f t="shared" si="101"/>
        <v>1319.5675812724314</v>
      </c>
      <c r="S479" s="26">
        <f>IF(IFERROR(MATCH(H479,Table16[Date],0),0)=1,INDEX(Table16[New Claimed],MATCH(H479,Table16[Date],0)),S478+(K478*0.01)+J479)</f>
        <v>22748.034197507772</v>
      </c>
      <c r="T479" s="27">
        <f t="shared" si="95"/>
        <v>-4.1055534375163336E-2</v>
      </c>
      <c r="U479" s="28">
        <f t="shared" si="96"/>
        <v>1.0997242343583485E-4</v>
      </c>
      <c r="V479" s="29">
        <f t="shared" si="91"/>
        <v>1.7536667937490199E-2</v>
      </c>
      <c r="W479" s="45">
        <f t="shared" si="97"/>
        <v>1596468.9863376191</v>
      </c>
      <c r="X479" s="45">
        <f t="shared" si="98"/>
        <v>0</v>
      </c>
      <c r="Y479" s="15"/>
      <c r="Z479" s="15"/>
    </row>
    <row r="480" spans="1:26" ht="18" customHeight="1" x14ac:dyDescent="0.25">
      <c r="A480" s="15"/>
      <c r="B480" s="15"/>
      <c r="C480" s="15"/>
      <c r="D480" s="15"/>
      <c r="E480" s="16"/>
      <c r="F480" s="15"/>
      <c r="G480" s="23">
        <v>478</v>
      </c>
      <c r="H480" s="24">
        <f t="shared" si="90"/>
        <v>45196</v>
      </c>
      <c r="I480" s="25">
        <f>SUMIF(Table1[Date],"="&amp;H480,Table1[$STAKE TO FAUCET])</f>
        <v>0</v>
      </c>
      <c r="J480" s="25">
        <f>SUMIF(Table13[Date],"="&amp;H480,Table13[$STAKE CLAIMED])</f>
        <v>0</v>
      </c>
      <c r="K480" s="26">
        <f>IF(IFERROR(MATCH(H480,Table16[Date],0),0)=1,INDEX(Table16[New NFV],MATCH(H480,Table16[Date],0)),K479 + (K479*0.0095)+I480)</f>
        <v>22058.516346264914</v>
      </c>
      <c r="L480" s="26">
        <f>IF(T480&lt;-0.33,IF(L479-(W479-X480)&lt;K480,K480,L479-(W479-X480)),IF(IFERROR(MATCH(H480,Table16[Date],0),0)=1,INDEX(Table16[New GFV],MATCH(H480,Table16[Date],0)),L479+(L479*V479*0.95)+I480))</f>
        <v>1542156.9040825069</v>
      </c>
      <c r="M480" s="26">
        <f t="shared" si="99"/>
        <v>218.50932487632406</v>
      </c>
      <c r="N480" s="26">
        <f t="shared" si="93"/>
        <v>10.925466243816203</v>
      </c>
      <c r="O480" s="26">
        <f t="shared" si="92"/>
        <v>26601.123222914561</v>
      </c>
      <c r="P480" s="26">
        <f t="shared" si="94"/>
        <v>1330.0561611457281</v>
      </c>
      <c r="Q480" s="26">
        <f t="shared" si="100"/>
        <v>26819.632547790883</v>
      </c>
      <c r="R480" s="26">
        <f t="shared" si="101"/>
        <v>1340.9816273895442</v>
      </c>
      <c r="S480" s="26">
        <f>IF(IFERROR(MATCH(H480,Table16[Date],0),0)=1,INDEX(Table16[New Claimed],MATCH(H480,Table16[Date],0)),S479+(K479*0.01)+J480)</f>
        <v>22966.543522384094</v>
      </c>
      <c r="T480" s="27">
        <f t="shared" si="95"/>
        <v>-4.1164471892187464E-2</v>
      </c>
      <c r="U480" s="28">
        <f t="shared" si="96"/>
        <v>1.0893751702412829E-4</v>
      </c>
      <c r="V480" s="29">
        <f t="shared" si="91"/>
        <v>1.7530131686468751E-2</v>
      </c>
      <c r="W480" s="45">
        <f t="shared" si="97"/>
        <v>1623070.1095605337</v>
      </c>
      <c r="X480" s="45">
        <f t="shared" si="98"/>
        <v>0</v>
      </c>
      <c r="Y480" s="15"/>
      <c r="Z480" s="15"/>
    </row>
    <row r="481" spans="1:26" ht="18" customHeight="1" x14ac:dyDescent="0.25">
      <c r="A481" s="15"/>
      <c r="B481" s="15"/>
      <c r="C481" s="15"/>
      <c r="D481" s="15"/>
      <c r="E481" s="16"/>
      <c r="F481" s="15"/>
      <c r="G481" s="23">
        <v>479</v>
      </c>
      <c r="H481" s="24">
        <f t="shared" si="90"/>
        <v>45197</v>
      </c>
      <c r="I481" s="25">
        <f>SUMIF(Table1[Date],"="&amp;H481,Table1[$STAKE TO FAUCET])</f>
        <v>0</v>
      </c>
      <c r="J481" s="25">
        <f>SUMIF(Table13[Date],"="&amp;H481,Table13[$STAKE CLAIMED])</f>
        <v>0</v>
      </c>
      <c r="K481" s="26">
        <f>IF(IFERROR(MATCH(H481,Table16[Date],0),0)=1,INDEX(Table16[New NFV],MATCH(H481,Table16[Date],0)),K480 + (K480*0.0095)+I481)</f>
        <v>22268.072251554429</v>
      </c>
      <c r="L481" s="26">
        <f>IF(T481&lt;-0.33,IF(L480-(W480-X481)&lt;K481,K481,L480-(W480-X481)),IF(IFERROR(MATCH(H481,Table16[Date],0),0)=1,INDEX(Table16[New GFV],MATCH(H481,Table16[Date],0)),L480+(L480*V480*0.95)+I481))</f>
        <v>1567839.4070117821</v>
      </c>
      <c r="M481" s="26">
        <f t="shared" si="99"/>
        <v>220.58516346264915</v>
      </c>
      <c r="N481" s="26">
        <f t="shared" si="93"/>
        <v>11.029258173132458</v>
      </c>
      <c r="O481" s="26">
        <f t="shared" si="92"/>
        <v>27034.213609763305</v>
      </c>
      <c r="P481" s="26">
        <f t="shared" si="94"/>
        <v>1351.7106804881653</v>
      </c>
      <c r="Q481" s="26">
        <f t="shared" si="100"/>
        <v>27254.798773225953</v>
      </c>
      <c r="R481" s="26">
        <f t="shared" si="101"/>
        <v>1362.7399386612976</v>
      </c>
      <c r="S481" s="26">
        <f>IF(IFERROR(MATCH(H481,Table16[Date],0),0)=1,INDEX(Table16[New Claimed],MATCH(H481,Table16[Date],0)),S480+(K480*0.01)+J481)</f>
        <v>23187.128685846743</v>
      </c>
      <c r="T481" s="27">
        <f t="shared" si="95"/>
        <v>-4.1272384241889573E-2</v>
      </c>
      <c r="U481" s="28">
        <f t="shared" si="96"/>
        <v>1.0791234970210922E-4</v>
      </c>
      <c r="V481" s="29">
        <f t="shared" si="91"/>
        <v>1.7523656945486622E-2</v>
      </c>
      <c r="W481" s="45">
        <f t="shared" si="97"/>
        <v>1650104.3231702968</v>
      </c>
      <c r="X481" s="45">
        <f t="shared" si="98"/>
        <v>0</v>
      </c>
      <c r="Y481" s="15"/>
      <c r="Z481" s="15"/>
    </row>
    <row r="482" spans="1:26" ht="18" customHeight="1" x14ac:dyDescent="0.25">
      <c r="A482" s="15"/>
      <c r="B482" s="15"/>
      <c r="C482" s="15"/>
      <c r="D482" s="15"/>
      <c r="E482" s="16"/>
      <c r="F482" s="15"/>
      <c r="G482" s="23">
        <v>480</v>
      </c>
      <c r="H482" s="24">
        <f t="shared" si="90"/>
        <v>45198</v>
      </c>
      <c r="I482" s="25">
        <f>SUMIF(Table1[Date],"="&amp;H482,Table1[$STAKE TO FAUCET])</f>
        <v>0</v>
      </c>
      <c r="J482" s="25">
        <f>SUMIF(Table13[Date],"="&amp;H482,Table13[$STAKE CLAIMED])</f>
        <v>0</v>
      </c>
      <c r="K482" s="26">
        <f>IF(IFERROR(MATCH(H482,Table16[Date],0),0)=1,INDEX(Table16[New NFV],MATCH(H482,Table16[Date],0)),K481 + (K481*0.0095)+I482)</f>
        <v>22479.618937944197</v>
      </c>
      <c r="L482" s="26">
        <f>IF(T482&lt;-0.33,IF(L481-(W481-X482)&lt;K482,K482,L481-(W481-X482)),IF(IFERROR(MATCH(H482,Table16[Date],0),0)=1,INDEX(Table16[New GFV],MATCH(H482,Table16[Date],0)),L481+(L481*V481*0.95)+I482))</f>
        <v>1593939.9729301671</v>
      </c>
      <c r="M482" s="26">
        <f t="shared" si="99"/>
        <v>222.68072251554429</v>
      </c>
      <c r="N482" s="26">
        <f t="shared" si="93"/>
        <v>11.134036125777214</v>
      </c>
      <c r="O482" s="26">
        <f t="shared" si="92"/>
        <v>27474.279914089642</v>
      </c>
      <c r="P482" s="26">
        <f t="shared" si="94"/>
        <v>1373.7139957044822</v>
      </c>
      <c r="Q482" s="26">
        <f t="shared" si="100"/>
        <v>27696.960636605185</v>
      </c>
      <c r="R482" s="26">
        <f t="shared" si="101"/>
        <v>1384.8480318302593</v>
      </c>
      <c r="S482" s="26">
        <f>IF(IFERROR(MATCH(H482,Table16[Date],0),0)=1,INDEX(Table16[New Claimed],MATCH(H482,Table16[Date],0)),S481+(K481*0.01)+J482)</f>
        <v>23409.809408362285</v>
      </c>
      <c r="T482" s="27">
        <f t="shared" si="95"/>
        <v>-4.1379281071708261E-2</v>
      </c>
      <c r="U482" s="28">
        <f t="shared" si="96"/>
        <v>1.0689682981868814E-4</v>
      </c>
      <c r="V482" s="29">
        <f t="shared" si="91"/>
        <v>1.7517243135697504E-2</v>
      </c>
      <c r="W482" s="45">
        <f t="shared" si="97"/>
        <v>1677578.6030843866</v>
      </c>
      <c r="X482" s="45">
        <f t="shared" si="98"/>
        <v>0</v>
      </c>
      <c r="Y482" s="15"/>
      <c r="Z482" s="15"/>
    </row>
    <row r="483" spans="1:26" ht="18" customHeight="1" x14ac:dyDescent="0.25">
      <c r="A483" s="15"/>
      <c r="B483" s="15"/>
      <c r="C483" s="15"/>
      <c r="D483" s="15"/>
      <c r="E483" s="16"/>
      <c r="F483" s="15"/>
      <c r="G483" s="23">
        <v>481</v>
      </c>
      <c r="H483" s="24">
        <f t="shared" si="90"/>
        <v>45199</v>
      </c>
      <c r="I483" s="25">
        <f>SUMIF(Table1[Date],"="&amp;H483,Table1[$STAKE TO FAUCET])</f>
        <v>0</v>
      </c>
      <c r="J483" s="25">
        <f>SUMIF(Table13[Date],"="&amp;H483,Table13[$STAKE CLAIMED])</f>
        <v>0</v>
      </c>
      <c r="K483" s="26">
        <f>IF(IFERROR(MATCH(H483,Table16[Date],0),0)=1,INDEX(Table16[New NFV],MATCH(H483,Table16[Date],0)),K482 + (K482*0.0095)+I483)</f>
        <v>22693.175317854668</v>
      </c>
      <c r="L483" s="26">
        <f>IF(T483&lt;-0.33,IF(L482-(W482-X483)&lt;K483,K483,L482-(W482-X483)),IF(IFERROR(MATCH(H483,Table16[Date],0),0)=1,INDEX(Table16[New GFV],MATCH(H483,Table16[Date],0)),L482+(L482*V482*0.95)+I483))</f>
        <v>1620465.3352772158</v>
      </c>
      <c r="M483" s="26">
        <f t="shared" si="99"/>
        <v>224.79618937944198</v>
      </c>
      <c r="N483" s="26">
        <f t="shared" si="93"/>
        <v>11.2398094689721</v>
      </c>
      <c r="O483" s="26">
        <f t="shared" si="92"/>
        <v>27921.434049524836</v>
      </c>
      <c r="P483" s="26">
        <f t="shared" si="94"/>
        <v>1396.0717024762419</v>
      </c>
      <c r="Q483" s="26">
        <f t="shared" si="100"/>
        <v>28146.230238904278</v>
      </c>
      <c r="R483" s="26">
        <f t="shared" si="101"/>
        <v>1407.3115119452139</v>
      </c>
      <c r="S483" s="26">
        <f>IF(IFERROR(MATCH(H483,Table16[Date],0),0)=1,INDEX(Table16[New Claimed],MATCH(H483,Table16[Date],0)),S482+(K482*0.01)+J483)</f>
        <v>23634.605597741727</v>
      </c>
      <c r="T483" s="27">
        <f t="shared" si="95"/>
        <v>-4.1485171938294395E-2</v>
      </c>
      <c r="U483" s="28">
        <f t="shared" si="96"/>
        <v>1.0589086658613356E-4</v>
      </c>
      <c r="V483" s="29">
        <f t="shared" si="91"/>
        <v>1.7510889683702333E-2</v>
      </c>
      <c r="W483" s="45">
        <f t="shared" si="97"/>
        <v>1705500.0371339114</v>
      </c>
      <c r="X483" s="45">
        <f t="shared" si="98"/>
        <v>0</v>
      </c>
      <c r="Y483" s="15"/>
      <c r="Z483" s="15"/>
    </row>
    <row r="484" spans="1:26" ht="18" customHeight="1" x14ac:dyDescent="0.25">
      <c r="A484" s="15"/>
      <c r="B484" s="15"/>
      <c r="C484" s="15"/>
      <c r="D484" s="15"/>
      <c r="E484" s="16"/>
      <c r="F484" s="15"/>
      <c r="G484" s="23">
        <v>482</v>
      </c>
      <c r="H484" s="24">
        <f t="shared" si="90"/>
        <v>45200</v>
      </c>
      <c r="I484" s="25">
        <f>SUMIF(Table1[Date],"="&amp;H484,Table1[$STAKE TO FAUCET])</f>
        <v>0</v>
      </c>
      <c r="J484" s="25">
        <f>SUMIF(Table13[Date],"="&amp;H484,Table13[$STAKE CLAIMED])</f>
        <v>0</v>
      </c>
      <c r="K484" s="26">
        <f>IF(IFERROR(MATCH(H484,Table16[Date],0),0)=1,INDEX(Table16[New NFV],MATCH(H484,Table16[Date],0)),K483 + (K483*0.0095)+I484)</f>
        <v>22908.760483374288</v>
      </c>
      <c r="L484" s="26">
        <f>IF(T484&lt;-0.33,IF(L483-(W483-X484)&lt;K484,K484,L483-(W483-X484)),IF(IFERROR(MATCH(H484,Table16[Date],0),0)=1,INDEX(Table16[New GFV],MATCH(H484,Table16[Date],0)),L483+(L483*V483*0.95)+I484))</f>
        <v>1647422.3355134036</v>
      </c>
      <c r="M484" s="26">
        <f t="shared" si="99"/>
        <v>226.93175317854667</v>
      </c>
      <c r="N484" s="26">
        <f t="shared" si="93"/>
        <v>11.346587658927334</v>
      </c>
      <c r="O484" s="26">
        <f t="shared" si="92"/>
        <v>28375.789722303041</v>
      </c>
      <c r="P484" s="26">
        <f t="shared" si="94"/>
        <v>1418.7894861151522</v>
      </c>
      <c r="Q484" s="26">
        <f t="shared" si="100"/>
        <v>28602.721475481587</v>
      </c>
      <c r="R484" s="26">
        <f t="shared" si="101"/>
        <v>1430.1360737740795</v>
      </c>
      <c r="S484" s="26">
        <f>IF(IFERROR(MATCH(H484,Table16[Date],0),0)=1,INDEX(Table16[New Claimed],MATCH(H484,Table16[Date],0)),S483+(K483*0.01)+J484)</f>
        <v>23861.537350920273</v>
      </c>
      <c r="T484" s="27">
        <f t="shared" si="95"/>
        <v>-4.1590066308364836E-2</v>
      </c>
      <c r="U484" s="28">
        <f t="shared" si="96"/>
        <v>1.0489437007044078E-4</v>
      </c>
      <c r="V484" s="29">
        <f t="shared" si="91"/>
        <v>1.7504596021498106E-2</v>
      </c>
      <c r="W484" s="45">
        <f t="shared" si="97"/>
        <v>1733875.8268562143</v>
      </c>
      <c r="X484" s="45">
        <f t="shared" si="98"/>
        <v>0</v>
      </c>
      <c r="Y484" s="15"/>
      <c r="Z484" s="15"/>
    </row>
    <row r="485" spans="1:26" ht="18" customHeight="1" x14ac:dyDescent="0.25">
      <c r="A485" s="15"/>
      <c r="B485" s="15"/>
      <c r="C485" s="15"/>
      <c r="D485" s="15"/>
      <c r="E485" s="16"/>
      <c r="F485" s="15"/>
      <c r="G485" s="23">
        <v>483</v>
      </c>
      <c r="H485" s="24">
        <f t="shared" si="90"/>
        <v>45201</v>
      </c>
      <c r="I485" s="25">
        <f>SUMIF(Table1[Date],"="&amp;H485,Table1[$STAKE TO FAUCET])</f>
        <v>0</v>
      </c>
      <c r="J485" s="25">
        <f>SUMIF(Table13[Date],"="&amp;H485,Table13[$STAKE CLAIMED])</f>
        <v>0</v>
      </c>
      <c r="K485" s="26">
        <f>IF(IFERROR(MATCH(H485,Table16[Date],0),0)=1,INDEX(Table16[New NFV],MATCH(H485,Table16[Date],0)),K484 + (K484*0.0095)+I485)</f>
        <v>23126.393707966345</v>
      </c>
      <c r="L485" s="26">
        <f>IF(T485&lt;-0.33,IF(L484-(W484-X485)&lt;K485,K485,L484-(W484-X485)),IF(IFERROR(MATCH(H485,Table16[Date],0),0)=1,INDEX(Table16[New GFV],MATCH(H485,Table16[Date],0)),L484+(L484*V484*0.95)+I485))</f>
        <v>1674817.924850361</v>
      </c>
      <c r="M485" s="26">
        <f t="shared" si="99"/>
        <v>229.08760483374289</v>
      </c>
      <c r="N485" s="26">
        <f t="shared" si="93"/>
        <v>11.454380241687145</v>
      </c>
      <c r="O485" s="26">
        <f t="shared" si="92"/>
        <v>28837.462459955044</v>
      </c>
      <c r="P485" s="26">
        <f t="shared" si="94"/>
        <v>1441.8731229977523</v>
      </c>
      <c r="Q485" s="26">
        <f t="shared" si="100"/>
        <v>29066.550064788786</v>
      </c>
      <c r="R485" s="26">
        <f t="shared" si="101"/>
        <v>1453.3275032394395</v>
      </c>
      <c r="S485" s="26">
        <f>IF(IFERROR(MATCH(H485,Table16[Date],0),0)=1,INDEX(Table16[New Claimed],MATCH(H485,Table16[Date],0)),S484+(K484*0.01)+J485)</f>
        <v>24090.624955754014</v>
      </c>
      <c r="T485" s="27">
        <f t="shared" si="95"/>
        <v>-4.1693973559549014E-2</v>
      </c>
      <c r="U485" s="28">
        <f t="shared" si="96"/>
        <v>1.0390725118417793E-4</v>
      </c>
      <c r="V485" s="29">
        <f t="shared" si="91"/>
        <v>1.7498361586427057E-2</v>
      </c>
      <c r="W485" s="45">
        <f t="shared" si="97"/>
        <v>1762713.2893161695</v>
      </c>
      <c r="X485" s="45">
        <f t="shared" si="98"/>
        <v>0</v>
      </c>
      <c r="Y485" s="15"/>
      <c r="Z485" s="15"/>
    </row>
    <row r="486" spans="1:26" ht="18" customHeight="1" x14ac:dyDescent="0.25">
      <c r="A486" s="15"/>
      <c r="B486" s="15"/>
      <c r="C486" s="15"/>
      <c r="D486" s="15"/>
      <c r="E486" s="16"/>
      <c r="F486" s="15"/>
      <c r="G486" s="23">
        <v>484</v>
      </c>
      <c r="H486" s="24">
        <f t="shared" si="90"/>
        <v>45202</v>
      </c>
      <c r="I486" s="25">
        <f>SUMIF(Table1[Date],"="&amp;H486,Table1[$STAKE TO FAUCET])</f>
        <v>0</v>
      </c>
      <c r="J486" s="25">
        <f>SUMIF(Table13[Date],"="&amp;H486,Table13[$STAKE CLAIMED])</f>
        <v>0</v>
      </c>
      <c r="K486" s="26">
        <f>IF(IFERROR(MATCH(H486,Table16[Date],0),0)=1,INDEX(Table16[New NFV],MATCH(H486,Table16[Date],0)),K485 + (K485*0.0095)+I486)</f>
        <v>23346.094448192023</v>
      </c>
      <c r="L486" s="26">
        <f>IF(T486&lt;-0.33,IF(L485-(W485-X486)&lt;K486,K486,L485-(W485-X486)),IF(IFERROR(MATCH(H486,Table16[Date],0),0)=1,INDEX(Table16[New GFV],MATCH(H486,Table16[Date],0)),L485+(L485*V485*0.95)+I486))</f>
        <v>1702659.1660087989</v>
      </c>
      <c r="M486" s="26">
        <f t="shared" si="99"/>
        <v>231.26393707966346</v>
      </c>
      <c r="N486" s="26">
        <f t="shared" si="93"/>
        <v>11.563196853983174</v>
      </c>
      <c r="O486" s="26">
        <f t="shared" si="92"/>
        <v>29306.569640461032</v>
      </c>
      <c r="P486" s="26">
        <f t="shared" si="94"/>
        <v>1465.3284820230517</v>
      </c>
      <c r="Q486" s="26">
        <f t="shared" si="100"/>
        <v>29537.833577540696</v>
      </c>
      <c r="R486" s="26">
        <f t="shared" si="101"/>
        <v>1476.8916788770348</v>
      </c>
      <c r="S486" s="26">
        <f>IF(IFERROR(MATCH(H486,Table16[Date],0),0)=1,INDEX(Table16[New Claimed],MATCH(H486,Table16[Date],0)),S485+(K485*0.01)+J486)</f>
        <v>24321.888892833678</v>
      </c>
      <c r="T486" s="27">
        <f t="shared" si="95"/>
        <v>-4.1796902981227457E-2</v>
      </c>
      <c r="U486" s="28">
        <f t="shared" si="96"/>
        <v>1.0292942167844377E-4</v>
      </c>
      <c r="V486" s="29">
        <f t="shared" si="91"/>
        <v>1.7492185821126348E-2</v>
      </c>
      <c r="W486" s="45">
        <f t="shared" si="97"/>
        <v>1792019.8589566306</v>
      </c>
      <c r="X486" s="45">
        <f t="shared" si="98"/>
        <v>0</v>
      </c>
      <c r="Y486" s="15"/>
      <c r="Z486" s="15"/>
    </row>
    <row r="487" spans="1:26" ht="18" customHeight="1" x14ac:dyDescent="0.25">
      <c r="A487" s="15"/>
      <c r="B487" s="15"/>
      <c r="C487" s="15"/>
      <c r="D487" s="15"/>
      <c r="E487" s="16"/>
      <c r="F487" s="15"/>
      <c r="G487" s="23">
        <v>485</v>
      </c>
      <c r="H487" s="24">
        <f t="shared" si="90"/>
        <v>45203</v>
      </c>
      <c r="I487" s="25">
        <f>SUMIF(Table1[Date],"="&amp;H487,Table1[$STAKE TO FAUCET])</f>
        <v>0</v>
      </c>
      <c r="J487" s="25">
        <f>SUMIF(Table13[Date],"="&amp;H487,Table13[$STAKE CLAIMED])</f>
        <v>0</v>
      </c>
      <c r="K487" s="26">
        <f>IF(IFERROR(MATCH(H487,Table16[Date],0),0)=1,INDEX(Table16[New NFV],MATCH(H487,Table16[Date],0)),K486 + (K486*0.0095)+I487)</f>
        <v>23567.882345449849</v>
      </c>
      <c r="L487" s="26">
        <f>IF(T487&lt;-0.33,IF(L486-(W486-X487)&lt;K487,K487,L486-(W486-X487)),IF(IFERROR(MATCH(H487,Table16[Date],0),0)=1,INDEX(Table16[New GFV],MATCH(H487,Table16[Date],0)),L486+(L486*V486*0.95)+I487))</f>
        <v>1730953.2350045752</v>
      </c>
      <c r="M487" s="26">
        <f t="shared" si="99"/>
        <v>233.46094448192025</v>
      </c>
      <c r="N487" s="26">
        <f t="shared" si="93"/>
        <v>11.673047224096013</v>
      </c>
      <c r="O487" s="26">
        <f t="shared" si="92"/>
        <v>29783.230521869926</v>
      </c>
      <c r="P487" s="26">
        <f t="shared" si="94"/>
        <v>1489.1615260934964</v>
      </c>
      <c r="Q487" s="26">
        <f t="shared" si="100"/>
        <v>30016.691466351847</v>
      </c>
      <c r="R487" s="26">
        <f t="shared" si="101"/>
        <v>1500.8345733175925</v>
      </c>
      <c r="S487" s="26">
        <f>IF(IFERROR(MATCH(H487,Table16[Date],0),0)=1,INDEX(Table16[New Claimed],MATCH(H487,Table16[Date],0)),S486+(K486*0.01)+J487)</f>
        <v>24555.3498373156</v>
      </c>
      <c r="T487" s="27">
        <f t="shared" si="95"/>
        <v>-4.1898863775361526E-2</v>
      </c>
      <c r="U487" s="28">
        <f t="shared" si="96"/>
        <v>1.0196079413406917E-4</v>
      </c>
      <c r="V487" s="29">
        <f t="shared" si="91"/>
        <v>1.7486068173478305E-2</v>
      </c>
      <c r="W487" s="45">
        <f t="shared" si="97"/>
        <v>1821803.0894785004</v>
      </c>
      <c r="X487" s="45">
        <f t="shared" si="98"/>
        <v>0</v>
      </c>
      <c r="Y487" s="15"/>
      <c r="Z487" s="15"/>
    </row>
    <row r="488" spans="1:26" ht="18" customHeight="1" x14ac:dyDescent="0.25">
      <c r="A488" s="15"/>
      <c r="B488" s="15"/>
      <c r="C488" s="15"/>
      <c r="D488" s="15"/>
      <c r="E488" s="16"/>
      <c r="F488" s="15"/>
      <c r="G488" s="23">
        <v>486</v>
      </c>
      <c r="H488" s="24">
        <f t="shared" si="90"/>
        <v>45204</v>
      </c>
      <c r="I488" s="25">
        <f>SUMIF(Table1[Date],"="&amp;H488,Table1[$STAKE TO FAUCET])</f>
        <v>0</v>
      </c>
      <c r="J488" s="25">
        <f>SUMIF(Table13[Date],"="&amp;H488,Table13[$STAKE CLAIMED])</f>
        <v>0</v>
      </c>
      <c r="K488" s="26">
        <f>IF(IFERROR(MATCH(H488,Table16[Date],0),0)=1,INDEX(Table16[New NFV],MATCH(H488,Table16[Date],0)),K487 + (K487*0.0095)+I488)</f>
        <v>23791.777227731622</v>
      </c>
      <c r="L488" s="26">
        <f>IF(T488&lt;-0.33,IF(L487-(W487-X488)&lt;K488,K488,L487-(W487-X488)),IF(IFERROR(MATCH(H488,Table16[Date],0),0)=1,INDEX(Table16[New GFV],MATCH(H488,Table16[Date],0)),L487+(L487*V487*0.95)+I488))</f>
        <v>1759707.4229633485</v>
      </c>
      <c r="M488" s="26">
        <f t="shared" si="99"/>
        <v>235.67882345449848</v>
      </c>
      <c r="N488" s="26">
        <f t="shared" si="93"/>
        <v>11.783941172724925</v>
      </c>
      <c r="O488" s="26">
        <f t="shared" si="92"/>
        <v>30267.566272392814</v>
      </c>
      <c r="P488" s="26">
        <f t="shared" si="94"/>
        <v>1513.3783136196407</v>
      </c>
      <c r="Q488" s="26">
        <f t="shared" si="100"/>
        <v>30503.245095847313</v>
      </c>
      <c r="R488" s="26">
        <f t="shared" si="101"/>
        <v>1525.1622547923657</v>
      </c>
      <c r="S488" s="26">
        <f>IF(IFERROR(MATCH(H488,Table16[Date],0),0)=1,INDEX(Table16[New Claimed],MATCH(H488,Table16[Date],0)),S487+(K487*0.01)+J488)</f>
        <v>24791.028660770098</v>
      </c>
      <c r="T488" s="27">
        <f t="shared" si="95"/>
        <v>-4.1999865057317037E-2</v>
      </c>
      <c r="U488" s="28">
        <f t="shared" si="96"/>
        <v>1.0100128195551089E-4</v>
      </c>
      <c r="V488" s="29">
        <f t="shared" si="91"/>
        <v>1.7480008096560976E-2</v>
      </c>
      <c r="W488" s="45">
        <f t="shared" si="97"/>
        <v>1852070.6557508933</v>
      </c>
      <c r="X488" s="45">
        <f t="shared" si="98"/>
        <v>0</v>
      </c>
      <c r="Y488" s="15"/>
      <c r="Z488" s="15"/>
    </row>
    <row r="489" spans="1:26" ht="18" customHeight="1" x14ac:dyDescent="0.25">
      <c r="A489" s="15"/>
      <c r="B489" s="15"/>
      <c r="C489" s="15"/>
      <c r="D489" s="15"/>
      <c r="E489" s="16"/>
      <c r="F489" s="15"/>
      <c r="G489" s="23">
        <v>487</v>
      </c>
      <c r="H489" s="24">
        <f t="shared" si="90"/>
        <v>45205</v>
      </c>
      <c r="I489" s="25">
        <f>SUMIF(Table1[Date],"="&amp;H489,Table1[$STAKE TO FAUCET])</f>
        <v>0</v>
      </c>
      <c r="J489" s="25">
        <f>SUMIF(Table13[Date],"="&amp;H489,Table13[$STAKE CLAIMED])</f>
        <v>0</v>
      </c>
      <c r="K489" s="26">
        <f>IF(IFERROR(MATCH(H489,Table16[Date],0),0)=1,INDEX(Table16[New NFV],MATCH(H489,Table16[Date],0)),K488 + (K488*0.0095)+I489)</f>
        <v>24017.799111395074</v>
      </c>
      <c r="L489" s="26">
        <f>IF(T489&lt;-0.33,IF(L488-(W488-X489)&lt;K489,K489,L488-(W488-X489)),IF(IFERROR(MATCH(H489,Table16[Date],0),0)=1,INDEX(Table16[New GFV],MATCH(H489,Table16[Date],0)),L488+(L488*V488*0.95)+I489))</f>
        <v>1788929.1379642773</v>
      </c>
      <c r="M489" s="26">
        <f t="shared" si="99"/>
        <v>237.91777227731623</v>
      </c>
      <c r="N489" s="26">
        <f t="shared" si="93"/>
        <v>11.895888613865813</v>
      </c>
      <c r="O489" s="26">
        <f t="shared" si="92"/>
        <v>30759.70000097778</v>
      </c>
      <c r="P489" s="26">
        <f t="shared" si="94"/>
        <v>1537.9850000488891</v>
      </c>
      <c r="Q489" s="26">
        <f t="shared" si="100"/>
        <v>30997.617773255097</v>
      </c>
      <c r="R489" s="26">
        <f t="shared" si="101"/>
        <v>1549.8808886627548</v>
      </c>
      <c r="S489" s="26">
        <f>IF(IFERROR(MATCH(H489,Table16[Date],0),0)=1,INDEX(Table16[New Claimed],MATCH(H489,Table16[Date],0)),S488+(K488*0.01)+J489)</f>
        <v>25028.946433047415</v>
      </c>
      <c r="T489" s="27">
        <f t="shared" si="95"/>
        <v>-4.2099915856678528E-2</v>
      </c>
      <c r="U489" s="28">
        <f t="shared" si="96"/>
        <v>1.0005079936149103E-4</v>
      </c>
      <c r="V489" s="29">
        <f t="shared" si="91"/>
        <v>1.7474005048599285E-2</v>
      </c>
      <c r="W489" s="45">
        <f t="shared" si="97"/>
        <v>1882830.3557518711</v>
      </c>
      <c r="X489" s="45">
        <f t="shared" si="98"/>
        <v>0</v>
      </c>
      <c r="Y489" s="15"/>
      <c r="Z489" s="15"/>
    </row>
    <row r="490" spans="1:26" ht="18" customHeight="1" x14ac:dyDescent="0.25">
      <c r="A490" s="15"/>
      <c r="B490" s="15"/>
      <c r="C490" s="15"/>
      <c r="D490" s="15"/>
      <c r="E490" s="16"/>
      <c r="F490" s="15"/>
      <c r="G490" s="23">
        <v>488</v>
      </c>
      <c r="H490" s="24">
        <f t="shared" si="90"/>
        <v>45206</v>
      </c>
      <c r="I490" s="25">
        <f>SUMIF(Table1[Date],"="&amp;H490,Table1[$STAKE TO FAUCET])</f>
        <v>0</v>
      </c>
      <c r="J490" s="25">
        <f>SUMIF(Table13[Date],"="&amp;H490,Table13[$STAKE CLAIMED])</f>
        <v>0</v>
      </c>
      <c r="K490" s="26">
        <f>IF(IFERROR(MATCH(H490,Table16[Date],0),0)=1,INDEX(Table16[New NFV],MATCH(H490,Table16[Date],0)),K489 + (K489*0.0095)+I490)</f>
        <v>24245.968202953329</v>
      </c>
      <c r="L490" s="26">
        <f>IF(T490&lt;-0.33,IF(L489-(W489-X490)&lt;K490,K490,L489-(W489-X490)),IF(IFERROR(MATCH(H490,Table16[Date],0),0)=1,INDEX(Table16[New GFV],MATCH(H490,Table16[Date],0)),L489+(L489*V489*0.95)+I490))</f>
        <v>1818625.9069132328</v>
      </c>
      <c r="M490" s="26">
        <f t="shared" si="99"/>
        <v>240.17799111395075</v>
      </c>
      <c r="N490" s="26">
        <f t="shared" si="93"/>
        <v>12.008899555697539</v>
      </c>
      <c r="O490" s="26">
        <f t="shared" si="92"/>
        <v>31259.756788374147</v>
      </c>
      <c r="P490" s="26">
        <f t="shared" si="94"/>
        <v>1562.9878394187074</v>
      </c>
      <c r="Q490" s="26">
        <f t="shared" si="100"/>
        <v>31499.934779488096</v>
      </c>
      <c r="R490" s="26">
        <f t="shared" si="101"/>
        <v>1574.9967389744049</v>
      </c>
      <c r="S490" s="26">
        <f>IF(IFERROR(MATCH(H490,Table16[Date],0),0)=1,INDEX(Table16[New Claimed],MATCH(H490,Table16[Date],0)),S489+(K489*0.01)+J490)</f>
        <v>25269.124424161364</v>
      </c>
      <c r="T490" s="27">
        <f t="shared" si="95"/>
        <v>-4.219902511805685E-2</v>
      </c>
      <c r="U490" s="28">
        <f t="shared" si="96"/>
        <v>9.9109261378321767E-5</v>
      </c>
      <c r="V490" s="29">
        <f t="shared" si="91"/>
        <v>1.7468058492916588E-2</v>
      </c>
      <c r="W490" s="45">
        <f t="shared" si="97"/>
        <v>1914090.1125402453</v>
      </c>
      <c r="X490" s="45">
        <f t="shared" si="98"/>
        <v>0</v>
      </c>
      <c r="Y490" s="15"/>
      <c r="Z490" s="15"/>
    </row>
    <row r="491" spans="1:26" ht="18" customHeight="1" x14ac:dyDescent="0.25">
      <c r="A491" s="15"/>
      <c r="B491" s="15"/>
      <c r="C491" s="15"/>
      <c r="D491" s="15"/>
      <c r="E491" s="16"/>
      <c r="F491" s="15"/>
      <c r="G491" s="23">
        <v>489</v>
      </c>
      <c r="H491" s="24">
        <f t="shared" si="90"/>
        <v>45207</v>
      </c>
      <c r="I491" s="25">
        <f>SUMIF(Table1[Date],"="&amp;H491,Table1[$STAKE TO FAUCET])</f>
        <v>0</v>
      </c>
      <c r="J491" s="25">
        <f>SUMIF(Table13[Date],"="&amp;H491,Table13[$STAKE CLAIMED])</f>
        <v>0</v>
      </c>
      <c r="K491" s="26">
        <f>IF(IFERROR(MATCH(H491,Table16[Date],0),0)=1,INDEX(Table16[New NFV],MATCH(H491,Table16[Date],0)),K490 + (K490*0.0095)+I491)</f>
        <v>24476.304900881387</v>
      </c>
      <c r="L491" s="26">
        <f>IF(T491&lt;-0.33,IF(L490-(W490-X491)&lt;K491,K491,L490-(W490-X491)),IF(IFERROR(MATCH(H491,Table16[Date],0),0)=1,INDEX(Table16[New GFV],MATCH(H491,Table16[Date],0)),L490+(L490*V490*0.95)+I491))</f>
        <v>1848805.3774459918</v>
      </c>
      <c r="M491" s="26">
        <f t="shared" si="99"/>
        <v>242.4596820295333</v>
      </c>
      <c r="N491" s="26">
        <f t="shared" si="93"/>
        <v>12.122984101476666</v>
      </c>
      <c r="O491" s="26">
        <f t="shared" si="92"/>
        <v>31767.863718693829</v>
      </c>
      <c r="P491" s="26">
        <f t="shared" si="94"/>
        <v>1588.3931859346915</v>
      </c>
      <c r="Q491" s="26">
        <f t="shared" si="100"/>
        <v>32010.323400723362</v>
      </c>
      <c r="R491" s="26">
        <f t="shared" si="101"/>
        <v>1600.5161700361682</v>
      </c>
      <c r="S491" s="26">
        <f>IF(IFERROR(MATCH(H491,Table16[Date],0),0)=1,INDEX(Table16[New Claimed],MATCH(H491,Table16[Date],0)),S490+(K490*0.01)+J491)</f>
        <v>25511.584106190898</v>
      </c>
      <c r="T491" s="27">
        <f t="shared" si="95"/>
        <v>-4.2297201701888859E-2</v>
      </c>
      <c r="U491" s="28">
        <f t="shared" si="96"/>
        <v>9.8176583832008946E-5</v>
      </c>
      <c r="V491" s="29">
        <f t="shared" si="91"/>
        <v>1.7462167897886668E-2</v>
      </c>
      <c r="W491" s="45">
        <f t="shared" si="97"/>
        <v>1945857.9762589391</v>
      </c>
      <c r="X491" s="45">
        <f t="shared" si="98"/>
        <v>0</v>
      </c>
      <c r="Y491" s="15"/>
      <c r="Z491" s="15"/>
    </row>
    <row r="492" spans="1:26" ht="18" customHeight="1" x14ac:dyDescent="0.25">
      <c r="A492" s="15"/>
      <c r="B492" s="15"/>
      <c r="C492" s="15"/>
      <c r="D492" s="15"/>
      <c r="E492" s="16"/>
      <c r="F492" s="15"/>
      <c r="G492" s="23">
        <v>490</v>
      </c>
      <c r="H492" s="24">
        <f t="shared" si="90"/>
        <v>45208</v>
      </c>
      <c r="I492" s="25">
        <f>SUMIF(Table1[Date],"="&amp;H492,Table1[$STAKE TO FAUCET])</f>
        <v>0</v>
      </c>
      <c r="J492" s="25">
        <f>SUMIF(Table13[Date],"="&amp;H492,Table13[$STAKE CLAIMED])</f>
        <v>0</v>
      </c>
      <c r="K492" s="26">
        <f>IF(IFERROR(MATCH(H492,Table16[Date],0),0)=1,INDEX(Table16[New NFV],MATCH(H492,Table16[Date],0)),K491 + (K491*0.0095)+I492)</f>
        <v>24708.829797439761</v>
      </c>
      <c r="L492" s="26">
        <f>IF(T492&lt;-0.33,IF(L491-(W491-X492)&lt;K492,K492,L491-(W491-X492)),IF(IFERROR(MATCH(H492,Table16[Date],0),0)=1,INDEX(Table16[New GFV],MATCH(H492,Table16[Date],0)),L491+(L491*V491*0.95)+I492))</f>
        <v>1879475.3198618956</v>
      </c>
      <c r="M492" s="26">
        <f t="shared" si="99"/>
        <v>244.76304900881388</v>
      </c>
      <c r="N492" s="26">
        <f t="shared" si="93"/>
        <v>12.238152450440694</v>
      </c>
      <c r="O492" s="26">
        <f t="shared" si="92"/>
        <v>32284.149911477645</v>
      </c>
      <c r="P492" s="26">
        <f t="shared" si="94"/>
        <v>1614.2074955738824</v>
      </c>
      <c r="Q492" s="26">
        <f t="shared" si="100"/>
        <v>32528.912960486457</v>
      </c>
      <c r="R492" s="26">
        <f t="shared" si="101"/>
        <v>1626.4456480243232</v>
      </c>
      <c r="S492" s="26">
        <f>IF(IFERROR(MATCH(H492,Table16[Date],0),0)=1,INDEX(Table16[New Claimed],MATCH(H492,Table16[Date],0)),S491+(K491*0.01)+J492)</f>
        <v>25756.34715519971</v>
      </c>
      <c r="T492" s="27">
        <f t="shared" si="95"/>
        <v>-4.2394454385229076E-2</v>
      </c>
      <c r="U492" s="28">
        <f t="shared" si="96"/>
        <v>9.7252683340216806E-5</v>
      </c>
      <c r="V492" s="29">
        <f t="shared" si="91"/>
        <v>1.7456332736886251E-2</v>
      </c>
      <c r="W492" s="45">
        <f t="shared" si="97"/>
        <v>1978142.1261704168</v>
      </c>
      <c r="X492" s="45">
        <f t="shared" si="98"/>
        <v>0</v>
      </c>
      <c r="Y492" s="15"/>
      <c r="Z492" s="15"/>
    </row>
    <row r="493" spans="1:26" ht="18" customHeight="1" x14ac:dyDescent="0.25">
      <c r="A493" s="15"/>
      <c r="B493" s="15"/>
      <c r="C493" s="15"/>
      <c r="D493" s="15"/>
      <c r="E493" s="16"/>
      <c r="F493" s="15"/>
      <c r="G493" s="23">
        <v>491</v>
      </c>
      <c r="H493" s="24">
        <f t="shared" si="90"/>
        <v>45209</v>
      </c>
      <c r="I493" s="25">
        <f>SUMIF(Table1[Date],"="&amp;H493,Table1[$STAKE TO FAUCET])</f>
        <v>0</v>
      </c>
      <c r="J493" s="25">
        <f>SUMIF(Table13[Date],"="&amp;H493,Table13[$STAKE CLAIMED])</f>
        <v>0</v>
      </c>
      <c r="K493" s="26">
        <f>IF(IFERROR(MATCH(H493,Table16[Date],0),0)=1,INDEX(Table16[New NFV],MATCH(H493,Table16[Date],0)),K492 + (K492*0.0095)+I493)</f>
        <v>24943.563680515439</v>
      </c>
      <c r="L493" s="26">
        <f>IF(T493&lt;-0.33,IF(L492-(W492-X493)&lt;K493,K493,L492-(W492-X493)),IF(IFERROR(MATCH(H493,Table16[Date],0),0)=1,INDEX(Table16[New GFV],MATCH(H493,Table16[Date],0)),L492+(L492*V492*0.95)+I493))</f>
        <v>1910643.6290884567</v>
      </c>
      <c r="M493" s="26">
        <f t="shared" si="99"/>
        <v>247.08829797439762</v>
      </c>
      <c r="N493" s="26">
        <f t="shared" si="93"/>
        <v>12.354414898719881</v>
      </c>
      <c r="O493" s="26">
        <f t="shared" si="92"/>
        <v>32808.746554274971</v>
      </c>
      <c r="P493" s="26">
        <f t="shared" si="94"/>
        <v>1640.4373277137486</v>
      </c>
      <c r="Q493" s="26">
        <f t="shared" si="100"/>
        <v>33055.834852249369</v>
      </c>
      <c r="R493" s="26">
        <f t="shared" si="101"/>
        <v>1652.7917426124684</v>
      </c>
      <c r="S493" s="26">
        <f>IF(IFERROR(MATCH(H493,Table16[Date],0),0)=1,INDEX(Table16[New Claimed],MATCH(H493,Table16[Date],0)),S492+(K492*0.01)+J493)</f>
        <v>26003.435453174108</v>
      </c>
      <c r="T493" s="27">
        <f t="shared" si="95"/>
        <v>-4.2490791862535009E-2</v>
      </c>
      <c r="U493" s="28">
        <f t="shared" si="96"/>
        <v>9.6337477305932784E-5</v>
      </c>
      <c r="V493" s="29">
        <f t="shared" si="91"/>
        <v>1.7450552488247898E-2</v>
      </c>
      <c r="W493" s="45">
        <f t="shared" si="97"/>
        <v>2010950.8727246919</v>
      </c>
      <c r="X493" s="45">
        <f t="shared" si="98"/>
        <v>0</v>
      </c>
      <c r="Y493" s="15"/>
      <c r="Z493" s="15"/>
    </row>
    <row r="494" spans="1:26" ht="18" customHeight="1" x14ac:dyDescent="0.25">
      <c r="A494" s="15"/>
      <c r="B494" s="15"/>
      <c r="C494" s="15"/>
      <c r="D494" s="15"/>
      <c r="E494" s="16"/>
      <c r="F494" s="15"/>
      <c r="G494" s="23">
        <v>492</v>
      </c>
      <c r="H494" s="24">
        <f t="shared" si="90"/>
        <v>45210</v>
      </c>
      <c r="I494" s="25">
        <f>SUMIF(Table1[Date],"="&amp;H494,Table1[$STAKE TO FAUCET])</f>
        <v>0</v>
      </c>
      <c r="J494" s="25">
        <f>SUMIF(Table13[Date],"="&amp;H494,Table13[$STAKE CLAIMED])</f>
        <v>0</v>
      </c>
      <c r="K494" s="26">
        <f>IF(IFERROR(MATCH(H494,Table16[Date],0),0)=1,INDEX(Table16[New NFV],MATCH(H494,Table16[Date],0)),K493 + (K493*0.0095)+I494)</f>
        <v>25180.527535480334</v>
      </c>
      <c r="L494" s="26">
        <f>IF(T494&lt;-0.33,IF(L493-(W493-X494)&lt;K494,K494,L493-(W493-X494)),IF(IFERROR(MATCH(H494,Table16[Date],0),0)=1,INDEX(Table16[New GFV],MATCH(H494,Table16[Date],0)),L493+(L493*V493*0.95)+I494))</f>
        <v>1942318.3266774141</v>
      </c>
      <c r="M494" s="26">
        <f t="shared" si="99"/>
        <v>249.43563680515439</v>
      </c>
      <c r="N494" s="26">
        <f t="shared" si="93"/>
        <v>12.471781840257719</v>
      </c>
      <c r="O494" s="26">
        <f t="shared" si="92"/>
        <v>33341.78693574456</v>
      </c>
      <c r="P494" s="26">
        <f t="shared" si="94"/>
        <v>1667.0893467872281</v>
      </c>
      <c r="Q494" s="26">
        <f t="shared" si="100"/>
        <v>33591.222572549712</v>
      </c>
      <c r="R494" s="26">
        <f t="shared" si="101"/>
        <v>1679.5611286274859</v>
      </c>
      <c r="S494" s="26">
        <f>IF(IFERROR(MATCH(H494,Table16[Date],0),0)=1,INDEX(Table16[New Claimed],MATCH(H494,Table16[Date],0)),S493+(K493*0.01)+J494)</f>
        <v>26252.871089979264</v>
      </c>
      <c r="T494" s="27">
        <f t="shared" si="95"/>
        <v>-4.2586222746443907E-2</v>
      </c>
      <c r="U494" s="28">
        <f t="shared" si="96"/>
        <v>9.5430883908897979E-5</v>
      </c>
      <c r="V494" s="29">
        <f t="shared" si="91"/>
        <v>1.7444826635213361E-2</v>
      </c>
      <c r="W494" s="45">
        <f t="shared" si="97"/>
        <v>2044292.6596604364</v>
      </c>
      <c r="X494" s="45">
        <f t="shared" si="98"/>
        <v>0</v>
      </c>
      <c r="Y494" s="15"/>
      <c r="Z494" s="15"/>
    </row>
    <row r="495" spans="1:26" ht="18" customHeight="1" x14ac:dyDescent="0.25">
      <c r="A495" s="15"/>
      <c r="B495" s="15"/>
      <c r="C495" s="15"/>
      <c r="D495" s="15"/>
      <c r="E495" s="16"/>
      <c r="F495" s="15"/>
      <c r="G495" s="23">
        <v>493</v>
      </c>
      <c r="H495" s="24">
        <f t="shared" si="90"/>
        <v>45211</v>
      </c>
      <c r="I495" s="25">
        <f>SUMIF(Table1[Date],"="&amp;H495,Table1[$STAKE TO FAUCET])</f>
        <v>0</v>
      </c>
      <c r="J495" s="25">
        <f>SUMIF(Table13[Date],"="&amp;H495,Table13[$STAKE CLAIMED])</f>
        <v>0</v>
      </c>
      <c r="K495" s="26">
        <f>IF(IFERROR(MATCH(H495,Table16[Date],0),0)=1,INDEX(Table16[New NFV],MATCH(H495,Table16[Date],0)),K494 + (K494*0.0095)+I495)</f>
        <v>25419.742547067399</v>
      </c>
      <c r="L495" s="26">
        <f>IF(T495&lt;-0.33,IF(L494-(W494-X495)&lt;K495,K495,L494-(W494-X495)),IF(IFERROR(MATCH(H495,Table16[Date],0),0)=1,INDEX(Table16[New GFV],MATCH(H495,Table16[Date],0)),L494+(L494*V494*0.95)+I495))</f>
        <v>1974507.562832735</v>
      </c>
      <c r="M495" s="26">
        <f t="shared" si="99"/>
        <v>251.80527535480334</v>
      </c>
      <c r="N495" s="26">
        <f t="shared" si="93"/>
        <v>12.590263767740169</v>
      </c>
      <c r="O495" s="26">
        <f t="shared" si="92"/>
        <v>33883.4064792852</v>
      </c>
      <c r="P495" s="26">
        <f t="shared" si="94"/>
        <v>1694.1703239642602</v>
      </c>
      <c r="Q495" s="26">
        <f t="shared" si="100"/>
        <v>34135.211754640004</v>
      </c>
      <c r="R495" s="26">
        <f t="shared" si="101"/>
        <v>1706.7605877320004</v>
      </c>
      <c r="S495" s="26">
        <f>IF(IFERROR(MATCH(H495,Table16[Date],0),0)=1,INDEX(Table16[New Claimed],MATCH(H495,Table16[Date],0)),S494+(K494*0.01)+J495)</f>
        <v>26504.676365334068</v>
      </c>
      <c r="T495" s="27">
        <f t="shared" si="95"/>
        <v>-4.2680755568542707E-2</v>
      </c>
      <c r="U495" s="28">
        <f t="shared" si="96"/>
        <v>9.4532822098800096E-5</v>
      </c>
      <c r="V495" s="29">
        <f t="shared" si="91"/>
        <v>1.7439154665887434E-2</v>
      </c>
      <c r="W495" s="45">
        <f t="shared" si="97"/>
        <v>2078176.0661397215</v>
      </c>
      <c r="X495" s="45">
        <f t="shared" si="98"/>
        <v>0</v>
      </c>
      <c r="Y495" s="15"/>
      <c r="Z495" s="15"/>
    </row>
    <row r="496" spans="1:26" ht="18" customHeight="1" x14ac:dyDescent="0.25">
      <c r="A496" s="15"/>
      <c r="B496" s="15"/>
      <c r="C496" s="15"/>
      <c r="D496" s="15"/>
      <c r="E496" s="16"/>
      <c r="F496" s="15"/>
      <c r="G496" s="23">
        <v>494</v>
      </c>
      <c r="H496" s="24">
        <f t="shared" ref="H496:H559" si="102">H495+1</f>
        <v>45212</v>
      </c>
      <c r="I496" s="25">
        <f>SUMIF(Table1[Date],"="&amp;H496,Table1[$STAKE TO FAUCET])</f>
        <v>0</v>
      </c>
      <c r="J496" s="25">
        <f>SUMIF(Table13[Date],"="&amp;H496,Table13[$STAKE CLAIMED])</f>
        <v>0</v>
      </c>
      <c r="K496" s="26">
        <f>IF(IFERROR(MATCH(H496,Table16[Date],0),0)=1,INDEX(Table16[New NFV],MATCH(H496,Table16[Date],0)),K495 + (K495*0.0095)+I496)</f>
        <v>25661.23010126454</v>
      </c>
      <c r="L496" s="26">
        <f>IF(T496&lt;-0.33,IF(L495-(W495-X496)&lt;K496,K496,L495-(W495-X496)),IF(IFERROR(MATCH(H496,Table16[Date],0),0)=1,INDEX(Table16[New GFV],MATCH(H496,Table16[Date],0)),L495+(L495*V495*0.95)+I496))</f>
        <v>2007219.6184710793</v>
      </c>
      <c r="M496" s="26">
        <f t="shared" si="99"/>
        <v>254.19742547067401</v>
      </c>
      <c r="N496" s="26">
        <f t="shared" si="93"/>
        <v>12.7098712735337</v>
      </c>
      <c r="O496" s="26">
        <f t="shared" si="92"/>
        <v>34433.742777204519</v>
      </c>
      <c r="P496" s="26">
        <f t="shared" si="94"/>
        <v>1721.687138860226</v>
      </c>
      <c r="Q496" s="26">
        <f t="shared" si="100"/>
        <v>34687.940202675192</v>
      </c>
      <c r="R496" s="26">
        <f t="shared" si="101"/>
        <v>1734.3970101337597</v>
      </c>
      <c r="S496" s="26">
        <f>IF(IFERROR(MATCH(H496,Table16[Date],0),0)=1,INDEX(Table16[New Claimed],MATCH(H496,Table16[Date],0)),S495+(K495*0.01)+J496)</f>
        <v>26758.873790804741</v>
      </c>
      <c r="T496" s="27">
        <f t="shared" si="95"/>
        <v>-4.2774398780131367E-2</v>
      </c>
      <c r="U496" s="28">
        <f t="shared" si="96"/>
        <v>9.364321158866068E-5</v>
      </c>
      <c r="V496" s="29">
        <f t="shared" si="91"/>
        <v>1.7433536073192115E-2</v>
      </c>
      <c r="W496" s="45">
        <f t="shared" si="97"/>
        <v>2112609.8089169259</v>
      </c>
      <c r="X496" s="45">
        <f t="shared" si="98"/>
        <v>0</v>
      </c>
      <c r="Y496" s="15"/>
      <c r="Z496" s="15"/>
    </row>
    <row r="497" spans="1:26" ht="18" customHeight="1" x14ac:dyDescent="0.25">
      <c r="A497" s="15"/>
      <c r="B497" s="15"/>
      <c r="C497" s="15"/>
      <c r="D497" s="15"/>
      <c r="E497" s="16"/>
      <c r="F497" s="15"/>
      <c r="G497" s="23">
        <v>495</v>
      </c>
      <c r="H497" s="24">
        <f t="shared" si="102"/>
        <v>45213</v>
      </c>
      <c r="I497" s="25">
        <f>SUMIF(Table1[Date],"="&amp;H497,Table1[$STAKE TO FAUCET])</f>
        <v>0</v>
      </c>
      <c r="J497" s="25">
        <f>SUMIF(Table13[Date],"="&amp;H497,Table13[$STAKE CLAIMED])</f>
        <v>0</v>
      </c>
      <c r="K497" s="26">
        <f>IF(IFERROR(MATCH(H497,Table16[Date],0),0)=1,INDEX(Table16[New NFV],MATCH(H497,Table16[Date],0)),K496 + (K496*0.0095)+I497)</f>
        <v>25905.011787226555</v>
      </c>
      <c r="L497" s="26">
        <f>IF(T497&lt;-0.33,IF(L496-(W496-X497)&lt;K497,K497,L496-(W496-X497)),IF(IFERROR(MATCH(H497,Table16[Date],0),0)=1,INDEX(Table16[New GFV],MATCH(H497,Table16[Date],0)),L496+(L496*V496*0.95)+I497))</f>
        <v>2040462.9073152421</v>
      </c>
      <c r="M497" s="26">
        <f t="shared" si="99"/>
        <v>256.61230101264539</v>
      </c>
      <c r="N497" s="26">
        <f t="shared" si="93"/>
        <v>12.83061505063227</v>
      </c>
      <c r="O497" s="26">
        <f t="shared" si="92"/>
        <v>34992.935625434475</v>
      </c>
      <c r="P497" s="26">
        <f t="shared" si="94"/>
        <v>1749.6467812717237</v>
      </c>
      <c r="Q497" s="26">
        <f t="shared" si="100"/>
        <v>35249.547926447121</v>
      </c>
      <c r="R497" s="26">
        <f t="shared" si="101"/>
        <v>1762.4773963223561</v>
      </c>
      <c r="S497" s="26">
        <f>IF(IFERROR(MATCH(H497,Table16[Date],0),0)=1,INDEX(Table16[New Claimed],MATCH(H497,Table16[Date],0)),S496+(K496*0.01)+J497)</f>
        <v>27015.486091817387</v>
      </c>
      <c r="T497" s="27">
        <f t="shared" si="95"/>
        <v>-4.2867160752978077E-2</v>
      </c>
      <c r="U497" s="28">
        <f t="shared" si="96"/>
        <v>9.2761972846709673E-5</v>
      </c>
      <c r="V497" s="29">
        <f t="shared" si="91"/>
        <v>1.7427970354821312E-2</v>
      </c>
      <c r="W497" s="45">
        <f t="shared" si="97"/>
        <v>2147602.7445423603</v>
      </c>
      <c r="X497" s="45">
        <f t="shared" si="98"/>
        <v>0</v>
      </c>
      <c r="Y497" s="15"/>
      <c r="Z497" s="15"/>
    </row>
    <row r="498" spans="1:26" ht="18" customHeight="1" x14ac:dyDescent="0.25">
      <c r="A498" s="15"/>
      <c r="B498" s="15"/>
      <c r="C498" s="15"/>
      <c r="D498" s="15"/>
      <c r="E498" s="16"/>
      <c r="F498" s="15"/>
      <c r="G498" s="23">
        <v>496</v>
      </c>
      <c r="H498" s="24">
        <f t="shared" si="102"/>
        <v>45214</v>
      </c>
      <c r="I498" s="25">
        <f>SUMIF(Table1[Date],"="&amp;H498,Table1[$STAKE TO FAUCET])</f>
        <v>0</v>
      </c>
      <c r="J498" s="25">
        <f>SUMIF(Table13[Date],"="&amp;H498,Table13[$STAKE CLAIMED])</f>
        <v>0</v>
      </c>
      <c r="K498" s="26">
        <f>IF(IFERROR(MATCH(H498,Table16[Date],0),0)=1,INDEX(Table16[New NFV],MATCH(H498,Table16[Date],0)),K497 + (K497*0.0095)+I498)</f>
        <v>26151.109399205208</v>
      </c>
      <c r="L498" s="26">
        <f>IF(T498&lt;-0.33,IF(L497-(W497-X498)&lt;K498,K498,L497-(W497-X498)),IF(IFERROR(MATCH(H498,Table16[Date],0),0)=1,INDEX(Table16[New GFV],MATCH(H498,Table16[Date],0)),L497+(L497*V497*0.95)+I498))</f>
        <v>2074245.9780211046</v>
      </c>
      <c r="M498" s="26">
        <f t="shared" si="99"/>
        <v>259.05011787226556</v>
      </c>
      <c r="N498" s="26">
        <f t="shared" si="93"/>
        <v>12.952505893613278</v>
      </c>
      <c r="O498" s="26">
        <f t="shared" si="92"/>
        <v>35561.127058802544</v>
      </c>
      <c r="P498" s="26">
        <f t="shared" si="94"/>
        <v>1778.0563529401272</v>
      </c>
      <c r="Q498" s="26">
        <f t="shared" si="100"/>
        <v>35820.177176674806</v>
      </c>
      <c r="R498" s="26">
        <f t="shared" si="101"/>
        <v>1791.0088588337405</v>
      </c>
      <c r="S498" s="26">
        <f>IF(IFERROR(MATCH(H498,Table16[Date],0),0)=1,INDEX(Table16[New Claimed],MATCH(H498,Table16[Date],0)),S497+(K497*0.01)+J498)</f>
        <v>27274.536209689653</v>
      </c>
      <c r="T498" s="27">
        <f t="shared" si="95"/>
        <v>-4.2959049780067399E-2</v>
      </c>
      <c r="U498" s="28">
        <f t="shared" si="96"/>
        <v>9.1889027089321618E-5</v>
      </c>
      <c r="V498" s="29">
        <f t="shared" si="91"/>
        <v>1.7422457013195954E-2</v>
      </c>
      <c r="W498" s="45">
        <f t="shared" si="97"/>
        <v>2183163.8716011629</v>
      </c>
      <c r="X498" s="45">
        <f t="shared" si="98"/>
        <v>0</v>
      </c>
      <c r="Y498" s="15"/>
      <c r="Z498" s="15"/>
    </row>
    <row r="499" spans="1:26" ht="18" customHeight="1" x14ac:dyDescent="0.25">
      <c r="A499" s="15"/>
      <c r="B499" s="15"/>
      <c r="C499" s="15"/>
      <c r="D499" s="15"/>
      <c r="E499" s="16"/>
      <c r="F499" s="15"/>
      <c r="G499" s="23">
        <v>497</v>
      </c>
      <c r="H499" s="24">
        <f t="shared" si="102"/>
        <v>45215</v>
      </c>
      <c r="I499" s="25">
        <f>SUMIF(Table1[Date],"="&amp;H499,Table1[$STAKE TO FAUCET])</f>
        <v>0</v>
      </c>
      <c r="J499" s="25">
        <f>SUMIF(Table13[Date],"="&amp;H499,Table13[$STAKE CLAIMED])</f>
        <v>0</v>
      </c>
      <c r="K499" s="26">
        <f>IF(IFERROR(MATCH(H499,Table16[Date],0),0)=1,INDEX(Table16[New NFV],MATCH(H499,Table16[Date],0)),K498 + (K498*0.0095)+I499)</f>
        <v>26399.544938497656</v>
      </c>
      <c r="L499" s="26">
        <f>IF(T499&lt;-0.33,IF(L498-(W498-X499)&lt;K499,K499,L498-(W498-X499)),IF(IFERROR(MATCH(H499,Table16[Date],0),0)=1,INDEX(Table16[New GFV],MATCH(H499,Table16[Date],0)),L498+(L498*V498*0.95)+I499))</f>
        <v>2108577.5163386287</v>
      </c>
      <c r="M499" s="26">
        <f t="shared" si="99"/>
        <v>261.51109399205211</v>
      </c>
      <c r="N499" s="26">
        <f t="shared" si="93"/>
        <v>13.075554699602606</v>
      </c>
      <c r="O499" s="26">
        <f t="shared" si="92"/>
        <v>36138.461386867297</v>
      </c>
      <c r="P499" s="26">
        <f t="shared" si="94"/>
        <v>1806.9230693433649</v>
      </c>
      <c r="Q499" s="26">
        <f t="shared" si="100"/>
        <v>36399.972480859346</v>
      </c>
      <c r="R499" s="26">
        <f t="shared" si="101"/>
        <v>1819.9986240429675</v>
      </c>
      <c r="S499" s="26">
        <f>IF(IFERROR(MATCH(H499,Table16[Date],0),0)=1,INDEX(Table16[New Claimed],MATCH(H499,Table16[Date],0)),S498+(K498*0.01)+J499)</f>
        <v>27536.047303681706</v>
      </c>
      <c r="T499" s="27">
        <f t="shared" si="95"/>
        <v>-4.3050074076342211E-2</v>
      </c>
      <c r="U499" s="28">
        <f t="shared" si="96"/>
        <v>9.1024296274812289E-5</v>
      </c>
      <c r="V499" s="29">
        <f t="shared" si="91"/>
        <v>1.7416995555419465E-2</v>
      </c>
      <c r="W499" s="45">
        <f t="shared" si="97"/>
        <v>2219302.3329880303</v>
      </c>
      <c r="X499" s="45">
        <f t="shared" si="98"/>
        <v>0</v>
      </c>
      <c r="Y499" s="15"/>
      <c r="Z499" s="15"/>
    </row>
    <row r="500" spans="1:26" ht="18" customHeight="1" x14ac:dyDescent="0.25">
      <c r="A500" s="15"/>
      <c r="B500" s="15"/>
      <c r="C500" s="15"/>
      <c r="D500" s="15"/>
      <c r="E500" s="16"/>
      <c r="F500" s="15"/>
      <c r="G500" s="23">
        <v>498</v>
      </c>
      <c r="H500" s="24">
        <f t="shared" si="102"/>
        <v>45216</v>
      </c>
      <c r="I500" s="25">
        <f>SUMIF(Table1[Date],"="&amp;H500,Table1[$STAKE TO FAUCET])</f>
        <v>0</v>
      </c>
      <c r="J500" s="25">
        <f>SUMIF(Table13[Date],"="&amp;H500,Table13[$STAKE CLAIMED])</f>
        <v>0</v>
      </c>
      <c r="K500" s="26">
        <f>IF(IFERROR(MATCH(H500,Table16[Date],0),0)=1,INDEX(Table16[New NFV],MATCH(H500,Table16[Date],0)),K499 + (K499*0.0095)+I500)</f>
        <v>26650.340615413385</v>
      </c>
      <c r="L500" s="26">
        <f>IF(T500&lt;-0.33,IF(L499-(W499-X500)&lt;K500,K500,L499-(W499-X500)),IF(IFERROR(MATCH(H500,Table16[Date],0),0)=1,INDEX(Table16[New GFV],MATCH(H500,Table16[Date],0)),L499+(L499*V499*0.95)+I500))</f>
        <v>2143466.3473074399</v>
      </c>
      <c r="M500" s="26">
        <f t="shared" si="99"/>
        <v>263.99544938497655</v>
      </c>
      <c r="N500" s="26">
        <f t="shared" si="93"/>
        <v>13.199772469248828</v>
      </c>
      <c r="O500" s="26">
        <f t="shared" si="92"/>
        <v>36725.085230327313</v>
      </c>
      <c r="P500" s="26">
        <f t="shared" si="94"/>
        <v>1836.2542615163657</v>
      </c>
      <c r="Q500" s="26">
        <f t="shared" si="100"/>
        <v>36989.080679712293</v>
      </c>
      <c r="R500" s="26">
        <f t="shared" si="101"/>
        <v>1849.4540339856144</v>
      </c>
      <c r="S500" s="26">
        <f>IF(IFERROR(MATCH(H500,Table16[Date],0),0)=1,INDEX(Table16[New Claimed],MATCH(H500,Table16[Date],0)),S499+(K499*0.01)+J500)</f>
        <v>27800.042753066682</v>
      </c>
      <c r="T500" s="27">
        <f t="shared" si="95"/>
        <v>-4.3140241779437538E-2</v>
      </c>
      <c r="U500" s="28">
        <f t="shared" si="96"/>
        <v>9.0167703095327123E-5</v>
      </c>
      <c r="V500" s="29">
        <f t="shared" si="91"/>
        <v>1.7411585493233746E-2</v>
      </c>
      <c r="W500" s="45">
        <f t="shared" si="97"/>
        <v>2256027.4182183575</v>
      </c>
      <c r="X500" s="45">
        <f t="shared" si="98"/>
        <v>0</v>
      </c>
      <c r="Y500" s="15"/>
      <c r="Z500" s="15"/>
    </row>
    <row r="501" spans="1:26" ht="18" customHeight="1" x14ac:dyDescent="0.25">
      <c r="A501" s="15"/>
      <c r="B501" s="15"/>
      <c r="C501" s="15"/>
      <c r="D501" s="15"/>
      <c r="E501" s="16"/>
      <c r="F501" s="15"/>
      <c r="G501" s="23">
        <v>499</v>
      </c>
      <c r="H501" s="24">
        <f t="shared" si="102"/>
        <v>45217</v>
      </c>
      <c r="I501" s="25">
        <f>SUMIF(Table1[Date],"="&amp;H501,Table1[$STAKE TO FAUCET])</f>
        <v>0</v>
      </c>
      <c r="J501" s="25">
        <f>SUMIF(Table13[Date],"="&amp;H501,Table13[$STAKE CLAIMED])</f>
        <v>0</v>
      </c>
      <c r="K501" s="26">
        <f>IF(IFERROR(MATCH(H501,Table16[Date],0),0)=1,INDEX(Table16[New NFV],MATCH(H501,Table16[Date],0)),K500 + (K500*0.0095)+I501)</f>
        <v>26903.518851259811</v>
      </c>
      <c r="L501" s="26">
        <f>IF(T501&lt;-0.33,IF(L500-(W500-X501)&lt;K501,K501,L500-(W500-X501)),IF(IFERROR(MATCH(H501,Table16[Date],0),0)=1,INDEX(Table16[New GFV],MATCH(H501,Table16[Date],0)),L500+(L500*V500*0.95)+I501))</f>
        <v>2178921.4374875524</v>
      </c>
      <c r="M501" s="26">
        <f t="shared" si="99"/>
        <v>266.50340615413387</v>
      </c>
      <c r="N501" s="26">
        <f t="shared" si="93"/>
        <v>13.325170307706694</v>
      </c>
      <c r="O501" s="26">
        <f t="shared" si="92"/>
        <v>37321.147558012948</v>
      </c>
      <c r="P501" s="26">
        <f t="shared" si="94"/>
        <v>1866.0573779006475</v>
      </c>
      <c r="Q501" s="26">
        <f t="shared" si="100"/>
        <v>37587.650964167085</v>
      </c>
      <c r="R501" s="26">
        <f t="shared" si="101"/>
        <v>1879.3825482083541</v>
      </c>
      <c r="S501" s="26">
        <f>IF(IFERROR(MATCH(H501,Table16[Date],0),0)=1,INDEX(Table16[New Claimed],MATCH(H501,Table16[Date],0)),S500+(K500*0.01)+J501)</f>
        <v>28066.546159220816</v>
      </c>
      <c r="T501" s="27">
        <f t="shared" si="95"/>
        <v>-4.3229560950408689E-2</v>
      </c>
      <c r="U501" s="28">
        <f t="shared" si="96"/>
        <v>8.9319170971151329E-5</v>
      </c>
      <c r="V501" s="29">
        <f t="shared" si="91"/>
        <v>1.7406226342975475E-2</v>
      </c>
      <c r="W501" s="45">
        <f t="shared" si="97"/>
        <v>2293348.5657763705</v>
      </c>
      <c r="X501" s="45">
        <f t="shared" si="98"/>
        <v>0</v>
      </c>
      <c r="Y501" s="15"/>
      <c r="Z501" s="15"/>
    </row>
    <row r="502" spans="1:26" ht="18" customHeight="1" x14ac:dyDescent="0.25">
      <c r="A502" s="15"/>
      <c r="B502" s="15"/>
      <c r="C502" s="15"/>
      <c r="D502" s="15"/>
      <c r="E502" s="16"/>
      <c r="F502" s="15"/>
      <c r="G502" s="23">
        <v>500</v>
      </c>
      <c r="H502" s="24">
        <f t="shared" si="102"/>
        <v>45218</v>
      </c>
      <c r="I502" s="25">
        <f>SUMIF(Table1[Date],"="&amp;H502,Table1[$STAKE TO FAUCET])</f>
        <v>0</v>
      </c>
      <c r="J502" s="25">
        <f>SUMIF(Table13[Date],"="&amp;H502,Table13[$STAKE CLAIMED])</f>
        <v>0</v>
      </c>
      <c r="K502" s="26">
        <f>IF(IFERROR(MATCH(H502,Table16[Date],0),0)=1,INDEX(Table16[New NFV],MATCH(H502,Table16[Date],0)),K501 + (K501*0.0095)+I502)</f>
        <v>27159.102280346779</v>
      </c>
      <c r="L502" s="26">
        <f>IF(T502&lt;-0.33,IF(L501-(W501-X502)&lt;K502,K502,L501-(W501-X502)),IF(IFERROR(MATCH(H502,Table16[Date],0),0)=1,INDEX(Table16[New GFV],MATCH(H502,Table16[Date],0)),L501+(L501*V501*0.95)+I502))</f>
        <v>2214951.8972257986</v>
      </c>
      <c r="M502" s="26">
        <f t="shared" si="99"/>
        <v>269.0351885125981</v>
      </c>
      <c r="N502" s="26">
        <f t="shared" si="93"/>
        <v>13.451759425629906</v>
      </c>
      <c r="O502" s="26">
        <f t="shared" si="92"/>
        <v>37926.799724469827</v>
      </c>
      <c r="P502" s="26">
        <f t="shared" si="94"/>
        <v>1896.3399862234915</v>
      </c>
      <c r="Q502" s="26">
        <f t="shared" si="100"/>
        <v>38195.834912982427</v>
      </c>
      <c r="R502" s="26">
        <f t="shared" si="101"/>
        <v>1909.7917456491214</v>
      </c>
      <c r="S502" s="26">
        <f>IF(IFERROR(MATCH(H502,Table16[Date],0),0)=1,INDEX(Table16[New Claimed],MATCH(H502,Table16[Date],0)),S501+(K501*0.01)+J502)</f>
        <v>28335.581347733412</v>
      </c>
      <c r="T502" s="27">
        <f t="shared" si="95"/>
        <v>-4.331803957445135E-2</v>
      </c>
      <c r="U502" s="28">
        <f t="shared" si="96"/>
        <v>8.847862404266077E-5</v>
      </c>
      <c r="V502" s="29">
        <f t="shared" si="91"/>
        <v>1.7400917625532916E-2</v>
      </c>
      <c r="W502" s="45">
        <f t="shared" si="97"/>
        <v>2331275.3655008404</v>
      </c>
      <c r="X502" s="45">
        <f t="shared" si="98"/>
        <v>0</v>
      </c>
      <c r="Y502" s="15"/>
      <c r="Z502" s="15"/>
    </row>
    <row r="503" spans="1:26" ht="18" customHeight="1" x14ac:dyDescent="0.25">
      <c r="A503" s="15"/>
      <c r="B503" s="15"/>
      <c r="C503" s="15"/>
      <c r="D503" s="15"/>
      <c r="E503" s="16"/>
      <c r="F503" s="15"/>
      <c r="G503" s="23">
        <v>501</v>
      </c>
      <c r="H503" s="24">
        <f t="shared" si="102"/>
        <v>45219</v>
      </c>
      <c r="I503" s="25">
        <f>SUMIF(Table1[Date],"="&amp;H503,Table1[$STAKE TO FAUCET])</f>
        <v>0</v>
      </c>
      <c r="J503" s="25">
        <f>SUMIF(Table13[Date],"="&amp;H503,Table13[$STAKE CLAIMED])</f>
        <v>0</v>
      </c>
      <c r="K503" s="26">
        <f>IF(IFERROR(MATCH(H503,Table16[Date],0),0)=1,INDEX(Table16[New NFV],MATCH(H503,Table16[Date],0)),K502 + (K502*0.0095)+I503)</f>
        <v>27417.113752010075</v>
      </c>
      <c r="L503" s="26">
        <f>IF(T503&lt;-0.33,IF(L502-(W502-X503)&lt;K503,K503,L502-(W502-X503)),IF(IFERROR(MATCH(H503,Table16[Date],0),0)=1,INDEX(Table16[New GFV],MATCH(H503,Table16[Date],0)),L502+(L502*V502*0.95)+I503))</f>
        <v>2251566.9829585352</v>
      </c>
      <c r="M503" s="26">
        <f t="shared" si="99"/>
        <v>271.59102280346781</v>
      </c>
      <c r="N503" s="26">
        <f t="shared" si="93"/>
        <v>13.579551140173391</v>
      </c>
      <c r="O503" s="26">
        <f t="shared" si="92"/>
        <v>38542.195508143966</v>
      </c>
      <c r="P503" s="26">
        <f t="shared" si="94"/>
        <v>1927.1097754071984</v>
      </c>
      <c r="Q503" s="26">
        <f t="shared" si="100"/>
        <v>38813.786530947436</v>
      </c>
      <c r="R503" s="26">
        <f t="shared" si="101"/>
        <v>1940.6893265473718</v>
      </c>
      <c r="S503" s="26">
        <f>IF(IFERROR(MATCH(H503,Table16[Date],0),0)=1,INDEX(Table16[New Claimed],MATCH(H503,Table16[Date],0)),S502+(K502*0.01)+J503)</f>
        <v>28607.172370536879</v>
      </c>
      <c r="T503" s="27">
        <f t="shared" si="95"/>
        <v>-4.3405685561615878E-2</v>
      </c>
      <c r="U503" s="28">
        <f t="shared" si="96"/>
        <v>8.7645987164527983E-5</v>
      </c>
      <c r="V503" s="29">
        <f t="shared" ref="V503:V566" si="103">IF(T503&lt;-0.33,0,(IF(T503&gt;0,2,2-(2*T503*-1*100/33.3333333333333))/100))</f>
        <v>1.7395658866303045E-2</v>
      </c>
      <c r="W503" s="45">
        <f t="shared" si="97"/>
        <v>2369817.5610089842</v>
      </c>
      <c r="X503" s="45">
        <f t="shared" si="98"/>
        <v>0</v>
      </c>
      <c r="Y503" s="15"/>
      <c r="Z503" s="15"/>
    </row>
    <row r="504" spans="1:26" ht="18" customHeight="1" x14ac:dyDescent="0.25">
      <c r="A504" s="15"/>
      <c r="B504" s="15"/>
      <c r="C504" s="15"/>
      <c r="D504" s="15"/>
      <c r="E504" s="16"/>
      <c r="F504" s="15"/>
      <c r="G504" s="23">
        <v>502</v>
      </c>
      <c r="H504" s="24">
        <f t="shared" si="102"/>
        <v>45220</v>
      </c>
      <c r="I504" s="25">
        <f>SUMIF(Table1[Date],"="&amp;H504,Table1[$STAKE TO FAUCET])</f>
        <v>0</v>
      </c>
      <c r="J504" s="25">
        <f>SUMIF(Table13[Date],"="&amp;H504,Table13[$STAKE CLAIMED])</f>
        <v>0</v>
      </c>
      <c r="K504" s="26">
        <f>IF(IFERROR(MATCH(H504,Table16[Date],0),0)=1,INDEX(Table16[New NFV],MATCH(H504,Table16[Date],0)),K503 + (K503*0.0095)+I504)</f>
        <v>27677.576332654171</v>
      </c>
      <c r="L504" s="26">
        <f>IF(T504&lt;-0.33,IF(L503-(W503-X504)&lt;K504,K504,L503-(W503-X504)),IF(IFERROR(MATCH(H504,Table16[Date],0),0)=1,INDEX(Table16[New GFV],MATCH(H504,Table16[Date],0)),L503+(L503*V503*0.95)+I504))</f>
        <v>2288776.0995512041</v>
      </c>
      <c r="M504" s="26">
        <f t="shared" si="99"/>
        <v>274.17113752010073</v>
      </c>
      <c r="N504" s="26">
        <f t="shared" si="93"/>
        <v>13.708556876005037</v>
      </c>
      <c r="O504" s="26">
        <f t="shared" si="92"/>
        <v>39167.491150177841</v>
      </c>
      <c r="P504" s="26">
        <f t="shared" si="94"/>
        <v>1958.3745575088922</v>
      </c>
      <c r="Q504" s="26">
        <f t="shared" si="100"/>
        <v>39441.662287697938</v>
      </c>
      <c r="R504" s="26">
        <f t="shared" si="101"/>
        <v>1972.0831143848973</v>
      </c>
      <c r="S504" s="26">
        <f>IF(IFERROR(MATCH(H504,Table16[Date],0),0)=1,INDEX(Table16[New Claimed],MATCH(H504,Table16[Date],0)),S503+(K503*0.01)+J504)</f>
        <v>28881.34350805698</v>
      </c>
      <c r="T504" s="27">
        <f t="shared" si="95"/>
        <v>-4.3492506747514488E-2</v>
      </c>
      <c r="U504" s="28">
        <f t="shared" si="96"/>
        <v>8.6821185898609821E-5</v>
      </c>
      <c r="V504" s="29">
        <f t="shared" si="103"/>
        <v>1.7390449595149127E-2</v>
      </c>
      <c r="W504" s="45">
        <f t="shared" si="97"/>
        <v>2408985.0521591622</v>
      </c>
      <c r="X504" s="45">
        <f t="shared" si="98"/>
        <v>0</v>
      </c>
      <c r="Y504" s="15"/>
      <c r="Z504" s="15"/>
    </row>
    <row r="505" spans="1:26" ht="18" customHeight="1" x14ac:dyDescent="0.25">
      <c r="A505" s="15"/>
      <c r="B505" s="15"/>
      <c r="C505" s="15"/>
      <c r="D505" s="15"/>
      <c r="E505" s="16"/>
      <c r="F505" s="15"/>
      <c r="G505" s="23">
        <v>503</v>
      </c>
      <c r="H505" s="24">
        <f t="shared" si="102"/>
        <v>45221</v>
      </c>
      <c r="I505" s="25">
        <f>SUMIF(Table1[Date],"="&amp;H505,Table1[$STAKE TO FAUCET])</f>
        <v>0</v>
      </c>
      <c r="J505" s="25">
        <f>SUMIF(Table13[Date],"="&amp;H505,Table13[$STAKE CLAIMED])</f>
        <v>0</v>
      </c>
      <c r="K505" s="26">
        <f>IF(IFERROR(MATCH(H505,Table16[Date],0),0)=1,INDEX(Table16[New NFV],MATCH(H505,Table16[Date],0)),K504 + (K504*0.0095)+I505)</f>
        <v>27940.513307814384</v>
      </c>
      <c r="L505" s="26">
        <f>IF(T505&lt;-0.33,IF(L504-(W504-X505)&lt;K505,K505,L504-(W504-X505)),IF(IFERROR(MATCH(H505,Table16[Date],0),0)=1,INDEX(Table16[New GFV],MATCH(H505,Table16[Date],0)),L504+(L504*V504*0.95)+I505))</f>
        <v>2326588.8026753399</v>
      </c>
      <c r="M505" s="26">
        <f t="shared" si="99"/>
        <v>276.77576332654172</v>
      </c>
      <c r="N505" s="26">
        <f t="shared" si="93"/>
        <v>13.838788166327086</v>
      </c>
      <c r="O505" s="26">
        <f t="shared" si="92"/>
        <v>39802.845393827236</v>
      </c>
      <c r="P505" s="26">
        <f t="shared" si="94"/>
        <v>1990.1422696913619</v>
      </c>
      <c r="Q505" s="26">
        <f t="shared" si="100"/>
        <v>40079.621157153779</v>
      </c>
      <c r="R505" s="26">
        <f t="shared" si="101"/>
        <v>2003.9810578576889</v>
      </c>
      <c r="S505" s="26">
        <f>IF(IFERROR(MATCH(H505,Table16[Date],0),0)=1,INDEX(Table16[New Claimed],MATCH(H505,Table16[Date],0)),S504+(K504*0.01)+J505)</f>
        <v>29158.119271383523</v>
      </c>
      <c r="T505" s="27">
        <f t="shared" si="95"/>
        <v>-4.3578510894021365E-2</v>
      </c>
      <c r="U505" s="28">
        <f t="shared" si="96"/>
        <v>8.6004146506876711E-5</v>
      </c>
      <c r="V505" s="29">
        <f t="shared" si="103"/>
        <v>1.7385289346358714E-2</v>
      </c>
      <c r="W505" s="45">
        <f t="shared" si="97"/>
        <v>2448787.8975529894</v>
      </c>
      <c r="X505" s="45">
        <f t="shared" si="98"/>
        <v>0</v>
      </c>
      <c r="Y505" s="15"/>
      <c r="Z505" s="15"/>
    </row>
    <row r="506" spans="1:26" ht="18" customHeight="1" x14ac:dyDescent="0.25">
      <c r="A506" s="15"/>
      <c r="B506" s="15"/>
      <c r="C506" s="15"/>
      <c r="D506" s="15"/>
      <c r="E506" s="16"/>
      <c r="F506" s="15"/>
      <c r="G506" s="23">
        <v>504</v>
      </c>
      <c r="H506" s="24">
        <f t="shared" si="102"/>
        <v>45222</v>
      </c>
      <c r="I506" s="25">
        <f>SUMIF(Table1[Date],"="&amp;H506,Table1[$STAKE TO FAUCET])</f>
        <v>0</v>
      </c>
      <c r="J506" s="25">
        <f>SUMIF(Table13[Date],"="&amp;H506,Table13[$STAKE CLAIMED])</f>
        <v>0</v>
      </c>
      <c r="K506" s="26">
        <f>IF(IFERROR(MATCH(H506,Table16[Date],0),0)=1,INDEX(Table16[New NFV],MATCH(H506,Table16[Date],0)),K505 + (K505*0.0095)+I506)</f>
        <v>28205.948184238619</v>
      </c>
      <c r="L506" s="26">
        <f>IF(T506&lt;-0.33,IF(L505-(W505-X506)&lt;K506,K506,L505-(W505-X506)),IF(IFERROR(MATCH(H506,Table16[Date],0),0)=1,INDEX(Table16[New GFV],MATCH(H506,Table16[Date],0)),L505+(L505*V505*0.95)+I506))</f>
        <v>2365014.8012236236</v>
      </c>
      <c r="M506" s="26">
        <f t="shared" si="99"/>
        <v>279.40513307814388</v>
      </c>
      <c r="N506" s="26">
        <f t="shared" si="93"/>
        <v>13.970256653907194</v>
      </c>
      <c r="O506" s="26">
        <f t="shared" si="92"/>
        <v>40448.41952450906</v>
      </c>
      <c r="P506" s="26">
        <f t="shared" si="94"/>
        <v>2022.4209762254532</v>
      </c>
      <c r="Q506" s="26">
        <f t="shared" si="100"/>
        <v>40727.824657587204</v>
      </c>
      <c r="R506" s="26">
        <f t="shared" si="101"/>
        <v>2036.3912328793604</v>
      </c>
      <c r="S506" s="26">
        <f>IF(IFERROR(MATCH(H506,Table16[Date],0),0)=1,INDEX(Table16[New Claimed],MATCH(H506,Table16[Date],0)),S505+(K505*0.01)+J506)</f>
        <v>29437.524404461667</v>
      </c>
      <c r="T506" s="27">
        <f t="shared" si="95"/>
        <v>-4.3663705689966748E-2</v>
      </c>
      <c r="U506" s="28">
        <f t="shared" si="96"/>
        <v>8.5194795945382762E-5</v>
      </c>
      <c r="V506" s="29">
        <f t="shared" si="103"/>
        <v>1.7380177658601993E-2</v>
      </c>
      <c r="W506" s="45">
        <f t="shared" si="97"/>
        <v>2489236.3170774984</v>
      </c>
      <c r="X506" s="45">
        <f t="shared" si="98"/>
        <v>0</v>
      </c>
      <c r="Y506" s="15"/>
      <c r="Z506" s="15"/>
    </row>
    <row r="507" spans="1:26" ht="18" customHeight="1" x14ac:dyDescent="0.25">
      <c r="A507" s="15"/>
      <c r="B507" s="15"/>
      <c r="C507" s="15"/>
      <c r="D507" s="15"/>
      <c r="E507" s="16"/>
      <c r="F507" s="15"/>
      <c r="G507" s="23">
        <v>505</v>
      </c>
      <c r="H507" s="24">
        <f t="shared" si="102"/>
        <v>45223</v>
      </c>
      <c r="I507" s="25">
        <f>SUMIF(Table1[Date],"="&amp;H507,Table1[$STAKE TO FAUCET])</f>
        <v>0</v>
      </c>
      <c r="J507" s="25">
        <f>SUMIF(Table13[Date],"="&amp;H507,Table13[$STAKE CLAIMED])</f>
        <v>0</v>
      </c>
      <c r="K507" s="26">
        <f>IF(IFERROR(MATCH(H507,Table16[Date],0),0)=1,INDEX(Table16[New NFV],MATCH(H507,Table16[Date],0)),K506 + (K506*0.0095)+I507)</f>
        <v>28473.904691988886</v>
      </c>
      <c r="L507" s="26">
        <f>IF(T507&lt;-0.33,IF(L506-(W506-X507)&lt;K507,K507,L506-(W506-X507)),IF(IFERROR(MATCH(H507,Table16[Date],0),0)=1,INDEX(Table16[New GFV],MATCH(H507,Table16[Date],0)),L506+(L506*V506*0.95)+I507))</f>
        <v>2404063.9597635888</v>
      </c>
      <c r="M507" s="26">
        <f t="shared" si="99"/>
        <v>282.05948184238622</v>
      </c>
      <c r="N507" s="26">
        <f t="shared" si="93"/>
        <v>14.102974092119311</v>
      </c>
      <c r="O507" s="26">
        <f t="shared" si="92"/>
        <v>41104.377410489855</v>
      </c>
      <c r="P507" s="26">
        <f t="shared" si="94"/>
        <v>2055.218870524493</v>
      </c>
      <c r="Q507" s="26">
        <f t="shared" si="100"/>
        <v>41386.43689233224</v>
      </c>
      <c r="R507" s="26">
        <f t="shared" si="101"/>
        <v>2069.3218446166125</v>
      </c>
      <c r="S507" s="26">
        <f>IF(IFERROR(MATCH(H507,Table16[Date],0),0)=1,INDEX(Table16[New Claimed],MATCH(H507,Table16[Date],0)),S506+(K506*0.01)+J507)</f>
        <v>29719.583886304052</v>
      </c>
      <c r="T507" s="27">
        <f t="shared" si="95"/>
        <v>-4.3748098751824394E-2</v>
      </c>
      <c r="U507" s="28">
        <f t="shared" si="96"/>
        <v>8.4393061857646057E-5</v>
      </c>
      <c r="V507" s="29">
        <f t="shared" si="103"/>
        <v>1.7375114074890535E-2</v>
      </c>
      <c r="W507" s="45">
        <f t="shared" si="97"/>
        <v>2530340.6944879885</v>
      </c>
      <c r="X507" s="45">
        <f t="shared" si="98"/>
        <v>0</v>
      </c>
      <c r="Y507" s="15"/>
      <c r="Z507" s="15"/>
    </row>
    <row r="508" spans="1:26" ht="18" customHeight="1" x14ac:dyDescent="0.25">
      <c r="A508" s="15"/>
      <c r="B508" s="15"/>
      <c r="C508" s="15"/>
      <c r="D508" s="15"/>
      <c r="E508" s="16"/>
      <c r="F508" s="15"/>
      <c r="G508" s="23">
        <v>506</v>
      </c>
      <c r="H508" s="24">
        <f t="shared" si="102"/>
        <v>45224</v>
      </c>
      <c r="I508" s="25">
        <f>SUMIF(Table1[Date],"="&amp;H508,Table1[$STAKE TO FAUCET])</f>
        <v>0</v>
      </c>
      <c r="J508" s="25">
        <f>SUMIF(Table13[Date],"="&amp;H508,Table13[$STAKE CLAIMED])</f>
        <v>0</v>
      </c>
      <c r="K508" s="26">
        <f>IF(IFERROR(MATCH(H508,Table16[Date],0),0)=1,INDEX(Table16[New NFV],MATCH(H508,Table16[Date],0)),K507 + (K507*0.0095)+I508)</f>
        <v>28744.40678656278</v>
      </c>
      <c r="L508" s="26">
        <f>IF(T508&lt;-0.33,IF(L507-(W507-X508)&lt;K508,K508,L507-(W507-X508)),IF(IFERROR(MATCH(H508,Table16[Date],0),0)=1,INDEX(Table16[New GFV],MATCH(H508,Table16[Date],0)),L507+(L507*V507*0.95)+I508))</f>
        <v>2443746.3010306028</v>
      </c>
      <c r="M508" s="26">
        <f t="shared" si="99"/>
        <v>284.73904691988889</v>
      </c>
      <c r="N508" s="26">
        <f t="shared" si="93"/>
        <v>14.236952345994446</v>
      </c>
      <c r="O508" s="26">
        <f t="shared" si="92"/>
        <v>41770.885544225406</v>
      </c>
      <c r="P508" s="26">
        <f t="shared" si="94"/>
        <v>2088.5442772112706</v>
      </c>
      <c r="Q508" s="26">
        <f t="shared" si="100"/>
        <v>42055.624591145293</v>
      </c>
      <c r="R508" s="26">
        <f t="shared" si="101"/>
        <v>2102.7812295572649</v>
      </c>
      <c r="S508" s="26">
        <f>IF(IFERROR(MATCH(H508,Table16[Date],0),0)=1,INDEX(Table16[New Claimed],MATCH(H508,Table16[Date],0)),S507+(K507*0.01)+J508)</f>
        <v>30004.322933223939</v>
      </c>
      <c r="T508" s="27">
        <f t="shared" si="95"/>
        <v>-4.383169762439261E-2</v>
      </c>
      <c r="U508" s="28">
        <f t="shared" si="96"/>
        <v>8.3598872568216298E-5</v>
      </c>
      <c r="V508" s="29">
        <f t="shared" si="103"/>
        <v>1.7370098142536441E-2</v>
      </c>
      <c r="W508" s="45">
        <f t="shared" si="97"/>
        <v>2572111.5800322141</v>
      </c>
      <c r="X508" s="45">
        <f t="shared" si="98"/>
        <v>0</v>
      </c>
      <c r="Y508" s="15"/>
      <c r="Z508" s="15"/>
    </row>
    <row r="509" spans="1:26" ht="18" customHeight="1" x14ac:dyDescent="0.25">
      <c r="A509" s="15"/>
      <c r="B509" s="15"/>
      <c r="C509" s="15"/>
      <c r="D509" s="15"/>
      <c r="E509" s="16"/>
      <c r="F509" s="15"/>
      <c r="G509" s="23">
        <v>507</v>
      </c>
      <c r="H509" s="24">
        <f t="shared" si="102"/>
        <v>45225</v>
      </c>
      <c r="I509" s="25">
        <f>SUMIF(Table1[Date],"="&amp;H509,Table1[$STAKE TO FAUCET])</f>
        <v>0</v>
      </c>
      <c r="J509" s="25">
        <f>SUMIF(Table13[Date],"="&amp;H509,Table13[$STAKE CLAIMED])</f>
        <v>0</v>
      </c>
      <c r="K509" s="26">
        <f>IF(IFERROR(MATCH(H509,Table16[Date],0),0)=1,INDEX(Table16[New NFV],MATCH(H509,Table16[Date],0)),K508 + (K508*0.0095)+I509)</f>
        <v>29017.478651035126</v>
      </c>
      <c r="L509" s="26">
        <f>IF(T509&lt;-0.33,IF(L508-(W508-X509)&lt;K509,K509,L508-(W508-X509)),IF(IFERROR(MATCH(H509,Table16[Date],0),0)=1,INDEX(Table16[New GFV],MATCH(H509,Table16[Date],0)),L508+(L508*V508*0.95)+I509))</f>
        <v>2484072.0084607466</v>
      </c>
      <c r="M509" s="26">
        <f t="shared" si="99"/>
        <v>287.4440678656278</v>
      </c>
      <c r="N509" s="26">
        <f t="shared" si="93"/>
        <v>14.37220339328139</v>
      </c>
      <c r="O509" s="26">
        <f t="shared" si="92"/>
        <v>42448.113084361976</v>
      </c>
      <c r="P509" s="26">
        <f t="shared" si="94"/>
        <v>2122.4056542180988</v>
      </c>
      <c r="Q509" s="26">
        <f t="shared" si="100"/>
        <v>42735.5571522276</v>
      </c>
      <c r="R509" s="26">
        <f t="shared" si="101"/>
        <v>2136.7778576113801</v>
      </c>
      <c r="S509" s="26">
        <f>IF(IFERROR(MATCH(H509,Table16[Date],0),0)=1,INDEX(Table16[New Claimed],MATCH(H509,Table16[Date],0)),S508+(K508*0.01)+J509)</f>
        <v>30291.767001089567</v>
      </c>
      <c r="T509" s="27">
        <f t="shared" si="95"/>
        <v>-4.39145097814687E-2</v>
      </c>
      <c r="U509" s="28">
        <f t="shared" si="96"/>
        <v>8.2812157076089798E-5</v>
      </c>
      <c r="V509" s="29">
        <f t="shared" si="103"/>
        <v>1.7365129413111875E-2</v>
      </c>
      <c r="W509" s="45">
        <f t="shared" si="97"/>
        <v>2614559.6931165759</v>
      </c>
      <c r="X509" s="45">
        <f t="shared" si="98"/>
        <v>0</v>
      </c>
      <c r="Y509" s="15"/>
      <c r="Z509" s="15"/>
    </row>
    <row r="510" spans="1:26" ht="18" customHeight="1" x14ac:dyDescent="0.25">
      <c r="A510" s="15"/>
      <c r="B510" s="15"/>
      <c r="C510" s="15"/>
      <c r="D510" s="15"/>
      <c r="E510" s="16"/>
      <c r="F510" s="15"/>
      <c r="G510" s="23">
        <v>508</v>
      </c>
      <c r="H510" s="24">
        <f t="shared" si="102"/>
        <v>45226</v>
      </c>
      <c r="I510" s="25">
        <f>SUMIF(Table1[Date],"="&amp;H510,Table1[$STAKE TO FAUCET])</f>
        <v>0</v>
      </c>
      <c r="J510" s="25">
        <f>SUMIF(Table13[Date],"="&amp;H510,Table13[$STAKE CLAIMED])</f>
        <v>0</v>
      </c>
      <c r="K510" s="26">
        <f>IF(IFERROR(MATCH(H510,Table16[Date],0),0)=1,INDEX(Table16[New NFV],MATCH(H510,Table16[Date],0)),K509 + (K509*0.0095)+I510)</f>
        <v>29293.14469821996</v>
      </c>
      <c r="L510" s="26">
        <f>IF(T510&lt;-0.33,IF(L509-(W509-X510)&lt;K510,K510,L509-(W509-X510)),IF(IFERROR(MATCH(H510,Table16[Date],0),0)=1,INDEX(Table16[New GFV],MATCH(H510,Table16[Date],0)),L509+(L509*V509*0.95)+I510))</f>
        <v>2525051.4287642357</v>
      </c>
      <c r="M510" s="26">
        <f t="shared" si="99"/>
        <v>290.17478651035128</v>
      </c>
      <c r="N510" s="26">
        <f t="shared" si="93"/>
        <v>14.508739325517565</v>
      </c>
      <c r="O510" s="26">
        <f t="shared" si="92"/>
        <v>43136.231898409598</v>
      </c>
      <c r="P510" s="26">
        <f t="shared" si="94"/>
        <v>2156.8115949204798</v>
      </c>
      <c r="Q510" s="26">
        <f t="shared" si="100"/>
        <v>43426.406684919952</v>
      </c>
      <c r="R510" s="26">
        <f t="shared" si="101"/>
        <v>2171.3203342459974</v>
      </c>
      <c r="S510" s="26">
        <f>IF(IFERROR(MATCH(H510,Table16[Date],0),0)=1,INDEX(Table16[New Claimed],MATCH(H510,Table16[Date],0)),S509+(K509*0.01)+J510)</f>
        <v>30581.941787599917</v>
      </c>
      <c r="T510" s="27">
        <f t="shared" si="95"/>
        <v>-4.3996542626516748E-2</v>
      </c>
      <c r="U510" s="28">
        <f t="shared" si="96"/>
        <v>8.2032845048048142E-5</v>
      </c>
      <c r="V510" s="29">
        <f t="shared" si="103"/>
        <v>1.7360207442408994E-2</v>
      </c>
      <c r="W510" s="45">
        <f t="shared" si="97"/>
        <v>2657695.9250149857</v>
      </c>
      <c r="X510" s="45">
        <f t="shared" si="98"/>
        <v>0</v>
      </c>
      <c r="Y510" s="15"/>
      <c r="Z510" s="15"/>
    </row>
    <row r="511" spans="1:26" ht="18" customHeight="1" x14ac:dyDescent="0.25">
      <c r="A511" s="15"/>
      <c r="B511" s="15"/>
      <c r="C511" s="15"/>
      <c r="D511" s="15"/>
      <c r="E511" s="16"/>
      <c r="F511" s="15"/>
      <c r="G511" s="23">
        <v>509</v>
      </c>
      <c r="H511" s="24">
        <f t="shared" si="102"/>
        <v>45227</v>
      </c>
      <c r="I511" s="25">
        <f>SUMIF(Table1[Date],"="&amp;H511,Table1[$STAKE TO FAUCET])</f>
        <v>0</v>
      </c>
      <c r="J511" s="25">
        <f>SUMIF(Table13[Date],"="&amp;H511,Table13[$STAKE CLAIMED])</f>
        <v>0</v>
      </c>
      <c r="K511" s="26">
        <f>IF(IFERROR(MATCH(H511,Table16[Date],0),0)=1,INDEX(Table16[New NFV],MATCH(H511,Table16[Date],0)),K510 + (K510*0.0095)+I511)</f>
        <v>29571.429572853049</v>
      </c>
      <c r="L511" s="26">
        <f>IF(T511&lt;-0.33,IF(L510-(W510-X511)&lt;K511,K511,L510-(W510-X511)),IF(IFERROR(MATCH(H511,Table16[Date],0),0)=1,INDEX(Table16[New GFV],MATCH(H511,Table16[Date],0)),L510+(L510*V510*0.95)+I511))</f>
        <v>2566695.0745400293</v>
      </c>
      <c r="M511" s="26">
        <f t="shared" si="99"/>
        <v>292.93144698219959</v>
      </c>
      <c r="N511" s="26">
        <f t="shared" si="93"/>
        <v>14.646572349109981</v>
      </c>
      <c r="O511" s="26">
        <f t="shared" si="92"/>
        <v>43835.416606098348</v>
      </c>
      <c r="P511" s="26">
        <f t="shared" si="94"/>
        <v>2191.7708303049176</v>
      </c>
      <c r="Q511" s="26">
        <f t="shared" si="100"/>
        <v>44128.348053080546</v>
      </c>
      <c r="R511" s="26">
        <f t="shared" si="101"/>
        <v>2206.4174026540277</v>
      </c>
      <c r="S511" s="26">
        <f>IF(IFERROR(MATCH(H511,Table16[Date],0),0)=1,INDEX(Table16[New Claimed],MATCH(H511,Table16[Date],0)),S510+(K510*0.01)+J511)</f>
        <v>30874.873234582115</v>
      </c>
      <c r="T511" s="27">
        <f t="shared" si="95"/>
        <v>-4.4077803493330084E-2</v>
      </c>
      <c r="U511" s="28">
        <f t="shared" si="96"/>
        <v>8.1260866813336052E-5</v>
      </c>
      <c r="V511" s="29">
        <f t="shared" si="103"/>
        <v>1.7355331790400191E-2</v>
      </c>
      <c r="W511" s="45">
        <f t="shared" si="97"/>
        <v>2701531.3416210841</v>
      </c>
      <c r="X511" s="45">
        <f t="shared" si="98"/>
        <v>0</v>
      </c>
      <c r="Y511" s="15"/>
      <c r="Z511" s="15"/>
    </row>
    <row r="512" spans="1:26" ht="18" customHeight="1" x14ac:dyDescent="0.25">
      <c r="A512" s="15"/>
      <c r="B512" s="15"/>
      <c r="C512" s="15"/>
      <c r="D512" s="15"/>
      <c r="E512" s="16"/>
      <c r="F512" s="15"/>
      <c r="G512" s="23">
        <v>510</v>
      </c>
      <c r="H512" s="24">
        <f t="shared" si="102"/>
        <v>45228</v>
      </c>
      <c r="I512" s="25">
        <f>SUMIF(Table1[Date],"="&amp;H512,Table1[$STAKE TO FAUCET])</f>
        <v>0</v>
      </c>
      <c r="J512" s="25">
        <f>SUMIF(Table13[Date],"="&amp;H512,Table13[$STAKE CLAIMED])</f>
        <v>0</v>
      </c>
      <c r="K512" s="26">
        <f>IF(IFERROR(MATCH(H512,Table16[Date],0),0)=1,INDEX(Table16[New NFV],MATCH(H512,Table16[Date],0)),K511 + (K511*0.0095)+I512)</f>
        <v>29852.358153795154</v>
      </c>
      <c r="L512" s="26">
        <f>IF(T512&lt;-0.33,IF(L511-(W511-X512)&lt;K512,K512,L511-(W511-X512)),IF(IFERROR(MATCH(H512,Table16[Date],0),0)=1,INDEX(Table16[New GFV],MATCH(H512,Table16[Date],0)),L511+(L511*V511*0.95)+I512))</f>
        <v>2609013.6269322862</v>
      </c>
      <c r="M512" s="26">
        <f t="shared" si="99"/>
        <v>295.71429572853049</v>
      </c>
      <c r="N512" s="26">
        <f t="shared" si="93"/>
        <v>14.785714786426524</v>
      </c>
      <c r="O512" s="26">
        <f t="shared" si="92"/>
        <v>44545.844623428158</v>
      </c>
      <c r="P512" s="26">
        <f t="shared" si="94"/>
        <v>2227.2922311714078</v>
      </c>
      <c r="Q512" s="26">
        <f t="shared" si="100"/>
        <v>44841.558919156691</v>
      </c>
      <c r="R512" s="26">
        <f t="shared" si="101"/>
        <v>2242.0779459578343</v>
      </c>
      <c r="S512" s="26">
        <f>IF(IFERROR(MATCH(H512,Table16[Date],0),0)=1,INDEX(Table16[New Claimed],MATCH(H512,Table16[Date],0)),S511+(K511*0.01)+J512)</f>
        <v>31170.587530310644</v>
      </c>
      <c r="T512" s="27">
        <f t="shared" si="95"/>
        <v>-4.4158299646686452E-2</v>
      </c>
      <c r="U512" s="28">
        <f t="shared" si="96"/>
        <v>8.0496153356368616E-5</v>
      </c>
      <c r="V512" s="29">
        <f t="shared" si="103"/>
        <v>1.735050202119881E-2</v>
      </c>
      <c r="W512" s="45">
        <f t="shared" si="97"/>
        <v>2746077.1862445124</v>
      </c>
      <c r="X512" s="45">
        <f t="shared" si="98"/>
        <v>0</v>
      </c>
      <c r="Y512" s="15"/>
      <c r="Z512" s="15"/>
    </row>
    <row r="513" spans="1:26" ht="18" customHeight="1" x14ac:dyDescent="0.25">
      <c r="A513" s="15"/>
      <c r="B513" s="15"/>
      <c r="C513" s="15"/>
      <c r="D513" s="15"/>
      <c r="E513" s="16"/>
      <c r="F513" s="15"/>
      <c r="G513" s="23">
        <v>511</v>
      </c>
      <c r="H513" s="24">
        <f t="shared" si="102"/>
        <v>45229</v>
      </c>
      <c r="I513" s="25">
        <f>SUMIF(Table1[Date],"="&amp;H513,Table1[$STAKE TO FAUCET])</f>
        <v>0</v>
      </c>
      <c r="J513" s="25">
        <f>SUMIF(Table13[Date],"="&amp;H513,Table13[$STAKE CLAIMED])</f>
        <v>0</v>
      </c>
      <c r="K513" s="26">
        <f>IF(IFERROR(MATCH(H513,Table16[Date],0),0)=1,INDEX(Table16[New NFV],MATCH(H513,Table16[Date],0)),K512 + (K512*0.0095)+I513)</f>
        <v>30135.955556256209</v>
      </c>
      <c r="L513" s="26">
        <f>IF(T513&lt;-0.33,IF(L512-(W512-X513)&lt;K513,K513,L512-(W512-X513)),IF(IFERROR(MATCH(H513,Table16[Date],0),0)=1,INDEX(Table16[New GFV],MATCH(H513,Table16[Date],0)),L512+(L512*V512*0.95)+I513))</f>
        <v>2652017.938329339</v>
      </c>
      <c r="M513" s="26">
        <f t="shared" si="99"/>
        <v>298.52358153795154</v>
      </c>
      <c r="N513" s="26">
        <f t="shared" si="93"/>
        <v>14.926179076897578</v>
      </c>
      <c r="O513" s="26">
        <f t="shared" si="92"/>
        <v>45267.696207423869</v>
      </c>
      <c r="P513" s="26">
        <f t="shared" si="94"/>
        <v>2263.3848103711935</v>
      </c>
      <c r="Q513" s="26">
        <f t="shared" si="100"/>
        <v>45566.219788961818</v>
      </c>
      <c r="R513" s="26">
        <f t="shared" si="101"/>
        <v>2278.3109894480908</v>
      </c>
      <c r="S513" s="26">
        <f>IF(IFERROR(MATCH(H513,Table16[Date],0),0)=1,INDEX(Table16[New Claimed],MATCH(H513,Table16[Date],0)),S512+(K512*0.01)+J513)</f>
        <v>31469.111111848597</v>
      </c>
      <c r="T513" s="27">
        <f t="shared" si="95"/>
        <v>-4.423803828299798E-2</v>
      </c>
      <c r="U513" s="28">
        <f t="shared" si="96"/>
        <v>7.9738636311527111E-5</v>
      </c>
      <c r="V513" s="29">
        <f t="shared" si="103"/>
        <v>1.7345717703020118E-2</v>
      </c>
      <c r="W513" s="45">
        <f t="shared" si="97"/>
        <v>2791344.8824519361</v>
      </c>
      <c r="X513" s="45">
        <f t="shared" si="98"/>
        <v>0</v>
      </c>
      <c r="Y513" s="15"/>
      <c r="Z513" s="15"/>
    </row>
    <row r="514" spans="1:26" ht="18" customHeight="1" x14ac:dyDescent="0.25">
      <c r="A514" s="15"/>
      <c r="B514" s="15"/>
      <c r="C514" s="15"/>
      <c r="D514" s="15"/>
      <c r="E514" s="16"/>
      <c r="F514" s="15"/>
      <c r="G514" s="23">
        <v>512</v>
      </c>
      <c r="H514" s="24">
        <f t="shared" si="102"/>
        <v>45230</v>
      </c>
      <c r="I514" s="25">
        <f>SUMIF(Table1[Date],"="&amp;H514,Table1[$STAKE TO FAUCET])</f>
        <v>0</v>
      </c>
      <c r="J514" s="25">
        <f>SUMIF(Table13[Date],"="&amp;H514,Table13[$STAKE CLAIMED])</f>
        <v>0</v>
      </c>
      <c r="K514" s="26">
        <f>IF(IFERROR(MATCH(H514,Table16[Date],0),0)=1,INDEX(Table16[New NFV],MATCH(H514,Table16[Date],0)),K513 + (K513*0.0095)+I514)</f>
        <v>30422.247134040645</v>
      </c>
      <c r="L514" s="26">
        <f>IF(T514&lt;-0.33,IF(L513-(W513-X514)&lt;K514,K514,L513-(W513-X514)),IF(IFERROR(MATCH(H514,Table16[Date],0),0)=1,INDEX(Table16[New GFV],MATCH(H514,Table16[Date],0)),L513+(L513*V513*0.95)+I514))</f>
        <v>2695719.035105865</v>
      </c>
      <c r="M514" s="26">
        <f t="shared" si="99"/>
        <v>301.35955556256209</v>
      </c>
      <c r="N514" s="26">
        <f t="shared" si="93"/>
        <v>15.067977778128105</v>
      </c>
      <c r="O514" s="26">
        <f t="shared" si="92"/>
        <v>46001.154501606128</v>
      </c>
      <c r="P514" s="26">
        <f t="shared" si="94"/>
        <v>2300.0577250803067</v>
      </c>
      <c r="Q514" s="26">
        <f t="shared" si="100"/>
        <v>46302.514057168693</v>
      </c>
      <c r="R514" s="26">
        <f t="shared" si="101"/>
        <v>2315.1257028584346</v>
      </c>
      <c r="S514" s="26">
        <f>IF(IFERROR(MATCH(H514,Table16[Date],0),0)=1,INDEX(Table16[New Claimed],MATCH(H514,Table16[Date],0)),S513+(K513*0.01)+J514)</f>
        <v>31770.470667411159</v>
      </c>
      <c r="T514" s="27">
        <f t="shared" si="95"/>
        <v>-4.4317026530953846E-2</v>
      </c>
      <c r="U514" s="28">
        <f t="shared" si="96"/>
        <v>7.8988247955866231E-5</v>
      </c>
      <c r="V514" s="29">
        <f t="shared" si="103"/>
        <v>1.7340978408142766E-2</v>
      </c>
      <c r="W514" s="45">
        <f t="shared" si="97"/>
        <v>2837346.0369535424</v>
      </c>
      <c r="X514" s="45">
        <f t="shared" si="98"/>
        <v>0</v>
      </c>
      <c r="Y514" s="15"/>
      <c r="Z514" s="15"/>
    </row>
    <row r="515" spans="1:26" ht="18" customHeight="1" x14ac:dyDescent="0.25">
      <c r="A515" s="15"/>
      <c r="B515" s="15"/>
      <c r="C515" s="15"/>
      <c r="D515" s="15"/>
      <c r="E515" s="16"/>
      <c r="F515" s="15"/>
      <c r="G515" s="23">
        <v>513</v>
      </c>
      <c r="H515" s="24">
        <f t="shared" si="102"/>
        <v>45231</v>
      </c>
      <c r="I515" s="25">
        <f>SUMIF(Table1[Date],"="&amp;H515,Table1[$STAKE TO FAUCET])</f>
        <v>0</v>
      </c>
      <c r="J515" s="25">
        <f>SUMIF(Table13[Date],"="&amp;H515,Table13[$STAKE CLAIMED])</f>
        <v>0</v>
      </c>
      <c r="K515" s="26">
        <f>IF(IFERROR(MATCH(H515,Table16[Date],0),0)=1,INDEX(Table16[New NFV],MATCH(H515,Table16[Date],0)),K514 + (K514*0.0095)+I515)</f>
        <v>30711.258481814031</v>
      </c>
      <c r="L515" s="26">
        <f>IF(T515&lt;-0.33,IF(L514-(W514-X515)&lt;K515,K515,L514-(W514-X515)),IF(IFERROR(MATCH(H515,Table16[Date],0),0)=1,INDEX(Table16[New GFV],MATCH(H515,Table16[Date],0)),L514+(L514*V514*0.95)+I515))</f>
        <v>2740128.1204089457</v>
      </c>
      <c r="M515" s="26">
        <f t="shared" si="99"/>
        <v>304.22247134040646</v>
      </c>
      <c r="N515" s="26">
        <f t="shared" si="93"/>
        <v>15.211123567020323</v>
      </c>
      <c r="O515" s="26">
        <f t="shared" ref="O515:O578" si="104">L514*V514</f>
        <v>46746.405582190258</v>
      </c>
      <c r="P515" s="26">
        <f t="shared" si="94"/>
        <v>2337.3202791095132</v>
      </c>
      <c r="Q515" s="26">
        <f t="shared" si="100"/>
        <v>47050.628053530665</v>
      </c>
      <c r="R515" s="26">
        <f t="shared" si="101"/>
        <v>2352.5314026765336</v>
      </c>
      <c r="S515" s="26">
        <f>IF(IFERROR(MATCH(H515,Table16[Date],0),0)=1,INDEX(Table16[New Claimed],MATCH(H515,Table16[Date],0)),S514+(K514*0.01)+J515)</f>
        <v>32074.693138751565</v>
      </c>
      <c r="T515" s="27">
        <f t="shared" si="95"/>
        <v>-4.4395271452158332E-2</v>
      </c>
      <c r="U515" s="28">
        <f t="shared" si="96"/>
        <v>7.824492120448584E-5</v>
      </c>
      <c r="V515" s="29">
        <f t="shared" si="103"/>
        <v>1.7336283712870496E-2</v>
      </c>
      <c r="W515" s="45">
        <f t="shared" si="97"/>
        <v>2884092.4425357329</v>
      </c>
      <c r="X515" s="45">
        <f t="shared" si="98"/>
        <v>0</v>
      </c>
      <c r="Y515" s="15"/>
      <c r="Z515" s="15"/>
    </row>
    <row r="516" spans="1:26" ht="18" customHeight="1" x14ac:dyDescent="0.25">
      <c r="A516" s="15"/>
      <c r="B516" s="15"/>
      <c r="C516" s="15"/>
      <c r="D516" s="15"/>
      <c r="E516" s="16"/>
      <c r="F516" s="15"/>
      <c r="G516" s="23">
        <v>514</v>
      </c>
      <c r="H516" s="24">
        <f t="shared" si="102"/>
        <v>45232</v>
      </c>
      <c r="I516" s="25">
        <f>SUMIF(Table1[Date],"="&amp;H516,Table1[$STAKE TO FAUCET])</f>
        <v>0</v>
      </c>
      <c r="J516" s="25">
        <f>SUMIF(Table13[Date],"="&amp;H516,Table13[$STAKE CLAIMED])</f>
        <v>0</v>
      </c>
      <c r="K516" s="26">
        <f>IF(IFERROR(MATCH(H516,Table16[Date],0),0)=1,INDEX(Table16[New NFV],MATCH(H516,Table16[Date],0)),K515 + (K515*0.0095)+I516)</f>
        <v>31003.015437391263</v>
      </c>
      <c r="L516" s="26">
        <f>IF(T516&lt;-0.33,IF(L515-(W515-X516)&lt;K516,K516,L515-(W515-X516)),IF(IFERROR(MATCH(H516,Table16[Date],0),0)=1,INDEX(Table16[New GFV],MATCH(H516,Table16[Date],0)),L515+(L515*V515*0.95)+I516))</f>
        <v>2785256.5769887185</v>
      </c>
      <c r="M516" s="26">
        <f t="shared" si="99"/>
        <v>307.11258481814031</v>
      </c>
      <c r="N516" s="26">
        <f t="shared" ref="N516:N579" si="105">M516*0.05</f>
        <v>15.355629240907016</v>
      </c>
      <c r="O516" s="26">
        <f t="shared" si="104"/>
        <v>47503.63850502405</v>
      </c>
      <c r="P516" s="26">
        <f t="shared" ref="P516:P579" si="106">O516*0.05</f>
        <v>2375.1819252512028</v>
      </c>
      <c r="Q516" s="26">
        <f t="shared" si="100"/>
        <v>47810.75108984219</v>
      </c>
      <c r="R516" s="26">
        <f t="shared" si="101"/>
        <v>2390.5375544921098</v>
      </c>
      <c r="S516" s="26">
        <f>IF(IFERROR(MATCH(H516,Table16[Date],0),0)=1,INDEX(Table16[New Claimed],MATCH(H516,Table16[Date],0)),S515+(K515*0.01)+J516)</f>
        <v>32381.805723569705</v>
      </c>
      <c r="T516" s="27">
        <f t="shared" ref="T516:T579" si="107">(K516-S516)/K516</f>
        <v>-4.4472780041761646E-2</v>
      </c>
      <c r="U516" s="28">
        <f t="shared" ref="U516:U579" si="108">T515-T516</f>
        <v>7.7508589603314526E-5</v>
      </c>
      <c r="V516" s="29">
        <f t="shared" si="103"/>
        <v>1.7331633197494298E-2</v>
      </c>
      <c r="W516" s="45">
        <f t="shared" ref="W516:W579" si="109">W515+O516</f>
        <v>2931596.0810407568</v>
      </c>
      <c r="X516" s="45">
        <f t="shared" si="98"/>
        <v>0</v>
      </c>
      <c r="Y516" s="15"/>
      <c r="Z516" s="15"/>
    </row>
    <row r="517" spans="1:26" ht="18" customHeight="1" x14ac:dyDescent="0.25">
      <c r="A517" s="15"/>
      <c r="B517" s="15"/>
      <c r="C517" s="15"/>
      <c r="D517" s="15"/>
      <c r="E517" s="16"/>
      <c r="F517" s="15"/>
      <c r="G517" s="23">
        <v>515</v>
      </c>
      <c r="H517" s="24">
        <f t="shared" si="102"/>
        <v>45233</v>
      </c>
      <c r="I517" s="25">
        <f>SUMIF(Table1[Date],"="&amp;H517,Table1[$STAKE TO FAUCET])</f>
        <v>0</v>
      </c>
      <c r="J517" s="25">
        <f>SUMIF(Table13[Date],"="&amp;H517,Table13[$STAKE CLAIMED])</f>
        <v>0</v>
      </c>
      <c r="K517" s="26">
        <f>IF(IFERROR(MATCH(H517,Table16[Date],0),0)=1,INDEX(Table16[New NFV],MATCH(H517,Table16[Date],0)),K516 + (K516*0.0095)+I517)</f>
        <v>31297.54408404648</v>
      </c>
      <c r="L517" s="26">
        <f>IF(T517&lt;-0.33,IF(L516-(W516-X517)&lt;K517,K517,L516-(W516-X517)),IF(IFERROR(MATCH(H517,Table16[Date],0),0)=1,INDEX(Table16[New GFV],MATCH(H517,Table16[Date],0)),L516+(L516*V516*0.95)+I517))</f>
        <v>2831115.9700743319</v>
      </c>
      <c r="M517" s="26">
        <f t="shared" si="99"/>
        <v>310.03015437391264</v>
      </c>
      <c r="N517" s="26">
        <f t="shared" si="105"/>
        <v>15.501507718695633</v>
      </c>
      <c r="O517" s="26">
        <f t="shared" si="104"/>
        <v>48273.045353277004</v>
      </c>
      <c r="P517" s="26">
        <f t="shared" si="106"/>
        <v>2413.6522676638501</v>
      </c>
      <c r="Q517" s="26">
        <f t="shared" si="100"/>
        <v>48583.075507650916</v>
      </c>
      <c r="R517" s="26">
        <f t="shared" si="101"/>
        <v>2429.153775382546</v>
      </c>
      <c r="S517" s="26">
        <f>IF(IFERROR(MATCH(H517,Table16[Date],0),0)=1,INDEX(Table16[New Claimed],MATCH(H517,Table16[Date],0)),S516+(K516*0.01)+J517)</f>
        <v>32691.835877943617</v>
      </c>
      <c r="T517" s="27">
        <f t="shared" si="107"/>
        <v>-4.4549559229085295E-2</v>
      </c>
      <c r="U517" s="28">
        <f t="shared" si="108"/>
        <v>7.677918732364869E-5</v>
      </c>
      <c r="V517" s="29">
        <f t="shared" si="103"/>
        <v>1.7327026446254879E-2</v>
      </c>
      <c r="W517" s="45">
        <f t="shared" si="109"/>
        <v>2979869.1263940339</v>
      </c>
      <c r="X517" s="45">
        <f t="shared" ref="X517:X580" si="110">IF(T517&gt;-0.33,0,(W516*(100+(T517)*100)/67))</f>
        <v>0</v>
      </c>
      <c r="Y517" s="15"/>
      <c r="Z517" s="15"/>
    </row>
    <row r="518" spans="1:26" ht="18" customHeight="1" x14ac:dyDescent="0.25">
      <c r="A518" s="15"/>
      <c r="B518" s="15"/>
      <c r="C518" s="15"/>
      <c r="D518" s="15"/>
      <c r="E518" s="16"/>
      <c r="F518" s="15"/>
      <c r="G518" s="23">
        <v>516</v>
      </c>
      <c r="H518" s="24">
        <f t="shared" si="102"/>
        <v>45234</v>
      </c>
      <c r="I518" s="25">
        <f>SUMIF(Table1[Date],"="&amp;H518,Table1[$STAKE TO FAUCET])</f>
        <v>0</v>
      </c>
      <c r="J518" s="25">
        <f>SUMIF(Table13[Date],"="&amp;H518,Table13[$STAKE CLAIMED])</f>
        <v>0</v>
      </c>
      <c r="K518" s="26">
        <f>IF(IFERROR(MATCH(H518,Table16[Date],0),0)=1,INDEX(Table16[New NFV],MATCH(H518,Table16[Date],0)),K517 + (K517*0.0095)+I518)</f>
        <v>31594.870752844923</v>
      </c>
      <c r="L518" s="26">
        <f>IF(T518&lt;-0.33,IF(L517-(W517-X518)&lt;K518,K518,L517-(W517-X518)),IF(IFERROR(MATCH(H518,Table16[Date],0),0)=1,INDEX(Table16[New GFV],MATCH(H518,Table16[Date],0)),L517+(L517*V517*0.95)+I518))</f>
        <v>2877718.0502959299</v>
      </c>
      <c r="M518" s="26">
        <f t="shared" si="99"/>
        <v>312.97544084046478</v>
      </c>
      <c r="N518" s="26">
        <f t="shared" si="105"/>
        <v>15.648772042023239</v>
      </c>
      <c r="O518" s="26">
        <f t="shared" si="104"/>
        <v>49054.821285892482</v>
      </c>
      <c r="P518" s="26">
        <f t="shared" si="106"/>
        <v>2452.7410642946243</v>
      </c>
      <c r="Q518" s="26">
        <f t="shared" si="100"/>
        <v>49367.796726732944</v>
      </c>
      <c r="R518" s="26">
        <f t="shared" si="101"/>
        <v>2468.3898363366475</v>
      </c>
      <c r="S518" s="26">
        <f>IF(IFERROR(MATCH(H518,Table16[Date],0),0)=1,INDEX(Table16[New Claimed],MATCH(H518,Table16[Date],0)),S517+(K517*0.01)+J518)</f>
        <v>33004.811318784079</v>
      </c>
      <c r="T518" s="27">
        <f t="shared" si="107"/>
        <v>-4.4625615878241869E-2</v>
      </c>
      <c r="U518" s="28">
        <f t="shared" si="108"/>
        <v>7.6056649156573675E-5</v>
      </c>
      <c r="V518" s="29">
        <f t="shared" si="103"/>
        <v>1.7322463047305486E-2</v>
      </c>
      <c r="W518" s="45">
        <f t="shared" si="109"/>
        <v>3028923.9476799262</v>
      </c>
      <c r="X518" s="45">
        <f t="shared" si="110"/>
        <v>0</v>
      </c>
      <c r="Y518" s="15"/>
      <c r="Z518" s="15"/>
    </row>
    <row r="519" spans="1:26" ht="18" customHeight="1" x14ac:dyDescent="0.25">
      <c r="A519" s="15"/>
      <c r="B519" s="15"/>
      <c r="C519" s="15"/>
      <c r="D519" s="15"/>
      <c r="E519" s="16"/>
      <c r="F519" s="15"/>
      <c r="G519" s="23">
        <v>517</v>
      </c>
      <c r="H519" s="24">
        <f t="shared" si="102"/>
        <v>45235</v>
      </c>
      <c r="I519" s="25">
        <f>SUMIF(Table1[Date],"="&amp;H519,Table1[$STAKE TO FAUCET])</f>
        <v>0</v>
      </c>
      <c r="J519" s="25">
        <f>SUMIF(Table13[Date],"="&amp;H519,Table13[$STAKE CLAIMED])</f>
        <v>0</v>
      </c>
      <c r="K519" s="26">
        <f>IF(IFERROR(MATCH(H519,Table16[Date],0),0)=1,INDEX(Table16[New NFV],MATCH(H519,Table16[Date],0)),K518 + (K518*0.0095)+I519)</f>
        <v>31895.02202499695</v>
      </c>
      <c r="L519" s="26">
        <f>IF(T519&lt;-0.33,IF(L518-(W518-X519)&lt;K519,K519,L518-(W518-X519)),IF(IFERROR(MATCH(H519,Table16[Date],0),0)=1,INDEX(Table16[New GFV],MATCH(H519,Table16[Date],0)),L518+(L518*V518*0.95)+I519))</f>
        <v>2925074.7566534043</v>
      </c>
      <c r="M519" s="26">
        <f t="shared" si="99"/>
        <v>315.94870752844923</v>
      </c>
      <c r="N519" s="26">
        <f t="shared" si="105"/>
        <v>15.797435376422463</v>
      </c>
      <c r="O519" s="26">
        <f t="shared" si="104"/>
        <v>49849.164586815234</v>
      </c>
      <c r="P519" s="26">
        <f t="shared" si="106"/>
        <v>2492.458229340762</v>
      </c>
      <c r="Q519" s="26">
        <f t="shared" si="100"/>
        <v>50165.113294343682</v>
      </c>
      <c r="R519" s="26">
        <f t="shared" si="101"/>
        <v>2508.2556647171846</v>
      </c>
      <c r="S519" s="26">
        <f>IF(IFERROR(MATCH(H519,Table16[Date],0),0)=1,INDEX(Table16[New Claimed],MATCH(H519,Table16[Date],0)),S518+(K518*0.01)+J519)</f>
        <v>33320.760026312528</v>
      </c>
      <c r="T519" s="27">
        <f t="shared" si="107"/>
        <v>-4.470095678874874E-2</v>
      </c>
      <c r="U519" s="28">
        <f t="shared" si="108"/>
        <v>7.5340910506871417E-5</v>
      </c>
      <c r="V519" s="29">
        <f t="shared" si="103"/>
        <v>1.7317942592675072E-2</v>
      </c>
      <c r="W519" s="45">
        <f t="shared" si="109"/>
        <v>3078773.1122667412</v>
      </c>
      <c r="X519" s="45">
        <f t="shared" si="110"/>
        <v>0</v>
      </c>
      <c r="Y519" s="15"/>
      <c r="Z519" s="15"/>
    </row>
    <row r="520" spans="1:26" ht="18" customHeight="1" x14ac:dyDescent="0.25">
      <c r="A520" s="15"/>
      <c r="B520" s="15"/>
      <c r="C520" s="15"/>
      <c r="D520" s="15"/>
      <c r="E520" s="16"/>
      <c r="F520" s="15"/>
      <c r="G520" s="23">
        <v>518</v>
      </c>
      <c r="H520" s="24">
        <f t="shared" si="102"/>
        <v>45236</v>
      </c>
      <c r="I520" s="25">
        <f>SUMIF(Table1[Date],"="&amp;H520,Table1[$STAKE TO FAUCET])</f>
        <v>0</v>
      </c>
      <c r="J520" s="25">
        <f>SUMIF(Table13[Date],"="&amp;H520,Table13[$STAKE CLAIMED])</f>
        <v>0</v>
      </c>
      <c r="K520" s="26">
        <f>IF(IFERROR(MATCH(H520,Table16[Date],0),0)=1,INDEX(Table16[New NFV],MATCH(H520,Table16[Date],0)),K519 + (K519*0.0095)+I520)</f>
        <v>32198.024734234419</v>
      </c>
      <c r="L520" s="26">
        <f>IF(T520&lt;-0.33,IF(L519-(W519-X520)&lt;K520,K520,L519-(W519-X520)),IF(IFERROR(MATCH(H520,Table16[Date],0),0)=1,INDEX(Table16[New GFV],MATCH(H520,Table16[Date],0)),L519+(L519*V519*0.95)+I520))</f>
        <v>2973198.2195326607</v>
      </c>
      <c r="M520" s="26">
        <f t="shared" si="99"/>
        <v>318.9502202499695</v>
      </c>
      <c r="N520" s="26">
        <f t="shared" si="105"/>
        <v>15.947511012498476</v>
      </c>
      <c r="O520" s="26">
        <f t="shared" si="104"/>
        <v>50656.276715006657</v>
      </c>
      <c r="P520" s="26">
        <f t="shared" si="106"/>
        <v>2532.8138357503331</v>
      </c>
      <c r="Q520" s="26">
        <f t="shared" si="100"/>
        <v>50975.226935256629</v>
      </c>
      <c r="R520" s="26">
        <f t="shared" si="101"/>
        <v>2548.7613467628316</v>
      </c>
      <c r="S520" s="26">
        <f>IF(IFERROR(MATCH(H520,Table16[Date],0),0)=1,INDEX(Table16[New Claimed],MATCH(H520,Table16[Date],0)),S519+(K519*0.01)+J520)</f>
        <v>33639.710246562499</v>
      </c>
      <c r="T520" s="27">
        <f t="shared" si="107"/>
        <v>-4.4775588696135571E-2</v>
      </c>
      <c r="U520" s="28">
        <f t="shared" si="108"/>
        <v>7.4631907386830953E-5</v>
      </c>
      <c r="V520" s="29">
        <f t="shared" si="103"/>
        <v>1.7313464678231864E-2</v>
      </c>
      <c r="W520" s="45">
        <f t="shared" si="109"/>
        <v>3129429.3889817479</v>
      </c>
      <c r="X520" s="45">
        <f t="shared" si="110"/>
        <v>0</v>
      </c>
      <c r="Y520" s="15"/>
      <c r="Z520" s="15"/>
    </row>
    <row r="521" spans="1:26" ht="18" customHeight="1" x14ac:dyDescent="0.25">
      <c r="A521" s="15"/>
      <c r="B521" s="15"/>
      <c r="C521" s="15"/>
      <c r="D521" s="15"/>
      <c r="E521" s="16"/>
      <c r="F521" s="15"/>
      <c r="G521" s="23">
        <v>519</v>
      </c>
      <c r="H521" s="24">
        <f t="shared" si="102"/>
        <v>45237</v>
      </c>
      <c r="I521" s="25">
        <f>SUMIF(Table1[Date],"="&amp;H521,Table1[$STAKE TO FAUCET])</f>
        <v>0</v>
      </c>
      <c r="J521" s="25">
        <f>SUMIF(Table13[Date],"="&amp;H521,Table13[$STAKE CLAIMED])</f>
        <v>0</v>
      </c>
      <c r="K521" s="26">
        <f>IF(IFERROR(MATCH(H521,Table16[Date],0),0)=1,INDEX(Table16[New NFV],MATCH(H521,Table16[Date],0)),K520 + (K520*0.0095)+I521)</f>
        <v>32503.905969209645</v>
      </c>
      <c r="L521" s="26">
        <f>IF(T521&lt;-0.33,IF(L520-(W520-X521)&lt;K521,K521,L520-(W520-X521)),IF(IFERROR(MATCH(H521,Table16[Date],0),0)=1,INDEX(Table16[New GFV],MATCH(H521,Table16[Date],0)),L520+(L520*V520*0.95)+I521))</f>
        <v>3022100.7637701584</v>
      </c>
      <c r="M521" s="26">
        <f t="shared" si="99"/>
        <v>321.98024734234417</v>
      </c>
      <c r="N521" s="26">
        <f t="shared" si="105"/>
        <v>16.099012367117208</v>
      </c>
      <c r="O521" s="26">
        <f t="shared" si="104"/>
        <v>51476.362355260586</v>
      </c>
      <c r="P521" s="26">
        <f t="shared" si="106"/>
        <v>2573.8181177630295</v>
      </c>
      <c r="Q521" s="26">
        <f t="shared" si="100"/>
        <v>51798.342602602926</v>
      </c>
      <c r="R521" s="26">
        <f t="shared" si="101"/>
        <v>2589.9171301301467</v>
      </c>
      <c r="S521" s="26">
        <f>IF(IFERROR(MATCH(H521,Table16[Date],0),0)=1,INDEX(Table16[New Claimed],MATCH(H521,Table16[Date],0)),S520+(K520*0.01)+J521)</f>
        <v>33961.69049390484</v>
      </c>
      <c r="T521" s="27">
        <f t="shared" si="107"/>
        <v>-4.4849518272546296E-2</v>
      </c>
      <c r="U521" s="28">
        <f t="shared" si="108"/>
        <v>7.3929576410725062E-5</v>
      </c>
      <c r="V521" s="29">
        <f t="shared" si="103"/>
        <v>1.730902890364722E-2</v>
      </c>
      <c r="W521" s="45">
        <f t="shared" si="109"/>
        <v>3180905.7513370086</v>
      </c>
      <c r="X521" s="45">
        <f t="shared" si="110"/>
        <v>0</v>
      </c>
      <c r="Y521" s="15"/>
      <c r="Z521" s="15"/>
    </row>
    <row r="522" spans="1:26" ht="18" customHeight="1" x14ac:dyDescent="0.25">
      <c r="A522" s="15"/>
      <c r="B522" s="15"/>
      <c r="C522" s="15"/>
      <c r="D522" s="15"/>
      <c r="E522" s="16"/>
      <c r="F522" s="15"/>
      <c r="G522" s="23">
        <v>520</v>
      </c>
      <c r="H522" s="24">
        <f t="shared" si="102"/>
        <v>45238</v>
      </c>
      <c r="I522" s="25">
        <f>SUMIF(Table1[Date],"="&amp;H522,Table1[$STAKE TO FAUCET])</f>
        <v>0</v>
      </c>
      <c r="J522" s="25">
        <f>SUMIF(Table13[Date],"="&amp;H522,Table13[$STAKE CLAIMED])</f>
        <v>0</v>
      </c>
      <c r="K522" s="26">
        <f>IF(IFERROR(MATCH(H522,Table16[Date],0),0)=1,INDEX(Table16[New NFV],MATCH(H522,Table16[Date],0)),K521 + (K521*0.0095)+I522)</f>
        <v>32812.693075917137</v>
      </c>
      <c r="L522" s="26">
        <f>IF(T522&lt;-0.33,IF(L521-(W521-X522)&lt;K522,K522,L521-(W521-X522)),IF(IFERROR(MATCH(H522,Table16[Date],0),0)=1,INDEX(Table16[New GFV],MATCH(H522,Table16[Date],0)),L521+(L521*V521*0.95)+I522))</f>
        <v>3071794.9117664988</v>
      </c>
      <c r="M522" s="26">
        <f t="shared" si="99"/>
        <v>325.03905969209649</v>
      </c>
      <c r="N522" s="26">
        <f t="shared" si="105"/>
        <v>16.251952984604824</v>
      </c>
      <c r="O522" s="26">
        <f t="shared" si="104"/>
        <v>52309.629469832013</v>
      </c>
      <c r="P522" s="26">
        <f t="shared" si="106"/>
        <v>2615.4814734916008</v>
      </c>
      <c r="Q522" s="26">
        <f t="shared" si="100"/>
        <v>52634.668529524111</v>
      </c>
      <c r="R522" s="26">
        <f t="shared" si="101"/>
        <v>2631.7334264762058</v>
      </c>
      <c r="S522" s="26">
        <f>IF(IFERROR(MATCH(H522,Table16[Date],0),0)=1,INDEX(Table16[New Claimed],MATCH(H522,Table16[Date],0)),S521+(K521*0.01)+J522)</f>
        <v>34286.729553596939</v>
      </c>
      <c r="T522" s="27">
        <f t="shared" si="107"/>
        <v>-4.4922752127336658E-2</v>
      </c>
      <c r="U522" s="28">
        <f t="shared" si="108"/>
        <v>7.3233854790362429E-5</v>
      </c>
      <c r="V522" s="29">
        <f t="shared" si="103"/>
        <v>1.7304634872359798E-2</v>
      </c>
      <c r="W522" s="45">
        <f t="shared" si="109"/>
        <v>3233215.3808068405</v>
      </c>
      <c r="X522" s="45">
        <f t="shared" si="110"/>
        <v>0</v>
      </c>
      <c r="Y522" s="15"/>
      <c r="Z522" s="15"/>
    </row>
    <row r="523" spans="1:26" ht="18" customHeight="1" x14ac:dyDescent="0.25">
      <c r="A523" s="15"/>
      <c r="B523" s="15"/>
      <c r="C523" s="15"/>
      <c r="D523" s="15"/>
      <c r="E523" s="16"/>
      <c r="F523" s="15"/>
      <c r="G523" s="23">
        <v>521</v>
      </c>
      <c r="H523" s="24">
        <f t="shared" si="102"/>
        <v>45239</v>
      </c>
      <c r="I523" s="25">
        <f>SUMIF(Table1[Date],"="&amp;H523,Table1[$STAKE TO FAUCET])</f>
        <v>0</v>
      </c>
      <c r="J523" s="25">
        <f>SUMIF(Table13[Date],"="&amp;H523,Table13[$STAKE CLAIMED])</f>
        <v>0</v>
      </c>
      <c r="K523" s="26">
        <f>IF(IFERROR(MATCH(H523,Table16[Date],0),0)=1,INDEX(Table16[New NFV],MATCH(H523,Table16[Date],0)),K522 + (K522*0.0095)+I523)</f>
        <v>33124.413660138351</v>
      </c>
      <c r="L523" s="26">
        <f>IF(T523&lt;-0.33,IF(L522-(W522-X523)&lt;K523,K523,L522-(W522-X523)),IF(IFERROR(MATCH(H523,Table16[Date],0),0)=1,INDEX(Table16[New GFV],MATCH(H523,Table16[Date],0)),L522+(L522*V522*0.95)+I523))</f>
        <v>3122293.3866498461</v>
      </c>
      <c r="M523" s="26">
        <f t="shared" si="99"/>
        <v>328.12693075917139</v>
      </c>
      <c r="N523" s="26">
        <f t="shared" si="105"/>
        <v>16.406346537958569</v>
      </c>
      <c r="O523" s="26">
        <f t="shared" si="104"/>
        <v>53156.289350891944</v>
      </c>
      <c r="P523" s="26">
        <f t="shared" si="106"/>
        <v>2657.8144675445974</v>
      </c>
      <c r="Q523" s="26">
        <f t="shared" si="100"/>
        <v>53484.416281651116</v>
      </c>
      <c r="R523" s="26">
        <f t="shared" si="101"/>
        <v>2674.220814082556</v>
      </c>
      <c r="S523" s="26">
        <f>IF(IFERROR(MATCH(H523,Table16[Date],0),0)=1,INDEX(Table16[New Claimed],MATCH(H523,Table16[Date],0)),S522+(K522*0.01)+J523)</f>
        <v>34614.856484356111</v>
      </c>
      <c r="T523" s="27">
        <f t="shared" si="107"/>
        <v>-4.4995296807663857E-2</v>
      </c>
      <c r="U523" s="28">
        <f t="shared" si="108"/>
        <v>7.254468032719813E-5</v>
      </c>
      <c r="V523" s="29">
        <f t="shared" si="103"/>
        <v>1.7300282191540166E-2</v>
      </c>
      <c r="W523" s="45">
        <f t="shared" si="109"/>
        <v>3286371.6701577324</v>
      </c>
      <c r="X523" s="45">
        <f t="shared" si="110"/>
        <v>0</v>
      </c>
      <c r="Y523" s="15"/>
      <c r="Z523" s="15"/>
    </row>
    <row r="524" spans="1:26" ht="18" customHeight="1" x14ac:dyDescent="0.25">
      <c r="A524" s="15"/>
      <c r="B524" s="15"/>
      <c r="C524" s="15"/>
      <c r="D524" s="15"/>
      <c r="E524" s="16"/>
      <c r="F524" s="15"/>
      <c r="G524" s="23">
        <v>522</v>
      </c>
      <c r="H524" s="24">
        <f t="shared" si="102"/>
        <v>45240</v>
      </c>
      <c r="I524" s="25">
        <f>SUMIF(Table1[Date],"="&amp;H524,Table1[$STAKE TO FAUCET])</f>
        <v>0</v>
      </c>
      <c r="J524" s="25">
        <f>SUMIF(Table13[Date],"="&amp;H524,Table13[$STAKE CLAIMED])</f>
        <v>0</v>
      </c>
      <c r="K524" s="26">
        <f>IF(IFERROR(MATCH(H524,Table16[Date],0),0)=1,INDEX(Table16[New NFV],MATCH(H524,Table16[Date],0)),K523 + (K523*0.0095)+I524)</f>
        <v>33439.095589909666</v>
      </c>
      <c r="L524" s="26">
        <f>IF(T524&lt;-0.33,IF(L523-(W523-X524)&lt;K524,K524,L523-(W523-X524)),IF(IFERROR(MATCH(H524,Table16[Date],0),0)=1,INDEX(Table16[New GFV],MATCH(H524,Table16[Date],0)),L523+(L523*V523*0.95)+I524))</f>
        <v>3173609.1154899769</v>
      </c>
      <c r="M524" s="26">
        <f t="shared" si="99"/>
        <v>331.2441366013835</v>
      </c>
      <c r="N524" s="26">
        <f t="shared" si="105"/>
        <v>16.562206830069176</v>
      </c>
      <c r="O524" s="26">
        <f t="shared" si="104"/>
        <v>54016.556673821964</v>
      </c>
      <c r="P524" s="26">
        <f t="shared" si="106"/>
        <v>2700.8278336910985</v>
      </c>
      <c r="Q524" s="26">
        <f t="shared" si="100"/>
        <v>54347.800810423345</v>
      </c>
      <c r="R524" s="26">
        <f t="shared" si="101"/>
        <v>2717.3900405211675</v>
      </c>
      <c r="S524" s="26">
        <f>IF(IFERROR(MATCH(H524,Table16[Date],0),0)=1,INDEX(Table16[New Claimed],MATCH(H524,Table16[Date],0)),S523+(K523*0.01)+J524)</f>
        <v>34946.100620957492</v>
      </c>
      <c r="T524" s="27">
        <f t="shared" si="107"/>
        <v>-4.5067158799072547E-2</v>
      </c>
      <c r="U524" s="28">
        <f t="shared" si="108"/>
        <v>7.1861991408690706E-5</v>
      </c>
      <c r="V524" s="29">
        <f t="shared" si="103"/>
        <v>1.7295970472055645E-2</v>
      </c>
      <c r="W524" s="45">
        <f t="shared" si="109"/>
        <v>3340388.2268315544</v>
      </c>
      <c r="X524" s="45">
        <f t="shared" si="110"/>
        <v>0</v>
      </c>
      <c r="Y524" s="15"/>
      <c r="Z524" s="15"/>
    </row>
    <row r="525" spans="1:26" ht="18" customHeight="1" x14ac:dyDescent="0.25">
      <c r="A525" s="15"/>
      <c r="B525" s="15"/>
      <c r="C525" s="15"/>
      <c r="D525" s="15"/>
      <c r="E525" s="16"/>
      <c r="F525" s="15"/>
      <c r="G525" s="23">
        <v>523</v>
      </c>
      <c r="H525" s="24">
        <f t="shared" si="102"/>
        <v>45241</v>
      </c>
      <c r="I525" s="25">
        <f>SUMIF(Table1[Date],"="&amp;H525,Table1[$STAKE TO FAUCET])</f>
        <v>0</v>
      </c>
      <c r="J525" s="25">
        <f>SUMIF(Table13[Date],"="&amp;H525,Table13[$STAKE CLAIMED])</f>
        <v>0</v>
      </c>
      <c r="K525" s="26">
        <f>IF(IFERROR(MATCH(H525,Table16[Date],0),0)=1,INDEX(Table16[New NFV],MATCH(H525,Table16[Date],0)),K524 + (K524*0.0095)+I525)</f>
        <v>33756.766998013809</v>
      </c>
      <c r="L525" s="26">
        <f>IF(T525&lt;-0.33,IF(L524-(W524-X525)&lt;K525,K525,L524-(W524-X525)),IF(IFERROR(MATCH(H525,Table16[Date],0),0)=1,INDEX(Table16[New GFV],MATCH(H525,Table16[Date],0)),L524+(L524*V524*0.95)+I525))</f>
        <v>3225755.2325637704</v>
      </c>
      <c r="M525" s="26">
        <f t="shared" si="99"/>
        <v>334.3909558990967</v>
      </c>
      <c r="N525" s="26">
        <f t="shared" si="105"/>
        <v>16.719547794954835</v>
      </c>
      <c r="O525" s="26">
        <f t="shared" si="104"/>
        <v>54890.649551361275</v>
      </c>
      <c r="P525" s="26">
        <f t="shared" si="106"/>
        <v>2744.5324775680638</v>
      </c>
      <c r="Q525" s="26">
        <f t="shared" si="100"/>
        <v>55225.040507260375</v>
      </c>
      <c r="R525" s="26">
        <f t="shared" si="101"/>
        <v>2761.2520253630187</v>
      </c>
      <c r="S525" s="26">
        <f>IF(IFERROR(MATCH(H525,Table16[Date],0),0)=1,INDEX(Table16[New Claimed],MATCH(H525,Table16[Date],0)),S524+(K524*0.01)+J525)</f>
        <v>35280.491576856592</v>
      </c>
      <c r="T525" s="27">
        <f t="shared" si="107"/>
        <v>-4.5138344526074903E-2</v>
      </c>
      <c r="U525" s="28">
        <f t="shared" si="108"/>
        <v>7.1185727002355537E-5</v>
      </c>
      <c r="V525" s="29">
        <f t="shared" si="103"/>
        <v>1.7291699328435505E-2</v>
      </c>
      <c r="W525" s="45">
        <f t="shared" si="109"/>
        <v>3395278.8763829158</v>
      </c>
      <c r="X525" s="45">
        <f t="shared" si="110"/>
        <v>0</v>
      </c>
      <c r="Y525" s="15"/>
      <c r="Z525" s="15"/>
    </row>
    <row r="526" spans="1:26" ht="18" customHeight="1" x14ac:dyDescent="0.25">
      <c r="A526" s="15"/>
      <c r="B526" s="15"/>
      <c r="C526" s="15"/>
      <c r="D526" s="15"/>
      <c r="E526" s="16"/>
      <c r="F526" s="15"/>
      <c r="G526" s="23">
        <v>524</v>
      </c>
      <c r="H526" s="24">
        <f t="shared" si="102"/>
        <v>45242</v>
      </c>
      <c r="I526" s="25">
        <f>SUMIF(Table1[Date],"="&amp;H526,Table1[$STAKE TO FAUCET])</f>
        <v>0</v>
      </c>
      <c r="J526" s="25">
        <f>SUMIF(Table13[Date],"="&amp;H526,Table13[$STAKE CLAIMED])</f>
        <v>0</v>
      </c>
      <c r="K526" s="26">
        <f>IF(IFERROR(MATCH(H526,Table16[Date],0),0)=1,INDEX(Table16[New NFV],MATCH(H526,Table16[Date],0)),K525 + (K525*0.0095)+I526)</f>
        <v>34077.45628449494</v>
      </c>
      <c r="L526" s="26">
        <f>IF(T526&lt;-0.33,IF(L525-(W525-X526)&lt;K526,K526,L525-(W525-X526)),IF(IFERROR(MATCH(H526,Table16[Date],0),0)=1,INDEX(Table16[New GFV],MATCH(H526,Table16[Date],0)),L525+(L525*V525*0.95)+I526))</f>
        <v>3278745.0826729597</v>
      </c>
      <c r="M526" s="26">
        <f t="shared" si="99"/>
        <v>337.56766998013808</v>
      </c>
      <c r="N526" s="26">
        <f t="shared" si="105"/>
        <v>16.878383499006905</v>
      </c>
      <c r="O526" s="26">
        <f t="shared" si="104"/>
        <v>55778.789588620268</v>
      </c>
      <c r="P526" s="26">
        <f t="shared" si="106"/>
        <v>2788.9394794310138</v>
      </c>
      <c r="Q526" s="26">
        <f t="shared" si="100"/>
        <v>56116.357258600408</v>
      </c>
      <c r="R526" s="26">
        <f t="shared" si="101"/>
        <v>2805.8178629300205</v>
      </c>
      <c r="S526" s="26">
        <f>IF(IFERROR(MATCH(H526,Table16[Date],0),0)=1,INDEX(Table16[New Claimed],MATCH(H526,Table16[Date],0)),S525+(K525*0.01)+J526)</f>
        <v>35618.059246836732</v>
      </c>
      <c r="T526" s="27">
        <f t="shared" si="107"/>
        <v>-4.5208860352724117E-2</v>
      </c>
      <c r="U526" s="28">
        <f t="shared" si="108"/>
        <v>7.0515826649214519E-5</v>
      </c>
      <c r="V526" s="29">
        <f t="shared" si="103"/>
        <v>1.7287468378836549E-2</v>
      </c>
      <c r="W526" s="45">
        <f t="shared" si="109"/>
        <v>3451057.6659715362</v>
      </c>
      <c r="X526" s="45">
        <f t="shared" si="110"/>
        <v>0</v>
      </c>
      <c r="Y526" s="15"/>
      <c r="Z526" s="15"/>
    </row>
    <row r="527" spans="1:26" ht="18" customHeight="1" x14ac:dyDescent="0.25">
      <c r="A527" s="15"/>
      <c r="B527" s="15"/>
      <c r="C527" s="15"/>
      <c r="D527" s="15"/>
      <c r="E527" s="16"/>
      <c r="F527" s="15"/>
      <c r="G527" s="23">
        <v>525</v>
      </c>
      <c r="H527" s="24">
        <f t="shared" si="102"/>
        <v>45243</v>
      </c>
      <c r="I527" s="25">
        <f>SUMIF(Table1[Date],"="&amp;H527,Table1[$STAKE TO FAUCET])</f>
        <v>0</v>
      </c>
      <c r="J527" s="25">
        <f>SUMIF(Table13[Date],"="&amp;H527,Table13[$STAKE CLAIMED])</f>
        <v>0</v>
      </c>
      <c r="K527" s="26">
        <f>IF(IFERROR(MATCH(H527,Table16[Date],0),0)=1,INDEX(Table16[New NFV],MATCH(H527,Table16[Date],0)),K526 + (K526*0.0095)+I527)</f>
        <v>34401.192119197643</v>
      </c>
      <c r="L527" s="26">
        <f>IF(T527&lt;-0.33,IF(L526-(W526-X527)&lt;K527,K527,L526-(W526-X527)),IF(IFERROR(MATCH(H527,Table16[Date],0),0)=1,INDEX(Table16[New GFV],MATCH(H527,Table16[Date],0)),L526+(L526*V526*0.95)+I527))</f>
        <v>3332592.2245149855</v>
      </c>
      <c r="M527" s="26">
        <f t="shared" si="99"/>
        <v>340.7745628449494</v>
      </c>
      <c r="N527" s="26">
        <f t="shared" si="105"/>
        <v>17.038728142247471</v>
      </c>
      <c r="O527" s="26">
        <f t="shared" si="104"/>
        <v>56681.20193897462</v>
      </c>
      <c r="P527" s="26">
        <f t="shared" si="106"/>
        <v>2834.0600969487314</v>
      </c>
      <c r="Q527" s="26">
        <f t="shared" si="100"/>
        <v>57021.976501819569</v>
      </c>
      <c r="R527" s="26">
        <f t="shared" si="101"/>
        <v>2851.0988250909791</v>
      </c>
      <c r="S527" s="26">
        <f>IF(IFERROR(MATCH(H527,Table16[Date],0),0)=1,INDEX(Table16[New Claimed],MATCH(H527,Table16[Date],0)),S526+(K526*0.01)+J527)</f>
        <v>35958.833809681681</v>
      </c>
      <c r="T527" s="27">
        <f t="shared" si="107"/>
        <v>-4.5278712583183785E-2</v>
      </c>
      <c r="U527" s="28">
        <f t="shared" si="108"/>
        <v>6.985223045966743E-5</v>
      </c>
      <c r="V527" s="29">
        <f t="shared" si="103"/>
        <v>1.7283277245008971E-2</v>
      </c>
      <c r="W527" s="45">
        <f t="shared" si="109"/>
        <v>3507738.8679105109</v>
      </c>
      <c r="X527" s="45">
        <f t="shared" si="110"/>
        <v>0</v>
      </c>
      <c r="Y527" s="15"/>
      <c r="Z527" s="15"/>
    </row>
    <row r="528" spans="1:26" ht="18" customHeight="1" x14ac:dyDescent="0.25">
      <c r="A528" s="15"/>
      <c r="B528" s="15"/>
      <c r="C528" s="15"/>
      <c r="D528" s="15"/>
      <c r="E528" s="16"/>
      <c r="F528" s="15"/>
      <c r="G528" s="23">
        <v>526</v>
      </c>
      <c r="H528" s="24">
        <f t="shared" si="102"/>
        <v>45244</v>
      </c>
      <c r="I528" s="25">
        <f>SUMIF(Table1[Date],"="&amp;H528,Table1[$STAKE TO FAUCET])</f>
        <v>0</v>
      </c>
      <c r="J528" s="25">
        <f>SUMIF(Table13[Date],"="&amp;H528,Table13[$STAKE CLAIMED])</f>
        <v>0</v>
      </c>
      <c r="K528" s="26">
        <f>IF(IFERROR(MATCH(H528,Table16[Date],0),0)=1,INDEX(Table16[New NFV],MATCH(H528,Table16[Date],0)),K527 + (K527*0.0095)+I528)</f>
        <v>34728.003444330025</v>
      </c>
      <c r="L528" s="26">
        <f>IF(T528&lt;-0.33,IF(L527-(W527-X528)&lt;K528,K528,L527-(W527-X528)),IF(IFERROR(MATCH(H528,Table16[Date],0),0)=1,INDEX(Table16[New GFV],MATCH(H528,Table16[Date],0)),L527+(L527*V527*0.95)+I528))</f>
        <v>3387310.4341077963</v>
      </c>
      <c r="M528" s="26">
        <f t="shared" si="99"/>
        <v>344.01192119197646</v>
      </c>
      <c r="N528" s="26">
        <f t="shared" si="105"/>
        <v>17.200596059598823</v>
      </c>
      <c r="O528" s="26">
        <f t="shared" si="104"/>
        <v>57598.115360853677</v>
      </c>
      <c r="P528" s="26">
        <f t="shared" si="106"/>
        <v>2879.905768042684</v>
      </c>
      <c r="Q528" s="26">
        <f t="shared" si="100"/>
        <v>57942.127282045651</v>
      </c>
      <c r="R528" s="26">
        <f t="shared" si="101"/>
        <v>2897.1063641022829</v>
      </c>
      <c r="S528" s="26">
        <f>IF(IFERROR(MATCH(H528,Table16[Date],0),0)=1,INDEX(Table16[New Claimed],MATCH(H528,Table16[Date],0)),S527+(K527*0.01)+J528)</f>
        <v>36302.845730873654</v>
      </c>
      <c r="T528" s="27">
        <f t="shared" si="107"/>
        <v>-4.5347907462291823E-2</v>
      </c>
      <c r="U528" s="28">
        <f t="shared" si="108"/>
        <v>6.9194879108037954E-5</v>
      </c>
      <c r="V528" s="29">
        <f t="shared" si="103"/>
        <v>1.7279125552262489E-2</v>
      </c>
      <c r="W528" s="45">
        <f t="shared" si="109"/>
        <v>3565336.9832713646</v>
      </c>
      <c r="X528" s="45">
        <f t="shared" si="110"/>
        <v>0</v>
      </c>
      <c r="Y528" s="15"/>
      <c r="Z528" s="15"/>
    </row>
    <row r="529" spans="1:26" ht="18" customHeight="1" x14ac:dyDescent="0.25">
      <c r="A529" s="15"/>
      <c r="B529" s="15"/>
      <c r="C529" s="15"/>
      <c r="D529" s="15"/>
      <c r="E529" s="16"/>
      <c r="F529" s="15"/>
      <c r="G529" s="23">
        <v>527</v>
      </c>
      <c r="H529" s="24">
        <f t="shared" si="102"/>
        <v>45245</v>
      </c>
      <c r="I529" s="25">
        <f>SUMIF(Table1[Date],"="&amp;H529,Table1[$STAKE TO FAUCET])</f>
        <v>0</v>
      </c>
      <c r="J529" s="25">
        <f>SUMIF(Table13[Date],"="&amp;H529,Table13[$STAKE CLAIMED])</f>
        <v>0</v>
      </c>
      <c r="K529" s="26">
        <f>IF(IFERROR(MATCH(H529,Table16[Date],0),0)=1,INDEX(Table16[New NFV],MATCH(H529,Table16[Date],0)),K528 + (K528*0.0095)+I529)</f>
        <v>35057.91947705116</v>
      </c>
      <c r="L529" s="26">
        <f>IF(T529&lt;-0.33,IF(L528-(W528-X529)&lt;K529,K529,L528-(W528-X529)),IF(IFERROR(MATCH(H529,Table16[Date],0),0)=1,INDEX(Table16[New GFV],MATCH(H529,Table16[Date],0)),L528+(L528*V528*0.95)+I529))</f>
        <v>3442913.708269462</v>
      </c>
      <c r="M529" s="26">
        <f t="shared" si="99"/>
        <v>347.28003444330028</v>
      </c>
      <c r="N529" s="26">
        <f t="shared" si="105"/>
        <v>17.364001722165014</v>
      </c>
      <c r="O529" s="26">
        <f t="shared" si="104"/>
        <v>58529.762275437366</v>
      </c>
      <c r="P529" s="26">
        <f t="shared" si="106"/>
        <v>2926.4881137718685</v>
      </c>
      <c r="Q529" s="26">
        <f t="shared" si="100"/>
        <v>58877.042309880664</v>
      </c>
      <c r="R529" s="26">
        <f t="shared" si="101"/>
        <v>2943.8521154940336</v>
      </c>
      <c r="S529" s="26">
        <f>IF(IFERROR(MATCH(H529,Table16[Date],0),0)=1,INDEX(Table16[New Claimed],MATCH(H529,Table16[Date],0)),S528+(K528*0.01)+J529)</f>
        <v>36650.125765316952</v>
      </c>
      <c r="T529" s="27">
        <f t="shared" si="107"/>
        <v>-4.5416451176118616E-2</v>
      </c>
      <c r="U529" s="28">
        <f t="shared" si="108"/>
        <v>6.8543713826793584E-5</v>
      </c>
      <c r="V529" s="29">
        <f t="shared" si="103"/>
        <v>1.7275012929432881E-2</v>
      </c>
      <c r="W529" s="45">
        <f t="shared" si="109"/>
        <v>3623866.7455468019</v>
      </c>
      <c r="X529" s="45">
        <f t="shared" si="110"/>
        <v>0</v>
      </c>
      <c r="Y529" s="15"/>
      <c r="Z529" s="15"/>
    </row>
    <row r="530" spans="1:26" ht="18" customHeight="1" x14ac:dyDescent="0.25">
      <c r="A530" s="15"/>
      <c r="B530" s="15"/>
      <c r="C530" s="15"/>
      <c r="D530" s="15"/>
      <c r="E530" s="16"/>
      <c r="F530" s="15"/>
      <c r="G530" s="23">
        <v>528</v>
      </c>
      <c r="H530" s="24">
        <f t="shared" si="102"/>
        <v>45246</v>
      </c>
      <c r="I530" s="25">
        <f>SUMIF(Table1[Date],"="&amp;H530,Table1[$STAKE TO FAUCET])</f>
        <v>0</v>
      </c>
      <c r="J530" s="25">
        <f>SUMIF(Table13[Date],"="&amp;H530,Table13[$STAKE CLAIMED])</f>
        <v>0</v>
      </c>
      <c r="K530" s="26">
        <f>IF(IFERROR(MATCH(H530,Table16[Date],0),0)=1,INDEX(Table16[New NFV],MATCH(H530,Table16[Date],0)),K529 + (K529*0.0095)+I530)</f>
        <v>35390.969712083148</v>
      </c>
      <c r="L530" s="26">
        <f>IF(T530&lt;-0.33,IF(L529-(W529-X530)&lt;K530,K530,L529-(W529-X530)),IF(IFERROR(MATCH(H530,Table16[Date],0),0)=1,INDEX(Table16[New GFV],MATCH(H530,Table16[Date],0)),L529+(L529*V529*0.95)+I530))</f>
        <v>3499416.2681534747</v>
      </c>
      <c r="M530" s="26">
        <f t="shared" si="99"/>
        <v>350.57919477051161</v>
      </c>
      <c r="N530" s="26">
        <f t="shared" si="105"/>
        <v>17.528959738525582</v>
      </c>
      <c r="O530" s="26">
        <f t="shared" si="104"/>
        <v>59476.378825276661</v>
      </c>
      <c r="P530" s="26">
        <f t="shared" si="106"/>
        <v>2973.818941263833</v>
      </c>
      <c r="Q530" s="26">
        <f t="shared" si="100"/>
        <v>59826.958020047176</v>
      </c>
      <c r="R530" s="26">
        <f t="shared" si="101"/>
        <v>2991.3479010023584</v>
      </c>
      <c r="S530" s="26">
        <f>IF(IFERROR(MATCH(H530,Table16[Date],0),0)=1,INDEX(Table16[New Claimed],MATCH(H530,Table16[Date],0)),S529+(K529*0.01)+J530)</f>
        <v>37000.704960087467</v>
      </c>
      <c r="T530" s="27">
        <f t="shared" si="107"/>
        <v>-4.5484349852519722E-2</v>
      </c>
      <c r="U530" s="28">
        <f t="shared" si="108"/>
        <v>6.7898676401105529E-5</v>
      </c>
      <c r="V530" s="29">
        <f t="shared" si="103"/>
        <v>1.7270939008848813E-2</v>
      </c>
      <c r="W530" s="45">
        <f t="shared" si="109"/>
        <v>3683343.1243720786</v>
      </c>
      <c r="X530" s="45">
        <f t="shared" si="110"/>
        <v>0</v>
      </c>
      <c r="Y530" s="15"/>
      <c r="Z530" s="15"/>
    </row>
    <row r="531" spans="1:26" ht="18" customHeight="1" x14ac:dyDescent="0.25">
      <c r="A531" s="15"/>
      <c r="B531" s="15"/>
      <c r="C531" s="15"/>
      <c r="D531" s="15"/>
      <c r="E531" s="16"/>
      <c r="F531" s="15"/>
      <c r="G531" s="23">
        <v>529</v>
      </c>
      <c r="H531" s="24">
        <f t="shared" si="102"/>
        <v>45247</v>
      </c>
      <c r="I531" s="25">
        <f>SUMIF(Table1[Date],"="&amp;H531,Table1[$STAKE TO FAUCET])</f>
        <v>0</v>
      </c>
      <c r="J531" s="25">
        <f>SUMIF(Table13[Date],"="&amp;H531,Table13[$STAKE CLAIMED])</f>
        <v>0</v>
      </c>
      <c r="K531" s="26">
        <f>IF(IFERROR(MATCH(H531,Table16[Date],0),0)=1,INDEX(Table16[New NFV],MATCH(H531,Table16[Date],0)),K530 + (K530*0.0095)+I531)</f>
        <v>35727.183924347941</v>
      </c>
      <c r="L531" s="26">
        <f>IF(T531&lt;-0.33,IF(L530-(W530-X531)&lt;K531,K531,L530-(W530-X531)),IF(IFERROR(MATCH(H531,Table16[Date],0),0)=1,INDEX(Table16[New GFV],MATCH(H531,Table16[Date],0)),L530+(L530*V530*0.95)+I531))</f>
        <v>3556832.562840634</v>
      </c>
      <c r="M531" s="26">
        <f t="shared" si="99"/>
        <v>353.90969712083148</v>
      </c>
      <c r="N531" s="26">
        <f t="shared" si="105"/>
        <v>17.695484856041574</v>
      </c>
      <c r="O531" s="26">
        <f t="shared" si="104"/>
        <v>60438.204933851986</v>
      </c>
      <c r="P531" s="26">
        <f t="shared" si="106"/>
        <v>3021.9102466925997</v>
      </c>
      <c r="Q531" s="26">
        <f t="shared" si="100"/>
        <v>60792.114630972821</v>
      </c>
      <c r="R531" s="26">
        <f t="shared" si="101"/>
        <v>3039.6057315486414</v>
      </c>
      <c r="S531" s="26">
        <f>IF(IFERROR(MATCH(H531,Table16[Date],0),0)=1,INDEX(Table16[New Claimed],MATCH(H531,Table16[Date],0)),S530+(K530*0.01)+J531)</f>
        <v>37354.614657208302</v>
      </c>
      <c r="T531" s="27">
        <f t="shared" si="107"/>
        <v>-4.5551609561683727E-2</v>
      </c>
      <c r="U531" s="28">
        <f t="shared" si="108"/>
        <v>6.7259709164005366E-5</v>
      </c>
      <c r="V531" s="29">
        <f t="shared" si="103"/>
        <v>1.7266903426298975E-2</v>
      </c>
      <c r="W531" s="45">
        <f t="shared" si="109"/>
        <v>3743781.3293059305</v>
      </c>
      <c r="X531" s="45">
        <f t="shared" si="110"/>
        <v>0</v>
      </c>
      <c r="Y531" s="15"/>
      <c r="Z531" s="15"/>
    </row>
    <row r="532" spans="1:26" ht="18" customHeight="1" x14ac:dyDescent="0.25">
      <c r="A532" s="15"/>
      <c r="B532" s="15"/>
      <c r="C532" s="15"/>
      <c r="D532" s="15"/>
      <c r="E532" s="16"/>
      <c r="F532" s="15"/>
      <c r="G532" s="23">
        <v>530</v>
      </c>
      <c r="H532" s="24">
        <f t="shared" si="102"/>
        <v>45248</v>
      </c>
      <c r="I532" s="25">
        <f>SUMIF(Table1[Date],"="&amp;H532,Table1[$STAKE TO FAUCET])</f>
        <v>0</v>
      </c>
      <c r="J532" s="25">
        <f>SUMIF(Table13[Date],"="&amp;H532,Table13[$STAKE CLAIMED])</f>
        <v>0</v>
      </c>
      <c r="K532" s="26">
        <f>IF(IFERROR(MATCH(H532,Table16[Date],0),0)=1,INDEX(Table16[New NFV],MATCH(H532,Table16[Date],0)),K531 + (K531*0.0095)+I532)</f>
        <v>36066.592171629243</v>
      </c>
      <c r="L532" s="26">
        <f>IF(T532&lt;-0.33,IF(L531-(W531-X532)&lt;K532,K532,L531-(W531-X532)),IF(IFERROR(MATCH(H532,Table16[Date],0),0)=1,INDEX(Table16[New GFV],MATCH(H532,Table16[Date],0)),L531+(L531*V531*0.95)+I532))</f>
        <v>3615177.2729884144</v>
      </c>
      <c r="M532" s="26">
        <f t="shared" si="99"/>
        <v>357.27183924347941</v>
      </c>
      <c r="N532" s="26">
        <f t="shared" si="105"/>
        <v>17.86359196217397</v>
      </c>
      <c r="O532" s="26">
        <f t="shared" si="104"/>
        <v>61415.484366084711</v>
      </c>
      <c r="P532" s="26">
        <f t="shared" si="106"/>
        <v>3070.7742183042355</v>
      </c>
      <c r="Q532" s="26">
        <f t="shared" si="100"/>
        <v>61772.756205328187</v>
      </c>
      <c r="R532" s="26">
        <f t="shared" si="101"/>
        <v>3088.6378102664094</v>
      </c>
      <c r="S532" s="26">
        <f>IF(IFERROR(MATCH(H532,Table16[Date],0),0)=1,INDEX(Table16[New Claimed],MATCH(H532,Table16[Date],0)),S531+(K531*0.01)+J532)</f>
        <v>37711.886496451778</v>
      </c>
      <c r="T532" s="27">
        <f t="shared" si="107"/>
        <v>-4.561823631667531E-2</v>
      </c>
      <c r="U532" s="28">
        <f t="shared" si="108"/>
        <v>6.6626754991583326E-5</v>
      </c>
      <c r="V532" s="29">
        <f t="shared" si="103"/>
        <v>1.7262905820999479E-2</v>
      </c>
      <c r="W532" s="45">
        <f t="shared" si="109"/>
        <v>3805196.8136720154</v>
      </c>
      <c r="X532" s="45">
        <f t="shared" si="110"/>
        <v>0</v>
      </c>
      <c r="Y532" s="15"/>
      <c r="Z532" s="15"/>
    </row>
    <row r="533" spans="1:26" ht="18" customHeight="1" x14ac:dyDescent="0.25">
      <c r="A533" s="15"/>
      <c r="B533" s="15"/>
      <c r="C533" s="15"/>
      <c r="D533" s="15"/>
      <c r="E533" s="16"/>
      <c r="F533" s="15"/>
      <c r="G533" s="23">
        <v>531</v>
      </c>
      <c r="H533" s="24">
        <f t="shared" si="102"/>
        <v>45249</v>
      </c>
      <c r="I533" s="25">
        <f>SUMIF(Table1[Date],"="&amp;H533,Table1[$STAKE TO FAUCET])</f>
        <v>0</v>
      </c>
      <c r="J533" s="25">
        <f>SUMIF(Table13[Date],"="&amp;H533,Table13[$STAKE CLAIMED])</f>
        <v>0</v>
      </c>
      <c r="K533" s="26">
        <f>IF(IFERROR(MATCH(H533,Table16[Date],0),0)=1,INDEX(Table16[New NFV],MATCH(H533,Table16[Date],0)),K532 + (K532*0.0095)+I533)</f>
        <v>36409.224797259718</v>
      </c>
      <c r="L533" s="26">
        <f>IF(T533&lt;-0.33,IF(L532-(W532-X533)&lt;K533,K533,L532-(W532-X533)),IF(IFERROR(MATCH(H533,Table16[Date],0),0)=1,INDEX(Table16[New GFV],MATCH(H533,Table16[Date],0)),L532+(L532*V532*0.95)+I533))</f>
        <v>3674465.3145387401</v>
      </c>
      <c r="M533" s="26">
        <f t="shared" si="99"/>
        <v>360.66592171629242</v>
      </c>
      <c r="N533" s="26">
        <f t="shared" si="105"/>
        <v>18.033296085814623</v>
      </c>
      <c r="O533" s="26">
        <f t="shared" si="104"/>
        <v>62408.464789816717</v>
      </c>
      <c r="P533" s="26">
        <f t="shared" si="106"/>
        <v>3120.4232394908358</v>
      </c>
      <c r="Q533" s="26">
        <f t="shared" si="100"/>
        <v>62769.130711533013</v>
      </c>
      <c r="R533" s="26">
        <f t="shared" si="101"/>
        <v>3138.4565355766504</v>
      </c>
      <c r="S533" s="26">
        <f>IF(IFERROR(MATCH(H533,Table16[Date],0),0)=1,INDEX(Table16[New Claimed],MATCH(H533,Table16[Date],0)),S532+(K532*0.01)+J533)</f>
        <v>38072.552418168074</v>
      </c>
      <c r="T533" s="27">
        <f t="shared" si="107"/>
        <v>-4.5684236073972762E-2</v>
      </c>
      <c r="U533" s="28">
        <f t="shared" si="108"/>
        <v>6.5999757297451056E-5</v>
      </c>
      <c r="V533" s="29">
        <f t="shared" si="103"/>
        <v>1.7258945835561632E-2</v>
      </c>
      <c r="W533" s="45">
        <f t="shared" si="109"/>
        <v>3867605.2784618321</v>
      </c>
      <c r="X533" s="45">
        <f t="shared" si="110"/>
        <v>0</v>
      </c>
      <c r="Y533" s="15"/>
      <c r="Z533" s="15"/>
    </row>
    <row r="534" spans="1:26" ht="18" customHeight="1" x14ac:dyDescent="0.25">
      <c r="A534" s="15"/>
      <c r="B534" s="15"/>
      <c r="C534" s="15"/>
      <c r="D534" s="15"/>
      <c r="E534" s="16"/>
      <c r="F534" s="15"/>
      <c r="G534" s="23">
        <v>532</v>
      </c>
      <c r="H534" s="24">
        <f t="shared" si="102"/>
        <v>45250</v>
      </c>
      <c r="I534" s="25">
        <f>SUMIF(Table1[Date],"="&amp;H534,Table1[$STAKE TO FAUCET])</f>
        <v>0</v>
      </c>
      <c r="J534" s="25">
        <f>SUMIF(Table13[Date],"="&amp;H534,Table13[$STAKE CLAIMED])</f>
        <v>0</v>
      </c>
      <c r="K534" s="26">
        <f>IF(IFERROR(MATCH(H534,Table16[Date],0),0)=1,INDEX(Table16[New NFV],MATCH(H534,Table16[Date],0)),K533 + (K533*0.0095)+I534)</f>
        <v>36755.112432833688</v>
      </c>
      <c r="L534" s="26">
        <f>IF(T534&lt;-0.33,IF(L533-(W533-X534)&lt;K534,K534,L533-(W533-X534)),IF(IFERROR(MATCH(H534,Table16[Date],0),0)=1,INDEX(Table16[New GFV],MATCH(H534,Table16[Date],0)),L533+(L533*V533*0.95)+I534))</f>
        <v>3734711.8424851005</v>
      </c>
      <c r="M534" s="26">
        <f t="shared" ref="M534:M597" si="111">K533*0.01</f>
        <v>364.09224797259719</v>
      </c>
      <c r="N534" s="26">
        <f t="shared" si="105"/>
        <v>18.204612398629859</v>
      </c>
      <c r="O534" s="26">
        <f t="shared" si="104"/>
        <v>63417.397838274046</v>
      </c>
      <c r="P534" s="26">
        <f t="shared" si="106"/>
        <v>3170.8698919137023</v>
      </c>
      <c r="Q534" s="26">
        <f t="shared" ref="Q534:Q597" si="112">M534+O534</f>
        <v>63781.490086246646</v>
      </c>
      <c r="R534" s="26">
        <f t="shared" ref="R534:R597" si="113">N534+P534</f>
        <v>3189.074504312332</v>
      </c>
      <c r="S534" s="26">
        <f>IF(IFERROR(MATCH(H534,Table16[Date],0),0)=1,INDEX(Table16[New Claimed],MATCH(H534,Table16[Date],0)),S533+(K533*0.01)+J534)</f>
        <v>38436.644666140674</v>
      </c>
      <c r="T534" s="27">
        <f t="shared" si="107"/>
        <v>-4.5749614733999744E-2</v>
      </c>
      <c r="U534" s="28">
        <f t="shared" si="108"/>
        <v>6.5378660026982338E-5</v>
      </c>
      <c r="V534" s="29">
        <f t="shared" si="103"/>
        <v>1.7255023115960014E-2</v>
      </c>
      <c r="W534" s="45">
        <f t="shared" si="109"/>
        <v>3931022.6763001061</v>
      </c>
      <c r="X534" s="45">
        <f t="shared" si="110"/>
        <v>0</v>
      </c>
      <c r="Y534" s="15"/>
      <c r="Z534" s="15"/>
    </row>
    <row r="535" spans="1:26" ht="18" customHeight="1" x14ac:dyDescent="0.25">
      <c r="A535" s="15"/>
      <c r="B535" s="15"/>
      <c r="C535" s="15"/>
      <c r="D535" s="15"/>
      <c r="E535" s="16"/>
      <c r="F535" s="15"/>
      <c r="G535" s="23">
        <v>533</v>
      </c>
      <c r="H535" s="24">
        <f t="shared" si="102"/>
        <v>45251</v>
      </c>
      <c r="I535" s="25">
        <f>SUMIF(Table1[Date],"="&amp;H535,Table1[$STAKE TO FAUCET])</f>
        <v>0</v>
      </c>
      <c r="J535" s="25">
        <f>SUMIF(Table13[Date],"="&amp;H535,Table13[$STAKE CLAIMED])</f>
        <v>0</v>
      </c>
      <c r="K535" s="26">
        <f>IF(IFERROR(MATCH(H535,Table16[Date],0),0)=1,INDEX(Table16[New NFV],MATCH(H535,Table16[Date],0)),K534 + (K534*0.0095)+I535)</f>
        <v>37104.286000945605</v>
      </c>
      <c r="L535" s="26">
        <f>IF(T535&lt;-0.33,IF(L534-(W534-X535)&lt;K535,K535,L534-(W534-X535)),IF(IFERROR(MATCH(H535,Table16[Date],0),0)=1,INDEX(Table16[New GFV],MATCH(H535,Table16[Date],0)),L534+(L534*V534*0.95)+I535))</f>
        <v>3795932.2546999538</v>
      </c>
      <c r="M535" s="26">
        <f t="shared" si="111"/>
        <v>367.55112432833687</v>
      </c>
      <c r="N535" s="26">
        <f t="shared" si="105"/>
        <v>18.377556216416846</v>
      </c>
      <c r="O535" s="26">
        <f t="shared" si="104"/>
        <v>64442.539173530022</v>
      </c>
      <c r="P535" s="26">
        <f t="shared" si="106"/>
        <v>3222.1269586765011</v>
      </c>
      <c r="Q535" s="26">
        <f t="shared" si="112"/>
        <v>64810.090297858362</v>
      </c>
      <c r="R535" s="26">
        <f t="shared" si="113"/>
        <v>3240.504514892918</v>
      </c>
      <c r="S535" s="26">
        <f>IF(IFERROR(MATCH(H535,Table16[Date],0),0)=1,INDEX(Table16[New Claimed],MATCH(H535,Table16[Date],0)),S534+(K534*0.01)+J535)</f>
        <v>38804.195790469013</v>
      </c>
      <c r="T535" s="27">
        <f t="shared" si="107"/>
        <v>-4.5814378141654198E-2</v>
      </c>
      <c r="U535" s="28">
        <f t="shared" si="108"/>
        <v>6.4763407654454264E-5</v>
      </c>
      <c r="V535" s="29">
        <f t="shared" si="103"/>
        <v>1.7251137311500745E-2</v>
      </c>
      <c r="W535" s="45">
        <f t="shared" si="109"/>
        <v>3995465.2154736361</v>
      </c>
      <c r="X535" s="45">
        <f t="shared" si="110"/>
        <v>0</v>
      </c>
      <c r="Y535" s="15"/>
      <c r="Z535" s="15"/>
    </row>
    <row r="536" spans="1:26" ht="18" customHeight="1" x14ac:dyDescent="0.25">
      <c r="A536" s="15"/>
      <c r="B536" s="15"/>
      <c r="C536" s="15"/>
      <c r="D536" s="15"/>
      <c r="E536" s="16"/>
      <c r="F536" s="15"/>
      <c r="G536" s="23">
        <v>534</v>
      </c>
      <c r="H536" s="24">
        <f t="shared" si="102"/>
        <v>45252</v>
      </c>
      <c r="I536" s="25">
        <f>SUMIF(Table1[Date],"="&amp;H536,Table1[$STAKE TO FAUCET])</f>
        <v>0</v>
      </c>
      <c r="J536" s="25">
        <f>SUMIF(Table13[Date],"="&amp;H536,Table13[$STAKE CLAIMED])</f>
        <v>0</v>
      </c>
      <c r="K536" s="26">
        <f>IF(IFERROR(MATCH(H536,Table16[Date],0),0)=1,INDEX(Table16[New NFV],MATCH(H536,Table16[Date],0)),K535 + (K535*0.0095)+I536)</f>
        <v>37456.776717954592</v>
      </c>
      <c r="L536" s="26">
        <f>IF(T536&lt;-0.33,IF(L535-(W535-X536)&lt;K536,K536,L535-(W535-X536)),IF(IFERROR(MATCH(H536,Table16[Date],0),0)=1,INDEX(Table16[New GFV],MATCH(H536,Table16[Date],0)),L535+(L535*V535*0.95)+I536))</f>
        <v>3858142.1958233882</v>
      </c>
      <c r="M536" s="26">
        <f t="shared" si="111"/>
        <v>371.04286000945604</v>
      </c>
      <c r="N536" s="26">
        <f t="shared" si="105"/>
        <v>18.552143000472803</v>
      </c>
      <c r="O536" s="26">
        <f t="shared" si="104"/>
        <v>65484.148550983526</v>
      </c>
      <c r="P536" s="26">
        <f t="shared" si="106"/>
        <v>3274.2074275491764</v>
      </c>
      <c r="Q536" s="26">
        <f t="shared" si="112"/>
        <v>65855.191410992978</v>
      </c>
      <c r="R536" s="26">
        <f t="shared" si="113"/>
        <v>3292.7595705496492</v>
      </c>
      <c r="S536" s="26">
        <f>IF(IFERROR(MATCH(H536,Table16[Date],0),0)=1,INDEX(Table16[New Claimed],MATCH(H536,Table16[Date],0)),S535+(K535*0.01)+J536)</f>
        <v>39175.238650478466</v>
      </c>
      <c r="T536" s="27">
        <f t="shared" si="107"/>
        <v>-4.5878532086829141E-2</v>
      </c>
      <c r="U536" s="28">
        <f t="shared" si="108"/>
        <v>6.4153945174942606E-5</v>
      </c>
      <c r="V536" s="29">
        <f t="shared" si="103"/>
        <v>1.7247288074790246E-2</v>
      </c>
      <c r="W536" s="45">
        <f t="shared" si="109"/>
        <v>4060949.3640246196</v>
      </c>
      <c r="X536" s="45">
        <f t="shared" si="110"/>
        <v>0</v>
      </c>
      <c r="Y536" s="15"/>
      <c r="Z536" s="15"/>
    </row>
    <row r="537" spans="1:26" ht="18" customHeight="1" x14ac:dyDescent="0.25">
      <c r="A537" s="15"/>
      <c r="B537" s="15"/>
      <c r="C537" s="15"/>
      <c r="D537" s="15"/>
      <c r="E537" s="16"/>
      <c r="F537" s="15"/>
      <c r="G537" s="23">
        <v>535</v>
      </c>
      <c r="H537" s="24">
        <f t="shared" si="102"/>
        <v>45253</v>
      </c>
      <c r="I537" s="25">
        <f>SUMIF(Table1[Date],"="&amp;H537,Table1[$STAKE TO FAUCET])</f>
        <v>0</v>
      </c>
      <c r="J537" s="25">
        <f>SUMIF(Table13[Date],"="&amp;H537,Table13[$STAKE CLAIMED])</f>
        <v>0</v>
      </c>
      <c r="K537" s="26">
        <f>IF(IFERROR(MATCH(H537,Table16[Date],0),0)=1,INDEX(Table16[New NFV],MATCH(H537,Table16[Date],0)),K536 + (K536*0.0095)+I537)</f>
        <v>37812.616096775164</v>
      </c>
      <c r="L537" s="26">
        <f>IF(T537&lt;-0.33,IF(L536-(W536-X537)&lt;K537,K537,L536-(W536-X537)),IF(IFERROR(MATCH(H537,Table16[Date],0),0)=1,INDEX(Table16[New GFV],MATCH(H537,Table16[Date],0)),L536+(L536*V536*0.95)+I537))</f>
        <v>3921357.5612140144</v>
      </c>
      <c r="M537" s="26">
        <f t="shared" si="111"/>
        <v>374.56776717954591</v>
      </c>
      <c r="N537" s="26">
        <f t="shared" si="105"/>
        <v>18.728388358977295</v>
      </c>
      <c r="O537" s="26">
        <f t="shared" si="104"/>
        <v>66542.489884869778</v>
      </c>
      <c r="P537" s="26">
        <f t="shared" si="106"/>
        <v>3327.1244942434892</v>
      </c>
      <c r="Q537" s="26">
        <f t="shared" si="112"/>
        <v>66917.05765204932</v>
      </c>
      <c r="R537" s="26">
        <f t="shared" si="113"/>
        <v>3345.8528826024663</v>
      </c>
      <c r="S537" s="26">
        <f>IF(IFERROR(MATCH(H537,Table16[Date],0),0)=1,INDEX(Table16[New Claimed],MATCH(H537,Table16[Date],0)),S536+(K536*0.01)+J537)</f>
        <v>39549.806417658016</v>
      </c>
      <c r="T537" s="27">
        <f t="shared" si="107"/>
        <v>-4.5942082304932276E-2</v>
      </c>
      <c r="U537" s="28">
        <f t="shared" si="108"/>
        <v>6.355021810313527E-5</v>
      </c>
      <c r="V537" s="29">
        <f t="shared" si="103"/>
        <v>1.724347506170406E-2</v>
      </c>
      <c r="W537" s="45">
        <f t="shared" si="109"/>
        <v>4127491.8539094892</v>
      </c>
      <c r="X537" s="45">
        <f t="shared" si="110"/>
        <v>0</v>
      </c>
      <c r="Y537" s="15"/>
      <c r="Z537" s="15"/>
    </row>
    <row r="538" spans="1:26" ht="18" customHeight="1" x14ac:dyDescent="0.25">
      <c r="A538" s="15"/>
      <c r="B538" s="15"/>
      <c r="C538" s="15"/>
      <c r="D538" s="15"/>
      <c r="E538" s="16"/>
      <c r="F538" s="15"/>
      <c r="G538" s="23">
        <v>536</v>
      </c>
      <c r="H538" s="24">
        <f t="shared" si="102"/>
        <v>45254</v>
      </c>
      <c r="I538" s="25">
        <f>SUMIF(Table1[Date],"="&amp;H538,Table1[$STAKE TO FAUCET])</f>
        <v>0</v>
      </c>
      <c r="J538" s="25">
        <f>SUMIF(Table13[Date],"="&amp;H538,Table13[$STAKE CLAIMED])</f>
        <v>0</v>
      </c>
      <c r="K538" s="26">
        <f>IF(IFERROR(MATCH(H538,Table16[Date],0),0)=1,INDEX(Table16[New NFV],MATCH(H538,Table16[Date],0)),K537 + (K537*0.0095)+I538)</f>
        <v>38171.835949694527</v>
      </c>
      <c r="L538" s="26">
        <f>IF(T538&lt;-0.33,IF(L537-(W537-X538)&lt;K538,K538,L537-(W537-X538)),IF(IFERROR(MATCH(H538,Table16[Date],0),0)=1,INDEX(Table16[New GFV],MATCH(H538,Table16[Date],0)),L537+(L537*V537*0.95)+I538))</f>
        <v>3985594.5009630919</v>
      </c>
      <c r="M538" s="26">
        <f t="shared" si="111"/>
        <v>378.12616096775167</v>
      </c>
      <c r="N538" s="26">
        <f t="shared" si="105"/>
        <v>18.906308048387583</v>
      </c>
      <c r="O538" s="26">
        <f t="shared" si="104"/>
        <v>67617.831314818512</v>
      </c>
      <c r="P538" s="26">
        <f t="shared" si="106"/>
        <v>3380.8915657409257</v>
      </c>
      <c r="Q538" s="26">
        <f t="shared" si="112"/>
        <v>67995.957475786257</v>
      </c>
      <c r="R538" s="26">
        <f t="shared" si="113"/>
        <v>3399.7978737893131</v>
      </c>
      <c r="S538" s="26">
        <f>IF(IFERROR(MATCH(H538,Table16[Date],0),0)=1,INDEX(Table16[New Claimed],MATCH(H538,Table16[Date],0)),S537+(K537*0.01)+J538)</f>
        <v>39927.932578625769</v>
      </c>
      <c r="T538" s="27">
        <f t="shared" si="107"/>
        <v>-4.6005034477397073E-2</v>
      </c>
      <c r="U538" s="28">
        <f t="shared" si="108"/>
        <v>6.2952172464797451E-5</v>
      </c>
      <c r="V538" s="29">
        <f t="shared" si="103"/>
        <v>1.7239697931356171E-2</v>
      </c>
      <c r="W538" s="45">
        <f t="shared" si="109"/>
        <v>4195109.6852243077</v>
      </c>
      <c r="X538" s="45">
        <f t="shared" si="110"/>
        <v>0</v>
      </c>
      <c r="Y538" s="15"/>
      <c r="Z538" s="15"/>
    </row>
    <row r="539" spans="1:26" ht="18" customHeight="1" x14ac:dyDescent="0.25">
      <c r="A539" s="15"/>
      <c r="B539" s="15"/>
      <c r="C539" s="15"/>
      <c r="D539" s="15"/>
      <c r="E539" s="16"/>
      <c r="F539" s="15"/>
      <c r="G539" s="23">
        <v>537</v>
      </c>
      <c r="H539" s="24">
        <f t="shared" si="102"/>
        <v>45255</v>
      </c>
      <c r="I539" s="25">
        <f>SUMIF(Table1[Date],"="&amp;H539,Table1[$STAKE TO FAUCET])</f>
        <v>0</v>
      </c>
      <c r="J539" s="25">
        <f>SUMIF(Table13[Date],"="&amp;H539,Table13[$STAKE CLAIMED])</f>
        <v>0</v>
      </c>
      <c r="K539" s="26">
        <f>IF(IFERROR(MATCH(H539,Table16[Date],0),0)=1,INDEX(Table16[New NFV],MATCH(H539,Table16[Date],0)),K538 + (K538*0.0095)+I539)</f>
        <v>38534.468391216622</v>
      </c>
      <c r="L539" s="26">
        <f>IF(T539&lt;-0.33,IF(L538-(W538-X539)&lt;K539,K539,L538-(W538-X539)),IF(IFERROR(MATCH(H539,Table16[Date],0),0)=1,INDEX(Table16[New GFV],MATCH(H539,Table16[Date],0)),L538+(L538*V538*0.95)+I539))</f>
        <v>4050869.4239728958</v>
      </c>
      <c r="M539" s="26">
        <f t="shared" si="111"/>
        <v>381.71835949694525</v>
      </c>
      <c r="N539" s="26">
        <f t="shared" si="105"/>
        <v>19.085917974847263</v>
      </c>
      <c r="O539" s="26">
        <f t="shared" si="104"/>
        <v>68710.445273477948</v>
      </c>
      <c r="P539" s="26">
        <f t="shared" si="106"/>
        <v>3435.5222636738977</v>
      </c>
      <c r="Q539" s="26">
        <f t="shared" si="112"/>
        <v>69092.163632974887</v>
      </c>
      <c r="R539" s="26">
        <f t="shared" si="113"/>
        <v>3454.6081816487449</v>
      </c>
      <c r="S539" s="26">
        <f>IF(IFERROR(MATCH(H539,Table16[Date],0),0)=1,INDEX(Table16[New Claimed],MATCH(H539,Table16[Date],0)),S538+(K538*0.01)+J539)</f>
        <v>40309.650938122715</v>
      </c>
      <c r="T539" s="27">
        <f t="shared" si="107"/>
        <v>-4.6067394232191368E-2</v>
      </c>
      <c r="U539" s="28">
        <f t="shared" si="108"/>
        <v>6.2359754794294453E-5</v>
      </c>
      <c r="V539" s="29">
        <f t="shared" si="103"/>
        <v>1.7235956346068514E-2</v>
      </c>
      <c r="W539" s="45">
        <f t="shared" si="109"/>
        <v>4263820.1304977853</v>
      </c>
      <c r="X539" s="45">
        <f t="shared" si="110"/>
        <v>0</v>
      </c>
      <c r="Y539" s="15"/>
      <c r="Z539" s="15"/>
    </row>
    <row r="540" spans="1:26" ht="18" customHeight="1" x14ac:dyDescent="0.25">
      <c r="A540" s="15"/>
      <c r="B540" s="15"/>
      <c r="C540" s="15"/>
      <c r="D540" s="15"/>
      <c r="E540" s="16"/>
      <c r="F540" s="15"/>
      <c r="G540" s="23">
        <v>538</v>
      </c>
      <c r="H540" s="24">
        <f t="shared" si="102"/>
        <v>45256</v>
      </c>
      <c r="I540" s="25">
        <f>SUMIF(Table1[Date],"="&amp;H540,Table1[$STAKE TO FAUCET])</f>
        <v>0</v>
      </c>
      <c r="J540" s="25">
        <f>SUMIF(Table13[Date],"="&amp;H540,Table13[$STAKE CLAIMED])</f>
        <v>0</v>
      </c>
      <c r="K540" s="26">
        <f>IF(IFERROR(MATCH(H540,Table16[Date],0),0)=1,INDEX(Table16[New NFV],MATCH(H540,Table16[Date],0)),K539 + (K539*0.0095)+I540)</f>
        <v>38900.545840933177</v>
      </c>
      <c r="L540" s="26">
        <f>IF(T540&lt;-0.33,IF(L539-(W539-X540)&lt;K540,K540,L539-(W539-X540)),IF(IFERROR(MATCH(H540,Table16[Date],0),0)=1,INDEX(Table16[New GFV],MATCH(H540,Table16[Date],0)),L539+(L539*V539*0.95)+I540))</f>
        <v>4117199.0021003555</v>
      </c>
      <c r="M540" s="26">
        <f t="shared" si="111"/>
        <v>385.3446839121662</v>
      </c>
      <c r="N540" s="26">
        <f t="shared" si="105"/>
        <v>19.26723419560831</v>
      </c>
      <c r="O540" s="26">
        <f t="shared" si="104"/>
        <v>69820.608555220548</v>
      </c>
      <c r="P540" s="26">
        <f t="shared" si="106"/>
        <v>3491.0304277610276</v>
      </c>
      <c r="Q540" s="26">
        <f t="shared" si="112"/>
        <v>70205.953239132708</v>
      </c>
      <c r="R540" s="26">
        <f t="shared" si="113"/>
        <v>3510.2976619566357</v>
      </c>
      <c r="S540" s="26">
        <f>IF(IFERROR(MATCH(H540,Table16[Date],0),0)=1,INDEX(Table16[New Claimed],MATCH(H540,Table16[Date],0)),S539+(K539*0.01)+J540)</f>
        <v>40694.995622034883</v>
      </c>
      <c r="T540" s="27">
        <f t="shared" si="107"/>
        <v>-4.612916714432045E-2</v>
      </c>
      <c r="U540" s="28">
        <f t="shared" si="108"/>
        <v>6.1772912129082203E-5</v>
      </c>
      <c r="V540" s="29">
        <f t="shared" si="103"/>
        <v>1.723224997134077E-2</v>
      </c>
      <c r="W540" s="45">
        <f t="shared" si="109"/>
        <v>4333640.7390530063</v>
      </c>
      <c r="X540" s="45">
        <f t="shared" si="110"/>
        <v>0</v>
      </c>
      <c r="Y540" s="15"/>
      <c r="Z540" s="15"/>
    </row>
    <row r="541" spans="1:26" ht="18" customHeight="1" x14ac:dyDescent="0.25">
      <c r="A541" s="15"/>
      <c r="B541" s="15"/>
      <c r="C541" s="15"/>
      <c r="D541" s="15"/>
      <c r="E541" s="16"/>
      <c r="F541" s="15"/>
      <c r="G541" s="23">
        <v>539</v>
      </c>
      <c r="H541" s="24">
        <f t="shared" si="102"/>
        <v>45257</v>
      </c>
      <c r="I541" s="25">
        <f>SUMIF(Table1[Date],"="&amp;H541,Table1[$STAKE TO FAUCET])</f>
        <v>0</v>
      </c>
      <c r="J541" s="25">
        <f>SUMIF(Table13[Date],"="&amp;H541,Table13[$STAKE CLAIMED])</f>
        <v>0</v>
      </c>
      <c r="K541" s="26">
        <f>IF(IFERROR(MATCH(H541,Table16[Date],0),0)=1,INDEX(Table16[New NFV],MATCH(H541,Table16[Date],0)),K540 + (K540*0.0095)+I541)</f>
        <v>39270.101026422039</v>
      </c>
      <c r="L541" s="26">
        <f>IF(T541&lt;-0.33,IF(L540-(W540-X541)&lt;K541,K541,L540-(W540-X541)),IF(IFERROR(MATCH(H541,Table16[Date],0),0)=1,INDEX(Table16[New GFV],MATCH(H541,Table16[Date],0)),L540+(L540*V540*0.95)+I541))</f>
        <v>4184600.1743670059</v>
      </c>
      <c r="M541" s="26">
        <f t="shared" si="111"/>
        <v>389.00545840933177</v>
      </c>
      <c r="N541" s="26">
        <f t="shared" si="105"/>
        <v>19.450272920466588</v>
      </c>
      <c r="O541" s="26">
        <f t="shared" si="104"/>
        <v>70948.602385948092</v>
      </c>
      <c r="P541" s="26">
        <f t="shared" si="106"/>
        <v>3547.4301192974049</v>
      </c>
      <c r="Q541" s="26">
        <f t="shared" si="112"/>
        <v>71337.607844357422</v>
      </c>
      <c r="R541" s="26">
        <f t="shared" si="113"/>
        <v>3566.8803922178713</v>
      </c>
      <c r="S541" s="26">
        <f>IF(IFERROR(MATCH(H541,Table16[Date],0),0)=1,INDEX(Table16[New Claimed],MATCH(H541,Table16[Date],0)),S540+(K540*0.01)+J541)</f>
        <v>41084.001080444214</v>
      </c>
      <c r="T541" s="27">
        <f t="shared" si="107"/>
        <v>-4.6190358736325418E-2</v>
      </c>
      <c r="U541" s="28">
        <f t="shared" si="108"/>
        <v>6.1191592004967987E-5</v>
      </c>
      <c r="V541" s="29">
        <f t="shared" si="103"/>
        <v>1.7228578475820475E-2</v>
      </c>
      <c r="W541" s="45">
        <f t="shared" si="109"/>
        <v>4404589.3414389547</v>
      </c>
      <c r="X541" s="45">
        <f t="shared" si="110"/>
        <v>0</v>
      </c>
      <c r="Y541" s="15"/>
      <c r="Z541" s="15"/>
    </row>
    <row r="542" spans="1:26" ht="18" customHeight="1" x14ac:dyDescent="0.25">
      <c r="A542" s="15"/>
      <c r="B542" s="15"/>
      <c r="C542" s="15"/>
      <c r="D542" s="15"/>
      <c r="E542" s="16"/>
      <c r="F542" s="15"/>
      <c r="G542" s="23">
        <v>540</v>
      </c>
      <c r="H542" s="24">
        <f t="shared" si="102"/>
        <v>45258</v>
      </c>
      <c r="I542" s="25">
        <f>SUMIF(Table1[Date],"="&amp;H542,Table1[$STAKE TO FAUCET])</f>
        <v>0</v>
      </c>
      <c r="J542" s="25">
        <f>SUMIF(Table13[Date],"="&amp;H542,Table13[$STAKE CLAIMED])</f>
        <v>0</v>
      </c>
      <c r="K542" s="26">
        <f>IF(IFERROR(MATCH(H542,Table16[Date],0),0)=1,INDEX(Table16[New NFV],MATCH(H542,Table16[Date],0)),K541 + (K541*0.0095)+I542)</f>
        <v>39643.166986173048</v>
      </c>
      <c r="L542" s="26">
        <f>IF(T542&lt;-0.33,IF(L541-(W541-X542)&lt;K542,K542,L541-(W541-X542)),IF(IFERROR(MATCH(H542,Table16[Date],0),0)=1,INDEX(Table16[New GFV],MATCH(H542,Table16[Date],0)),L541+(L541*V541*0.95)+I542))</f>
        <v>4253090.151236319</v>
      </c>
      <c r="M542" s="26">
        <f t="shared" si="111"/>
        <v>392.70101026422037</v>
      </c>
      <c r="N542" s="26">
        <f t="shared" si="105"/>
        <v>19.63505051321102</v>
      </c>
      <c r="O542" s="26">
        <f t="shared" si="104"/>
        <v>72094.712494014006</v>
      </c>
      <c r="P542" s="26">
        <f t="shared" si="106"/>
        <v>3604.7356247007006</v>
      </c>
      <c r="Q542" s="26">
        <f t="shared" si="112"/>
        <v>72487.413504278229</v>
      </c>
      <c r="R542" s="26">
        <f t="shared" si="113"/>
        <v>3624.3706752139115</v>
      </c>
      <c r="S542" s="26">
        <f>IF(IFERROR(MATCH(H542,Table16[Date],0),0)=1,INDEX(Table16[New Claimed],MATCH(H542,Table16[Date],0)),S541+(K541*0.01)+J542)</f>
        <v>41476.702090708437</v>
      </c>
      <c r="T542" s="27">
        <f t="shared" si="107"/>
        <v>-4.6250974478777115E-2</v>
      </c>
      <c r="U542" s="28">
        <f t="shared" si="108"/>
        <v>6.0615742451697319E-5</v>
      </c>
      <c r="V542" s="29">
        <f t="shared" si="103"/>
        <v>1.722494153127337E-2</v>
      </c>
      <c r="W542" s="45">
        <f t="shared" si="109"/>
        <v>4476684.0539329685</v>
      </c>
      <c r="X542" s="45">
        <f t="shared" si="110"/>
        <v>0</v>
      </c>
      <c r="Y542" s="15"/>
      <c r="Z542" s="15"/>
    </row>
    <row r="543" spans="1:26" ht="18" customHeight="1" x14ac:dyDescent="0.25">
      <c r="A543" s="15"/>
      <c r="B543" s="15"/>
      <c r="C543" s="15"/>
      <c r="D543" s="15"/>
      <c r="E543" s="16"/>
      <c r="F543" s="15"/>
      <c r="G543" s="23">
        <v>541</v>
      </c>
      <c r="H543" s="24">
        <f t="shared" si="102"/>
        <v>45259</v>
      </c>
      <c r="I543" s="25">
        <f>SUMIF(Table1[Date],"="&amp;H543,Table1[$STAKE TO FAUCET])</f>
        <v>0</v>
      </c>
      <c r="J543" s="25">
        <f>SUMIF(Table13[Date],"="&amp;H543,Table13[$STAKE CLAIMED])</f>
        <v>0</v>
      </c>
      <c r="K543" s="26">
        <f>IF(IFERROR(MATCH(H543,Table16[Date],0),0)=1,INDEX(Table16[New NFV],MATCH(H543,Table16[Date],0)),K542 + (K542*0.0095)+I543)</f>
        <v>40019.777072541692</v>
      </c>
      <c r="L543" s="26">
        <f>IF(T543&lt;-0.33,IF(L542-(W542-X543)&lt;K543,K543,L542-(W542-X543)),IF(IFERROR(MATCH(H543,Table16[Date],0),0)=1,INDEX(Table16[New GFV],MATCH(H543,Table16[Date],0)),L542+(L542*V542*0.95)+I543))</f>
        <v>4322686.4189594854</v>
      </c>
      <c r="M543" s="26">
        <f t="shared" si="111"/>
        <v>396.43166986173048</v>
      </c>
      <c r="N543" s="26">
        <f t="shared" si="105"/>
        <v>19.821583493086525</v>
      </c>
      <c r="O543" s="26">
        <f t="shared" si="104"/>
        <v>73259.229182280207</v>
      </c>
      <c r="P543" s="26">
        <f t="shared" si="106"/>
        <v>3662.9614591140107</v>
      </c>
      <c r="Q543" s="26">
        <f t="shared" si="112"/>
        <v>73655.66085214194</v>
      </c>
      <c r="R543" s="26">
        <f t="shared" si="113"/>
        <v>3682.7830426070973</v>
      </c>
      <c r="S543" s="26">
        <f>IF(IFERROR(MATCH(H543,Table16[Date],0),0)=1,INDEX(Table16[New Claimed],MATCH(H543,Table16[Date],0)),S542+(K542*0.01)+J543)</f>
        <v>41873.13376057017</v>
      </c>
      <c r="T543" s="27">
        <f t="shared" si="107"/>
        <v>-4.6311019790764907E-2</v>
      </c>
      <c r="U543" s="28">
        <f t="shared" si="108"/>
        <v>6.0045311987791394E-5</v>
      </c>
      <c r="V543" s="29">
        <f t="shared" si="103"/>
        <v>1.7221338812554103E-2</v>
      </c>
      <c r="W543" s="45">
        <f t="shared" si="109"/>
        <v>4549943.2831152491</v>
      </c>
      <c r="X543" s="45">
        <f t="shared" si="110"/>
        <v>0</v>
      </c>
      <c r="Y543" s="15"/>
      <c r="Z543" s="15"/>
    </row>
    <row r="544" spans="1:26" ht="18" customHeight="1" x14ac:dyDescent="0.25">
      <c r="A544" s="15"/>
      <c r="B544" s="15"/>
      <c r="C544" s="15"/>
      <c r="D544" s="15"/>
      <c r="E544" s="16"/>
      <c r="F544" s="15"/>
      <c r="G544" s="23">
        <v>542</v>
      </c>
      <c r="H544" s="24">
        <f t="shared" si="102"/>
        <v>45260</v>
      </c>
      <c r="I544" s="25">
        <f>SUMIF(Table1[Date],"="&amp;H544,Table1[$STAKE TO FAUCET])</f>
        <v>0</v>
      </c>
      <c r="J544" s="25">
        <f>SUMIF(Table13[Date],"="&amp;H544,Table13[$STAKE CLAIMED])</f>
        <v>0</v>
      </c>
      <c r="K544" s="26">
        <f>IF(IFERROR(MATCH(H544,Table16[Date],0),0)=1,INDEX(Table16[New NFV],MATCH(H544,Table16[Date],0)),K543 + (K543*0.0095)+I544)</f>
        <v>40399.964954730836</v>
      </c>
      <c r="L544" s="26">
        <f>IF(T544&lt;-0.33,IF(L543-(W543-X544)&lt;K544,K544,L543-(W543-X544)),IF(IFERROR(MATCH(H544,Table16[Date],0),0)=1,INDEX(Table16[New GFV],MATCH(H544,Table16[Date],0)),L543+(L543*V543*0.95)+I544))</f>
        <v>4393406.7439907463</v>
      </c>
      <c r="M544" s="26">
        <f t="shared" si="111"/>
        <v>400.19777072541694</v>
      </c>
      <c r="N544" s="26">
        <f t="shared" si="105"/>
        <v>20.00988853627085</v>
      </c>
      <c r="O544" s="26">
        <f t="shared" si="104"/>
        <v>74442.447401327488</v>
      </c>
      <c r="P544" s="26">
        <f t="shared" si="106"/>
        <v>3722.1223700663745</v>
      </c>
      <c r="Q544" s="26">
        <f t="shared" si="112"/>
        <v>74842.6451720529</v>
      </c>
      <c r="R544" s="26">
        <f t="shared" si="113"/>
        <v>3742.1322586026454</v>
      </c>
      <c r="S544" s="26">
        <f>IF(IFERROR(MATCH(H544,Table16[Date],0),0)=1,INDEX(Table16[New Claimed],MATCH(H544,Table16[Date],0)),S543+(K543*0.01)+J544)</f>
        <v>42273.331531295589</v>
      </c>
      <c r="T544" s="27">
        <f t="shared" si="107"/>
        <v>-4.6370500040381388E-2</v>
      </c>
      <c r="U544" s="28">
        <f t="shared" si="108"/>
        <v>5.9480249616480907E-5</v>
      </c>
      <c r="V544" s="29">
        <f t="shared" si="103"/>
        <v>1.7217769997577115E-2</v>
      </c>
      <c r="W544" s="45">
        <f t="shared" si="109"/>
        <v>4624385.7305165762</v>
      </c>
      <c r="X544" s="45">
        <f t="shared" si="110"/>
        <v>0</v>
      </c>
      <c r="Y544" s="15"/>
      <c r="Z544" s="15"/>
    </row>
    <row r="545" spans="1:26" ht="18" customHeight="1" x14ac:dyDescent="0.25">
      <c r="A545" s="15"/>
      <c r="B545" s="15"/>
      <c r="C545" s="15"/>
      <c r="D545" s="15"/>
      <c r="E545" s="16"/>
      <c r="F545" s="15"/>
      <c r="G545" s="23">
        <v>543</v>
      </c>
      <c r="H545" s="24">
        <f t="shared" si="102"/>
        <v>45261</v>
      </c>
      <c r="I545" s="25">
        <f>SUMIF(Table1[Date],"="&amp;H545,Table1[$STAKE TO FAUCET])</f>
        <v>0</v>
      </c>
      <c r="J545" s="25">
        <f>SUMIF(Table13[Date],"="&amp;H545,Table13[$STAKE CLAIMED])</f>
        <v>0</v>
      </c>
      <c r="K545" s="26">
        <f>IF(IFERROR(MATCH(H545,Table16[Date],0),0)=1,INDEX(Table16[New NFV],MATCH(H545,Table16[Date],0)),K544 + (K544*0.0095)+I545)</f>
        <v>40783.764621800779</v>
      </c>
      <c r="L545" s="26">
        <f>IF(T545&lt;-0.33,IF(L544-(W544-X545)&lt;K545,K545,L544-(W544-X545)),IF(IFERROR(MATCH(H545,Table16[Date],0),0)=1,INDEX(Table16[New GFV],MATCH(H545,Table16[Date],0)),L544+(L544*V544*0.95)+I545))</f>
        <v>4465269.1774733914</v>
      </c>
      <c r="M545" s="26">
        <f t="shared" si="111"/>
        <v>403.99964954730837</v>
      </c>
      <c r="N545" s="26">
        <f t="shared" si="105"/>
        <v>20.19998247736542</v>
      </c>
      <c r="O545" s="26">
        <f t="shared" si="104"/>
        <v>75644.666823836829</v>
      </c>
      <c r="P545" s="26">
        <f t="shared" si="106"/>
        <v>3782.2333411918416</v>
      </c>
      <c r="Q545" s="26">
        <f t="shared" si="112"/>
        <v>76048.666473384132</v>
      </c>
      <c r="R545" s="26">
        <f t="shared" si="113"/>
        <v>3802.4333236692069</v>
      </c>
      <c r="S545" s="26">
        <f>IF(IFERROR(MATCH(H545,Table16[Date],0),0)=1,INDEX(Table16[New Claimed],MATCH(H545,Table16[Date],0)),S544+(K544*0.01)+J545)</f>
        <v>42677.331180842899</v>
      </c>
      <c r="T545" s="27">
        <f t="shared" si="107"/>
        <v>-4.6429420545202001E-2</v>
      </c>
      <c r="U545" s="28">
        <f t="shared" si="108"/>
        <v>5.8920504820612896E-5</v>
      </c>
      <c r="V545" s="29">
        <f t="shared" si="103"/>
        <v>1.7214234767287877E-2</v>
      </c>
      <c r="W545" s="45">
        <f t="shared" si="109"/>
        <v>4700030.3973404132</v>
      </c>
      <c r="X545" s="45">
        <f t="shared" si="110"/>
        <v>0</v>
      </c>
      <c r="Y545" s="15"/>
      <c r="Z545" s="15"/>
    </row>
    <row r="546" spans="1:26" ht="18" customHeight="1" x14ac:dyDescent="0.25">
      <c r="A546" s="15"/>
      <c r="B546" s="15"/>
      <c r="C546" s="15"/>
      <c r="D546" s="15"/>
      <c r="E546" s="16"/>
      <c r="F546" s="15"/>
      <c r="G546" s="23">
        <v>544</v>
      </c>
      <c r="H546" s="24">
        <f t="shared" si="102"/>
        <v>45262</v>
      </c>
      <c r="I546" s="25">
        <f>SUMIF(Table1[Date],"="&amp;H546,Table1[$STAKE TO FAUCET])</f>
        <v>0</v>
      </c>
      <c r="J546" s="25">
        <f>SUMIF(Table13[Date],"="&amp;H546,Table13[$STAKE CLAIMED])</f>
        <v>0</v>
      </c>
      <c r="K546" s="26">
        <f>IF(IFERROR(MATCH(H546,Table16[Date],0),0)=1,INDEX(Table16[New NFV],MATCH(H546,Table16[Date],0)),K545 + (K545*0.0095)+I546)</f>
        <v>41171.210385707884</v>
      </c>
      <c r="L546" s="26">
        <f>IF(T546&lt;-0.33,IF(L545-(W545-X546)&lt;K546,K546,L545-(W545-X546)),IF(IFERROR(MATCH(H546,Table16[Date],0),0)=1,INDEX(Table16[New GFV],MATCH(H546,Table16[Date],0)),L545+(L545*V545*0.95)+I546))</f>
        <v>4538292.059797545</v>
      </c>
      <c r="M546" s="26">
        <f t="shared" si="111"/>
        <v>407.83764621800782</v>
      </c>
      <c r="N546" s="26">
        <f t="shared" si="105"/>
        <v>20.391882310900392</v>
      </c>
      <c r="O546" s="26">
        <f t="shared" si="104"/>
        <v>76866.191920161393</v>
      </c>
      <c r="P546" s="26">
        <f t="shared" si="106"/>
        <v>3843.30959600807</v>
      </c>
      <c r="Q546" s="26">
        <f t="shared" si="112"/>
        <v>77274.029566379395</v>
      </c>
      <c r="R546" s="26">
        <f t="shared" si="113"/>
        <v>3863.7014783189702</v>
      </c>
      <c r="S546" s="26">
        <f>IF(IFERROR(MATCH(H546,Table16[Date],0),0)=1,INDEX(Table16[New Claimed],MATCH(H546,Table16[Date],0)),S545+(K545*0.01)+J546)</f>
        <v>43085.168827060908</v>
      </c>
      <c r="T546" s="27">
        <f t="shared" si="107"/>
        <v>-4.648778657276089E-2</v>
      </c>
      <c r="U546" s="28">
        <f t="shared" si="108"/>
        <v>5.8366027558889866E-5</v>
      </c>
      <c r="V546" s="29">
        <f t="shared" si="103"/>
        <v>1.7210732805634343E-2</v>
      </c>
      <c r="W546" s="45">
        <f t="shared" si="109"/>
        <v>4776896.5892605744</v>
      </c>
      <c r="X546" s="45">
        <f t="shared" si="110"/>
        <v>0</v>
      </c>
      <c r="Y546" s="15"/>
      <c r="Z546" s="15"/>
    </row>
    <row r="547" spans="1:26" ht="18" customHeight="1" x14ac:dyDescent="0.25">
      <c r="A547" s="15"/>
      <c r="B547" s="15"/>
      <c r="C547" s="15"/>
      <c r="D547" s="15"/>
      <c r="E547" s="16"/>
      <c r="F547" s="15"/>
      <c r="G547" s="23">
        <v>545</v>
      </c>
      <c r="H547" s="24">
        <f t="shared" si="102"/>
        <v>45263</v>
      </c>
      <c r="I547" s="25">
        <f>SUMIF(Table1[Date],"="&amp;H547,Table1[$STAKE TO FAUCET])</f>
        <v>0</v>
      </c>
      <c r="J547" s="25">
        <f>SUMIF(Table13[Date],"="&amp;H547,Table13[$STAKE CLAIMED])</f>
        <v>0</v>
      </c>
      <c r="K547" s="26">
        <f>IF(IFERROR(MATCH(H547,Table16[Date],0),0)=1,INDEX(Table16[New NFV],MATCH(H547,Table16[Date],0)),K546 + (K546*0.0095)+I547)</f>
        <v>41562.336884372111</v>
      </c>
      <c r="L547" s="26">
        <f>IF(T547&lt;-0.33,IF(L546-(W546-X547)&lt;K547,K547,L546-(W546-X547)),IF(IFERROR(MATCH(H547,Table16[Date],0),0)=1,INDEX(Table16[New GFV],MATCH(H547,Table16[Date],0)),L546+(L546*V546*0.95)+I547))</f>
        <v>4612494.0252308967</v>
      </c>
      <c r="M547" s="26">
        <f t="shared" si="111"/>
        <v>411.71210385707883</v>
      </c>
      <c r="N547" s="26">
        <f t="shared" si="105"/>
        <v>20.585605192853944</v>
      </c>
      <c r="O547" s="26">
        <f t="shared" si="104"/>
        <v>78107.332035107465</v>
      </c>
      <c r="P547" s="26">
        <f t="shared" si="106"/>
        <v>3905.3666017553733</v>
      </c>
      <c r="Q547" s="26">
        <f t="shared" si="112"/>
        <v>78519.044138964542</v>
      </c>
      <c r="R547" s="26">
        <f t="shared" si="113"/>
        <v>3925.9522069482273</v>
      </c>
      <c r="S547" s="26">
        <f>IF(IFERROR(MATCH(H547,Table16[Date],0),0)=1,INDEX(Table16[New Claimed],MATCH(H547,Table16[Date],0)),S546+(K546*0.01)+J547)</f>
        <v>43496.880930917985</v>
      </c>
      <c r="T547" s="27">
        <f t="shared" si="107"/>
        <v>-4.6545603341021077E-2</v>
      </c>
      <c r="U547" s="28">
        <f t="shared" si="108"/>
        <v>5.7816768260186835E-5</v>
      </c>
      <c r="V547" s="29">
        <f t="shared" si="103"/>
        <v>1.7207263799538731E-2</v>
      </c>
      <c r="W547" s="45">
        <f t="shared" si="109"/>
        <v>4855003.921295682</v>
      </c>
      <c r="X547" s="45">
        <f t="shared" si="110"/>
        <v>0</v>
      </c>
      <c r="Y547" s="15"/>
      <c r="Z547" s="15"/>
    </row>
    <row r="548" spans="1:26" ht="18" customHeight="1" x14ac:dyDescent="0.25">
      <c r="A548" s="15"/>
      <c r="B548" s="15"/>
      <c r="C548" s="15"/>
      <c r="D548" s="15"/>
      <c r="E548" s="16"/>
      <c r="F548" s="15"/>
      <c r="G548" s="23">
        <v>546</v>
      </c>
      <c r="H548" s="24">
        <f t="shared" si="102"/>
        <v>45264</v>
      </c>
      <c r="I548" s="25">
        <f>SUMIF(Table1[Date],"="&amp;H548,Table1[$STAKE TO FAUCET])</f>
        <v>0</v>
      </c>
      <c r="J548" s="25">
        <f>SUMIF(Table13[Date],"="&amp;H548,Table13[$STAKE CLAIMED])</f>
        <v>0</v>
      </c>
      <c r="K548" s="26">
        <f>IF(IFERROR(MATCH(H548,Table16[Date],0),0)=1,INDEX(Table16[New NFV],MATCH(H548,Table16[Date],0)),K547 + (K547*0.0095)+I548)</f>
        <v>41957.179084773648</v>
      </c>
      <c r="L548" s="26">
        <f>IF(T548&lt;-0.33,IF(L547-(W547-X548)&lt;K548,K548,L547-(W547-X548)),IF(IFERROR(MATCH(H548,Table16[Date],0),0)=1,INDEX(Table16[New GFV],MATCH(H548,Table16[Date],0)),L547+(L547*V547*0.95)+I548))</f>
        <v>4687894.0066235438</v>
      </c>
      <c r="M548" s="26">
        <f t="shared" si="111"/>
        <v>415.6233688437211</v>
      </c>
      <c r="N548" s="26">
        <f t="shared" si="105"/>
        <v>20.781168442186058</v>
      </c>
      <c r="O548" s="26">
        <f t="shared" si="104"/>
        <v>79368.401465944291</v>
      </c>
      <c r="P548" s="26">
        <f t="shared" si="106"/>
        <v>3968.4200732972149</v>
      </c>
      <c r="Q548" s="26">
        <f t="shared" si="112"/>
        <v>79784.024834788012</v>
      </c>
      <c r="R548" s="26">
        <f t="shared" si="113"/>
        <v>3989.2012417394008</v>
      </c>
      <c r="S548" s="26">
        <f>IF(IFERROR(MATCH(H548,Table16[Date],0),0)=1,INDEX(Table16[New Claimed],MATCH(H548,Table16[Date],0)),S547+(K547*0.01)+J548)</f>
        <v>43912.504299761706</v>
      </c>
      <c r="T548" s="27">
        <f t="shared" si="107"/>
        <v>-4.6602876018842006E-2</v>
      </c>
      <c r="U548" s="28">
        <f t="shared" si="108"/>
        <v>5.727267782092843E-5</v>
      </c>
      <c r="V548" s="29">
        <f t="shared" si="103"/>
        <v>1.7203827438869477E-2</v>
      </c>
      <c r="W548" s="45">
        <f t="shared" si="109"/>
        <v>4934372.322761626</v>
      </c>
      <c r="X548" s="45">
        <f t="shared" si="110"/>
        <v>0</v>
      </c>
      <c r="Y548" s="15"/>
      <c r="Z548" s="15"/>
    </row>
    <row r="549" spans="1:26" ht="18" customHeight="1" x14ac:dyDescent="0.25">
      <c r="A549" s="15"/>
      <c r="B549" s="15"/>
      <c r="C549" s="15"/>
      <c r="D549" s="15"/>
      <c r="E549" s="16"/>
      <c r="F549" s="15"/>
      <c r="G549" s="23">
        <v>547</v>
      </c>
      <c r="H549" s="24">
        <f t="shared" si="102"/>
        <v>45265</v>
      </c>
      <c r="I549" s="25">
        <f>SUMIF(Table1[Date],"="&amp;H549,Table1[$STAKE TO FAUCET])</f>
        <v>0</v>
      </c>
      <c r="J549" s="25">
        <f>SUMIF(Table13[Date],"="&amp;H549,Table13[$STAKE CLAIMED])</f>
        <v>0</v>
      </c>
      <c r="K549" s="26">
        <f>IF(IFERROR(MATCH(H549,Table16[Date],0),0)=1,INDEX(Table16[New NFV],MATCH(H549,Table16[Date],0)),K548 + (K548*0.0095)+I549)</f>
        <v>42355.772286078995</v>
      </c>
      <c r="L549" s="26">
        <f>IF(T549&lt;-0.33,IF(L548-(W548-X549)&lt;K549,K549,L548-(W548-X549)),IF(IFERROR(MATCH(H549,Table16[Date],0),0)=1,INDEX(Table16[New GFV],MATCH(H549,Table16[Date],0)),L548+(L548*V548*0.95)+I549))</f>
        <v>4764511.2401881227</v>
      </c>
      <c r="M549" s="26">
        <f t="shared" si="111"/>
        <v>419.57179084773651</v>
      </c>
      <c r="N549" s="26">
        <f t="shared" si="105"/>
        <v>20.978589542386828</v>
      </c>
      <c r="O549" s="26">
        <f t="shared" si="104"/>
        <v>80649.719541661892</v>
      </c>
      <c r="P549" s="26">
        <f t="shared" si="106"/>
        <v>4032.4859770830949</v>
      </c>
      <c r="Q549" s="26">
        <f t="shared" si="112"/>
        <v>81069.291332509631</v>
      </c>
      <c r="R549" s="26">
        <f t="shared" si="113"/>
        <v>4053.4645666254819</v>
      </c>
      <c r="S549" s="26">
        <f>IF(IFERROR(MATCH(H549,Table16[Date],0),0)=1,INDEX(Table16[New Claimed],MATCH(H549,Table16[Date],0)),S548+(K548*0.01)+J549)</f>
        <v>44332.076090609444</v>
      </c>
      <c r="T549" s="27">
        <f t="shared" si="107"/>
        <v>-4.6659609726440947E-2</v>
      </c>
      <c r="U549" s="28">
        <f t="shared" si="108"/>
        <v>5.673370759894103E-5</v>
      </c>
      <c r="V549" s="29">
        <f t="shared" si="103"/>
        <v>1.7200423416413542E-2</v>
      </c>
      <c r="W549" s="45">
        <f t="shared" si="109"/>
        <v>5015022.0423032874</v>
      </c>
      <c r="X549" s="45">
        <f t="shared" si="110"/>
        <v>0</v>
      </c>
      <c r="Y549" s="15"/>
      <c r="Z549" s="15"/>
    </row>
    <row r="550" spans="1:26" ht="18" customHeight="1" x14ac:dyDescent="0.25">
      <c r="A550" s="15"/>
      <c r="B550" s="15"/>
      <c r="C550" s="15"/>
      <c r="D550" s="15"/>
      <c r="E550" s="16"/>
      <c r="F550" s="15"/>
      <c r="G550" s="23">
        <v>548</v>
      </c>
      <c r="H550" s="24">
        <f t="shared" si="102"/>
        <v>45266</v>
      </c>
      <c r="I550" s="25">
        <f>SUMIF(Table1[Date],"="&amp;H550,Table1[$STAKE TO FAUCET])</f>
        <v>0</v>
      </c>
      <c r="J550" s="25">
        <f>SUMIF(Table13[Date],"="&amp;H550,Table13[$STAKE CLAIMED])</f>
        <v>0</v>
      </c>
      <c r="K550" s="26">
        <f>IF(IFERROR(MATCH(H550,Table16[Date],0),0)=1,INDEX(Table16[New NFV],MATCH(H550,Table16[Date],0)),K549 + (K549*0.0095)+I550)</f>
        <v>42758.152122796746</v>
      </c>
      <c r="L550" s="26">
        <f>IF(T550&lt;-0.33,IF(L549-(W549-X550)&lt;K550,K550,L549-(W549-X550)),IF(IFERROR(MATCH(H550,Table16[Date],0),0)=1,INDEX(Table16[New GFV],MATCH(H550,Table16[Date],0)),L549+(L549*V549*0.95)+I550))</f>
        <v>4842365.2703564456</v>
      </c>
      <c r="M550" s="26">
        <f t="shared" si="111"/>
        <v>423.55772286078997</v>
      </c>
      <c r="N550" s="26">
        <f t="shared" si="105"/>
        <v>21.177886143039501</v>
      </c>
      <c r="O550" s="26">
        <f t="shared" si="104"/>
        <v>81951.61070349731</v>
      </c>
      <c r="P550" s="26">
        <f t="shared" si="106"/>
        <v>4097.5805351748659</v>
      </c>
      <c r="Q550" s="26">
        <f t="shared" si="112"/>
        <v>82375.168426358097</v>
      </c>
      <c r="R550" s="26">
        <f t="shared" si="113"/>
        <v>4118.7584213179052</v>
      </c>
      <c r="S550" s="26">
        <f>IF(IFERROR(MATCH(H550,Table16[Date],0),0)=1,INDEX(Table16[New Claimed],MATCH(H550,Table16[Date],0)),S549+(K549*0.01)+J550)</f>
        <v>44755.633813470231</v>
      </c>
      <c r="T550" s="27">
        <f t="shared" si="107"/>
        <v>-4.6715809535850278E-2</v>
      </c>
      <c r="U550" s="28">
        <f t="shared" si="108"/>
        <v>5.6199809409331059E-5</v>
      </c>
      <c r="V550" s="29">
        <f t="shared" si="103"/>
        <v>1.719705142784898E-2</v>
      </c>
      <c r="W550" s="45">
        <f t="shared" si="109"/>
        <v>5096973.6530067846</v>
      </c>
      <c r="X550" s="45">
        <f t="shared" si="110"/>
        <v>0</v>
      </c>
      <c r="Y550" s="15"/>
      <c r="Z550" s="15"/>
    </row>
    <row r="551" spans="1:26" ht="18" customHeight="1" x14ac:dyDescent="0.25">
      <c r="A551" s="15"/>
      <c r="B551" s="15"/>
      <c r="C551" s="15"/>
      <c r="D551" s="15"/>
      <c r="E551" s="16"/>
      <c r="F551" s="15"/>
      <c r="G551" s="23">
        <v>549</v>
      </c>
      <c r="H551" s="24">
        <f t="shared" si="102"/>
        <v>45267</v>
      </c>
      <c r="I551" s="25">
        <f>SUMIF(Table1[Date],"="&amp;H551,Table1[$STAKE TO FAUCET])</f>
        <v>0</v>
      </c>
      <c r="J551" s="25">
        <f>SUMIF(Table13[Date],"="&amp;H551,Table13[$STAKE CLAIMED])</f>
        <v>0</v>
      </c>
      <c r="K551" s="26">
        <f>IF(IFERROR(MATCH(H551,Table16[Date],0),0)=1,INDEX(Table16[New NFV],MATCH(H551,Table16[Date],0)),K550 + (K550*0.0095)+I551)</f>
        <v>43164.354567963317</v>
      </c>
      <c r="L551" s="26">
        <f>IF(T551&lt;-0.33,IF(L550-(W550-X551)&lt;K551,K551,L550-(W550-X551)),IF(IFERROR(MATCH(H551,Table16[Date],0),0)=1,INDEX(Table16[New GFV],MATCH(H551,Table16[Date],0)),L550+(L550*V550*0.95)+I551))</f>
        <v>4921475.9547138577</v>
      </c>
      <c r="M551" s="26">
        <f t="shared" si="111"/>
        <v>427.58152122796747</v>
      </c>
      <c r="N551" s="26">
        <f t="shared" si="105"/>
        <v>21.379076061398376</v>
      </c>
      <c r="O551" s="26">
        <f t="shared" si="104"/>
        <v>83274.404586749617</v>
      </c>
      <c r="P551" s="26">
        <f t="shared" si="106"/>
        <v>4163.7202293374812</v>
      </c>
      <c r="Q551" s="26">
        <f t="shared" si="112"/>
        <v>83701.986107977587</v>
      </c>
      <c r="R551" s="26">
        <f t="shared" si="113"/>
        <v>4185.0993053988796</v>
      </c>
      <c r="S551" s="26">
        <f>IF(IFERROR(MATCH(H551,Table16[Date],0),0)=1,INDEX(Table16[New Claimed],MATCH(H551,Table16[Date],0)),S550+(K550*0.01)+J551)</f>
        <v>45183.215334698201</v>
      </c>
      <c r="T551" s="27">
        <f t="shared" si="107"/>
        <v>-4.6771480471372258E-2</v>
      </c>
      <c r="U551" s="28">
        <f t="shared" si="108"/>
        <v>5.5670935521980047E-5</v>
      </c>
      <c r="V551" s="29">
        <f t="shared" si="103"/>
        <v>1.7193711171717661E-2</v>
      </c>
      <c r="W551" s="45">
        <f t="shared" si="109"/>
        <v>5180248.0575935338</v>
      </c>
      <c r="X551" s="45">
        <f t="shared" si="110"/>
        <v>0</v>
      </c>
      <c r="Y551" s="15"/>
      <c r="Z551" s="15"/>
    </row>
    <row r="552" spans="1:26" ht="18" customHeight="1" x14ac:dyDescent="0.25">
      <c r="A552" s="15"/>
      <c r="B552" s="15"/>
      <c r="C552" s="15"/>
      <c r="D552" s="15"/>
      <c r="E552" s="16"/>
      <c r="F552" s="15"/>
      <c r="G552" s="23">
        <v>550</v>
      </c>
      <c r="H552" s="24">
        <f t="shared" si="102"/>
        <v>45268</v>
      </c>
      <c r="I552" s="25">
        <f>SUMIF(Table1[Date],"="&amp;H552,Table1[$STAKE TO FAUCET])</f>
        <v>0</v>
      </c>
      <c r="J552" s="25">
        <f>SUMIF(Table13[Date],"="&amp;H552,Table13[$STAKE CLAIMED])</f>
        <v>0</v>
      </c>
      <c r="K552" s="26">
        <f>IF(IFERROR(MATCH(H552,Table16[Date],0),0)=1,INDEX(Table16[New NFV],MATCH(H552,Table16[Date],0)),K551 + (K551*0.0095)+I552)</f>
        <v>43574.415936358972</v>
      </c>
      <c r="L552" s="26">
        <f>IF(T552&lt;-0.33,IF(L551-(W551-X552)&lt;K552,K552,L551-(W551-X552)),IF(IFERROR(MATCH(H552,Table16[Date],0),0)=1,INDEX(Table16[New GFV],MATCH(H552,Table16[Date],0)),L551+(L551*V551*0.95)+I552))</f>
        <v>5001863.4690125659</v>
      </c>
      <c r="M552" s="26">
        <f t="shared" si="111"/>
        <v>431.64354567963318</v>
      </c>
      <c r="N552" s="26">
        <f t="shared" si="105"/>
        <v>21.582177283981661</v>
      </c>
      <c r="O552" s="26">
        <f t="shared" si="104"/>
        <v>84618.436103903499</v>
      </c>
      <c r="P552" s="26">
        <f t="shared" si="106"/>
        <v>4230.9218051951748</v>
      </c>
      <c r="Q552" s="26">
        <f t="shared" si="112"/>
        <v>85050.079649583131</v>
      </c>
      <c r="R552" s="26">
        <f t="shared" si="113"/>
        <v>4252.5039824791565</v>
      </c>
      <c r="S552" s="26">
        <f>IF(IFERROR(MATCH(H552,Table16[Date],0),0)=1,INDEX(Table16[New Claimed],MATCH(H552,Table16[Date],0)),S551+(K551*0.01)+J552)</f>
        <v>45614.858880377833</v>
      </c>
      <c r="T552" s="27">
        <f t="shared" si="107"/>
        <v>-4.6826627510026898E-2</v>
      </c>
      <c r="U552" s="28">
        <f t="shared" si="108"/>
        <v>5.5147038654640435E-5</v>
      </c>
      <c r="V552" s="29">
        <f t="shared" si="103"/>
        <v>1.7190402349398382E-2</v>
      </c>
      <c r="W552" s="45">
        <f t="shared" si="109"/>
        <v>5264866.4936974375</v>
      </c>
      <c r="X552" s="45">
        <f t="shared" si="110"/>
        <v>0</v>
      </c>
      <c r="Y552" s="15"/>
      <c r="Z552" s="15"/>
    </row>
    <row r="553" spans="1:26" ht="18" customHeight="1" x14ac:dyDescent="0.25">
      <c r="A553" s="15"/>
      <c r="B553" s="15"/>
      <c r="C553" s="15"/>
      <c r="D553" s="15"/>
      <c r="E553" s="16"/>
      <c r="F553" s="15"/>
      <c r="G553" s="23">
        <v>551</v>
      </c>
      <c r="H553" s="24">
        <f t="shared" si="102"/>
        <v>45269</v>
      </c>
      <c r="I553" s="25">
        <f>SUMIF(Table1[Date],"="&amp;H553,Table1[$STAKE TO FAUCET])</f>
        <v>0</v>
      </c>
      <c r="J553" s="25">
        <f>SUMIF(Table13[Date],"="&amp;H553,Table13[$STAKE CLAIMED])</f>
        <v>0</v>
      </c>
      <c r="K553" s="26">
        <f>IF(IFERROR(MATCH(H553,Table16[Date],0),0)=1,INDEX(Table16[New NFV],MATCH(H553,Table16[Date],0)),K552 + (K552*0.0095)+I553)</f>
        <v>43988.372887754384</v>
      </c>
      <c r="L553" s="26">
        <f>IF(T553&lt;-0.33,IF(L552-(W552-X553)&lt;K553,K553,L552-(W552-X553)),IF(IFERROR(MATCH(H553,Table16[Date],0),0)=1,INDEX(Table16[New GFV],MATCH(H553,Table16[Date],0)),L552+(L552*V552*0.95)+I553))</f>
        <v>5083548.312265195</v>
      </c>
      <c r="M553" s="26">
        <f t="shared" si="111"/>
        <v>435.74415936358974</v>
      </c>
      <c r="N553" s="26">
        <f t="shared" si="105"/>
        <v>21.787207968179487</v>
      </c>
      <c r="O553" s="26">
        <f t="shared" si="104"/>
        <v>85984.045529083553</v>
      </c>
      <c r="P553" s="26">
        <f t="shared" si="106"/>
        <v>4299.202276454178</v>
      </c>
      <c r="Q553" s="26">
        <f t="shared" si="112"/>
        <v>86419.789688447141</v>
      </c>
      <c r="R553" s="26">
        <f t="shared" si="113"/>
        <v>4320.9894844223572</v>
      </c>
      <c r="S553" s="26">
        <f>IF(IFERROR(MATCH(H553,Table16[Date],0),0)=1,INDEX(Table16[New Claimed],MATCH(H553,Table16[Date],0)),S552+(K552*0.01)+J553)</f>
        <v>46050.603039741422</v>
      </c>
      <c r="T553" s="27">
        <f t="shared" si="107"/>
        <v>-4.6881255581997849E-2</v>
      </c>
      <c r="U553" s="28">
        <f t="shared" si="108"/>
        <v>5.4628071970951042E-5</v>
      </c>
      <c r="V553" s="29">
        <f t="shared" si="103"/>
        <v>1.7187124665080128E-2</v>
      </c>
      <c r="W553" s="45">
        <f t="shared" si="109"/>
        <v>5350850.5392265208</v>
      </c>
      <c r="X553" s="45">
        <f t="shared" si="110"/>
        <v>0</v>
      </c>
      <c r="Y553" s="15"/>
      <c r="Z553" s="15"/>
    </row>
    <row r="554" spans="1:26" ht="18" customHeight="1" x14ac:dyDescent="0.25">
      <c r="A554" s="15"/>
      <c r="B554" s="15"/>
      <c r="C554" s="15"/>
      <c r="D554" s="15"/>
      <c r="E554" s="16"/>
      <c r="F554" s="15"/>
      <c r="G554" s="23">
        <v>552</v>
      </c>
      <c r="H554" s="24">
        <f t="shared" si="102"/>
        <v>45270</v>
      </c>
      <c r="I554" s="25">
        <f>SUMIF(Table1[Date],"="&amp;H554,Table1[$STAKE TO FAUCET])</f>
        <v>0</v>
      </c>
      <c r="J554" s="25">
        <f>SUMIF(Table13[Date],"="&amp;H554,Table13[$STAKE CLAIMED])</f>
        <v>0</v>
      </c>
      <c r="K554" s="26">
        <f>IF(IFERROR(MATCH(H554,Table16[Date],0),0)=1,INDEX(Table16[New NFV],MATCH(H554,Table16[Date],0)),K553 + (K553*0.0095)+I554)</f>
        <v>44406.26243018805</v>
      </c>
      <c r="L554" s="26">
        <f>IF(T554&lt;-0.33,IF(L553-(W553-X554)&lt;K554,K554,L553-(W553-X554)),IF(IFERROR(MATCH(H554,Table16[Date],0),0)=1,INDEX(Table16[New GFV],MATCH(H554,Table16[Date],0)),L553+(L553*V553*0.95)+I554))</f>
        <v>5166551.3119198615</v>
      </c>
      <c r="M554" s="26">
        <f t="shared" si="111"/>
        <v>439.88372887754383</v>
      </c>
      <c r="N554" s="26">
        <f t="shared" si="105"/>
        <v>21.994186443877194</v>
      </c>
      <c r="O554" s="26">
        <f t="shared" si="104"/>
        <v>87371.578583859591</v>
      </c>
      <c r="P554" s="26">
        <f t="shared" si="106"/>
        <v>4368.5789291929796</v>
      </c>
      <c r="Q554" s="26">
        <f t="shared" si="112"/>
        <v>87811.462312737131</v>
      </c>
      <c r="R554" s="26">
        <f t="shared" si="113"/>
        <v>4390.5731156368565</v>
      </c>
      <c r="S554" s="26">
        <f>IF(IFERROR(MATCH(H554,Table16[Date],0),0)=1,INDEX(Table16[New Claimed],MATCH(H554,Table16[Date],0)),S553+(K553*0.01)+J554)</f>
        <v>46490.486768618968</v>
      </c>
      <c r="T554" s="27">
        <f t="shared" si="107"/>
        <v>-4.6935369571072735E-2</v>
      </c>
      <c r="U554" s="28">
        <f t="shared" si="108"/>
        <v>5.411398907488596E-5</v>
      </c>
      <c r="V554" s="29">
        <f t="shared" si="103"/>
        <v>1.7183877825735633E-2</v>
      </c>
      <c r="W554" s="45">
        <f t="shared" si="109"/>
        <v>5438222.1178103806</v>
      </c>
      <c r="X554" s="45">
        <f t="shared" si="110"/>
        <v>0</v>
      </c>
      <c r="Y554" s="15"/>
      <c r="Z554" s="15"/>
    </row>
    <row r="555" spans="1:26" ht="18" customHeight="1" x14ac:dyDescent="0.25">
      <c r="A555" s="15"/>
      <c r="B555" s="15"/>
      <c r="C555" s="15"/>
      <c r="D555" s="15"/>
      <c r="E555" s="16"/>
      <c r="F555" s="15"/>
      <c r="G555" s="23">
        <v>553</v>
      </c>
      <c r="H555" s="24">
        <f t="shared" si="102"/>
        <v>45271</v>
      </c>
      <c r="I555" s="25">
        <f>SUMIF(Table1[Date],"="&amp;H555,Table1[$STAKE TO FAUCET])</f>
        <v>0</v>
      </c>
      <c r="J555" s="25">
        <f>SUMIF(Table13[Date],"="&amp;H555,Table13[$STAKE CLAIMED])</f>
        <v>0</v>
      </c>
      <c r="K555" s="26">
        <f>IF(IFERROR(MATCH(H555,Table16[Date],0),0)=1,INDEX(Table16[New NFV],MATCH(H555,Table16[Date],0)),K554 + (K554*0.0095)+I555)</f>
        <v>44828.121923274834</v>
      </c>
      <c r="L555" s="26">
        <f>IF(T555&lt;-0.33,IF(L554-(W554-X555)&lt;K555,K555,L554-(W554-X555)),IF(IFERROR(MATCH(H555,Table16[Date],0),0)=1,INDEX(Table16[New GFV],MATCH(H555,Table16[Date],0)),L554+(L554*V554*0.95)+I555))</f>
        <v>5250893.6291180653</v>
      </c>
      <c r="M555" s="26">
        <f t="shared" si="111"/>
        <v>444.06262430188053</v>
      </c>
      <c r="N555" s="26">
        <f t="shared" si="105"/>
        <v>22.203131215094029</v>
      </c>
      <c r="O555" s="26">
        <f t="shared" si="104"/>
        <v>88781.386524425048</v>
      </c>
      <c r="P555" s="26">
        <f t="shared" si="106"/>
        <v>4439.0693262212526</v>
      </c>
      <c r="Q555" s="26">
        <f t="shared" si="112"/>
        <v>89225.449148726926</v>
      </c>
      <c r="R555" s="26">
        <f t="shared" si="113"/>
        <v>4461.2724574363465</v>
      </c>
      <c r="S555" s="26">
        <f>IF(IFERROR(MATCH(H555,Table16[Date],0),0)=1,INDEX(Table16[New Claimed],MATCH(H555,Table16[Date],0)),S554+(K554*0.01)+J555)</f>
        <v>46934.549392920846</v>
      </c>
      <c r="T555" s="27">
        <f t="shared" si="107"/>
        <v>-4.6988974315079479E-2</v>
      </c>
      <c r="U555" s="28">
        <f t="shared" si="108"/>
        <v>5.3604744006743865E-5</v>
      </c>
      <c r="V555" s="29">
        <f t="shared" si="103"/>
        <v>1.7180661541095228E-2</v>
      </c>
      <c r="W555" s="45">
        <f t="shared" si="109"/>
        <v>5527003.5043348055</v>
      </c>
      <c r="X555" s="45">
        <f t="shared" si="110"/>
        <v>0</v>
      </c>
      <c r="Y555" s="15"/>
      <c r="Z555" s="15"/>
    </row>
    <row r="556" spans="1:26" ht="18" customHeight="1" x14ac:dyDescent="0.25">
      <c r="A556" s="15"/>
      <c r="B556" s="15"/>
      <c r="C556" s="15"/>
      <c r="D556" s="15"/>
      <c r="E556" s="16"/>
      <c r="F556" s="15"/>
      <c r="G556" s="23">
        <v>554</v>
      </c>
      <c r="H556" s="24">
        <f t="shared" si="102"/>
        <v>45272</v>
      </c>
      <c r="I556" s="25">
        <f>SUMIF(Table1[Date],"="&amp;H556,Table1[$STAKE TO FAUCET])</f>
        <v>0</v>
      </c>
      <c r="J556" s="25">
        <f>SUMIF(Table13[Date],"="&amp;H556,Table13[$STAKE CLAIMED])</f>
        <v>0</v>
      </c>
      <c r="K556" s="26">
        <f>IF(IFERROR(MATCH(H556,Table16[Date],0),0)=1,INDEX(Table16[New NFV],MATCH(H556,Table16[Date],0)),K555 + (K555*0.0095)+I556)</f>
        <v>45253.989081545944</v>
      </c>
      <c r="L556" s="26">
        <f>IF(T556&lt;-0.33,IF(L555-(W555-X556)&lt;K556,K556,L555-(W555-X556)),IF(IFERROR(MATCH(H556,Table16[Date],0),0)=1,INDEX(Table16[New GFV],MATCH(H556,Table16[Date],0)),L555+(L555*V555*0.95)+I556))</f>
        <v>5336596.7640367271</v>
      </c>
      <c r="M556" s="26">
        <f t="shared" si="111"/>
        <v>448.28121923274836</v>
      </c>
      <c r="N556" s="26">
        <f t="shared" si="105"/>
        <v>22.414060961637418</v>
      </c>
      <c r="O556" s="26">
        <f t="shared" si="104"/>
        <v>90213.826230170685</v>
      </c>
      <c r="P556" s="26">
        <f t="shared" si="106"/>
        <v>4510.6913115085345</v>
      </c>
      <c r="Q556" s="26">
        <f t="shared" si="112"/>
        <v>90662.10744940344</v>
      </c>
      <c r="R556" s="26">
        <f t="shared" si="113"/>
        <v>4533.1053724701715</v>
      </c>
      <c r="S556" s="26">
        <f>IF(IFERROR(MATCH(H556,Table16[Date],0),0)=1,INDEX(Table16[New Claimed],MATCH(H556,Table16[Date],0)),S555+(K555*0.01)+J556)</f>
        <v>47382.830612153593</v>
      </c>
      <c r="T556" s="27">
        <f t="shared" si="107"/>
        <v>-4.7042074606319435E-2</v>
      </c>
      <c r="U556" s="28">
        <f t="shared" si="108"/>
        <v>5.3100291239956132E-5</v>
      </c>
      <c r="V556" s="29">
        <f t="shared" si="103"/>
        <v>1.7177475523620832E-2</v>
      </c>
      <c r="W556" s="45">
        <f t="shared" si="109"/>
        <v>5617217.3305649767</v>
      </c>
      <c r="X556" s="45">
        <f t="shared" si="110"/>
        <v>0</v>
      </c>
      <c r="Y556" s="15"/>
      <c r="Z556" s="15"/>
    </row>
    <row r="557" spans="1:26" ht="18" customHeight="1" x14ac:dyDescent="0.25">
      <c r="A557" s="15"/>
      <c r="B557" s="15"/>
      <c r="C557" s="15"/>
      <c r="D557" s="15"/>
      <c r="E557" s="16"/>
      <c r="F557" s="15"/>
      <c r="G557" s="23">
        <v>555</v>
      </c>
      <c r="H557" s="24">
        <f t="shared" si="102"/>
        <v>45273</v>
      </c>
      <c r="I557" s="25">
        <f>SUMIF(Table1[Date],"="&amp;H557,Table1[$STAKE TO FAUCET])</f>
        <v>0</v>
      </c>
      <c r="J557" s="25">
        <f>SUMIF(Table13[Date],"="&amp;H557,Table13[$STAKE CLAIMED])</f>
        <v>0</v>
      </c>
      <c r="K557" s="26">
        <f>IF(IFERROR(MATCH(H557,Table16[Date],0),0)=1,INDEX(Table16[New NFV],MATCH(H557,Table16[Date],0)),K556 + (K556*0.0095)+I557)</f>
        <v>45683.901977820628</v>
      </c>
      <c r="L557" s="26">
        <f>IF(T557&lt;-0.33,IF(L556-(W556-X557)&lt;K557,K557,L556-(W556-X557)),IF(IFERROR(MATCH(H557,Table16[Date],0),0)=1,INDEX(Table16[New GFV],MATCH(H557,Table16[Date],0)),L556+(L556*V556*0.95)+I557))</f>
        <v>5423682.5613157181</v>
      </c>
      <c r="M557" s="26">
        <f t="shared" si="111"/>
        <v>452.53989081545944</v>
      </c>
      <c r="N557" s="26">
        <f t="shared" si="105"/>
        <v>22.626994540772973</v>
      </c>
      <c r="O557" s="26">
        <f t="shared" si="104"/>
        <v>91669.260293675019</v>
      </c>
      <c r="P557" s="26">
        <f t="shared" si="106"/>
        <v>4583.4630146837508</v>
      </c>
      <c r="Q557" s="26">
        <f t="shared" si="112"/>
        <v>92121.800184490479</v>
      </c>
      <c r="R557" s="26">
        <f t="shared" si="113"/>
        <v>4606.0900092245238</v>
      </c>
      <c r="S557" s="26">
        <f>IF(IFERROR(MATCH(H557,Table16[Date],0),0)=1,INDEX(Table16[New Claimed],MATCH(H557,Table16[Date],0)),S556+(K556*0.01)+J557)</f>
        <v>47835.370502969054</v>
      </c>
      <c r="T557" s="27">
        <f t="shared" si="107"/>
        <v>-4.7094675191995561E-2</v>
      </c>
      <c r="U557" s="28">
        <f t="shared" si="108"/>
        <v>5.2600585676125522E-5</v>
      </c>
      <c r="V557" s="29">
        <f t="shared" si="103"/>
        <v>1.7174319488480264E-2</v>
      </c>
      <c r="W557" s="45">
        <f t="shared" si="109"/>
        <v>5708886.5908586513</v>
      </c>
      <c r="X557" s="45">
        <f t="shared" si="110"/>
        <v>0</v>
      </c>
      <c r="Y557" s="15"/>
      <c r="Z557" s="15"/>
    </row>
    <row r="558" spans="1:26" ht="18" customHeight="1" x14ac:dyDescent="0.25">
      <c r="A558" s="15"/>
      <c r="B558" s="15"/>
      <c r="C558" s="15"/>
      <c r="D558" s="15"/>
      <c r="E558" s="16"/>
      <c r="F558" s="15"/>
      <c r="G558" s="23">
        <v>556</v>
      </c>
      <c r="H558" s="24">
        <f t="shared" si="102"/>
        <v>45274</v>
      </c>
      <c r="I558" s="25">
        <f>SUMIF(Table1[Date],"="&amp;H558,Table1[$STAKE TO FAUCET])</f>
        <v>0</v>
      </c>
      <c r="J558" s="25">
        <f>SUMIF(Table13[Date],"="&amp;H558,Table13[$STAKE CLAIMED])</f>
        <v>0</v>
      </c>
      <c r="K558" s="26">
        <f>IF(IFERROR(MATCH(H558,Table16[Date],0),0)=1,INDEX(Table16[New NFV],MATCH(H558,Table16[Date],0)),K557 + (K557*0.0095)+I558)</f>
        <v>46117.89904660992</v>
      </c>
      <c r="L558" s="26">
        <f>IF(T558&lt;-0.33,IF(L557-(W557-X558)&lt;K558,K558,L557-(W557-X558)),IF(IFERROR(MATCH(H558,Table16[Date],0),0)=1,INDEX(Table16[New GFV],MATCH(H558,Table16[Date],0)),L557+(L557*V557*0.95)+I558))</f>
        <v>5512173.2155722464</v>
      </c>
      <c r="M558" s="26">
        <f t="shared" si="111"/>
        <v>456.83901977820631</v>
      </c>
      <c r="N558" s="26">
        <f t="shared" si="105"/>
        <v>22.841950988910316</v>
      </c>
      <c r="O558" s="26">
        <f t="shared" si="104"/>
        <v>93148.057112135095</v>
      </c>
      <c r="P558" s="26">
        <f t="shared" si="106"/>
        <v>4657.4028556067551</v>
      </c>
      <c r="Q558" s="26">
        <f t="shared" si="112"/>
        <v>93604.896131913294</v>
      </c>
      <c r="R558" s="26">
        <f t="shared" si="113"/>
        <v>4680.2448065956651</v>
      </c>
      <c r="S558" s="26">
        <f>IF(IFERROR(MATCH(H558,Table16[Date],0),0)=1,INDEX(Table16[New Claimed],MATCH(H558,Table16[Date],0)),S557+(K557*0.01)+J558)</f>
        <v>48292.20952274726</v>
      </c>
      <c r="T558" s="27">
        <f t="shared" si="107"/>
        <v>-4.714678077463659E-2</v>
      </c>
      <c r="U558" s="28">
        <f t="shared" si="108"/>
        <v>5.210558264102938E-5</v>
      </c>
      <c r="V558" s="29">
        <f t="shared" si="103"/>
        <v>1.7171193153521801E-2</v>
      </c>
      <c r="W558" s="45">
        <f t="shared" si="109"/>
        <v>5802034.6479707863</v>
      </c>
      <c r="X558" s="45">
        <f t="shared" si="110"/>
        <v>0</v>
      </c>
      <c r="Y558" s="15"/>
      <c r="Z558" s="15"/>
    </row>
    <row r="559" spans="1:26" ht="18" customHeight="1" x14ac:dyDescent="0.25">
      <c r="A559" s="15"/>
      <c r="B559" s="15"/>
      <c r="C559" s="15"/>
      <c r="D559" s="15"/>
      <c r="E559" s="16"/>
      <c r="F559" s="15"/>
      <c r="G559" s="23">
        <v>557</v>
      </c>
      <c r="H559" s="24">
        <f t="shared" si="102"/>
        <v>45275</v>
      </c>
      <c r="I559" s="25">
        <f>SUMIF(Table1[Date],"="&amp;H559,Table1[$STAKE TO FAUCET])</f>
        <v>0</v>
      </c>
      <c r="J559" s="25">
        <f>SUMIF(Table13[Date],"="&amp;H559,Table13[$STAKE CLAIMED])</f>
        <v>0</v>
      </c>
      <c r="K559" s="26">
        <f>IF(IFERROR(MATCH(H559,Table16[Date],0),0)=1,INDEX(Table16[New NFV],MATCH(H559,Table16[Date],0)),K558 + (K558*0.0095)+I559)</f>
        <v>46556.019087552711</v>
      </c>
      <c r="L559" s="26">
        <f>IF(T559&lt;-0.33,IF(L558-(W558-X559)&lt;K559,K559,L558-(W558-X559)),IF(IFERROR(MATCH(H559,Table16[Date],0),0)=1,INDEX(Table16[New GFV],MATCH(H559,Table16[Date],0)),L558+(L558*V558*0.95)+I559))</f>
        <v>5602091.2770034941</v>
      </c>
      <c r="M559" s="26">
        <f t="shared" si="111"/>
        <v>461.17899046609921</v>
      </c>
      <c r="N559" s="26">
        <f t="shared" si="105"/>
        <v>23.05894952330496</v>
      </c>
      <c r="O559" s="26">
        <f t="shared" si="104"/>
        <v>94650.5909802604</v>
      </c>
      <c r="P559" s="26">
        <f t="shared" si="106"/>
        <v>4732.5295490130202</v>
      </c>
      <c r="Q559" s="26">
        <f t="shared" si="112"/>
        <v>95111.769970726498</v>
      </c>
      <c r="R559" s="26">
        <f t="shared" si="113"/>
        <v>4755.5884985363255</v>
      </c>
      <c r="S559" s="26">
        <f>IF(IFERROR(MATCH(H559,Table16[Date],0),0)=1,INDEX(Table16[New Claimed],MATCH(H559,Table16[Date],0)),S558+(K558*0.01)+J559)</f>
        <v>48753.388513213358</v>
      </c>
      <c r="T559" s="27">
        <f t="shared" si="107"/>
        <v>-4.719839601251772E-2</v>
      </c>
      <c r="U559" s="28">
        <f t="shared" si="108"/>
        <v>5.1615237881129372E-5</v>
      </c>
      <c r="V559" s="29">
        <f t="shared" si="103"/>
        <v>1.7168096239248934E-2</v>
      </c>
      <c r="W559" s="45">
        <f t="shared" si="109"/>
        <v>5896685.238951047</v>
      </c>
      <c r="X559" s="45">
        <f t="shared" si="110"/>
        <v>0</v>
      </c>
      <c r="Y559" s="15"/>
      <c r="Z559" s="15"/>
    </row>
    <row r="560" spans="1:26" ht="18" customHeight="1" x14ac:dyDescent="0.25">
      <c r="A560" s="15"/>
      <c r="B560" s="15"/>
      <c r="C560" s="15"/>
      <c r="D560" s="15"/>
      <c r="E560" s="16"/>
      <c r="F560" s="15"/>
      <c r="G560" s="23">
        <v>558</v>
      </c>
      <c r="H560" s="24">
        <f t="shared" ref="H560:H623" si="114">H559+1</f>
        <v>45276</v>
      </c>
      <c r="I560" s="25">
        <f>SUMIF(Table1[Date],"="&amp;H560,Table1[$STAKE TO FAUCET])</f>
        <v>0</v>
      </c>
      <c r="J560" s="25">
        <f>SUMIF(Table13[Date],"="&amp;H560,Table13[$STAKE CLAIMED])</f>
        <v>0</v>
      </c>
      <c r="K560" s="26">
        <f>IF(IFERROR(MATCH(H560,Table16[Date],0),0)=1,INDEX(Table16[New NFV],MATCH(H560,Table16[Date],0)),K559 + (K559*0.0095)+I560)</f>
        <v>46998.301268884461</v>
      </c>
      <c r="L560" s="26">
        <f>IF(T560&lt;-0.33,IF(L559-(W559-X560)&lt;K560,K560,L559-(W559-X560)),IF(IFERROR(MATCH(H560,Table16[Date],0),0)=1,INDEX(Table16[New GFV],MATCH(H560,Table16[Date],0)),L559+(L559*V559*0.95)+I560))</f>
        <v>5693459.6570789143</v>
      </c>
      <c r="M560" s="26">
        <f t="shared" si="111"/>
        <v>465.5601908755271</v>
      </c>
      <c r="N560" s="26">
        <f t="shared" si="105"/>
        <v>23.278009543776356</v>
      </c>
      <c r="O560" s="26">
        <f t="shared" si="104"/>
        <v>96177.242184652947</v>
      </c>
      <c r="P560" s="26">
        <f t="shared" si="106"/>
        <v>4808.8621092326475</v>
      </c>
      <c r="Q560" s="26">
        <f t="shared" si="112"/>
        <v>96642.802375528481</v>
      </c>
      <c r="R560" s="26">
        <f t="shared" si="113"/>
        <v>4832.1401187764241</v>
      </c>
      <c r="S560" s="26">
        <f>IF(IFERROR(MATCH(H560,Table16[Date],0),0)=1,INDEX(Table16[New Claimed],MATCH(H560,Table16[Date],0)),S559+(K559*0.01)+J560)</f>
        <v>49218.948704088885</v>
      </c>
      <c r="T560" s="27">
        <f t="shared" si="107"/>
        <v>-4.7249525520077017E-2</v>
      </c>
      <c r="U560" s="28">
        <f t="shared" si="108"/>
        <v>5.1129507559297127E-5</v>
      </c>
      <c r="V560" s="29">
        <f t="shared" si="103"/>
        <v>1.7165028468795376E-2</v>
      </c>
      <c r="W560" s="45">
        <f t="shared" si="109"/>
        <v>5992862.4811356999</v>
      </c>
      <c r="X560" s="45">
        <f t="shared" si="110"/>
        <v>0</v>
      </c>
      <c r="Y560" s="15"/>
      <c r="Z560" s="15"/>
    </row>
    <row r="561" spans="1:26" ht="18" customHeight="1" x14ac:dyDescent="0.25">
      <c r="A561" s="15"/>
      <c r="B561" s="15"/>
      <c r="C561" s="15"/>
      <c r="D561" s="15"/>
      <c r="E561" s="16"/>
      <c r="F561" s="15"/>
      <c r="G561" s="23">
        <v>559</v>
      </c>
      <c r="H561" s="24">
        <f t="shared" si="114"/>
        <v>45277</v>
      </c>
      <c r="I561" s="25">
        <f>SUMIF(Table1[Date],"="&amp;H561,Table1[$STAKE TO FAUCET])</f>
        <v>0</v>
      </c>
      <c r="J561" s="25">
        <f>SUMIF(Table13[Date],"="&amp;H561,Table13[$STAKE CLAIMED])</f>
        <v>0</v>
      </c>
      <c r="K561" s="26">
        <f>IF(IFERROR(MATCH(H561,Table16[Date],0),0)=1,INDEX(Table16[New NFV],MATCH(H561,Table16[Date],0)),K560 + (K560*0.0095)+I561)</f>
        <v>47444.785130938864</v>
      </c>
      <c r="L561" s="26">
        <f>IF(T561&lt;-0.33,IF(L560-(W560-X561)&lt;K561,K561,L560-(W560-X561)),IF(IFERROR(MATCH(H561,Table16[Date],0),0)=1,INDEX(Table16[New GFV],MATCH(H561,Table16[Date],0)),L560+(L560*V560*0.95)+I561))</f>
        <v>5786301.6343236268</v>
      </c>
      <c r="M561" s="26">
        <f t="shared" si="111"/>
        <v>469.98301268884461</v>
      </c>
      <c r="N561" s="26">
        <f t="shared" si="105"/>
        <v>23.499150634442231</v>
      </c>
      <c r="O561" s="26">
        <f t="shared" si="104"/>
        <v>97728.397099697526</v>
      </c>
      <c r="P561" s="26">
        <f t="shared" si="106"/>
        <v>4886.4198549848761</v>
      </c>
      <c r="Q561" s="26">
        <f t="shared" si="112"/>
        <v>98198.380112386367</v>
      </c>
      <c r="R561" s="26">
        <f t="shared" si="113"/>
        <v>4909.9190056193183</v>
      </c>
      <c r="S561" s="26">
        <f>IF(IFERROR(MATCH(H561,Table16[Date],0),0)=1,INDEX(Table16[New Claimed],MATCH(H561,Table16[Date],0)),S560+(K560*0.01)+J561)</f>
        <v>49688.931716777734</v>
      </c>
      <c r="T561" s="27">
        <f t="shared" si="107"/>
        <v>-4.7300173868327959E-2</v>
      </c>
      <c r="U561" s="28">
        <f t="shared" si="108"/>
        <v>5.0648348250942332E-5</v>
      </c>
      <c r="V561" s="29">
        <f t="shared" si="103"/>
        <v>1.716198956790032E-2</v>
      </c>
      <c r="W561" s="45">
        <f t="shared" si="109"/>
        <v>6090590.8782353979</v>
      </c>
      <c r="X561" s="45">
        <f t="shared" si="110"/>
        <v>0</v>
      </c>
      <c r="Y561" s="15"/>
      <c r="Z561" s="15"/>
    </row>
    <row r="562" spans="1:26" ht="18" customHeight="1" x14ac:dyDescent="0.25">
      <c r="A562" s="15"/>
      <c r="B562" s="15"/>
      <c r="C562" s="15"/>
      <c r="D562" s="15"/>
      <c r="E562" s="16"/>
      <c r="F562" s="15"/>
      <c r="G562" s="23">
        <v>560</v>
      </c>
      <c r="H562" s="24">
        <f t="shared" si="114"/>
        <v>45278</v>
      </c>
      <c r="I562" s="25">
        <f>SUMIF(Table1[Date],"="&amp;H562,Table1[$STAKE TO FAUCET])</f>
        <v>0</v>
      </c>
      <c r="J562" s="25">
        <f>SUMIF(Table13[Date],"="&amp;H562,Table13[$STAKE CLAIMED])</f>
        <v>0</v>
      </c>
      <c r="K562" s="26">
        <f>IF(IFERROR(MATCH(H562,Table16[Date],0),0)=1,INDEX(Table16[New NFV],MATCH(H562,Table16[Date],0)),K561 + (K561*0.0095)+I562)</f>
        <v>47895.510589682781</v>
      </c>
      <c r="L562" s="26">
        <f>IF(T562&lt;-0.33,IF(L561-(W561-X562)&lt;K562,K562,L561-(W561-X562)),IF(IFERROR(MATCH(H562,Table16[Date],0),0)=1,INDEX(Table16[New GFV],MATCH(H562,Table16[Date],0)),L561+(L561*V561*0.95)+I562))</f>
        <v>5880640.8601943636</v>
      </c>
      <c r="M562" s="26">
        <f t="shared" si="111"/>
        <v>474.44785130938862</v>
      </c>
      <c r="N562" s="26">
        <f t="shared" si="105"/>
        <v>23.722392565469434</v>
      </c>
      <c r="O562" s="26">
        <f t="shared" si="104"/>
        <v>99304.448284986647</v>
      </c>
      <c r="P562" s="26">
        <f t="shared" si="106"/>
        <v>4965.2224142493324</v>
      </c>
      <c r="Q562" s="26">
        <f t="shared" si="112"/>
        <v>99778.89613629604</v>
      </c>
      <c r="R562" s="26">
        <f t="shared" si="113"/>
        <v>4988.9448068148022</v>
      </c>
      <c r="S562" s="26">
        <f>IF(IFERROR(MATCH(H562,Table16[Date],0),0)=1,INDEX(Table16[New Claimed],MATCH(H562,Table16[Date],0)),S561+(K561*0.01)+J562)</f>
        <v>50163.379568087119</v>
      </c>
      <c r="T562" s="27">
        <f t="shared" si="107"/>
        <v>-4.7350345585267906E-2</v>
      </c>
      <c r="U562" s="28">
        <f t="shared" si="108"/>
        <v>5.0171716939946542E-5</v>
      </c>
      <c r="V562" s="29">
        <f t="shared" si="103"/>
        <v>1.7158979264883922E-2</v>
      </c>
      <c r="W562" s="45">
        <f t="shared" si="109"/>
        <v>6189895.3265203843</v>
      </c>
      <c r="X562" s="45">
        <f t="shared" si="110"/>
        <v>0</v>
      </c>
      <c r="Y562" s="15"/>
      <c r="Z562" s="15"/>
    </row>
    <row r="563" spans="1:26" ht="18" customHeight="1" x14ac:dyDescent="0.25">
      <c r="A563" s="15"/>
      <c r="B563" s="15"/>
      <c r="C563" s="15"/>
      <c r="D563" s="15"/>
      <c r="E563" s="16"/>
      <c r="F563" s="15"/>
      <c r="G563" s="23">
        <v>561</v>
      </c>
      <c r="H563" s="24">
        <f t="shared" si="114"/>
        <v>45279</v>
      </c>
      <c r="I563" s="25">
        <f>SUMIF(Table1[Date],"="&amp;H563,Table1[$STAKE TO FAUCET])</f>
        <v>0</v>
      </c>
      <c r="J563" s="25">
        <f>SUMIF(Table13[Date],"="&amp;H563,Table13[$STAKE CLAIMED])</f>
        <v>0</v>
      </c>
      <c r="K563" s="26">
        <f>IF(IFERROR(MATCH(H563,Table16[Date],0),0)=1,INDEX(Table16[New NFV],MATCH(H563,Table16[Date],0)),K562 + (K562*0.0095)+I563)</f>
        <v>48350.517940284764</v>
      </c>
      <c r="L563" s="26">
        <f>IF(T563&lt;-0.33,IF(L562-(W562-X563)&lt;K563,K563,L562-(W562-X563)),IF(IFERROR(MATCH(H563,Table16[Date],0),0)=1,INDEX(Table16[New GFV],MATCH(H563,Table16[Date],0)),L562+(L562*V562*0.95)+I563))</f>
        <v>5976501.3650494525</v>
      </c>
      <c r="M563" s="26">
        <f t="shared" si="111"/>
        <v>478.95510589682783</v>
      </c>
      <c r="N563" s="26">
        <f t="shared" si="105"/>
        <v>23.947755294841393</v>
      </c>
      <c r="O563" s="26">
        <f t="shared" si="104"/>
        <v>100905.79458430424</v>
      </c>
      <c r="P563" s="26">
        <f t="shared" si="106"/>
        <v>5045.289729215212</v>
      </c>
      <c r="Q563" s="26">
        <f t="shared" si="112"/>
        <v>101384.74969020106</v>
      </c>
      <c r="R563" s="26">
        <f t="shared" si="113"/>
        <v>5069.237484510053</v>
      </c>
      <c r="S563" s="26">
        <f>IF(IFERROR(MATCH(H563,Table16[Date],0),0)=1,INDEX(Table16[New Claimed],MATCH(H563,Table16[Date],0)),S562+(K562*0.01)+J563)</f>
        <v>50642.334673983947</v>
      </c>
      <c r="T563" s="27">
        <f t="shared" si="107"/>
        <v>-4.740004515628328E-2</v>
      </c>
      <c r="U563" s="28">
        <f t="shared" si="108"/>
        <v>4.9699571015374144E-5</v>
      </c>
      <c r="V563" s="29">
        <f t="shared" si="103"/>
        <v>1.7155997290623001E-2</v>
      </c>
      <c r="W563" s="45">
        <f t="shared" si="109"/>
        <v>6290801.1211046884</v>
      </c>
      <c r="X563" s="45">
        <f t="shared" si="110"/>
        <v>0</v>
      </c>
      <c r="Y563" s="15"/>
      <c r="Z563" s="15"/>
    </row>
    <row r="564" spans="1:26" ht="18" customHeight="1" x14ac:dyDescent="0.25">
      <c r="A564" s="15"/>
      <c r="B564" s="15"/>
      <c r="C564" s="15"/>
      <c r="D564" s="15"/>
      <c r="E564" s="16"/>
      <c r="F564" s="15"/>
      <c r="G564" s="23">
        <v>562</v>
      </c>
      <c r="H564" s="24">
        <f t="shared" si="114"/>
        <v>45280</v>
      </c>
      <c r="I564" s="25">
        <f>SUMIF(Table1[Date],"="&amp;H564,Table1[$STAKE TO FAUCET])</f>
        <v>0</v>
      </c>
      <c r="J564" s="25">
        <f>SUMIF(Table13[Date],"="&amp;H564,Table13[$STAKE CLAIMED])</f>
        <v>0</v>
      </c>
      <c r="K564" s="26">
        <f>IF(IFERROR(MATCH(H564,Table16[Date],0),0)=1,INDEX(Table16[New NFV],MATCH(H564,Table16[Date],0)),K563 + (K563*0.0095)+I564)</f>
        <v>48809.847860717469</v>
      </c>
      <c r="L564" s="26">
        <f>IF(T564&lt;-0.33,IF(L563-(W563-X564)&lt;K564,K564,L563-(W563-X564)),IF(IFERROR(MATCH(H564,Table16[Date],0),0)=1,INDEX(Table16[New GFV],MATCH(H564,Table16[Date],0)),L563+(L563*V563*0.95)+I564))</f>
        <v>6073907.5642143358</v>
      </c>
      <c r="M564" s="26">
        <f t="shared" si="111"/>
        <v>483.50517940284766</v>
      </c>
      <c r="N564" s="26">
        <f t="shared" si="105"/>
        <v>24.175258970142384</v>
      </c>
      <c r="O564" s="26">
        <f t="shared" si="104"/>
        <v>102532.84122619308</v>
      </c>
      <c r="P564" s="26">
        <f t="shared" si="106"/>
        <v>5126.6420613096543</v>
      </c>
      <c r="Q564" s="26">
        <f t="shared" si="112"/>
        <v>103016.34640559592</v>
      </c>
      <c r="R564" s="26">
        <f t="shared" si="113"/>
        <v>5150.8173202797971</v>
      </c>
      <c r="S564" s="26">
        <f>IF(IFERROR(MATCH(H564,Table16[Date],0),0)=1,INDEX(Table16[New Claimed],MATCH(H564,Table16[Date],0)),S563+(K563*0.01)+J564)</f>
        <v>51125.839853386795</v>
      </c>
      <c r="T564" s="27">
        <f t="shared" si="107"/>
        <v>-4.7449277024550068E-2</v>
      </c>
      <c r="U564" s="28">
        <f t="shared" si="108"/>
        <v>4.9231868266788603E-5</v>
      </c>
      <c r="V564" s="29">
        <f t="shared" si="103"/>
        <v>1.7153043378526994E-2</v>
      </c>
      <c r="W564" s="45">
        <f t="shared" si="109"/>
        <v>6393333.9623308815</v>
      </c>
      <c r="X564" s="45">
        <f t="shared" si="110"/>
        <v>0</v>
      </c>
      <c r="Y564" s="15"/>
      <c r="Z564" s="15"/>
    </row>
    <row r="565" spans="1:26" ht="18" customHeight="1" x14ac:dyDescent="0.25">
      <c r="A565" s="15"/>
      <c r="B565" s="15"/>
      <c r="C565" s="15"/>
      <c r="D565" s="15"/>
      <c r="E565" s="16"/>
      <c r="F565" s="15"/>
      <c r="G565" s="23">
        <v>563</v>
      </c>
      <c r="H565" s="24">
        <f t="shared" si="114"/>
        <v>45281</v>
      </c>
      <c r="I565" s="25">
        <f>SUMIF(Table1[Date],"="&amp;H565,Table1[$STAKE TO FAUCET])</f>
        <v>0</v>
      </c>
      <c r="J565" s="25">
        <f>SUMIF(Table13[Date],"="&amp;H565,Table13[$STAKE CLAIMED])</f>
        <v>0</v>
      </c>
      <c r="K565" s="26">
        <f>IF(IFERROR(MATCH(H565,Table16[Date],0),0)=1,INDEX(Table16[New NFV],MATCH(H565,Table16[Date],0)),K564 + (K564*0.0095)+I565)</f>
        <v>49273.541415394284</v>
      </c>
      <c r="L565" s="26">
        <f>IF(T565&lt;-0.33,IF(L564-(W564-X565)&lt;K565,K565,L564-(W564-X565)),IF(IFERROR(MATCH(H565,Table16[Date],0),0)=1,INDEX(Table16[New GFV],MATCH(H565,Table16[Date],0)),L564+(L564*V564*0.95)+I565))</f>
        <v>6172884.2641441608</v>
      </c>
      <c r="M565" s="26">
        <f t="shared" si="111"/>
        <v>488.09847860717468</v>
      </c>
      <c r="N565" s="26">
        <f t="shared" si="105"/>
        <v>24.404923930358734</v>
      </c>
      <c r="O565" s="26">
        <f t="shared" si="104"/>
        <v>104185.99992613174</v>
      </c>
      <c r="P565" s="26">
        <f t="shared" si="106"/>
        <v>5209.2999963065877</v>
      </c>
      <c r="Q565" s="26">
        <f t="shared" si="112"/>
        <v>104674.09840473892</v>
      </c>
      <c r="R565" s="26">
        <f t="shared" si="113"/>
        <v>5233.7049202369462</v>
      </c>
      <c r="S565" s="26">
        <f>IF(IFERROR(MATCH(H565,Table16[Date],0),0)=1,INDEX(Table16[New Claimed],MATCH(H565,Table16[Date],0)),S564+(K564*0.01)+J565)</f>
        <v>51613.938331993966</v>
      </c>
      <c r="T565" s="27">
        <f t="shared" si="107"/>
        <v>-4.7498045591431427E-2</v>
      </c>
      <c r="U565" s="28">
        <f t="shared" si="108"/>
        <v>4.8768566881358943E-5</v>
      </c>
      <c r="V565" s="29">
        <f t="shared" si="103"/>
        <v>1.7150117264514111E-2</v>
      </c>
      <c r="W565" s="45">
        <f t="shared" si="109"/>
        <v>6497519.9622570137</v>
      </c>
      <c r="X565" s="45">
        <f t="shared" si="110"/>
        <v>0</v>
      </c>
      <c r="Y565" s="15"/>
      <c r="Z565" s="15"/>
    </row>
    <row r="566" spans="1:26" ht="18" customHeight="1" x14ac:dyDescent="0.25">
      <c r="A566" s="15"/>
      <c r="B566" s="15"/>
      <c r="C566" s="15"/>
      <c r="D566" s="15"/>
      <c r="E566" s="16"/>
      <c r="F566" s="15"/>
      <c r="G566" s="23">
        <v>564</v>
      </c>
      <c r="H566" s="24">
        <f t="shared" si="114"/>
        <v>45282</v>
      </c>
      <c r="I566" s="25">
        <f>SUMIF(Table1[Date],"="&amp;H566,Table1[$STAKE TO FAUCET])</f>
        <v>0</v>
      </c>
      <c r="J566" s="25">
        <f>SUMIF(Table13[Date],"="&amp;H566,Table13[$STAKE CLAIMED])</f>
        <v>0</v>
      </c>
      <c r="K566" s="26">
        <f>IF(IFERROR(MATCH(H566,Table16[Date],0),0)=1,INDEX(Table16[New NFV],MATCH(H566,Table16[Date],0)),K565 + (K565*0.0095)+I566)</f>
        <v>49741.64005884053</v>
      </c>
      <c r="L566" s="26">
        <f>IF(T566&lt;-0.33,IF(L565-(W565-X566)&lt;K566,K566,L565-(W565-X566)),IF(IFERROR(MATCH(H566,Table16[Date],0),0)=1,INDEX(Table16[New GFV],MATCH(H566,Table16[Date],0)),L565+(L565*V565*0.95)+I566))</f>
        <v>6273456.6686849901</v>
      </c>
      <c r="M566" s="26">
        <f t="shared" si="111"/>
        <v>492.73541415394283</v>
      </c>
      <c r="N566" s="26">
        <f t="shared" si="105"/>
        <v>24.636770707697142</v>
      </c>
      <c r="O566" s="26">
        <f t="shared" si="104"/>
        <v>105865.68899034626</v>
      </c>
      <c r="P566" s="26">
        <f t="shared" si="106"/>
        <v>5293.2844495173131</v>
      </c>
      <c r="Q566" s="26">
        <f t="shared" si="112"/>
        <v>106358.4244045002</v>
      </c>
      <c r="R566" s="26">
        <f t="shared" si="113"/>
        <v>5317.9212202250101</v>
      </c>
      <c r="S566" s="26">
        <f>IF(IFERROR(MATCH(H566,Table16[Date],0),0)=1,INDEX(Table16[New Claimed],MATCH(H566,Table16[Date],0)),S565+(K565*0.01)+J566)</f>
        <v>52106.673746147906</v>
      </c>
      <c r="T566" s="27">
        <f t="shared" si="107"/>
        <v>-4.7546355216871075E-2</v>
      </c>
      <c r="U566" s="28">
        <f t="shared" si="108"/>
        <v>4.8309625439647841E-5</v>
      </c>
      <c r="V566" s="29">
        <f t="shared" si="103"/>
        <v>1.7147218686987733E-2</v>
      </c>
      <c r="W566" s="45">
        <f t="shared" si="109"/>
        <v>6603385.6512473598</v>
      </c>
      <c r="X566" s="45">
        <f t="shared" si="110"/>
        <v>0</v>
      </c>
      <c r="Y566" s="15"/>
      <c r="Z566" s="15"/>
    </row>
    <row r="567" spans="1:26" ht="18" customHeight="1" x14ac:dyDescent="0.25">
      <c r="A567" s="15"/>
      <c r="B567" s="15"/>
      <c r="C567" s="15"/>
      <c r="D567" s="15"/>
      <c r="E567" s="16"/>
      <c r="F567" s="15"/>
      <c r="G567" s="23">
        <v>565</v>
      </c>
      <c r="H567" s="24">
        <f t="shared" si="114"/>
        <v>45283</v>
      </c>
      <c r="I567" s="25">
        <f>SUMIF(Table1[Date],"="&amp;H567,Table1[$STAKE TO FAUCET])</f>
        <v>0</v>
      </c>
      <c r="J567" s="25">
        <f>SUMIF(Table13[Date],"="&amp;H567,Table13[$STAKE CLAIMED])</f>
        <v>0</v>
      </c>
      <c r="K567" s="26">
        <f>IF(IFERROR(MATCH(H567,Table16[Date],0),0)=1,INDEX(Table16[New NFV],MATCH(H567,Table16[Date],0)),K566 + (K566*0.0095)+I567)</f>
        <v>50214.185639399519</v>
      </c>
      <c r="L567" s="26">
        <f>IF(T567&lt;-0.33,IF(L566-(W566-X567)&lt;K567,K567,L566-(W566-X567)),IF(IFERROR(MATCH(H567,Table16[Date],0),0)=1,INDEX(Table16[New GFV],MATCH(H567,Table16[Date],0)),L566+(L566*V566*0.95)+I567))</f>
        <v>6375650.3854352087</v>
      </c>
      <c r="M567" s="26">
        <f t="shared" si="111"/>
        <v>497.41640058840534</v>
      </c>
      <c r="N567" s="26">
        <f t="shared" si="105"/>
        <v>24.870820029420269</v>
      </c>
      <c r="O567" s="26">
        <f t="shared" si="104"/>
        <v>107572.33342128307</v>
      </c>
      <c r="P567" s="26">
        <f t="shared" si="106"/>
        <v>5378.6166710641537</v>
      </c>
      <c r="Q567" s="26">
        <f t="shared" si="112"/>
        <v>108069.74982187148</v>
      </c>
      <c r="R567" s="26">
        <f t="shared" si="113"/>
        <v>5403.4874910935741</v>
      </c>
      <c r="S567" s="26">
        <f>IF(IFERROR(MATCH(H567,Table16[Date],0),0)=1,INDEX(Table16[New Claimed],MATCH(H567,Table16[Date],0)),S566+(K566*0.01)+J567)</f>
        <v>52604.090146736315</v>
      </c>
      <c r="T567" s="27">
        <f t="shared" si="107"/>
        <v>-4.7594210219783134E-2</v>
      </c>
      <c r="U567" s="28">
        <f t="shared" si="108"/>
        <v>4.7855002912058908E-5</v>
      </c>
      <c r="V567" s="29">
        <f t="shared" ref="V567:V630" si="115">IF(T567&lt;-0.33,0,(IF(T567&gt;0,2,2-(2*T567*-1*100/33.3333333333333))/100))</f>
        <v>1.7144347386813009E-2</v>
      </c>
      <c r="W567" s="45">
        <f t="shared" si="109"/>
        <v>6710957.9846686432</v>
      </c>
      <c r="X567" s="45">
        <f t="shared" si="110"/>
        <v>0</v>
      </c>
      <c r="Y567" s="15"/>
      <c r="Z567" s="15"/>
    </row>
    <row r="568" spans="1:26" ht="18" customHeight="1" x14ac:dyDescent="0.25">
      <c r="A568" s="15"/>
      <c r="B568" s="15"/>
      <c r="C568" s="15"/>
      <c r="D568" s="15"/>
      <c r="E568" s="16"/>
      <c r="F568" s="15"/>
      <c r="G568" s="23">
        <v>566</v>
      </c>
      <c r="H568" s="24">
        <f t="shared" si="114"/>
        <v>45284</v>
      </c>
      <c r="I568" s="25">
        <f>SUMIF(Table1[Date],"="&amp;H568,Table1[$STAKE TO FAUCET])</f>
        <v>0</v>
      </c>
      <c r="J568" s="25">
        <f>SUMIF(Table13[Date],"="&amp;H568,Table13[$STAKE CLAIMED])</f>
        <v>0</v>
      </c>
      <c r="K568" s="26">
        <f>IF(IFERROR(MATCH(H568,Table16[Date],0),0)=1,INDEX(Table16[New NFV],MATCH(H568,Table16[Date],0)),K567 + (K567*0.0095)+I568)</f>
        <v>50691.220402973813</v>
      </c>
      <c r="L568" s="26">
        <f>IF(T568&lt;-0.33,IF(L567-(W567-X568)&lt;K568,K568,L567-(W567-X568)),IF(IFERROR(MATCH(H568,Table16[Date],0),0)=1,INDEX(Table16[New GFV],MATCH(H568,Table16[Date],0)),L567+(L567*V567*0.95)+I568))</f>
        <v>6479491.4322087392</v>
      </c>
      <c r="M568" s="26">
        <f t="shared" si="111"/>
        <v>502.14185639399517</v>
      </c>
      <c r="N568" s="26">
        <f t="shared" si="105"/>
        <v>25.107092819699758</v>
      </c>
      <c r="O568" s="26">
        <f t="shared" si="104"/>
        <v>109306.36502476947</v>
      </c>
      <c r="P568" s="26">
        <f t="shared" si="106"/>
        <v>5465.3182512384737</v>
      </c>
      <c r="Q568" s="26">
        <f t="shared" si="112"/>
        <v>109808.50688116347</v>
      </c>
      <c r="R568" s="26">
        <f t="shared" si="113"/>
        <v>5490.4253440581733</v>
      </c>
      <c r="S568" s="26">
        <f>IF(IFERROR(MATCH(H568,Table16[Date],0),0)=1,INDEX(Table16[New Claimed],MATCH(H568,Table16[Date],0)),S567+(K567*0.01)+J568)</f>
        <v>53106.23200313031</v>
      </c>
      <c r="T568" s="27">
        <f t="shared" si="107"/>
        <v>-4.7641614878437988E-2</v>
      </c>
      <c r="U568" s="28">
        <f t="shared" si="108"/>
        <v>4.7404658654853771E-5</v>
      </c>
      <c r="V568" s="29">
        <f t="shared" si="115"/>
        <v>1.7141503107293718E-2</v>
      </c>
      <c r="W568" s="45">
        <f t="shared" si="109"/>
        <v>6820264.3496934129</v>
      </c>
      <c r="X568" s="45">
        <f t="shared" si="110"/>
        <v>0</v>
      </c>
      <c r="Y568" s="15"/>
      <c r="Z568" s="15"/>
    </row>
    <row r="569" spans="1:26" ht="18" customHeight="1" x14ac:dyDescent="0.25">
      <c r="A569" s="15"/>
      <c r="B569" s="15"/>
      <c r="C569" s="15"/>
      <c r="D569" s="15"/>
      <c r="E569" s="16"/>
      <c r="F569" s="15"/>
      <c r="G569" s="23">
        <v>567</v>
      </c>
      <c r="H569" s="24">
        <f t="shared" si="114"/>
        <v>45285</v>
      </c>
      <c r="I569" s="25">
        <f>SUMIF(Table1[Date],"="&amp;H569,Table1[$STAKE TO FAUCET])</f>
        <v>0</v>
      </c>
      <c r="J569" s="25">
        <f>SUMIF(Table13[Date],"="&amp;H569,Table13[$STAKE CLAIMED])</f>
        <v>0</v>
      </c>
      <c r="K569" s="26">
        <f>IF(IFERROR(MATCH(H569,Table16[Date],0),0)=1,INDEX(Table16[New NFV],MATCH(H569,Table16[Date],0)),K568 + (K568*0.0095)+I569)</f>
        <v>51172.786996802068</v>
      </c>
      <c r="L569" s="26">
        <f>IF(T569&lt;-0.33,IF(L568-(W568-X569)&lt;K569,K569,L568-(W568-X569)),IF(IFERROR(MATCH(H569,Table16[Date],0),0)=1,INDEX(Table16[New GFV],MATCH(H569,Table16[Date],0)),L568+(L568*V568*0.95)+I569))</f>
        <v>6585006.2436016835</v>
      </c>
      <c r="M569" s="26">
        <f t="shared" si="111"/>
        <v>506.91220402973812</v>
      </c>
      <c r="N569" s="26">
        <f t="shared" si="105"/>
        <v>25.345610201486906</v>
      </c>
      <c r="O569" s="26">
        <f t="shared" si="104"/>
        <v>111068.22251888913</v>
      </c>
      <c r="P569" s="26">
        <f t="shared" si="106"/>
        <v>5553.4111259444571</v>
      </c>
      <c r="Q569" s="26">
        <f t="shared" si="112"/>
        <v>111575.13472291887</v>
      </c>
      <c r="R569" s="26">
        <f t="shared" si="113"/>
        <v>5578.7567361459442</v>
      </c>
      <c r="S569" s="26">
        <f>IF(IFERROR(MATCH(H569,Table16[Date],0),0)=1,INDEX(Table16[New Claimed],MATCH(H569,Table16[Date],0)),S568+(K568*0.01)+J569)</f>
        <v>53613.144207160047</v>
      </c>
      <c r="T569" s="27">
        <f t="shared" si="107"/>
        <v>-4.7688573430844872E-2</v>
      </c>
      <c r="U569" s="28">
        <f t="shared" si="108"/>
        <v>4.6958552406883847E-5</v>
      </c>
      <c r="V569" s="29">
        <f t="shared" si="115"/>
        <v>1.7138685594149307E-2</v>
      </c>
      <c r="W569" s="45">
        <f t="shared" si="109"/>
        <v>6931332.5722123021</v>
      </c>
      <c r="X569" s="45">
        <f t="shared" si="110"/>
        <v>0</v>
      </c>
      <c r="Y569" s="15"/>
      <c r="Z569" s="15"/>
    </row>
    <row r="570" spans="1:26" ht="18" customHeight="1" x14ac:dyDescent="0.25">
      <c r="A570" s="15"/>
      <c r="B570" s="15"/>
      <c r="C570" s="15"/>
      <c r="D570" s="15"/>
      <c r="E570" s="16"/>
      <c r="F570" s="15"/>
      <c r="G570" s="23">
        <v>568</v>
      </c>
      <c r="H570" s="24">
        <f t="shared" si="114"/>
        <v>45286</v>
      </c>
      <c r="I570" s="25">
        <f>SUMIF(Table1[Date],"="&amp;H570,Table1[$STAKE TO FAUCET])</f>
        <v>0</v>
      </c>
      <c r="J570" s="25">
        <f>SUMIF(Table13[Date],"="&amp;H570,Table13[$STAKE CLAIMED])</f>
        <v>0</v>
      </c>
      <c r="K570" s="26">
        <f>IF(IFERROR(MATCH(H570,Table16[Date],0),0)=1,INDEX(Table16[New NFV],MATCH(H570,Table16[Date],0)),K569 + (K569*0.0095)+I570)</f>
        <v>51658.928473271684</v>
      </c>
      <c r="L570" s="26">
        <f>IF(T570&lt;-0.33,IF(L569-(W569-X570)&lt;K570,K570,L569-(W569-X570)),IF(IFERROR(MATCH(H570,Table16[Date],0),0)=1,INDEX(Table16[New GFV],MATCH(H570,Table16[Date],0)),L569+(L569*V569*0.95)+I570))</f>
        <v>6692221.6776640527</v>
      </c>
      <c r="M570" s="26">
        <f t="shared" si="111"/>
        <v>511.72786996802068</v>
      </c>
      <c r="N570" s="26">
        <f t="shared" si="105"/>
        <v>25.586393498401037</v>
      </c>
      <c r="O570" s="26">
        <f t="shared" si="104"/>
        <v>112858.35164459942</v>
      </c>
      <c r="P570" s="26">
        <f t="shared" si="106"/>
        <v>5642.9175822299712</v>
      </c>
      <c r="Q570" s="26">
        <f t="shared" si="112"/>
        <v>113370.07951456743</v>
      </c>
      <c r="R570" s="26">
        <f t="shared" si="113"/>
        <v>5668.5039757283721</v>
      </c>
      <c r="S570" s="26">
        <f>IF(IFERROR(MATCH(H570,Table16[Date],0),0)=1,INDEX(Table16[New Claimed],MATCH(H570,Table16[Date],0)),S569+(K569*0.01)+J570)</f>
        <v>54124.872077128064</v>
      </c>
      <c r="T570" s="27">
        <f t="shared" si="107"/>
        <v>-4.7735090075131124E-2</v>
      </c>
      <c r="U570" s="28">
        <f t="shared" si="108"/>
        <v>4.651664428625274E-5</v>
      </c>
      <c r="V570" s="29">
        <f t="shared" si="115"/>
        <v>1.713589459549213E-2</v>
      </c>
      <c r="W570" s="45">
        <f t="shared" si="109"/>
        <v>7044190.9238569019</v>
      </c>
      <c r="X570" s="45">
        <f t="shared" si="110"/>
        <v>0</v>
      </c>
      <c r="Y570" s="15"/>
      <c r="Z570" s="15"/>
    </row>
    <row r="571" spans="1:26" ht="18" customHeight="1" x14ac:dyDescent="0.25">
      <c r="A571" s="15"/>
      <c r="B571" s="15"/>
      <c r="C571" s="15"/>
      <c r="D571" s="15"/>
      <c r="E571" s="16"/>
      <c r="F571" s="15"/>
      <c r="G571" s="23">
        <v>569</v>
      </c>
      <c r="H571" s="24">
        <f t="shared" si="114"/>
        <v>45287</v>
      </c>
      <c r="I571" s="25">
        <f>SUMIF(Table1[Date],"="&amp;H571,Table1[$STAKE TO FAUCET])</f>
        <v>0</v>
      </c>
      <c r="J571" s="25">
        <f>SUMIF(Table13[Date],"="&amp;H571,Table13[$STAKE CLAIMED])</f>
        <v>0</v>
      </c>
      <c r="K571" s="26">
        <f>IF(IFERROR(MATCH(H571,Table16[Date],0),0)=1,INDEX(Table16[New NFV],MATCH(H571,Table16[Date],0)),K570 + (K570*0.0095)+I571)</f>
        <v>52149.688293767766</v>
      </c>
      <c r="L571" s="26">
        <f>IF(T571&lt;-0.33,IF(L570-(W570-X571)&lt;K571,K571,L570-(W570-X571)),IF(IFERROR(MATCH(H571,Table16[Date],0),0)=1,INDEX(Table16[New GFV],MATCH(H571,Table16[Date],0)),L570+(L570*V570*0.95)+I571))</f>
        <v>6801165.0226782653</v>
      </c>
      <c r="M571" s="26">
        <f t="shared" si="111"/>
        <v>516.58928473271681</v>
      </c>
      <c r="N571" s="26">
        <f t="shared" si="105"/>
        <v>25.829464236635843</v>
      </c>
      <c r="O571" s="26">
        <f t="shared" si="104"/>
        <v>114677.20527811872</v>
      </c>
      <c r="P571" s="26">
        <f t="shared" si="106"/>
        <v>5733.8602639059363</v>
      </c>
      <c r="Q571" s="26">
        <f t="shared" si="112"/>
        <v>115193.79456285144</v>
      </c>
      <c r="R571" s="26">
        <f t="shared" si="113"/>
        <v>5759.6897281425718</v>
      </c>
      <c r="S571" s="26">
        <f>IF(IFERROR(MATCH(H571,Table16[Date],0),0)=1,INDEX(Table16[New Claimed],MATCH(H571,Table16[Date],0)),S570+(K570*0.01)+J571)</f>
        <v>54641.461361860784</v>
      </c>
      <c r="T571" s="27">
        <f t="shared" si="107"/>
        <v>-4.7781168969916958E-2</v>
      </c>
      <c r="U571" s="28">
        <f t="shared" si="108"/>
        <v>4.6078894785833713E-5</v>
      </c>
      <c r="V571" s="29">
        <f t="shared" si="115"/>
        <v>1.7133129861804978E-2</v>
      </c>
      <c r="W571" s="45">
        <f t="shared" si="109"/>
        <v>7158868.129135021</v>
      </c>
      <c r="X571" s="45">
        <f t="shared" si="110"/>
        <v>0</v>
      </c>
      <c r="Y571" s="15"/>
      <c r="Z571" s="15"/>
    </row>
    <row r="572" spans="1:26" ht="18" customHeight="1" x14ac:dyDescent="0.25">
      <c r="A572" s="15"/>
      <c r="B572" s="15"/>
      <c r="C572" s="15"/>
      <c r="D572" s="15"/>
      <c r="E572" s="16"/>
      <c r="F572" s="15"/>
      <c r="G572" s="23">
        <v>570</v>
      </c>
      <c r="H572" s="24">
        <f t="shared" si="114"/>
        <v>45288</v>
      </c>
      <c r="I572" s="25">
        <f>SUMIF(Table1[Date],"="&amp;H572,Table1[$STAKE TO FAUCET])</f>
        <v>0</v>
      </c>
      <c r="J572" s="25">
        <f>SUMIF(Table13[Date],"="&amp;H572,Table13[$STAKE CLAIMED])</f>
        <v>0</v>
      </c>
      <c r="K572" s="26">
        <f>IF(IFERROR(MATCH(H572,Table16[Date],0),0)=1,INDEX(Table16[New NFV],MATCH(H572,Table16[Date],0)),K571 + (K571*0.0095)+I572)</f>
        <v>52645.110332558557</v>
      </c>
      <c r="L572" s="26">
        <f>IF(T572&lt;-0.33,IF(L571-(W571-X572)&lt;K572,K572,L571-(W571-X572)),IF(IFERROR(MATCH(H572,Table16[Date],0),0)=1,INDEX(Table16[New GFV],MATCH(H572,Table16[Date],0)),L571+(L571*V571*0.95)+I572))</f>
        <v>6911864.0040461225</v>
      </c>
      <c r="M572" s="26">
        <f t="shared" si="111"/>
        <v>521.4968829376777</v>
      </c>
      <c r="N572" s="26">
        <f t="shared" si="105"/>
        <v>26.074844146883887</v>
      </c>
      <c r="O572" s="26">
        <f t="shared" si="104"/>
        <v>116525.24354511252</v>
      </c>
      <c r="P572" s="26">
        <f t="shared" si="106"/>
        <v>5826.2621772556267</v>
      </c>
      <c r="Q572" s="26">
        <f t="shared" si="112"/>
        <v>117046.74042805019</v>
      </c>
      <c r="R572" s="26">
        <f t="shared" si="113"/>
        <v>5852.3370214025108</v>
      </c>
      <c r="S572" s="26">
        <f>IF(IFERROR(MATCH(H572,Table16[Date],0),0)=1,INDEX(Table16[New Claimed],MATCH(H572,Table16[Date],0)),S571+(K571*0.01)+J572)</f>
        <v>55162.958244798465</v>
      </c>
      <c r="T572" s="27">
        <f t="shared" si="107"/>
        <v>-4.7826814234687536E-2</v>
      </c>
      <c r="U572" s="28">
        <f t="shared" si="108"/>
        <v>4.5645264770577398E-5</v>
      </c>
      <c r="V572" s="29">
        <f t="shared" si="115"/>
        <v>1.7130391145918744E-2</v>
      </c>
      <c r="W572" s="45">
        <f t="shared" si="109"/>
        <v>7275393.3726801332</v>
      </c>
      <c r="X572" s="45">
        <f t="shared" si="110"/>
        <v>0</v>
      </c>
      <c r="Y572" s="15"/>
      <c r="Z572" s="15"/>
    </row>
    <row r="573" spans="1:26" ht="18" customHeight="1" x14ac:dyDescent="0.25">
      <c r="A573" s="15"/>
      <c r="B573" s="15"/>
      <c r="C573" s="15"/>
      <c r="D573" s="15"/>
      <c r="E573" s="16"/>
      <c r="F573" s="15"/>
      <c r="G573" s="23">
        <v>571</v>
      </c>
      <c r="H573" s="24">
        <f t="shared" si="114"/>
        <v>45289</v>
      </c>
      <c r="I573" s="25">
        <f>SUMIF(Table1[Date],"="&amp;H573,Table1[$STAKE TO FAUCET])</f>
        <v>0</v>
      </c>
      <c r="J573" s="25">
        <f>SUMIF(Table13[Date],"="&amp;H573,Table13[$STAKE CLAIMED])</f>
        <v>0</v>
      </c>
      <c r="K573" s="26">
        <f>IF(IFERROR(MATCH(H573,Table16[Date],0),0)=1,INDEX(Table16[New NFV],MATCH(H573,Table16[Date],0)),K572 + (K572*0.0095)+I573)</f>
        <v>53145.238880717865</v>
      </c>
      <c r="L573" s="26">
        <f>IF(T573&lt;-0.33,IF(L572-(W572-X573)&lt;K573,K573,L572-(W572-X573)),IF(IFERROR(MATCH(H573,Table16[Date],0),0)=1,INDEX(Table16[New GFV],MATCH(H573,Table16[Date],0)),L572+(L572*V572*0.95)+I573))</f>
        <v>7024346.7912859935</v>
      </c>
      <c r="M573" s="26">
        <f t="shared" si="111"/>
        <v>526.45110332558556</v>
      </c>
      <c r="N573" s="26">
        <f t="shared" si="105"/>
        <v>26.32255516627928</v>
      </c>
      <c r="O573" s="26">
        <f t="shared" si="104"/>
        <v>118402.93393670618</v>
      </c>
      <c r="P573" s="26">
        <f t="shared" si="106"/>
        <v>5920.1466968353088</v>
      </c>
      <c r="Q573" s="26">
        <f t="shared" si="112"/>
        <v>118929.38504003176</v>
      </c>
      <c r="R573" s="26">
        <f t="shared" si="113"/>
        <v>5946.4692520015878</v>
      </c>
      <c r="S573" s="26">
        <f>IF(IFERROR(MATCH(H573,Table16[Date],0),0)=1,INDEX(Table16[New Claimed],MATCH(H573,Table16[Date],0)),S572+(K572*0.01)+J573)</f>
        <v>55689.409348124049</v>
      </c>
      <c r="T573" s="27">
        <f t="shared" si="107"/>
        <v>-4.7872029950160953E-2</v>
      </c>
      <c r="U573" s="28">
        <f t="shared" si="108"/>
        <v>4.521571547341785E-5</v>
      </c>
      <c r="V573" s="29">
        <f t="shared" si="115"/>
        <v>1.712767820299034E-2</v>
      </c>
      <c r="W573" s="45">
        <f t="shared" si="109"/>
        <v>7393796.306616839</v>
      </c>
      <c r="X573" s="45">
        <f t="shared" si="110"/>
        <v>0</v>
      </c>
      <c r="Y573" s="15"/>
      <c r="Z573" s="15"/>
    </row>
    <row r="574" spans="1:26" ht="18" customHeight="1" x14ac:dyDescent="0.25">
      <c r="A574" s="15"/>
      <c r="B574" s="15"/>
      <c r="C574" s="15"/>
      <c r="D574" s="15"/>
      <c r="E574" s="16"/>
      <c r="F574" s="15"/>
      <c r="G574" s="23">
        <v>572</v>
      </c>
      <c r="H574" s="24">
        <f t="shared" si="114"/>
        <v>45290</v>
      </c>
      <c r="I574" s="25">
        <f>SUMIF(Table1[Date],"="&amp;H574,Table1[$STAKE TO FAUCET])</f>
        <v>0</v>
      </c>
      <c r="J574" s="25">
        <f>SUMIF(Table13[Date],"="&amp;H574,Table13[$STAKE CLAIMED])</f>
        <v>0</v>
      </c>
      <c r="K574" s="26">
        <f>IF(IFERROR(MATCH(H574,Table16[Date],0),0)=1,INDEX(Table16[New NFV],MATCH(H574,Table16[Date],0)),K573 + (K573*0.0095)+I574)</f>
        <v>53650.118650084682</v>
      </c>
      <c r="L574" s="26">
        <f>IF(T574&lt;-0.33,IF(L573-(W573-X574)&lt;K574,K574,L573-(W573-X574)),IF(IFERROR(MATCH(H574,Table16[Date],0),0)=1,INDEX(Table16[New GFV],MATCH(H574,Table16[Date],0)),L573+(L573*V573*0.95)+I574))</f>
        <v>7138642.00514198</v>
      </c>
      <c r="M574" s="26">
        <f t="shared" si="111"/>
        <v>531.45238880717864</v>
      </c>
      <c r="N574" s="26">
        <f t="shared" si="105"/>
        <v>26.572619440358935</v>
      </c>
      <c r="O574" s="26">
        <f t="shared" si="104"/>
        <v>120310.75142735425</v>
      </c>
      <c r="P574" s="26">
        <f t="shared" si="106"/>
        <v>6015.5375713677131</v>
      </c>
      <c r="Q574" s="26">
        <f t="shared" si="112"/>
        <v>120842.20381616143</v>
      </c>
      <c r="R574" s="26">
        <f t="shared" si="113"/>
        <v>6042.1101908080718</v>
      </c>
      <c r="S574" s="26">
        <f>IF(IFERROR(MATCH(H574,Table16[Date],0),0)=1,INDEX(Table16[New Claimed],MATCH(H574,Table16[Date],0)),S573+(K573*0.01)+J574)</f>
        <v>56220.861736931227</v>
      </c>
      <c r="T574" s="27">
        <f t="shared" si="107"/>
        <v>-4.791682015865379E-2</v>
      </c>
      <c r="U574" s="28">
        <f t="shared" si="108"/>
        <v>4.4790208492836991E-5</v>
      </c>
      <c r="V574" s="29">
        <f t="shared" si="115"/>
        <v>1.7124990790480771E-2</v>
      </c>
      <c r="W574" s="45">
        <f t="shared" si="109"/>
        <v>7514107.0580441933</v>
      </c>
      <c r="X574" s="45">
        <f t="shared" si="110"/>
        <v>0</v>
      </c>
      <c r="Y574" s="15"/>
      <c r="Z574" s="15"/>
    </row>
    <row r="575" spans="1:26" ht="18" customHeight="1" x14ac:dyDescent="0.25">
      <c r="A575" s="15"/>
      <c r="B575" s="15"/>
      <c r="C575" s="15"/>
      <c r="D575" s="15"/>
      <c r="E575" s="16"/>
      <c r="F575" s="15"/>
      <c r="G575" s="23">
        <v>573</v>
      </c>
      <c r="H575" s="24">
        <f t="shared" si="114"/>
        <v>45291</v>
      </c>
      <c r="I575" s="25">
        <f>SUMIF(Table1[Date],"="&amp;H575,Table1[$STAKE TO FAUCET])</f>
        <v>0</v>
      </c>
      <c r="J575" s="25">
        <f>SUMIF(Table13[Date],"="&amp;H575,Table13[$STAKE CLAIMED])</f>
        <v>0</v>
      </c>
      <c r="K575" s="26">
        <f>IF(IFERROR(MATCH(H575,Table16[Date],0),0)=1,INDEX(Table16[New NFV],MATCH(H575,Table16[Date],0)),K574 + (K574*0.0095)+I575)</f>
        <v>54159.794777260489</v>
      </c>
      <c r="L575" s="26">
        <f>IF(T575&lt;-0.33,IF(L574-(W574-X575)&lt;K575,K575,L574-(W574-X575)),IF(IFERROR(MATCH(H575,Table16[Date],0),0)=1,INDEX(Table16[New GFV],MATCH(H575,Table16[Date],0)),L574+(L574*V574*0.95)+I575))</f>
        <v>7254778.7248068461</v>
      </c>
      <c r="M575" s="26">
        <f t="shared" si="111"/>
        <v>536.50118650084687</v>
      </c>
      <c r="N575" s="26">
        <f t="shared" si="105"/>
        <v>26.825059325042346</v>
      </c>
      <c r="O575" s="26">
        <f t="shared" si="104"/>
        <v>122249.17859459559</v>
      </c>
      <c r="P575" s="26">
        <f t="shared" si="106"/>
        <v>6112.4589297297798</v>
      </c>
      <c r="Q575" s="26">
        <f t="shared" si="112"/>
        <v>122785.67978109643</v>
      </c>
      <c r="R575" s="26">
        <f t="shared" si="113"/>
        <v>6139.2839890548221</v>
      </c>
      <c r="S575" s="26">
        <f>IF(IFERROR(MATCH(H575,Table16[Date],0),0)=1,INDEX(Table16[New Claimed],MATCH(H575,Table16[Date],0)),S574+(K574*0.01)+J575)</f>
        <v>56757.362923432076</v>
      </c>
      <c r="T575" s="27">
        <f t="shared" si="107"/>
        <v>-4.7961188864441576E-2</v>
      </c>
      <c r="U575" s="28">
        <f t="shared" si="108"/>
        <v>4.4368705787785345E-5</v>
      </c>
      <c r="V575" s="29">
        <f t="shared" si="115"/>
        <v>1.7122328668133503E-2</v>
      </c>
      <c r="W575" s="45">
        <f t="shared" si="109"/>
        <v>7636356.2366387891</v>
      </c>
      <c r="X575" s="45">
        <f t="shared" si="110"/>
        <v>0</v>
      </c>
      <c r="Y575" s="15"/>
      <c r="Z575" s="15"/>
    </row>
    <row r="576" spans="1:26" ht="18" customHeight="1" x14ac:dyDescent="0.25">
      <c r="A576" s="15"/>
      <c r="B576" s="15"/>
      <c r="C576" s="15"/>
      <c r="D576" s="15"/>
      <c r="E576" s="16"/>
      <c r="F576" s="15"/>
      <c r="G576" s="23">
        <v>574</v>
      </c>
      <c r="H576" s="24">
        <f t="shared" si="114"/>
        <v>45292</v>
      </c>
      <c r="I576" s="25">
        <f>SUMIF(Table1[Date],"="&amp;H576,Table1[$STAKE TO FAUCET])</f>
        <v>0</v>
      </c>
      <c r="J576" s="25">
        <f>SUMIF(Table13[Date],"="&amp;H576,Table13[$STAKE CLAIMED])</f>
        <v>0</v>
      </c>
      <c r="K576" s="26">
        <f>IF(IFERROR(MATCH(H576,Table16[Date],0),0)=1,INDEX(Table16[New NFV],MATCH(H576,Table16[Date],0)),K575 + (K575*0.0095)+I576)</f>
        <v>54674.312827644462</v>
      </c>
      <c r="L576" s="26">
        <f>IF(T576&lt;-0.33,IF(L575-(W575-X576)&lt;K576,K576,L575-(W575-X576)),IF(IFERROR(MATCH(H576,Table16[Date],0),0)=1,INDEX(Table16[New GFV],MATCH(H576,Table16[Date],0)),L575+(L575*V575*0.95)+I576))</f>
        <v>7372786.4952605348</v>
      </c>
      <c r="M576" s="26">
        <f t="shared" si="111"/>
        <v>541.59794777260493</v>
      </c>
      <c r="N576" s="26">
        <f t="shared" si="105"/>
        <v>27.079897388630247</v>
      </c>
      <c r="O576" s="26">
        <f t="shared" si="104"/>
        <v>124218.70574072527</v>
      </c>
      <c r="P576" s="26">
        <f t="shared" si="106"/>
        <v>6210.9352870362636</v>
      </c>
      <c r="Q576" s="26">
        <f t="shared" si="112"/>
        <v>124760.30368849788</v>
      </c>
      <c r="R576" s="26">
        <f t="shared" si="113"/>
        <v>6238.015184424894</v>
      </c>
      <c r="S576" s="26">
        <f>IF(IFERROR(MATCH(H576,Table16[Date],0),0)=1,INDEX(Table16[New Claimed],MATCH(H576,Table16[Date],0)),S575+(K575*0.01)+J576)</f>
        <v>57298.960871204683</v>
      </c>
      <c r="T576" s="27">
        <f t="shared" si="107"/>
        <v>-4.800514003411753E-2</v>
      </c>
      <c r="U576" s="28">
        <f t="shared" si="108"/>
        <v>4.3951169675954249E-5</v>
      </c>
      <c r="V576" s="29">
        <f t="shared" si="115"/>
        <v>1.7119691597952947E-2</v>
      </c>
      <c r="W576" s="45">
        <f t="shared" si="109"/>
        <v>7760574.9423795147</v>
      </c>
      <c r="X576" s="45">
        <f t="shared" si="110"/>
        <v>0</v>
      </c>
      <c r="Y576" s="15"/>
      <c r="Z576" s="15"/>
    </row>
    <row r="577" spans="1:26" ht="18" customHeight="1" x14ac:dyDescent="0.25">
      <c r="A577" s="15"/>
      <c r="B577" s="15"/>
      <c r="C577" s="15"/>
      <c r="D577" s="15"/>
      <c r="E577" s="16"/>
      <c r="F577" s="15"/>
      <c r="G577" s="23">
        <v>575</v>
      </c>
      <c r="H577" s="24">
        <f t="shared" si="114"/>
        <v>45293</v>
      </c>
      <c r="I577" s="25">
        <f>SUMIF(Table1[Date],"="&amp;H577,Table1[$STAKE TO FAUCET])</f>
        <v>0</v>
      </c>
      <c r="J577" s="25">
        <f>SUMIF(Table13[Date],"="&amp;H577,Table13[$STAKE CLAIMED])</f>
        <v>0</v>
      </c>
      <c r="K577" s="26">
        <f>IF(IFERROR(MATCH(H577,Table16[Date],0),0)=1,INDEX(Table16[New NFV],MATCH(H577,Table16[Date],0)),K576 + (K576*0.0095)+I577)</f>
        <v>55193.718799507085</v>
      </c>
      <c r="L577" s="26">
        <f>IF(T577&lt;-0.33,IF(L576-(W576-X577)&lt;K577,K577,L576-(W576-X577)),IF(IFERROR(MATCH(H577,Table16[Date],0),0)=1,INDEX(Table16[New GFV],MATCH(H577,Table16[Date],0)),L576+(L576*V576*0.95)+I577))</f>
        <v>7492695.3347261269</v>
      </c>
      <c r="M577" s="26">
        <f t="shared" si="111"/>
        <v>546.74312827644462</v>
      </c>
      <c r="N577" s="26">
        <f t="shared" si="105"/>
        <v>27.337156413822232</v>
      </c>
      <c r="O577" s="26">
        <f t="shared" si="104"/>
        <v>126219.83101641273</v>
      </c>
      <c r="P577" s="26">
        <f t="shared" si="106"/>
        <v>6310.9915508206368</v>
      </c>
      <c r="Q577" s="26">
        <f t="shared" si="112"/>
        <v>126766.57414468918</v>
      </c>
      <c r="R577" s="26">
        <f t="shared" si="113"/>
        <v>6338.3287072344592</v>
      </c>
      <c r="S577" s="26">
        <f>IF(IFERROR(MATCH(H577,Table16[Date],0),0)=1,INDEX(Table16[New Claimed],MATCH(H577,Table16[Date],0)),S576+(K576*0.01)+J577)</f>
        <v>57845.703999481128</v>
      </c>
      <c r="T577" s="27">
        <f t="shared" si="107"/>
        <v>-4.8048677596946525E-2</v>
      </c>
      <c r="U577" s="28">
        <f t="shared" si="108"/>
        <v>4.3537562828994958E-5</v>
      </c>
      <c r="V577" s="29">
        <f t="shared" si="115"/>
        <v>1.7117079344183207E-2</v>
      </c>
      <c r="W577" s="45">
        <f t="shared" si="109"/>
        <v>7886794.7733959276</v>
      </c>
      <c r="X577" s="45">
        <f t="shared" si="110"/>
        <v>0</v>
      </c>
      <c r="Y577" s="15"/>
      <c r="Z577" s="15"/>
    </row>
    <row r="578" spans="1:26" ht="18" customHeight="1" x14ac:dyDescent="0.25">
      <c r="A578" s="15"/>
      <c r="B578" s="15"/>
      <c r="C578" s="15"/>
      <c r="D578" s="15"/>
      <c r="E578" s="16"/>
      <c r="F578" s="15"/>
      <c r="G578" s="23">
        <v>576</v>
      </c>
      <c r="H578" s="24">
        <f t="shared" si="114"/>
        <v>45294</v>
      </c>
      <c r="I578" s="25">
        <f>SUMIF(Table1[Date],"="&amp;H578,Table1[$STAKE TO FAUCET])</f>
        <v>0</v>
      </c>
      <c r="J578" s="25">
        <f>SUMIF(Table13[Date],"="&amp;H578,Table13[$STAKE CLAIMED])</f>
        <v>0</v>
      </c>
      <c r="K578" s="26">
        <f>IF(IFERROR(MATCH(H578,Table16[Date],0),0)=1,INDEX(Table16[New NFV],MATCH(H578,Table16[Date],0)),K577 + (K577*0.0095)+I578)</f>
        <v>55718.059128102403</v>
      </c>
      <c r="L578" s="26">
        <f>IF(T578&lt;-0.33,IF(L577-(W577-X578)&lt;K578,K578,L577-(W577-X578)),IF(IFERROR(MATCH(H578,Table16[Date],0),0)=1,INDEX(Table16[New GFV],MATCH(H578,Table16[Date],0)),L577+(L577*V577*0.95)+I578))</f>
        <v>7614535.7422451107</v>
      </c>
      <c r="M578" s="26">
        <f t="shared" si="111"/>
        <v>551.93718799507087</v>
      </c>
      <c r="N578" s="26">
        <f t="shared" si="105"/>
        <v>27.596859399753544</v>
      </c>
      <c r="O578" s="26">
        <f t="shared" si="104"/>
        <v>128253.06054629847</v>
      </c>
      <c r="P578" s="26">
        <f t="shared" si="106"/>
        <v>6412.6530273149237</v>
      </c>
      <c r="Q578" s="26">
        <f t="shared" si="112"/>
        <v>128804.99773429355</v>
      </c>
      <c r="R578" s="26">
        <f t="shared" si="113"/>
        <v>6440.2498867146769</v>
      </c>
      <c r="S578" s="26">
        <f>IF(IFERROR(MATCH(H578,Table16[Date],0),0)=1,INDEX(Table16[New Claimed],MATCH(H578,Table16[Date],0)),S577+(K577*0.01)+J578)</f>
        <v>58397.641187476198</v>
      </c>
      <c r="T578" s="27">
        <f t="shared" si="107"/>
        <v>-4.8091805445216955E-2</v>
      </c>
      <c r="U578" s="28">
        <f t="shared" si="108"/>
        <v>4.3127848270430036E-5</v>
      </c>
      <c r="V578" s="29">
        <f t="shared" si="115"/>
        <v>1.7114491673286981E-2</v>
      </c>
      <c r="W578" s="45">
        <f t="shared" si="109"/>
        <v>8015047.8339422261</v>
      </c>
      <c r="X578" s="45">
        <f t="shared" si="110"/>
        <v>0</v>
      </c>
      <c r="Y578" s="15"/>
      <c r="Z578" s="15"/>
    </row>
    <row r="579" spans="1:26" ht="18" customHeight="1" x14ac:dyDescent="0.25">
      <c r="A579" s="15"/>
      <c r="B579" s="15"/>
      <c r="C579" s="15"/>
      <c r="D579" s="15"/>
      <c r="E579" s="16"/>
      <c r="F579" s="15"/>
      <c r="G579" s="23">
        <v>577</v>
      </c>
      <c r="H579" s="24">
        <f t="shared" si="114"/>
        <v>45295</v>
      </c>
      <c r="I579" s="25">
        <f>SUMIF(Table1[Date],"="&amp;H579,Table1[$STAKE TO FAUCET])</f>
        <v>0</v>
      </c>
      <c r="J579" s="25">
        <f>SUMIF(Table13[Date],"="&amp;H579,Table13[$STAKE CLAIMED])</f>
        <v>0</v>
      </c>
      <c r="K579" s="26">
        <f>IF(IFERROR(MATCH(H579,Table16[Date],0),0)=1,INDEX(Table16[New NFV],MATCH(H579,Table16[Date],0)),K578 + (K578*0.0095)+I579)</f>
        <v>56247.380689819372</v>
      </c>
      <c r="L579" s="26">
        <f>IF(T579&lt;-0.33,IF(L578-(W578-X579)&lt;K579,K579,L578-(W578-X579)),IF(IFERROR(MATCH(H579,Table16[Date],0),0)=1,INDEX(Table16[New GFV],MATCH(H579,Table16[Date],0)),L578+(L578*V578*0.95)+I579))</f>
        <v>7738338.7053738805</v>
      </c>
      <c r="M579" s="26">
        <f t="shared" si="111"/>
        <v>557.18059128102402</v>
      </c>
      <c r="N579" s="26">
        <f t="shared" si="105"/>
        <v>27.859029564051202</v>
      </c>
      <c r="O579" s="26">
        <f t="shared" ref="O579:O642" si="116">L578*V578</f>
        <v>130318.90855660004</v>
      </c>
      <c r="P579" s="26">
        <f t="shared" si="106"/>
        <v>6515.9454278300027</v>
      </c>
      <c r="Q579" s="26">
        <f t="shared" si="112"/>
        <v>130876.08914788107</v>
      </c>
      <c r="R579" s="26">
        <f t="shared" si="113"/>
        <v>6543.8044573940542</v>
      </c>
      <c r="S579" s="26">
        <f>IF(IFERROR(MATCH(H579,Table16[Date],0),0)=1,INDEX(Table16[New Claimed],MATCH(H579,Table16[Date],0)),S578+(K578*0.01)+J579)</f>
        <v>58954.821778757221</v>
      </c>
      <c r="T579" s="27">
        <f t="shared" si="107"/>
        <v>-4.8134527434588403E-2</v>
      </c>
      <c r="U579" s="28">
        <f t="shared" si="108"/>
        <v>4.2721989371448388E-5</v>
      </c>
      <c r="V579" s="29">
        <f t="shared" si="115"/>
        <v>1.7111928353924694E-2</v>
      </c>
      <c r="W579" s="45">
        <f t="shared" si="109"/>
        <v>8145366.7424988262</v>
      </c>
      <c r="X579" s="45">
        <f t="shared" si="110"/>
        <v>0</v>
      </c>
      <c r="Y579" s="15"/>
      <c r="Z579" s="15"/>
    </row>
    <row r="580" spans="1:26" ht="18" customHeight="1" x14ac:dyDescent="0.25">
      <c r="A580" s="15"/>
      <c r="B580" s="15"/>
      <c r="C580" s="15"/>
      <c r="D580" s="15"/>
      <c r="E580" s="16"/>
      <c r="F580" s="15"/>
      <c r="G580" s="23">
        <v>578</v>
      </c>
      <c r="H580" s="24">
        <f t="shared" si="114"/>
        <v>45296</v>
      </c>
      <c r="I580" s="25">
        <f>SUMIF(Table1[Date],"="&amp;H580,Table1[$STAKE TO FAUCET])</f>
        <v>0</v>
      </c>
      <c r="J580" s="25">
        <f>SUMIF(Table13[Date],"="&amp;H580,Table13[$STAKE CLAIMED])</f>
        <v>0</v>
      </c>
      <c r="K580" s="26">
        <f>IF(IFERROR(MATCH(H580,Table16[Date],0),0)=1,INDEX(Table16[New NFV],MATCH(H580,Table16[Date],0)),K579 + (K579*0.0095)+I580)</f>
        <v>56781.73080637266</v>
      </c>
      <c r="L580" s="26">
        <f>IF(T580&lt;-0.33,IF(L579-(W579-X580)&lt;K580,K580,L579-(W579-X580)),IF(IFERROR(MATCH(H580,Table16[Date],0),0)=1,INDEX(Table16[New GFV],MATCH(H580,Table16[Date],0)),L579+(L579*V579*0.95)+I580))</f>
        <v>7864135.7080034027</v>
      </c>
      <c r="M580" s="26">
        <f t="shared" si="111"/>
        <v>562.47380689819374</v>
      </c>
      <c r="N580" s="26">
        <f t="shared" ref="N580:N643" si="117">M580*0.05</f>
        <v>28.12369034490969</v>
      </c>
      <c r="O580" s="26">
        <f t="shared" si="116"/>
        <v>132417.89750476021</v>
      </c>
      <c r="P580" s="26">
        <f t="shared" ref="P580:P643" si="118">O580*0.05</f>
        <v>6620.8948752380111</v>
      </c>
      <c r="Q580" s="26">
        <f t="shared" si="112"/>
        <v>132980.37131165841</v>
      </c>
      <c r="R580" s="26">
        <f t="shared" si="113"/>
        <v>6649.0185655829209</v>
      </c>
      <c r="S580" s="26">
        <f>IF(IFERROR(MATCH(H580,Table16[Date],0),0)=1,INDEX(Table16[New Claimed],MATCH(H580,Table16[Date],0)),S579+(K579*0.01)+J580)</f>
        <v>59517.295585655418</v>
      </c>
      <c r="T580" s="27">
        <f t="shared" ref="T580:T643" si="119">(K580-S580)/K580</f>
        <v>-4.8176847384436262E-2</v>
      </c>
      <c r="U580" s="28">
        <f t="shared" ref="U580:U643" si="120">T579-T580</f>
        <v>4.2319949847859084E-5</v>
      </c>
      <c r="V580" s="29">
        <f t="shared" si="115"/>
        <v>1.7109389156933819E-2</v>
      </c>
      <c r="W580" s="45">
        <f t="shared" ref="W580:W643" si="121">W579+O580</f>
        <v>8277784.6400035862</v>
      </c>
      <c r="X580" s="45">
        <f t="shared" si="110"/>
        <v>0</v>
      </c>
      <c r="Y580" s="15"/>
      <c r="Z580" s="15"/>
    </row>
    <row r="581" spans="1:26" ht="18" customHeight="1" x14ac:dyDescent="0.25">
      <c r="A581" s="15"/>
      <c r="B581" s="15"/>
      <c r="C581" s="15"/>
      <c r="D581" s="15"/>
      <c r="E581" s="16"/>
      <c r="F581" s="15"/>
      <c r="G581" s="23">
        <v>579</v>
      </c>
      <c r="H581" s="24">
        <f t="shared" si="114"/>
        <v>45297</v>
      </c>
      <c r="I581" s="25">
        <f>SUMIF(Table1[Date],"="&amp;H581,Table1[$STAKE TO FAUCET])</f>
        <v>0</v>
      </c>
      <c r="J581" s="25">
        <f>SUMIF(Table13[Date],"="&amp;H581,Table13[$STAKE CLAIMED])</f>
        <v>0</v>
      </c>
      <c r="K581" s="26">
        <f>IF(IFERROR(MATCH(H581,Table16[Date],0),0)=1,INDEX(Table16[New NFV],MATCH(H581,Table16[Date],0)),K580 + (K580*0.0095)+I581)</f>
        <v>57321.157249033196</v>
      </c>
      <c r="L581" s="26">
        <f>IF(T581&lt;-0.33,IF(L580-(W580-X581)&lt;K581,K581,L580-(W580-X581)),IF(IFERROR(MATCH(H581,Table16[Date],0),0)=1,INDEX(Table16[New GFV],MATCH(H581,Table16[Date],0)),L580+(L580*V580*0.95)+I581))</f>
        <v>7991958.7383040134</v>
      </c>
      <c r="M581" s="26">
        <f t="shared" si="111"/>
        <v>567.81730806372661</v>
      </c>
      <c r="N581" s="26">
        <f t="shared" si="117"/>
        <v>28.390865403186332</v>
      </c>
      <c r="O581" s="26">
        <f t="shared" si="116"/>
        <v>134550.55821116947</v>
      </c>
      <c r="P581" s="26">
        <f t="shared" si="118"/>
        <v>6727.5279105584741</v>
      </c>
      <c r="Q581" s="26">
        <f t="shared" si="112"/>
        <v>135118.3755192332</v>
      </c>
      <c r="R581" s="26">
        <f t="shared" si="113"/>
        <v>6755.9187759616607</v>
      </c>
      <c r="S581" s="26">
        <f>IF(IFERROR(MATCH(H581,Table16[Date],0),0)=1,INDEX(Table16[New Claimed],MATCH(H581,Table16[Date],0)),S580+(K580*0.01)+J581)</f>
        <v>60085.112893719146</v>
      </c>
      <c r="T581" s="27">
        <f t="shared" si="119"/>
        <v>-4.8218769078193509E-2</v>
      </c>
      <c r="U581" s="28">
        <f t="shared" si="120"/>
        <v>4.1921693757246414E-5</v>
      </c>
      <c r="V581" s="29">
        <f t="shared" si="115"/>
        <v>1.7106873855308388E-2</v>
      </c>
      <c r="W581" s="45">
        <f t="shared" si="121"/>
        <v>8412335.1982147563</v>
      </c>
      <c r="X581" s="45">
        <f t="shared" ref="X581:X644" si="122">IF(T581&gt;-0.33,0,(W580*(100+(T581)*100)/67))</f>
        <v>0</v>
      </c>
      <c r="Y581" s="15"/>
      <c r="Z581" s="15"/>
    </row>
    <row r="582" spans="1:26" ht="18" customHeight="1" x14ac:dyDescent="0.25">
      <c r="A582" s="15"/>
      <c r="B582" s="15"/>
      <c r="C582" s="15"/>
      <c r="D582" s="15"/>
      <c r="E582" s="16"/>
      <c r="F582" s="15"/>
      <c r="G582" s="23">
        <v>580</v>
      </c>
      <c r="H582" s="24">
        <f t="shared" si="114"/>
        <v>45298</v>
      </c>
      <c r="I582" s="25">
        <f>SUMIF(Table1[Date],"="&amp;H582,Table1[$STAKE TO FAUCET])</f>
        <v>0</v>
      </c>
      <c r="J582" s="25">
        <f>SUMIF(Table13[Date],"="&amp;H582,Table13[$STAKE CLAIMED])</f>
        <v>0</v>
      </c>
      <c r="K582" s="26">
        <f>IF(IFERROR(MATCH(H582,Table16[Date],0),0)=1,INDEX(Table16[New NFV],MATCH(H582,Table16[Date],0)),K581 + (K581*0.0095)+I582)</f>
        <v>57865.708242899011</v>
      </c>
      <c r="L582" s="26">
        <f>IF(T582&lt;-0.33,IF(L581-(W581-X582)&lt;K582,K582,L581-(W581-X582)),IF(IFERROR(MATCH(H582,Table16[Date],0),0)=1,INDEX(Table16[New GFV],MATCH(H582,Table16[Date],0)),L581+(L581*V581*0.95)+I582))</f>
        <v>8121840.2967973603</v>
      </c>
      <c r="M582" s="26">
        <f t="shared" si="111"/>
        <v>573.21157249033195</v>
      </c>
      <c r="N582" s="26">
        <f t="shared" si="117"/>
        <v>28.660578624516599</v>
      </c>
      <c r="O582" s="26">
        <f t="shared" si="116"/>
        <v>136717.42999299633</v>
      </c>
      <c r="P582" s="26">
        <f t="shared" si="118"/>
        <v>6835.8714996498165</v>
      </c>
      <c r="Q582" s="26">
        <f t="shared" si="112"/>
        <v>137290.64156548667</v>
      </c>
      <c r="R582" s="26">
        <f t="shared" si="113"/>
        <v>6864.5320782743329</v>
      </c>
      <c r="S582" s="26">
        <f>IF(IFERROR(MATCH(H582,Table16[Date],0),0)=1,INDEX(Table16[New Claimed],MATCH(H582,Table16[Date],0)),S581+(K581*0.01)+J582)</f>
        <v>60658.32446620948</v>
      </c>
      <c r="T582" s="27">
        <f t="shared" si="119"/>
        <v>-4.826029626368853E-2</v>
      </c>
      <c r="U582" s="28">
        <f t="shared" si="120"/>
        <v>4.1527185495021657E-5</v>
      </c>
      <c r="V582" s="29">
        <f t="shared" si="115"/>
        <v>1.7104382224178684E-2</v>
      </c>
      <c r="W582" s="45">
        <f t="shared" si="121"/>
        <v>8549052.6282077525</v>
      </c>
      <c r="X582" s="45">
        <f t="shared" si="122"/>
        <v>0</v>
      </c>
      <c r="Y582" s="15"/>
      <c r="Z582" s="15"/>
    </row>
    <row r="583" spans="1:26" ht="18" customHeight="1" x14ac:dyDescent="0.25">
      <c r="A583" s="15"/>
      <c r="B583" s="15"/>
      <c r="C583" s="15"/>
      <c r="D583" s="15"/>
      <c r="E583" s="16"/>
      <c r="F583" s="15"/>
      <c r="G583" s="23">
        <v>581</v>
      </c>
      <c r="H583" s="24">
        <f t="shared" si="114"/>
        <v>45299</v>
      </c>
      <c r="I583" s="25">
        <f>SUMIF(Table1[Date],"="&amp;H583,Table1[$STAKE TO FAUCET])</f>
        <v>0</v>
      </c>
      <c r="J583" s="25">
        <f>SUMIF(Table13[Date],"="&amp;H583,Table13[$STAKE CLAIMED])</f>
        <v>0</v>
      </c>
      <c r="K583" s="26">
        <f>IF(IFERROR(MATCH(H583,Table16[Date],0),0)=1,INDEX(Table16[New NFV],MATCH(H583,Table16[Date],0)),K582 + (K582*0.0095)+I583)</f>
        <v>58415.43247120655</v>
      </c>
      <c r="L583" s="26">
        <f>IF(T583&lt;-0.33,IF(L582-(W582-X583)&lt;K583,K583,L582-(W582-X583)),IF(IFERROR(MATCH(H583,Table16[Date],0),0)=1,INDEX(Table16[New GFV],MATCH(H583,Table16[Date],0)),L582+(L582*V582*0.95)+I583))</f>
        <v>8253813.4045575112</v>
      </c>
      <c r="M583" s="26">
        <f t="shared" si="111"/>
        <v>578.65708242899007</v>
      </c>
      <c r="N583" s="26">
        <f t="shared" si="117"/>
        <v>28.932854121449505</v>
      </c>
      <c r="O583" s="26">
        <f t="shared" si="116"/>
        <v>138919.06080015888</v>
      </c>
      <c r="P583" s="26">
        <f t="shared" si="118"/>
        <v>6945.9530400079448</v>
      </c>
      <c r="Q583" s="26">
        <f t="shared" si="112"/>
        <v>139497.71788258787</v>
      </c>
      <c r="R583" s="26">
        <f t="shared" si="113"/>
        <v>6974.8858941293938</v>
      </c>
      <c r="S583" s="26">
        <f>IF(IFERROR(MATCH(H583,Table16[Date],0),0)=1,INDEX(Table16[New Claimed],MATCH(H583,Table16[Date],0)),S582+(K582*0.01)+J583)</f>
        <v>61236.981548638469</v>
      </c>
      <c r="T583" s="27">
        <f t="shared" si="119"/>
        <v>-4.8301432653480456E-2</v>
      </c>
      <c r="U583" s="28">
        <f t="shared" si="120"/>
        <v>4.1136389791925076E-5</v>
      </c>
      <c r="V583" s="29">
        <f t="shared" si="115"/>
        <v>1.7101914040791168E-2</v>
      </c>
      <c r="W583" s="45">
        <f t="shared" si="121"/>
        <v>8687971.6890079118</v>
      </c>
      <c r="X583" s="45">
        <f t="shared" si="122"/>
        <v>0</v>
      </c>
      <c r="Y583" s="15"/>
      <c r="Z583" s="15"/>
    </row>
    <row r="584" spans="1:26" ht="18" customHeight="1" x14ac:dyDescent="0.25">
      <c r="A584" s="15"/>
      <c r="B584" s="15"/>
      <c r="C584" s="15"/>
      <c r="D584" s="15"/>
      <c r="E584" s="16"/>
      <c r="F584" s="15"/>
      <c r="G584" s="23">
        <v>582</v>
      </c>
      <c r="H584" s="24">
        <f t="shared" si="114"/>
        <v>45300</v>
      </c>
      <c r="I584" s="25">
        <f>SUMIF(Table1[Date],"="&amp;H584,Table1[$STAKE TO FAUCET])</f>
        <v>0</v>
      </c>
      <c r="J584" s="25">
        <f>SUMIF(Table13[Date],"="&amp;H584,Table13[$STAKE CLAIMED])</f>
        <v>0</v>
      </c>
      <c r="K584" s="26">
        <f>IF(IFERROR(MATCH(H584,Table16[Date],0),0)=1,INDEX(Table16[New NFV],MATCH(H584,Table16[Date],0)),K583 + (K583*0.0095)+I584)</f>
        <v>58970.379079683014</v>
      </c>
      <c r="L584" s="26">
        <f>IF(T584&lt;-0.33,IF(L583-(W583-X584)&lt;K584,K584,L583-(W583-X584)),IF(IFERROR(MATCH(H584,Table16[Date],0),0)=1,INDEX(Table16[New GFV],MATCH(H584,Table16[Date],0)),L583+(L583*V583*0.95)+I584))</f>
        <v>8387911.6115433099</v>
      </c>
      <c r="M584" s="26">
        <f t="shared" si="111"/>
        <v>584.15432471206555</v>
      </c>
      <c r="N584" s="26">
        <f t="shared" si="117"/>
        <v>29.207716235603279</v>
      </c>
      <c r="O584" s="26">
        <f t="shared" si="116"/>
        <v>141156.00735347247</v>
      </c>
      <c r="P584" s="26">
        <f t="shared" si="118"/>
        <v>7057.8003676736234</v>
      </c>
      <c r="Q584" s="26">
        <f t="shared" si="112"/>
        <v>141740.16167818452</v>
      </c>
      <c r="R584" s="26">
        <f t="shared" si="113"/>
        <v>7087.008083909227</v>
      </c>
      <c r="S584" s="26">
        <f>IF(IFERROR(MATCH(H584,Table16[Date],0),0)=1,INDEX(Table16[New Claimed],MATCH(H584,Table16[Date],0)),S583+(K583*0.01)+J584)</f>
        <v>61821.135873350533</v>
      </c>
      <c r="T584" s="27">
        <f t="shared" si="119"/>
        <v>-4.8342181925191081E-2</v>
      </c>
      <c r="U584" s="28">
        <f t="shared" si="120"/>
        <v>4.0749271710625867E-5</v>
      </c>
      <c r="V584" s="29">
        <f t="shared" si="115"/>
        <v>1.7099469084488533E-2</v>
      </c>
      <c r="W584" s="45">
        <f t="shared" si="121"/>
        <v>8829127.6963613834</v>
      </c>
      <c r="X584" s="45">
        <f t="shared" si="122"/>
        <v>0</v>
      </c>
      <c r="Y584" s="15"/>
      <c r="Z584" s="15"/>
    </row>
    <row r="585" spans="1:26" ht="18" customHeight="1" x14ac:dyDescent="0.25">
      <c r="A585" s="15"/>
      <c r="B585" s="15"/>
      <c r="C585" s="15"/>
      <c r="D585" s="15"/>
      <c r="E585" s="16"/>
      <c r="F585" s="15"/>
      <c r="G585" s="23">
        <v>583</v>
      </c>
      <c r="H585" s="24">
        <f t="shared" si="114"/>
        <v>45301</v>
      </c>
      <c r="I585" s="25">
        <f>SUMIF(Table1[Date],"="&amp;H585,Table1[$STAKE TO FAUCET])</f>
        <v>0</v>
      </c>
      <c r="J585" s="25">
        <f>SUMIF(Table13[Date],"="&amp;H585,Table13[$STAKE CLAIMED])</f>
        <v>0</v>
      </c>
      <c r="K585" s="26">
        <f>IF(IFERROR(MATCH(H585,Table16[Date],0),0)=1,INDEX(Table16[New NFV],MATCH(H585,Table16[Date],0)),K584 + (K584*0.0095)+I585)</f>
        <v>59530.597680940002</v>
      </c>
      <c r="L585" s="26">
        <f>IF(T585&lt;-0.33,IF(L584-(W584-X585)&lt;K585,K585,L584-(W584-X585)),IF(IFERROR(MATCH(H585,Table16[Date],0),0)=1,INDEX(Table16[New GFV],MATCH(H585,Table16[Date],0)),L584+(L584*V584*0.95)+I585))</f>
        <v>8524169.0050640665</v>
      </c>
      <c r="M585" s="26">
        <f t="shared" si="111"/>
        <v>589.70379079683016</v>
      </c>
      <c r="N585" s="26">
        <f t="shared" si="117"/>
        <v>29.48518953984151</v>
      </c>
      <c r="O585" s="26">
        <f t="shared" si="116"/>
        <v>143428.83528500723</v>
      </c>
      <c r="P585" s="26">
        <f t="shared" si="118"/>
        <v>7171.4417642503613</v>
      </c>
      <c r="Q585" s="26">
        <f t="shared" si="112"/>
        <v>144018.53907580406</v>
      </c>
      <c r="R585" s="26">
        <f t="shared" si="113"/>
        <v>7200.9269537902028</v>
      </c>
      <c r="S585" s="26">
        <f>IF(IFERROR(MATCH(H585,Table16[Date],0),0)=1,INDEX(Table16[New Claimed],MATCH(H585,Table16[Date],0)),S584+(K584*0.01)+J585)</f>
        <v>62410.839664147366</v>
      </c>
      <c r="T585" s="27">
        <f t="shared" si="119"/>
        <v>-4.8382547721833744E-2</v>
      </c>
      <c r="U585" s="28">
        <f t="shared" si="120"/>
        <v>4.03657966426621E-5</v>
      </c>
      <c r="V585" s="29">
        <f t="shared" si="115"/>
        <v>1.7097047136689972E-2</v>
      </c>
      <c r="W585" s="45">
        <f t="shared" si="121"/>
        <v>8972556.5316463914</v>
      </c>
      <c r="X585" s="45">
        <f t="shared" si="122"/>
        <v>0</v>
      </c>
      <c r="Y585" s="15"/>
      <c r="Z585" s="15"/>
    </row>
    <row r="586" spans="1:26" ht="18" customHeight="1" x14ac:dyDescent="0.25">
      <c r="A586" s="15"/>
      <c r="B586" s="15"/>
      <c r="C586" s="15"/>
      <c r="D586" s="15"/>
      <c r="E586" s="16"/>
      <c r="F586" s="15"/>
      <c r="G586" s="23">
        <v>584</v>
      </c>
      <c r="H586" s="24">
        <f t="shared" si="114"/>
        <v>45302</v>
      </c>
      <c r="I586" s="25">
        <f>SUMIF(Table1[Date],"="&amp;H586,Table1[$STAKE TO FAUCET])</f>
        <v>0</v>
      </c>
      <c r="J586" s="25">
        <f>SUMIF(Table13[Date],"="&amp;H586,Table13[$STAKE CLAIMED])</f>
        <v>0</v>
      </c>
      <c r="K586" s="26">
        <f>IF(IFERROR(MATCH(H586,Table16[Date],0),0)=1,INDEX(Table16[New NFV],MATCH(H586,Table16[Date],0)),K585 + (K585*0.0095)+I586)</f>
        <v>60096.138358908931</v>
      </c>
      <c r="L586" s="26">
        <f>IF(T586&lt;-0.33,IF(L585-(W585-X586)&lt;K586,K586,L585-(W585-X586)),IF(IFERROR(MATCH(H586,Table16[Date],0),0)=1,INDEX(Table16[New GFV],MATCH(H586,Table16[Date],0)),L585+(L585*V585*0.95)+I586))</f>
        <v>8662620.2183807231</v>
      </c>
      <c r="M586" s="26">
        <f t="shared" si="111"/>
        <v>595.30597680940002</v>
      </c>
      <c r="N586" s="26">
        <f t="shared" si="117"/>
        <v>29.765298840470003</v>
      </c>
      <c r="O586" s="26">
        <f t="shared" si="116"/>
        <v>145738.11928069202</v>
      </c>
      <c r="P586" s="26">
        <f t="shared" si="118"/>
        <v>7286.9059640346013</v>
      </c>
      <c r="Q586" s="26">
        <f t="shared" si="112"/>
        <v>146333.42525750143</v>
      </c>
      <c r="R586" s="26">
        <f t="shared" si="113"/>
        <v>7316.6712628750711</v>
      </c>
      <c r="S586" s="26">
        <f>IF(IFERROR(MATCH(H586,Table16[Date],0),0)=1,INDEX(Table16[New Claimed],MATCH(H586,Table16[Date],0)),S585+(K585*0.01)+J586)</f>
        <v>63006.145640956769</v>
      </c>
      <c r="T586" s="27">
        <f t="shared" si="119"/>
        <v>-4.8422533652138486E-2</v>
      </c>
      <c r="U586" s="28">
        <f t="shared" si="120"/>
        <v>3.998593030474229E-5</v>
      </c>
      <c r="V586" s="29">
        <f t="shared" si="115"/>
        <v>1.709464798087169E-2</v>
      </c>
      <c r="W586" s="45">
        <f t="shared" si="121"/>
        <v>9118294.6509270836</v>
      </c>
      <c r="X586" s="45">
        <f t="shared" si="122"/>
        <v>0</v>
      </c>
      <c r="Y586" s="15"/>
      <c r="Z586" s="15"/>
    </row>
    <row r="587" spans="1:26" ht="18" customHeight="1" x14ac:dyDescent="0.25">
      <c r="A587" s="15"/>
      <c r="B587" s="15"/>
      <c r="C587" s="15"/>
      <c r="D587" s="15"/>
      <c r="E587" s="16"/>
      <c r="F587" s="15"/>
      <c r="G587" s="23">
        <v>585</v>
      </c>
      <c r="H587" s="24">
        <f t="shared" si="114"/>
        <v>45303</v>
      </c>
      <c r="I587" s="25">
        <f>SUMIF(Table1[Date],"="&amp;H587,Table1[$STAKE TO FAUCET])</f>
        <v>0</v>
      </c>
      <c r="J587" s="25">
        <f>SUMIF(Table13[Date],"="&amp;H587,Table13[$STAKE CLAIMED])</f>
        <v>0</v>
      </c>
      <c r="K587" s="26">
        <f>IF(IFERROR(MATCH(H587,Table16[Date],0),0)=1,INDEX(Table16[New NFV],MATCH(H587,Table16[Date],0)),K586 + (K586*0.0095)+I587)</f>
        <v>60667.051673318565</v>
      </c>
      <c r="L587" s="26">
        <f>IF(T587&lt;-0.33,IF(L586-(W586-X587)&lt;K587,K587,L586-(W586-X587)),IF(IFERROR(MATCH(H587,Table16[Date],0),0)=1,INDEX(Table16[New GFV],MATCH(H587,Table16[Date],0)),L586+(L586*V586*0.95)+I587))</f>
        <v>8803300.439444663</v>
      </c>
      <c r="M587" s="26">
        <f t="shared" si="111"/>
        <v>600.96138358908934</v>
      </c>
      <c r="N587" s="26">
        <f t="shared" si="117"/>
        <v>30.048069179454469</v>
      </c>
      <c r="O587" s="26">
        <f t="shared" si="116"/>
        <v>148084.44322520032</v>
      </c>
      <c r="P587" s="26">
        <f t="shared" si="118"/>
        <v>7404.222161260016</v>
      </c>
      <c r="Q587" s="26">
        <f t="shared" si="112"/>
        <v>148685.40460878939</v>
      </c>
      <c r="R587" s="26">
        <f t="shared" si="113"/>
        <v>7434.2702304394707</v>
      </c>
      <c r="S587" s="26">
        <f>IF(IFERROR(MATCH(H587,Table16[Date],0),0)=1,INDEX(Table16[New Claimed],MATCH(H587,Table16[Date],0)),S586+(K586*0.01)+J587)</f>
        <v>63607.107024545861</v>
      </c>
      <c r="T587" s="27">
        <f t="shared" si="119"/>
        <v>-4.8462143290875233E-2</v>
      </c>
      <c r="U587" s="28">
        <f t="shared" si="120"/>
        <v>3.9609638736746999E-5</v>
      </c>
      <c r="V587" s="29">
        <f t="shared" si="115"/>
        <v>1.7092271402547484E-2</v>
      </c>
      <c r="W587" s="45">
        <f t="shared" si="121"/>
        <v>9266379.0941522848</v>
      </c>
      <c r="X587" s="45">
        <f t="shared" si="122"/>
        <v>0</v>
      </c>
      <c r="Y587" s="15"/>
      <c r="Z587" s="15"/>
    </row>
    <row r="588" spans="1:26" ht="18" customHeight="1" x14ac:dyDescent="0.25">
      <c r="A588" s="15"/>
      <c r="B588" s="15"/>
      <c r="C588" s="15"/>
      <c r="D588" s="15"/>
      <c r="E588" s="16"/>
      <c r="F588" s="15"/>
      <c r="G588" s="23">
        <v>586</v>
      </c>
      <c r="H588" s="24">
        <f t="shared" si="114"/>
        <v>45304</v>
      </c>
      <c r="I588" s="25">
        <f>SUMIF(Table1[Date],"="&amp;H588,Table1[$STAKE TO FAUCET])</f>
        <v>0</v>
      </c>
      <c r="J588" s="25">
        <f>SUMIF(Table13[Date],"="&amp;H588,Table13[$STAKE CLAIMED])</f>
        <v>0</v>
      </c>
      <c r="K588" s="26">
        <f>IF(IFERROR(MATCH(H588,Table16[Date],0),0)=1,INDEX(Table16[New NFV],MATCH(H588,Table16[Date],0)),K587 + (K587*0.0095)+I588)</f>
        <v>61243.38866421509</v>
      </c>
      <c r="L588" s="26">
        <f>IF(T588&lt;-0.33,IF(L587-(W587-X588)&lt;K588,K588,L587-(W587-X588)),IF(IFERROR(MATCH(H588,Table16[Date],0),0)=1,INDEX(Table16[New GFV],MATCH(H588,Table16[Date],0)),L587+(L587*V587*0.95)+I588))</f>
        <v>8946245.4197763596</v>
      </c>
      <c r="M588" s="26">
        <f t="shared" si="111"/>
        <v>606.67051673318565</v>
      </c>
      <c r="N588" s="26">
        <f t="shared" si="117"/>
        <v>30.333525836659284</v>
      </c>
      <c r="O588" s="26">
        <f t="shared" si="116"/>
        <v>150468.4003491537</v>
      </c>
      <c r="P588" s="26">
        <f t="shared" si="118"/>
        <v>7523.4200174576854</v>
      </c>
      <c r="Q588" s="26">
        <f t="shared" si="112"/>
        <v>151075.0708658869</v>
      </c>
      <c r="R588" s="26">
        <f t="shared" si="113"/>
        <v>7553.753543294345</v>
      </c>
      <c r="S588" s="26">
        <f>IF(IFERROR(MATCH(H588,Table16[Date],0),0)=1,INDEX(Table16[New Claimed],MATCH(H588,Table16[Date],0)),S587+(K587*0.01)+J588)</f>
        <v>64213.777541279051</v>
      </c>
      <c r="T588" s="27">
        <f t="shared" si="119"/>
        <v>-4.8501380179173166E-2</v>
      </c>
      <c r="U588" s="28">
        <f t="shared" si="120"/>
        <v>3.9236888297933259E-5</v>
      </c>
      <c r="V588" s="29">
        <f t="shared" si="115"/>
        <v>1.7089917189249605E-2</v>
      </c>
      <c r="W588" s="45">
        <f t="shared" si="121"/>
        <v>9416847.494501438</v>
      </c>
      <c r="X588" s="45">
        <f t="shared" si="122"/>
        <v>0</v>
      </c>
      <c r="Y588" s="15"/>
      <c r="Z588" s="15"/>
    </row>
    <row r="589" spans="1:26" ht="18" customHeight="1" x14ac:dyDescent="0.25">
      <c r="A589" s="15"/>
      <c r="B589" s="15"/>
      <c r="C589" s="15"/>
      <c r="D589" s="15"/>
      <c r="E589" s="16"/>
      <c r="F589" s="15"/>
      <c r="G589" s="23">
        <v>587</v>
      </c>
      <c r="H589" s="24">
        <f t="shared" si="114"/>
        <v>45305</v>
      </c>
      <c r="I589" s="25">
        <f>SUMIF(Table1[Date],"="&amp;H589,Table1[$STAKE TO FAUCET])</f>
        <v>0</v>
      </c>
      <c r="J589" s="25">
        <f>SUMIF(Table13[Date],"="&amp;H589,Table13[$STAKE CLAIMED])</f>
        <v>0</v>
      </c>
      <c r="K589" s="26">
        <f>IF(IFERROR(MATCH(H589,Table16[Date],0),0)=1,INDEX(Table16[New NFV],MATCH(H589,Table16[Date],0)),K588 + (K588*0.0095)+I589)</f>
        <v>61825.200856525131</v>
      </c>
      <c r="L589" s="26">
        <f>IF(T589&lt;-0.33,IF(L588-(W588-X589)&lt;K589,K589,L588-(W588-X589)),IF(IFERROR(MATCH(H589,Table16[Date],0),0)=1,INDEX(Table16[New GFV],MATCH(H589,Table16[Date],0)),L588+(L588*V588*0.95)+I589))</f>
        <v>9091491.4834861066</v>
      </c>
      <c r="M589" s="26">
        <f t="shared" si="111"/>
        <v>612.43388664215092</v>
      </c>
      <c r="N589" s="26">
        <f t="shared" si="117"/>
        <v>30.621694332107548</v>
      </c>
      <c r="O589" s="26">
        <f t="shared" si="116"/>
        <v>152890.59337868154</v>
      </c>
      <c r="P589" s="26">
        <f t="shared" si="118"/>
        <v>7644.5296689340776</v>
      </c>
      <c r="Q589" s="26">
        <f t="shared" si="112"/>
        <v>153503.0272653237</v>
      </c>
      <c r="R589" s="26">
        <f t="shared" si="113"/>
        <v>7675.1513632661854</v>
      </c>
      <c r="S589" s="26">
        <f>IF(IFERROR(MATCH(H589,Table16[Date],0),0)=1,INDEX(Table16[New Claimed],MATCH(H589,Table16[Date],0)),S588+(K588*0.01)+J589)</f>
        <v>64826.211427921204</v>
      </c>
      <c r="T589" s="27">
        <f t="shared" si="119"/>
        <v>-4.8540247824837297E-2</v>
      </c>
      <c r="U589" s="28">
        <f t="shared" si="120"/>
        <v>3.8867645664131256E-5</v>
      </c>
      <c r="V589" s="29">
        <f t="shared" si="115"/>
        <v>1.7087585130509758E-2</v>
      </c>
      <c r="W589" s="45">
        <f t="shared" si="121"/>
        <v>9569738.0878801197</v>
      </c>
      <c r="X589" s="45">
        <f t="shared" si="122"/>
        <v>0</v>
      </c>
      <c r="Y589" s="15"/>
      <c r="Z589" s="15"/>
    </row>
    <row r="590" spans="1:26" ht="18" customHeight="1" x14ac:dyDescent="0.25">
      <c r="A590" s="15"/>
      <c r="B590" s="15"/>
      <c r="C590" s="15"/>
      <c r="D590" s="15"/>
      <c r="E590" s="16"/>
      <c r="F590" s="15"/>
      <c r="G590" s="23">
        <v>588</v>
      </c>
      <c r="H590" s="24">
        <f t="shared" si="114"/>
        <v>45306</v>
      </c>
      <c r="I590" s="25">
        <f>SUMIF(Table1[Date],"="&amp;H590,Table1[$STAKE TO FAUCET])</f>
        <v>0</v>
      </c>
      <c r="J590" s="25">
        <f>SUMIF(Table13[Date],"="&amp;H590,Table13[$STAKE CLAIMED])</f>
        <v>0</v>
      </c>
      <c r="K590" s="26">
        <f>IF(IFERROR(MATCH(H590,Table16[Date],0),0)=1,INDEX(Table16[New NFV],MATCH(H590,Table16[Date],0)),K589 + (K589*0.0095)+I590)</f>
        <v>62412.540264662122</v>
      </c>
      <c r="L590" s="26">
        <f>IF(T590&lt;-0.33,IF(L589-(W589-X590)&lt;K590,K590,L589-(W589-X590)),IF(IFERROR(MATCH(H590,Table16[Date],0),0)=1,INDEX(Table16[New GFV],MATCH(H590,Table16[Date],0)),L589+(L589*V589*0.95)+I590))</f>
        <v>9239075.5364391115</v>
      </c>
      <c r="M590" s="26">
        <f t="shared" si="111"/>
        <v>618.25200856525134</v>
      </c>
      <c r="N590" s="26">
        <f t="shared" si="117"/>
        <v>30.912600428262568</v>
      </c>
      <c r="O590" s="26">
        <f t="shared" si="116"/>
        <v>155351.6346873733</v>
      </c>
      <c r="P590" s="26">
        <f t="shared" si="118"/>
        <v>7767.5817343686649</v>
      </c>
      <c r="Q590" s="26">
        <f t="shared" si="112"/>
        <v>155969.88669593856</v>
      </c>
      <c r="R590" s="26">
        <f t="shared" si="113"/>
        <v>7798.4943347969274</v>
      </c>
      <c r="S590" s="26">
        <f>IF(IFERROR(MATCH(H590,Table16[Date],0),0)=1,INDEX(Table16[New Claimed],MATCH(H590,Table16[Date],0)),S589+(K589*0.01)+J590)</f>
        <v>65444.463436486454</v>
      </c>
      <c r="T590" s="27">
        <f t="shared" si="119"/>
        <v>-4.8578749702661947E-2</v>
      </c>
      <c r="U590" s="28">
        <f t="shared" si="120"/>
        <v>3.8501877824649589E-5</v>
      </c>
      <c r="V590" s="29">
        <f t="shared" si="115"/>
        <v>1.7085275017840282E-2</v>
      </c>
      <c r="W590" s="45">
        <f t="shared" si="121"/>
        <v>9725089.7225674931</v>
      </c>
      <c r="X590" s="45">
        <f t="shared" si="122"/>
        <v>0</v>
      </c>
      <c r="Y590" s="15"/>
      <c r="Z590" s="15"/>
    </row>
    <row r="591" spans="1:26" ht="18" customHeight="1" x14ac:dyDescent="0.25">
      <c r="A591" s="15"/>
      <c r="B591" s="15"/>
      <c r="C591" s="15"/>
      <c r="D591" s="15"/>
      <c r="E591" s="16"/>
      <c r="F591" s="15"/>
      <c r="G591" s="23">
        <v>589</v>
      </c>
      <c r="H591" s="24">
        <f t="shared" si="114"/>
        <v>45307</v>
      </c>
      <c r="I591" s="25">
        <f>SUMIF(Table1[Date],"="&amp;H591,Table1[$STAKE TO FAUCET])</f>
        <v>0</v>
      </c>
      <c r="J591" s="25">
        <f>SUMIF(Table13[Date],"="&amp;H591,Table13[$STAKE CLAIMED])</f>
        <v>0</v>
      </c>
      <c r="K591" s="26">
        <f>IF(IFERROR(MATCH(H591,Table16[Date],0),0)=1,INDEX(Table16[New NFV],MATCH(H591,Table16[Date],0)),K590 + (K590*0.0095)+I591)</f>
        <v>63005.459397176412</v>
      </c>
      <c r="L591" s="26">
        <f>IF(T591&lt;-0.33,IF(L590-(W590-X591)&lt;K591,K591,L590-(W590-X591)),IF(IFERROR(MATCH(H591,Table16[Date],0),0)=1,INDEX(Table16[New GFV],MATCH(H591,Table16[Date],0)),L590+(L590*V590*0.95)+I591))</f>
        <v>9389035.0755672399</v>
      </c>
      <c r="M591" s="26">
        <f t="shared" si="111"/>
        <v>624.12540264662118</v>
      </c>
      <c r="N591" s="26">
        <f t="shared" si="117"/>
        <v>31.20627013233106</v>
      </c>
      <c r="O591" s="26">
        <f t="shared" si="116"/>
        <v>157852.14645066246</v>
      </c>
      <c r="P591" s="26">
        <f t="shared" si="118"/>
        <v>7892.6073225331238</v>
      </c>
      <c r="Q591" s="26">
        <f t="shared" si="112"/>
        <v>158476.2718533091</v>
      </c>
      <c r="R591" s="26">
        <f t="shared" si="113"/>
        <v>7923.813592665455</v>
      </c>
      <c r="S591" s="26">
        <f>IF(IFERROR(MATCH(H591,Table16[Date],0),0)=1,INDEX(Table16[New Claimed],MATCH(H591,Table16[Date],0)),S590+(K590*0.01)+J591)</f>
        <v>66068.588839133081</v>
      </c>
      <c r="T591" s="27">
        <f t="shared" si="119"/>
        <v>-4.8616889254742002E-2</v>
      </c>
      <c r="U591" s="28">
        <f t="shared" si="120"/>
        <v>3.8139552080054817E-5</v>
      </c>
      <c r="V591" s="29">
        <f t="shared" si="115"/>
        <v>1.7082986644715477E-2</v>
      </c>
      <c r="W591" s="45">
        <f t="shared" si="121"/>
        <v>9882941.8690181561</v>
      </c>
      <c r="X591" s="45">
        <f t="shared" si="122"/>
        <v>0</v>
      </c>
      <c r="Y591" s="15"/>
      <c r="Z591" s="15"/>
    </row>
    <row r="592" spans="1:26" ht="18" customHeight="1" x14ac:dyDescent="0.25">
      <c r="A592" s="15"/>
      <c r="B592" s="15"/>
      <c r="C592" s="15"/>
      <c r="D592" s="15"/>
      <c r="E592" s="16"/>
      <c r="F592" s="15"/>
      <c r="G592" s="23">
        <v>590</v>
      </c>
      <c r="H592" s="24">
        <f t="shared" si="114"/>
        <v>45308</v>
      </c>
      <c r="I592" s="25">
        <f>SUMIF(Table1[Date],"="&amp;H592,Table1[$STAKE TO FAUCET])</f>
        <v>0</v>
      </c>
      <c r="J592" s="25">
        <f>SUMIF(Table13[Date],"="&amp;H592,Table13[$STAKE CLAIMED])</f>
        <v>0</v>
      </c>
      <c r="K592" s="26">
        <f>IF(IFERROR(MATCH(H592,Table16[Date],0),0)=1,INDEX(Table16[New NFV],MATCH(H592,Table16[Date],0)),K591 + (K591*0.0095)+I592)</f>
        <v>63604.011261449588</v>
      </c>
      <c r="L592" s="26">
        <f>IF(T592&lt;-0.33,IF(L591-(W591-X592)&lt;K592,K592,L591-(W591-X592)),IF(IFERROR(MATCH(H592,Table16[Date],0),0)=1,INDEX(Table16[New GFV],MATCH(H592,Table16[Date],0)),L591+(L591*V591*0.95)+I592))</f>
        <v>9541408.1983297858</v>
      </c>
      <c r="M592" s="26">
        <f t="shared" si="111"/>
        <v>630.05459397176412</v>
      </c>
      <c r="N592" s="26">
        <f t="shared" si="117"/>
        <v>31.502729698588208</v>
      </c>
      <c r="O592" s="26">
        <f t="shared" si="116"/>
        <v>160392.76080268034</v>
      </c>
      <c r="P592" s="26">
        <f t="shared" si="118"/>
        <v>8019.6380401340175</v>
      </c>
      <c r="Q592" s="26">
        <f t="shared" si="112"/>
        <v>161022.81539665209</v>
      </c>
      <c r="R592" s="26">
        <f t="shared" si="113"/>
        <v>8051.1407698326057</v>
      </c>
      <c r="S592" s="26">
        <f>IF(IFERROR(MATCH(H592,Table16[Date],0),0)=1,INDEX(Table16[New Claimed],MATCH(H592,Table16[Date],0)),S591+(K591*0.01)+J592)</f>
        <v>66698.643433104851</v>
      </c>
      <c r="T592" s="27">
        <f t="shared" si="119"/>
        <v>-4.8654669890779677E-2</v>
      </c>
      <c r="U592" s="28">
        <f t="shared" si="120"/>
        <v>3.7780636037675064E-5</v>
      </c>
      <c r="V592" s="29">
        <f t="shared" si="115"/>
        <v>1.7080719806553218E-2</v>
      </c>
      <c r="W592" s="45">
        <f t="shared" si="121"/>
        <v>10043334.629820837</v>
      </c>
      <c r="X592" s="45">
        <f t="shared" si="122"/>
        <v>0</v>
      </c>
      <c r="Y592" s="15"/>
      <c r="Z592" s="15"/>
    </row>
    <row r="593" spans="1:26" ht="18" customHeight="1" x14ac:dyDescent="0.25">
      <c r="A593" s="15"/>
      <c r="B593" s="15"/>
      <c r="C593" s="15"/>
      <c r="D593" s="15"/>
      <c r="E593" s="16"/>
      <c r="F593" s="15"/>
      <c r="G593" s="23">
        <v>591</v>
      </c>
      <c r="H593" s="24">
        <f t="shared" si="114"/>
        <v>45309</v>
      </c>
      <c r="I593" s="25">
        <f>SUMIF(Table1[Date],"="&amp;H593,Table1[$STAKE TO FAUCET])</f>
        <v>0</v>
      </c>
      <c r="J593" s="25">
        <f>SUMIF(Table13[Date],"="&amp;H593,Table13[$STAKE CLAIMED])</f>
        <v>0</v>
      </c>
      <c r="K593" s="26">
        <f>IF(IFERROR(MATCH(H593,Table16[Date],0),0)=1,INDEX(Table16[New NFV],MATCH(H593,Table16[Date],0)),K592 + (K592*0.0095)+I593)</f>
        <v>64208.24936843336</v>
      </c>
      <c r="L593" s="26">
        <f>IF(T593&lt;-0.33,IF(L592-(W592-X593)&lt;K593,K593,L592-(W592-X593)),IF(IFERROR(MATCH(H593,Table16[Date],0),0)=1,INDEX(Table16[New GFV],MATCH(H593,Table16[Date],0)),L592+(L592*V592*0.95)+I593))</f>
        <v>9696233.6123256255</v>
      </c>
      <c r="M593" s="26">
        <f t="shared" si="111"/>
        <v>636.04011261449591</v>
      </c>
      <c r="N593" s="26">
        <f t="shared" si="117"/>
        <v>31.802005630724796</v>
      </c>
      <c r="O593" s="26">
        <f t="shared" si="116"/>
        <v>162974.11999562083</v>
      </c>
      <c r="P593" s="26">
        <f t="shared" si="118"/>
        <v>8148.705999781042</v>
      </c>
      <c r="Q593" s="26">
        <f t="shared" si="112"/>
        <v>163610.16010823532</v>
      </c>
      <c r="R593" s="26">
        <f t="shared" si="113"/>
        <v>8180.508005411767</v>
      </c>
      <c r="S593" s="26">
        <f>IF(IFERROR(MATCH(H593,Table16[Date],0),0)=1,INDEX(Table16[New Claimed],MATCH(H593,Table16[Date],0)),S592+(K592*0.01)+J593)</f>
        <v>67334.683545719352</v>
      </c>
      <c r="T593" s="27">
        <f t="shared" si="119"/>
        <v>-4.8692094988390035E-2</v>
      </c>
      <c r="U593" s="28">
        <f t="shared" si="120"/>
        <v>3.7425097610357949E-5</v>
      </c>
      <c r="V593" s="29">
        <f t="shared" si="115"/>
        <v>1.7078474300696596E-2</v>
      </c>
      <c r="W593" s="45">
        <f t="shared" si="121"/>
        <v>10206308.749816457</v>
      </c>
      <c r="X593" s="45">
        <f t="shared" si="122"/>
        <v>0</v>
      </c>
      <c r="Y593" s="15"/>
      <c r="Z593" s="15"/>
    </row>
    <row r="594" spans="1:26" ht="18" customHeight="1" x14ac:dyDescent="0.25">
      <c r="A594" s="15"/>
      <c r="B594" s="15"/>
      <c r="C594" s="15"/>
      <c r="D594" s="15"/>
      <c r="E594" s="16"/>
      <c r="F594" s="15"/>
      <c r="G594" s="23">
        <v>592</v>
      </c>
      <c r="H594" s="24">
        <f t="shared" si="114"/>
        <v>45310</v>
      </c>
      <c r="I594" s="25">
        <f>SUMIF(Table1[Date],"="&amp;H594,Table1[$STAKE TO FAUCET])</f>
        <v>0</v>
      </c>
      <c r="J594" s="25">
        <f>SUMIF(Table13[Date],"="&amp;H594,Table13[$STAKE CLAIMED])</f>
        <v>0</v>
      </c>
      <c r="K594" s="26">
        <f>IF(IFERROR(MATCH(H594,Table16[Date],0),0)=1,INDEX(Table16[New NFV],MATCH(H594,Table16[Date],0)),K593 + (K593*0.0095)+I594)</f>
        <v>64818.227737433481</v>
      </c>
      <c r="L594" s="26">
        <f>IF(T594&lt;-0.33,IF(L593-(W593-X594)&lt;K594,K594,L593-(W593-X594)),IF(IFERROR(MATCH(H594,Table16[Date],0),0)=1,INDEX(Table16[New GFV],MATCH(H594,Table16[Date],0)),L593+(L593*V593*0.95)+I594))</f>
        <v>9853550.6450591963</v>
      </c>
      <c r="M594" s="26">
        <f t="shared" si="111"/>
        <v>642.0824936843336</v>
      </c>
      <c r="N594" s="26">
        <f t="shared" si="117"/>
        <v>32.104124684216679</v>
      </c>
      <c r="O594" s="26">
        <f t="shared" si="116"/>
        <v>165596.87656165371</v>
      </c>
      <c r="P594" s="26">
        <f t="shared" si="118"/>
        <v>8279.8438280826867</v>
      </c>
      <c r="Q594" s="26">
        <f t="shared" si="112"/>
        <v>166238.95905533805</v>
      </c>
      <c r="R594" s="26">
        <f t="shared" si="113"/>
        <v>8311.9479527669027</v>
      </c>
      <c r="S594" s="26">
        <f>IF(IFERROR(MATCH(H594,Table16[Date],0),0)=1,INDEX(Table16[New Claimed],MATCH(H594,Table16[Date],0)),S593+(K593*0.01)+J594)</f>
        <v>67976.766039403679</v>
      </c>
      <c r="T594" s="27">
        <f t="shared" si="119"/>
        <v>-4.8729167893402557E-2</v>
      </c>
      <c r="U594" s="28">
        <f t="shared" si="120"/>
        <v>3.7072905012522361E-5</v>
      </c>
      <c r="V594" s="29">
        <f t="shared" si="115"/>
        <v>1.7076249926395844E-2</v>
      </c>
      <c r="W594" s="45">
        <f t="shared" si="121"/>
        <v>10371905.62637811</v>
      </c>
      <c r="X594" s="45">
        <f t="shared" si="122"/>
        <v>0</v>
      </c>
      <c r="Y594" s="15"/>
      <c r="Z594" s="15"/>
    </row>
    <row r="595" spans="1:26" ht="18" customHeight="1" x14ac:dyDescent="0.25">
      <c r="A595" s="15"/>
      <c r="B595" s="15"/>
      <c r="C595" s="15"/>
      <c r="D595" s="15"/>
      <c r="E595" s="16"/>
      <c r="F595" s="15"/>
      <c r="G595" s="23">
        <v>593</v>
      </c>
      <c r="H595" s="24">
        <f t="shared" si="114"/>
        <v>45311</v>
      </c>
      <c r="I595" s="25">
        <f>SUMIF(Table1[Date],"="&amp;H595,Table1[$STAKE TO FAUCET])</f>
        <v>0</v>
      </c>
      <c r="J595" s="25">
        <f>SUMIF(Table13[Date],"="&amp;H595,Table13[$STAKE CLAIMED])</f>
        <v>0</v>
      </c>
      <c r="K595" s="26">
        <f>IF(IFERROR(MATCH(H595,Table16[Date],0),0)=1,INDEX(Table16[New NFV],MATCH(H595,Table16[Date],0)),K594 + (K594*0.0095)+I595)</f>
        <v>65434.0009009391</v>
      </c>
      <c r="L595" s="26">
        <f>IF(T595&lt;-0.33,IF(L594-(W594-X595)&lt;K595,K595,L594-(W594-X595)),IF(IFERROR(MATCH(H595,Table16[Date],0),0)=1,INDEX(Table16[New GFV],MATCH(H595,Table16[Date],0)),L594+(L594*V594*0.95)+I595))</f>
        <v>10013399.253862755</v>
      </c>
      <c r="M595" s="26">
        <f t="shared" si="111"/>
        <v>648.18227737433483</v>
      </c>
      <c r="N595" s="26">
        <f t="shared" si="117"/>
        <v>32.409113868716744</v>
      </c>
      <c r="O595" s="26">
        <f t="shared" si="116"/>
        <v>168261.69347742983</v>
      </c>
      <c r="P595" s="26">
        <f t="shared" si="118"/>
        <v>8413.0846738714918</v>
      </c>
      <c r="Q595" s="26">
        <f t="shared" si="112"/>
        <v>168909.87575480418</v>
      </c>
      <c r="R595" s="26">
        <f t="shared" si="113"/>
        <v>8445.4937877402081</v>
      </c>
      <c r="S595" s="26">
        <f>IF(IFERROR(MATCH(H595,Table16[Date],0),0)=1,INDEX(Table16[New Claimed],MATCH(H595,Table16[Date],0)),S594+(K594*0.01)+J595)</f>
        <v>68624.948316778013</v>
      </c>
      <c r="T595" s="27">
        <f t="shared" si="119"/>
        <v>-4.8765891920160988E-2</v>
      </c>
      <c r="U595" s="28">
        <f t="shared" si="120"/>
        <v>3.6724026758430672E-5</v>
      </c>
      <c r="V595" s="29">
        <f t="shared" si="115"/>
        <v>1.7074046484790339E-2</v>
      </c>
      <c r="W595" s="45">
        <f t="shared" si="121"/>
        <v>10540167.319855539</v>
      </c>
      <c r="X595" s="45">
        <f t="shared" si="122"/>
        <v>0</v>
      </c>
      <c r="Y595" s="15"/>
      <c r="Z595" s="15"/>
    </row>
    <row r="596" spans="1:26" ht="18" customHeight="1" x14ac:dyDescent="0.25">
      <c r="A596" s="15"/>
      <c r="B596" s="15"/>
      <c r="C596" s="15"/>
      <c r="D596" s="15"/>
      <c r="E596" s="16"/>
      <c r="F596" s="15"/>
      <c r="G596" s="23">
        <v>594</v>
      </c>
      <c r="H596" s="24">
        <f t="shared" si="114"/>
        <v>45312</v>
      </c>
      <c r="I596" s="25">
        <f>SUMIF(Table1[Date],"="&amp;H596,Table1[$STAKE TO FAUCET])</f>
        <v>0</v>
      </c>
      <c r="J596" s="25">
        <f>SUMIF(Table13[Date],"="&amp;H596,Table13[$STAKE CLAIMED])</f>
        <v>0</v>
      </c>
      <c r="K596" s="26">
        <f>IF(IFERROR(MATCH(H596,Table16[Date],0),0)=1,INDEX(Table16[New NFV],MATCH(H596,Table16[Date],0)),K595 + (K595*0.0095)+I596)</f>
        <v>66055.623909498026</v>
      </c>
      <c r="L596" s="26">
        <f>IF(T596&lt;-0.33,IF(L595-(W595-X596)&lt;K596,K596,L595-(W595-X596)),IF(IFERROR(MATCH(H596,Table16[Date],0),0)=1,INDEX(Table16[New GFV],MATCH(H596,Table16[Date],0)),L595+(L595*V595*0.95)+I596))</f>
        <v>10175820.035977412</v>
      </c>
      <c r="M596" s="26">
        <f t="shared" si="111"/>
        <v>654.340009009391</v>
      </c>
      <c r="N596" s="26">
        <f t="shared" si="117"/>
        <v>32.717000450469548</v>
      </c>
      <c r="O596" s="26">
        <f t="shared" si="116"/>
        <v>170969.24433121757</v>
      </c>
      <c r="P596" s="26">
        <f t="shared" si="118"/>
        <v>8548.4622165608798</v>
      </c>
      <c r="Q596" s="26">
        <f t="shared" si="112"/>
        <v>171623.58434022695</v>
      </c>
      <c r="R596" s="26">
        <f t="shared" si="113"/>
        <v>8581.1792170113495</v>
      </c>
      <c r="S596" s="26">
        <f>IF(IFERROR(MATCH(H596,Table16[Date],0),0)=1,INDEX(Table16[New Claimed],MATCH(H596,Table16[Date],0)),S595+(K595*0.01)+J596)</f>
        <v>69279.288325787405</v>
      </c>
      <c r="T596" s="27">
        <f t="shared" si="119"/>
        <v>-4.8802270351818652E-2</v>
      </c>
      <c r="U596" s="28">
        <f t="shared" si="120"/>
        <v>3.6378431657664578E-5</v>
      </c>
      <c r="V596" s="29">
        <f t="shared" si="115"/>
        <v>1.7071863778890875E-2</v>
      </c>
      <c r="W596" s="45">
        <f t="shared" si="121"/>
        <v>10711136.564186757</v>
      </c>
      <c r="X596" s="45">
        <f t="shared" si="122"/>
        <v>0</v>
      </c>
      <c r="Y596" s="15"/>
      <c r="Z596" s="15"/>
    </row>
    <row r="597" spans="1:26" ht="18" customHeight="1" x14ac:dyDescent="0.25">
      <c r="A597" s="15"/>
      <c r="B597" s="15"/>
      <c r="C597" s="15"/>
      <c r="D597" s="15"/>
      <c r="E597" s="16"/>
      <c r="F597" s="15"/>
      <c r="G597" s="23">
        <v>595</v>
      </c>
      <c r="H597" s="24">
        <f t="shared" si="114"/>
        <v>45313</v>
      </c>
      <c r="I597" s="25">
        <f>SUMIF(Table1[Date],"="&amp;H597,Table1[$STAKE TO FAUCET])</f>
        <v>0</v>
      </c>
      <c r="J597" s="25">
        <f>SUMIF(Table13[Date],"="&amp;H597,Table13[$STAKE CLAIMED])</f>
        <v>0</v>
      </c>
      <c r="K597" s="26">
        <f>IF(IFERROR(MATCH(H597,Table16[Date],0),0)=1,INDEX(Table16[New NFV],MATCH(H597,Table16[Date],0)),K596 + (K596*0.0095)+I597)</f>
        <v>66683.152336638261</v>
      </c>
      <c r="L597" s="26">
        <f>IF(T597&lt;-0.33,IF(L596-(W596-X597)&lt;K597,K597,L596-(W596-X597)),IF(IFERROR(MATCH(H597,Table16[Date],0),0)=1,INDEX(Table16[New GFV],MATCH(H597,Table16[Date],0)),L596+(L596*V596*0.95)+I597))</f>
        <v>10340854.238795491</v>
      </c>
      <c r="M597" s="26">
        <f t="shared" si="111"/>
        <v>660.55623909498024</v>
      </c>
      <c r="N597" s="26">
        <f t="shared" si="117"/>
        <v>33.027811954749012</v>
      </c>
      <c r="O597" s="26">
        <f t="shared" si="116"/>
        <v>173720.21349271483</v>
      </c>
      <c r="P597" s="26">
        <f t="shared" si="118"/>
        <v>8686.0106746357415</v>
      </c>
      <c r="Q597" s="26">
        <f t="shared" si="112"/>
        <v>174380.76973180982</v>
      </c>
      <c r="R597" s="26">
        <f t="shared" si="113"/>
        <v>8719.0384865904907</v>
      </c>
      <c r="S597" s="26">
        <f>IF(IFERROR(MATCH(H597,Table16[Date],0),0)=1,INDEX(Table16[New Claimed],MATCH(H597,Table16[Date],0)),S596+(K596*0.01)+J597)</f>
        <v>69939.844564882384</v>
      </c>
      <c r="T597" s="27">
        <f t="shared" si="119"/>
        <v>-4.8838306440632563E-2</v>
      </c>
      <c r="U597" s="28">
        <f t="shared" si="120"/>
        <v>3.6036088813910794E-5</v>
      </c>
      <c r="V597" s="29">
        <f t="shared" si="115"/>
        <v>1.7069701613562041E-2</v>
      </c>
      <c r="W597" s="45">
        <f t="shared" si="121"/>
        <v>10884856.777679473</v>
      </c>
      <c r="X597" s="45">
        <f t="shared" si="122"/>
        <v>0</v>
      </c>
      <c r="Y597" s="15"/>
      <c r="Z597" s="15"/>
    </row>
    <row r="598" spans="1:26" ht="18" customHeight="1" x14ac:dyDescent="0.25">
      <c r="A598" s="15"/>
      <c r="B598" s="15"/>
      <c r="C598" s="15"/>
      <c r="D598" s="15"/>
      <c r="E598" s="16"/>
      <c r="F598" s="15"/>
      <c r="G598" s="23">
        <v>596</v>
      </c>
      <c r="H598" s="24">
        <f t="shared" si="114"/>
        <v>45314</v>
      </c>
      <c r="I598" s="25">
        <f>SUMIF(Table1[Date],"="&amp;H598,Table1[$STAKE TO FAUCET])</f>
        <v>0</v>
      </c>
      <c r="J598" s="25">
        <f>SUMIF(Table13[Date],"="&amp;H598,Table13[$STAKE CLAIMED])</f>
        <v>0</v>
      </c>
      <c r="K598" s="26">
        <f>IF(IFERROR(MATCH(H598,Table16[Date],0),0)=1,INDEX(Table16[New NFV],MATCH(H598,Table16[Date],0)),K597 + (K597*0.0095)+I598)</f>
        <v>67316.642283836321</v>
      </c>
      <c r="L598" s="26">
        <f>IF(T598&lt;-0.33,IF(L597-(W597-X598)&lt;K598,K598,L597-(W597-X598)),IF(IFERROR(MATCH(H598,Table16[Date],0),0)=1,INDEX(Table16[New GFV],MATCH(H598,Table16[Date],0)),L597+(L597*V597*0.95)+I598))</f>
        <v>10508543.77026679</v>
      </c>
      <c r="M598" s="26">
        <f t="shared" ref="M598:M661" si="123">K597*0.01</f>
        <v>666.83152336638261</v>
      </c>
      <c r="N598" s="26">
        <f t="shared" si="117"/>
        <v>33.341576168319129</v>
      </c>
      <c r="O598" s="26">
        <f t="shared" si="116"/>
        <v>176515.29628557726</v>
      </c>
      <c r="P598" s="26">
        <f t="shared" si="118"/>
        <v>8825.7648142788639</v>
      </c>
      <c r="Q598" s="26">
        <f t="shared" ref="Q598:Q661" si="124">M598+O598</f>
        <v>177182.12780894365</v>
      </c>
      <c r="R598" s="26">
        <f t="shared" ref="R598:R661" si="125">N598+P598</f>
        <v>8859.106390447183</v>
      </c>
      <c r="S598" s="26">
        <f>IF(IFERROR(MATCH(H598,Table16[Date],0),0)=1,INDEX(Table16[New Claimed],MATCH(H598,Table16[Date],0)),S597+(K597*0.01)+J598)</f>
        <v>70606.676088248772</v>
      </c>
      <c r="T598" s="27">
        <f t="shared" si="119"/>
        <v>-4.8874003408254284E-2</v>
      </c>
      <c r="U598" s="28">
        <f t="shared" si="120"/>
        <v>3.5696967621720588E-5</v>
      </c>
      <c r="V598" s="29">
        <f t="shared" si="115"/>
        <v>1.7067559795504738E-2</v>
      </c>
      <c r="W598" s="45">
        <f t="shared" si="121"/>
        <v>11061372.07396505</v>
      </c>
      <c r="X598" s="45">
        <f t="shared" si="122"/>
        <v>0</v>
      </c>
      <c r="Y598" s="15"/>
      <c r="Z598" s="15"/>
    </row>
    <row r="599" spans="1:26" ht="18" customHeight="1" x14ac:dyDescent="0.25">
      <c r="A599" s="15"/>
      <c r="B599" s="15"/>
      <c r="C599" s="15"/>
      <c r="D599" s="15"/>
      <c r="E599" s="16"/>
      <c r="F599" s="15"/>
      <c r="G599" s="23">
        <v>597</v>
      </c>
      <c r="H599" s="24">
        <f t="shared" si="114"/>
        <v>45315</v>
      </c>
      <c r="I599" s="25">
        <f>SUMIF(Table1[Date],"="&amp;H599,Table1[$STAKE TO FAUCET])</f>
        <v>0</v>
      </c>
      <c r="J599" s="25">
        <f>SUMIF(Table13[Date],"="&amp;H599,Table13[$STAKE CLAIMED])</f>
        <v>0</v>
      </c>
      <c r="K599" s="26">
        <f>IF(IFERROR(MATCH(H599,Table16[Date],0),0)=1,INDEX(Table16[New NFV],MATCH(H599,Table16[Date],0)),K598 + (K598*0.0095)+I599)</f>
        <v>67956.150385532761</v>
      </c>
      <c r="L599" s="26">
        <f>IF(T599&lt;-0.33,IF(L598-(W598-X599)&lt;K599,K599,L598-(W598-X599)),IF(IFERROR(MATCH(H599,Table16[Date],0),0)=1,INDEX(Table16[New GFV],MATCH(H599,Table16[Date],0)),L598+(L598*V598*0.95)+I599))</f>
        <v>10678931.209471362</v>
      </c>
      <c r="M599" s="26">
        <f t="shared" si="123"/>
        <v>673.16642283836325</v>
      </c>
      <c r="N599" s="26">
        <f t="shared" si="117"/>
        <v>33.658321141918165</v>
      </c>
      <c r="O599" s="26">
        <f t="shared" si="116"/>
        <v>179355.19916270723</v>
      </c>
      <c r="P599" s="26">
        <f t="shared" si="118"/>
        <v>8967.7599581353625</v>
      </c>
      <c r="Q599" s="26">
        <f t="shared" si="124"/>
        <v>180028.3655855456</v>
      </c>
      <c r="R599" s="26">
        <f t="shared" si="125"/>
        <v>9001.4182792772808</v>
      </c>
      <c r="S599" s="26">
        <f>IF(IFERROR(MATCH(H599,Table16[Date],0),0)=1,INDEX(Table16[New Claimed],MATCH(H599,Table16[Date],0)),S598+(K598*0.01)+J599)</f>
        <v>71279.842511087132</v>
      </c>
      <c r="T599" s="27">
        <f t="shared" si="119"/>
        <v>-4.8909364446017158E-2</v>
      </c>
      <c r="U599" s="28">
        <f t="shared" si="120"/>
        <v>3.5361037762873804E-5</v>
      </c>
      <c r="V599" s="29">
        <f t="shared" si="115"/>
        <v>1.7065438133238967E-2</v>
      </c>
      <c r="W599" s="45">
        <f t="shared" si="121"/>
        <v>11240727.273127757</v>
      </c>
      <c r="X599" s="45">
        <f t="shared" si="122"/>
        <v>0</v>
      </c>
      <c r="Y599" s="15"/>
      <c r="Z599" s="15"/>
    </row>
    <row r="600" spans="1:26" ht="18" customHeight="1" x14ac:dyDescent="0.25">
      <c r="A600" s="15"/>
      <c r="B600" s="15"/>
      <c r="C600" s="15"/>
      <c r="D600" s="15"/>
      <c r="E600" s="16"/>
      <c r="F600" s="15"/>
      <c r="G600" s="23">
        <v>598</v>
      </c>
      <c r="H600" s="24">
        <f t="shared" si="114"/>
        <v>45316</v>
      </c>
      <c r="I600" s="25">
        <f>SUMIF(Table1[Date],"="&amp;H600,Table1[$STAKE TO FAUCET])</f>
        <v>0</v>
      </c>
      <c r="J600" s="25">
        <f>SUMIF(Table13[Date],"="&amp;H600,Table13[$STAKE CLAIMED])</f>
        <v>0</v>
      </c>
      <c r="K600" s="26">
        <f>IF(IFERROR(MATCH(H600,Table16[Date],0),0)=1,INDEX(Table16[New NFV],MATCH(H600,Table16[Date],0)),K599 + (K599*0.0095)+I600)</f>
        <v>68601.733814195322</v>
      </c>
      <c r="L600" s="26">
        <f>IF(T600&lt;-0.33,IF(L599-(W599-X600)&lt;K600,K600,L599-(W599-X600)),IF(IFERROR(MATCH(H600,Table16[Date],0),0)=1,INDEX(Table16[New GFV],MATCH(H600,Table16[Date],0)),L599+(L599*V599*0.95)+I600))</f>
        <v>10852059.817361493</v>
      </c>
      <c r="M600" s="26">
        <f t="shared" si="123"/>
        <v>679.5615038553276</v>
      </c>
      <c r="N600" s="26">
        <f t="shared" si="117"/>
        <v>33.978075192766383</v>
      </c>
      <c r="O600" s="26">
        <f t="shared" si="116"/>
        <v>182240.63988434829</v>
      </c>
      <c r="P600" s="26">
        <f t="shared" si="118"/>
        <v>9112.0319942174156</v>
      </c>
      <c r="Q600" s="26">
        <f t="shared" si="124"/>
        <v>182920.20138820363</v>
      </c>
      <c r="R600" s="26">
        <f t="shared" si="125"/>
        <v>9146.010069410182</v>
      </c>
      <c r="S600" s="26">
        <f>IF(IFERROR(MATCH(H600,Table16[Date],0),0)=1,INDEX(Table16[New Claimed],MATCH(H600,Table16[Date],0)),S599+(K599*0.01)+J600)</f>
        <v>71959.404014942455</v>
      </c>
      <c r="T600" s="27">
        <f t="shared" si="119"/>
        <v>-4.8944392715222468E-2</v>
      </c>
      <c r="U600" s="28">
        <f t="shared" si="120"/>
        <v>3.502826920531027E-5</v>
      </c>
      <c r="V600" s="29">
        <f t="shared" si="115"/>
        <v>1.706333643708665E-2</v>
      </c>
      <c r="W600" s="45">
        <f t="shared" si="121"/>
        <v>11422967.913012106</v>
      </c>
      <c r="X600" s="45">
        <f t="shared" si="122"/>
        <v>0</v>
      </c>
      <c r="Y600" s="15"/>
      <c r="Z600" s="15"/>
    </row>
    <row r="601" spans="1:26" ht="18" customHeight="1" x14ac:dyDescent="0.25">
      <c r="A601" s="15"/>
      <c r="B601" s="15"/>
      <c r="C601" s="15"/>
      <c r="D601" s="15"/>
      <c r="E601" s="16"/>
      <c r="F601" s="15"/>
      <c r="G601" s="23">
        <v>599</v>
      </c>
      <c r="H601" s="24">
        <f t="shared" si="114"/>
        <v>45317</v>
      </c>
      <c r="I601" s="25">
        <f>SUMIF(Table1[Date],"="&amp;H601,Table1[$STAKE TO FAUCET])</f>
        <v>0</v>
      </c>
      <c r="J601" s="25">
        <f>SUMIF(Table13[Date],"="&amp;H601,Table13[$STAKE CLAIMED])</f>
        <v>0</v>
      </c>
      <c r="K601" s="26">
        <f>IF(IFERROR(MATCH(H601,Table16[Date],0),0)=1,INDEX(Table16[New NFV],MATCH(H601,Table16[Date],0)),K600 + (K600*0.0095)+I601)</f>
        <v>69253.450285430183</v>
      </c>
      <c r="L601" s="26">
        <f>IF(T601&lt;-0.33,IF(L600-(W600-X601)&lt;K601,K601,L600-(W600-X601)),IF(IFERROR(MATCH(H601,Table16[Date],0),0)=1,INDEX(Table16[New GFV],MATCH(H601,Table16[Date],0)),L600+(L600*V600*0.95)+I601))</f>
        <v>11027973.547675569</v>
      </c>
      <c r="M601" s="26">
        <f t="shared" si="123"/>
        <v>686.01733814195325</v>
      </c>
      <c r="N601" s="26">
        <f t="shared" si="117"/>
        <v>34.300866907097664</v>
      </c>
      <c r="O601" s="26">
        <f t="shared" si="116"/>
        <v>185172.34769902827</v>
      </c>
      <c r="P601" s="26">
        <f t="shared" si="118"/>
        <v>9258.6173849514144</v>
      </c>
      <c r="Q601" s="26">
        <f t="shared" si="124"/>
        <v>185858.36503717021</v>
      </c>
      <c r="R601" s="26">
        <f t="shared" si="125"/>
        <v>9292.9182518585112</v>
      </c>
      <c r="S601" s="26">
        <f>IF(IFERROR(MATCH(H601,Table16[Date],0),0)=1,INDEX(Table16[New Claimed],MATCH(H601,Table16[Date],0)),S600+(K600*0.01)+J601)</f>
        <v>72645.421353084414</v>
      </c>
      <c r="T601" s="27">
        <f t="shared" si="119"/>
        <v>-4.8979091347421969E-2</v>
      </c>
      <c r="U601" s="28">
        <f t="shared" si="120"/>
        <v>3.4698632199500756E-5</v>
      </c>
      <c r="V601" s="29">
        <f t="shared" si="115"/>
        <v>1.7061254519154679E-2</v>
      </c>
      <c r="W601" s="45">
        <f t="shared" si="121"/>
        <v>11608140.260711133</v>
      </c>
      <c r="X601" s="45">
        <f t="shared" si="122"/>
        <v>0</v>
      </c>
      <c r="Y601" s="15"/>
      <c r="Z601" s="15"/>
    </row>
    <row r="602" spans="1:26" ht="18" customHeight="1" x14ac:dyDescent="0.25">
      <c r="A602" s="15"/>
      <c r="B602" s="15"/>
      <c r="C602" s="15"/>
      <c r="D602" s="15"/>
      <c r="E602" s="16"/>
      <c r="F602" s="15"/>
      <c r="G602" s="23">
        <v>600</v>
      </c>
      <c r="H602" s="24">
        <f t="shared" si="114"/>
        <v>45318</v>
      </c>
      <c r="I602" s="25">
        <f>SUMIF(Table1[Date],"="&amp;H602,Table1[$STAKE TO FAUCET])</f>
        <v>0</v>
      </c>
      <c r="J602" s="25">
        <f>SUMIF(Table13[Date],"="&amp;H602,Table13[$STAKE CLAIMED])</f>
        <v>0</v>
      </c>
      <c r="K602" s="26">
        <f>IF(IFERROR(MATCH(H602,Table16[Date],0),0)=1,INDEX(Table16[New NFV],MATCH(H602,Table16[Date],0)),K601 + (K601*0.0095)+I602)</f>
        <v>69911.358063141772</v>
      </c>
      <c r="L602" s="26">
        <f>IF(T602&lt;-0.33,IF(L601-(W601-X602)&lt;K602,K602,L601-(W601-X602)),IF(IFERROR(MATCH(H602,Table16[Date],0),0)=1,INDEX(Table16[New GFV],MATCH(H602,Table16[Date],0)),L601+(L601*V601*0.95)+I602))</f>
        <v>11206717.058026597</v>
      </c>
      <c r="M602" s="26">
        <f t="shared" si="123"/>
        <v>692.53450285430188</v>
      </c>
      <c r="N602" s="26">
        <f t="shared" si="117"/>
        <v>34.626725142715095</v>
      </c>
      <c r="O602" s="26">
        <f t="shared" si="116"/>
        <v>188151.06352739804</v>
      </c>
      <c r="P602" s="26">
        <f t="shared" si="118"/>
        <v>9407.5531763699018</v>
      </c>
      <c r="Q602" s="26">
        <f t="shared" si="124"/>
        <v>188843.59803025235</v>
      </c>
      <c r="R602" s="26">
        <f t="shared" si="125"/>
        <v>9442.1799015126162</v>
      </c>
      <c r="S602" s="26">
        <f>IF(IFERROR(MATCH(H602,Table16[Date],0),0)=1,INDEX(Table16[New Claimed],MATCH(H602,Table16[Date],0)),S601+(K601*0.01)+J602)</f>
        <v>73337.955855938722</v>
      </c>
      <c r="T602" s="27">
        <f t="shared" si="119"/>
        <v>-4.9013463444697411E-2</v>
      </c>
      <c r="U602" s="28">
        <f t="shared" si="120"/>
        <v>3.4372097275442437E-5</v>
      </c>
      <c r="V602" s="29">
        <f t="shared" si="115"/>
        <v>1.705919219331815E-2</v>
      </c>
      <c r="W602" s="45">
        <f t="shared" si="121"/>
        <v>11796291.324238531</v>
      </c>
      <c r="X602" s="45">
        <f t="shared" si="122"/>
        <v>0</v>
      </c>
      <c r="Y602" s="15"/>
      <c r="Z602" s="15"/>
    </row>
    <row r="603" spans="1:26" ht="18" customHeight="1" x14ac:dyDescent="0.25">
      <c r="A603" s="15"/>
      <c r="B603" s="15"/>
      <c r="C603" s="15"/>
      <c r="D603" s="15"/>
      <c r="E603" s="16"/>
      <c r="F603" s="15"/>
      <c r="G603" s="23">
        <v>601</v>
      </c>
      <c r="H603" s="24">
        <f t="shared" si="114"/>
        <v>45319</v>
      </c>
      <c r="I603" s="25">
        <f>SUMIF(Table1[Date],"="&amp;H603,Table1[$STAKE TO FAUCET])</f>
        <v>0</v>
      </c>
      <c r="J603" s="25">
        <f>SUMIF(Table13[Date],"="&amp;H603,Table13[$STAKE CLAIMED])</f>
        <v>0</v>
      </c>
      <c r="K603" s="26">
        <f>IF(IFERROR(MATCH(H603,Table16[Date],0),0)=1,INDEX(Table16[New NFV],MATCH(H603,Table16[Date],0)),K602 + (K602*0.0095)+I603)</f>
        <v>70575.515964741615</v>
      </c>
      <c r="L603" s="26">
        <f>IF(T603&lt;-0.33,IF(L602-(W602-X603)&lt;K603,K603,L602-(W602-X603)),IF(IFERROR(MATCH(H603,Table16[Date],0),0)=1,INDEX(Table16[New GFV],MATCH(H603,Table16[Date],0)),L602+(L602*V602*0.95)+I603))</f>
        <v>11388335.721168159</v>
      </c>
      <c r="M603" s="26">
        <f t="shared" si="123"/>
        <v>699.11358063141768</v>
      </c>
      <c r="N603" s="26">
        <f t="shared" si="117"/>
        <v>34.955679031570888</v>
      </c>
      <c r="O603" s="26">
        <f t="shared" si="116"/>
        <v>191177.54014901267</v>
      </c>
      <c r="P603" s="26">
        <f t="shared" si="118"/>
        <v>9558.8770074506338</v>
      </c>
      <c r="Q603" s="26">
        <f t="shared" si="124"/>
        <v>191876.65372964408</v>
      </c>
      <c r="R603" s="26">
        <f t="shared" si="125"/>
        <v>9593.8326864822047</v>
      </c>
      <c r="S603" s="26">
        <f>IF(IFERROR(MATCH(H603,Table16[Date],0),0)=1,INDEX(Table16[New Claimed],MATCH(H603,Table16[Date],0)),S602+(K602*0.01)+J603)</f>
        <v>74037.069436570135</v>
      </c>
      <c r="T603" s="27">
        <f t="shared" si="119"/>
        <v>-4.9047512079937974E-2</v>
      </c>
      <c r="U603" s="28">
        <f t="shared" si="120"/>
        <v>3.4048635240563341E-5</v>
      </c>
      <c r="V603" s="29">
        <f t="shared" si="115"/>
        <v>1.7057149275203718E-2</v>
      </c>
      <c r="W603" s="45">
        <f t="shared" si="121"/>
        <v>11987468.864387544</v>
      </c>
      <c r="X603" s="45">
        <f t="shared" si="122"/>
        <v>0</v>
      </c>
      <c r="Y603" s="15"/>
      <c r="Z603" s="15"/>
    </row>
    <row r="604" spans="1:26" ht="18" customHeight="1" x14ac:dyDescent="0.25">
      <c r="A604" s="15"/>
      <c r="B604" s="15"/>
      <c r="C604" s="15"/>
      <c r="D604" s="15"/>
      <c r="E604" s="16"/>
      <c r="F604" s="15"/>
      <c r="G604" s="23">
        <v>602</v>
      </c>
      <c r="H604" s="24">
        <f t="shared" si="114"/>
        <v>45320</v>
      </c>
      <c r="I604" s="25">
        <f>SUMIF(Table1[Date],"="&amp;H604,Table1[$STAKE TO FAUCET])</f>
        <v>0</v>
      </c>
      <c r="J604" s="25">
        <f>SUMIF(Table13[Date],"="&amp;H604,Table13[$STAKE CLAIMED])</f>
        <v>0</v>
      </c>
      <c r="K604" s="26">
        <f>IF(IFERROR(MATCH(H604,Table16[Date],0),0)=1,INDEX(Table16[New NFV],MATCH(H604,Table16[Date],0)),K603 + (K603*0.0095)+I604)</f>
        <v>71245.983366406654</v>
      </c>
      <c r="L604" s="26">
        <f>IF(T604&lt;-0.33,IF(L603-(W603-X604)&lt;K604,K604,L603-(W603-X604)),IF(IFERROR(MATCH(H604,Table16[Date],0),0)=1,INDEX(Table16[New GFV],MATCH(H604,Table16[Date],0)),L603+(L603*V603*0.95)+I604))</f>
        <v>11572875.636440653</v>
      </c>
      <c r="M604" s="26">
        <f t="shared" si="123"/>
        <v>705.75515964741612</v>
      </c>
      <c r="N604" s="26">
        <f t="shared" si="117"/>
        <v>35.287757982370806</v>
      </c>
      <c r="O604" s="26">
        <f t="shared" si="116"/>
        <v>194252.54239210006</v>
      </c>
      <c r="P604" s="26">
        <f t="shared" si="118"/>
        <v>9712.6271196050038</v>
      </c>
      <c r="Q604" s="26">
        <f t="shared" si="124"/>
        <v>194958.29755174747</v>
      </c>
      <c r="R604" s="26">
        <f t="shared" si="125"/>
        <v>9747.9148775873746</v>
      </c>
      <c r="S604" s="26">
        <f>IF(IFERROR(MATCH(H604,Table16[Date],0),0)=1,INDEX(Table16[New Claimed],MATCH(H604,Table16[Date],0)),S603+(K603*0.01)+J604)</f>
        <v>74742.824596217557</v>
      </c>
      <c r="T604" s="27">
        <f t="shared" si="119"/>
        <v>-4.908124029711556E-2</v>
      </c>
      <c r="U604" s="28">
        <f t="shared" si="120"/>
        <v>3.3728217177585174E-5</v>
      </c>
      <c r="V604" s="29">
        <f t="shared" si="115"/>
        <v>1.7055125582173064E-2</v>
      </c>
      <c r="W604" s="45">
        <f t="shared" si="121"/>
        <v>12181721.406779643</v>
      </c>
      <c r="X604" s="45">
        <f t="shared" si="122"/>
        <v>0</v>
      </c>
      <c r="Y604" s="15"/>
      <c r="Z604" s="15"/>
    </row>
    <row r="605" spans="1:26" ht="18" customHeight="1" x14ac:dyDescent="0.25">
      <c r="A605" s="15"/>
      <c r="B605" s="15"/>
      <c r="C605" s="15"/>
      <c r="D605" s="15"/>
      <c r="E605" s="16"/>
      <c r="F605" s="15"/>
      <c r="G605" s="23">
        <v>603</v>
      </c>
      <c r="H605" s="24">
        <f t="shared" si="114"/>
        <v>45321</v>
      </c>
      <c r="I605" s="25">
        <f>SUMIF(Table1[Date],"="&amp;H605,Table1[$STAKE TO FAUCET])</f>
        <v>0</v>
      </c>
      <c r="J605" s="25">
        <f>SUMIF(Table13[Date],"="&amp;H605,Table13[$STAKE CLAIMED])</f>
        <v>0</v>
      </c>
      <c r="K605" s="26">
        <f>IF(IFERROR(MATCH(H605,Table16[Date],0),0)=1,INDEX(Table16[New NFV],MATCH(H605,Table16[Date],0)),K604 + (K604*0.0095)+I605)</f>
        <v>71922.820208387522</v>
      </c>
      <c r="L605" s="26">
        <f>IF(T605&lt;-0.33,IF(L604-(W604-X605)&lt;K605,K605,L604-(W604-X605)),IF(IFERROR(MATCH(H605,Table16[Date],0),0)=1,INDEX(Table16[New GFV],MATCH(H605,Table16[Date],0)),L604+(L604*V604*0.95)+I605))</f>
        <v>11760383.641400702</v>
      </c>
      <c r="M605" s="26">
        <f t="shared" si="123"/>
        <v>712.45983366406654</v>
      </c>
      <c r="N605" s="26">
        <f t="shared" si="117"/>
        <v>35.622991683203331</v>
      </c>
      <c r="O605" s="26">
        <f t="shared" si="116"/>
        <v>197376.84732636638</v>
      </c>
      <c r="P605" s="26">
        <f t="shared" si="118"/>
        <v>9868.8423663183203</v>
      </c>
      <c r="Q605" s="26">
        <f t="shared" si="124"/>
        <v>198089.30716003044</v>
      </c>
      <c r="R605" s="26">
        <f t="shared" si="125"/>
        <v>9904.4653580015238</v>
      </c>
      <c r="S605" s="26">
        <f>IF(IFERROR(MATCH(H605,Table16[Date],0),0)=1,INDEX(Table16[New Claimed],MATCH(H605,Table16[Date],0)),S604+(K604*0.01)+J605)</f>
        <v>75455.28442988162</v>
      </c>
      <c r="T605" s="27">
        <f t="shared" si="119"/>
        <v>-4.9114651111555656E-2</v>
      </c>
      <c r="U605" s="28">
        <f t="shared" si="120"/>
        <v>3.3410814440096304E-5</v>
      </c>
      <c r="V605" s="29">
        <f t="shared" si="115"/>
        <v>1.7053120933306659E-2</v>
      </c>
      <c r="W605" s="45">
        <f t="shared" si="121"/>
        <v>12379098.254106009</v>
      </c>
      <c r="X605" s="45">
        <f t="shared" si="122"/>
        <v>0</v>
      </c>
      <c r="Y605" s="15"/>
      <c r="Z605" s="15"/>
    </row>
    <row r="606" spans="1:26" ht="18" customHeight="1" x14ac:dyDescent="0.25">
      <c r="A606" s="15"/>
      <c r="B606" s="15"/>
      <c r="C606" s="15"/>
      <c r="D606" s="15"/>
      <c r="E606" s="16"/>
      <c r="F606" s="15"/>
      <c r="G606" s="23">
        <v>604</v>
      </c>
      <c r="H606" s="24">
        <f t="shared" si="114"/>
        <v>45322</v>
      </c>
      <c r="I606" s="25">
        <f>SUMIF(Table1[Date],"="&amp;H606,Table1[$STAKE TO FAUCET])</f>
        <v>0</v>
      </c>
      <c r="J606" s="25">
        <f>SUMIF(Table13[Date],"="&amp;H606,Table13[$STAKE CLAIMED])</f>
        <v>0</v>
      </c>
      <c r="K606" s="26">
        <f>IF(IFERROR(MATCH(H606,Table16[Date],0),0)=1,INDEX(Table16[New NFV],MATCH(H606,Table16[Date],0)),K605 + (K605*0.0095)+I606)</f>
        <v>72606.087000367203</v>
      </c>
      <c r="L606" s="26">
        <f>IF(T606&lt;-0.33,IF(L605-(W605-X606)&lt;K606,K606,L605-(W605-X606)),IF(IFERROR(MATCH(H606,Table16[Date],0),0)=1,INDEX(Table16[New GFV],MATCH(H606,Table16[Date],0)),L605+(L605*V605*0.95)+I606))</f>
        <v>11950907.323636645</v>
      </c>
      <c r="M606" s="26">
        <f t="shared" si="123"/>
        <v>719.2282020838752</v>
      </c>
      <c r="N606" s="26">
        <f t="shared" si="117"/>
        <v>35.96141010419376</v>
      </c>
      <c r="O606" s="26">
        <f t="shared" si="116"/>
        <v>200551.24445888752</v>
      </c>
      <c r="P606" s="26">
        <f t="shared" si="118"/>
        <v>10027.562222944376</v>
      </c>
      <c r="Q606" s="26">
        <f t="shared" si="124"/>
        <v>201270.4726609714</v>
      </c>
      <c r="R606" s="26">
        <f t="shared" si="125"/>
        <v>10063.52363304857</v>
      </c>
      <c r="S606" s="26">
        <f>IF(IFERROR(MATCH(H606,Table16[Date],0),0)=1,INDEX(Table16[New Claimed],MATCH(H606,Table16[Date],0)),S605+(K605*0.01)+J606)</f>
        <v>76174.512631965496</v>
      </c>
      <c r="T606" s="27">
        <f t="shared" si="119"/>
        <v>-4.9147747510208693E-2</v>
      </c>
      <c r="U606" s="28">
        <f t="shared" si="120"/>
        <v>3.3096398653037484E-5</v>
      </c>
      <c r="V606" s="29">
        <f t="shared" si="115"/>
        <v>1.7051135149387477E-2</v>
      </c>
      <c r="W606" s="45">
        <f t="shared" si="121"/>
        <v>12579649.498564897</v>
      </c>
      <c r="X606" s="45">
        <f t="shared" si="122"/>
        <v>0</v>
      </c>
      <c r="Y606" s="15"/>
      <c r="Z606" s="15"/>
    </row>
    <row r="607" spans="1:26" ht="18" customHeight="1" x14ac:dyDescent="0.25">
      <c r="A607" s="15"/>
      <c r="B607" s="15"/>
      <c r="C607" s="15"/>
      <c r="D607" s="15"/>
      <c r="E607" s="16"/>
      <c r="F607" s="15"/>
      <c r="G607" s="23">
        <v>605</v>
      </c>
      <c r="H607" s="24">
        <f t="shared" si="114"/>
        <v>45323</v>
      </c>
      <c r="I607" s="25">
        <f>SUMIF(Table1[Date],"="&amp;H607,Table1[$STAKE TO FAUCET])</f>
        <v>0</v>
      </c>
      <c r="J607" s="25">
        <f>SUMIF(Table13[Date],"="&amp;H607,Table13[$STAKE CLAIMED])</f>
        <v>0</v>
      </c>
      <c r="K607" s="26">
        <f>IF(IFERROR(MATCH(H607,Table16[Date],0),0)=1,INDEX(Table16[New NFV],MATCH(H607,Table16[Date],0)),K606 + (K606*0.0095)+I607)</f>
        <v>73295.844826870685</v>
      </c>
      <c r="L607" s="26">
        <f>IF(T607&lt;-0.33,IF(L606-(W606-X607)&lt;K607,K607,L606-(W606-X607)),IF(IFERROR(MATCH(H607,Table16[Date],0),0)=1,INDEX(Table16[New GFV],MATCH(H607,Table16[Date],0)),L606+(L606*V606*0.95)+I607))</f>
        <v>12144495.032773122</v>
      </c>
      <c r="M607" s="26">
        <f t="shared" si="123"/>
        <v>726.06087000367199</v>
      </c>
      <c r="N607" s="26">
        <f t="shared" si="117"/>
        <v>36.303043500183598</v>
      </c>
      <c r="O607" s="26">
        <f t="shared" si="116"/>
        <v>203776.53593313301</v>
      </c>
      <c r="P607" s="26">
        <f t="shared" si="118"/>
        <v>10188.826796656651</v>
      </c>
      <c r="Q607" s="26">
        <f t="shared" si="124"/>
        <v>204502.59680313669</v>
      </c>
      <c r="R607" s="26">
        <f t="shared" si="125"/>
        <v>10225.129840156835</v>
      </c>
      <c r="S607" s="26">
        <f>IF(IFERROR(MATCH(H607,Table16[Date],0),0)=1,INDEX(Table16[New Claimed],MATCH(H607,Table16[Date],0)),S606+(K606*0.01)+J607)</f>
        <v>76900.573501969164</v>
      </c>
      <c r="T607" s="27">
        <f t="shared" si="119"/>
        <v>-4.9180532451915525E-2</v>
      </c>
      <c r="U607" s="28">
        <f t="shared" si="120"/>
        <v>3.278494170683155E-5</v>
      </c>
      <c r="V607" s="29">
        <f t="shared" si="115"/>
        <v>1.7049168052885064E-2</v>
      </c>
      <c r="W607" s="45">
        <f t="shared" si="121"/>
        <v>12783426.03449803</v>
      </c>
      <c r="X607" s="45">
        <f t="shared" si="122"/>
        <v>0</v>
      </c>
      <c r="Y607" s="15"/>
      <c r="Z607" s="15"/>
    </row>
    <row r="608" spans="1:26" ht="18" customHeight="1" x14ac:dyDescent="0.25">
      <c r="A608" s="15"/>
      <c r="B608" s="15"/>
      <c r="C608" s="15"/>
      <c r="D608" s="15"/>
      <c r="E608" s="16"/>
      <c r="F608" s="15"/>
      <c r="G608" s="23">
        <v>606</v>
      </c>
      <c r="H608" s="24">
        <f t="shared" si="114"/>
        <v>45324</v>
      </c>
      <c r="I608" s="25">
        <f>SUMIF(Table1[Date],"="&amp;H608,Table1[$STAKE TO FAUCET])</f>
        <v>0</v>
      </c>
      <c r="J608" s="25">
        <f>SUMIF(Table13[Date],"="&amp;H608,Table13[$STAKE CLAIMED])</f>
        <v>0</v>
      </c>
      <c r="K608" s="26">
        <f>IF(IFERROR(MATCH(H608,Table16[Date],0),0)=1,INDEX(Table16[New NFV],MATCH(H608,Table16[Date],0)),K607 + (K607*0.0095)+I608)</f>
        <v>73992.155352725953</v>
      </c>
      <c r="L608" s="26">
        <f>IF(T608&lt;-0.33,IF(L607-(W607-X608)&lt;K608,K608,L607-(W607-X608)),IF(IFERROR(MATCH(H608,Table16[Date],0),0)=1,INDEX(Table16[New GFV],MATCH(H608,Table16[Date],0)),L607+(L607*V607*0.95)+I608))</f>
        <v>12341195.892667741</v>
      </c>
      <c r="M608" s="26">
        <f t="shared" si="123"/>
        <v>732.95844826870689</v>
      </c>
      <c r="N608" s="26">
        <f t="shared" si="117"/>
        <v>36.647922413435346</v>
      </c>
      <c r="O608" s="26">
        <f t="shared" si="116"/>
        <v>207053.53673117686</v>
      </c>
      <c r="P608" s="26">
        <f t="shared" si="118"/>
        <v>10352.676836558843</v>
      </c>
      <c r="Q608" s="26">
        <f t="shared" si="124"/>
        <v>207786.49517944557</v>
      </c>
      <c r="R608" s="26">
        <f t="shared" si="125"/>
        <v>10389.324758972278</v>
      </c>
      <c r="S608" s="26">
        <f>IF(IFERROR(MATCH(H608,Table16[Date],0),0)=1,INDEX(Table16[New Claimed],MATCH(H608,Table16[Date],0)),S607+(K607*0.01)+J608)</f>
        <v>77633.53195023787</v>
      </c>
      <c r="T608" s="27">
        <f t="shared" si="119"/>
        <v>-4.9213008867672679E-2</v>
      </c>
      <c r="U608" s="28">
        <f t="shared" si="120"/>
        <v>3.2476415757154431E-5</v>
      </c>
      <c r="V608" s="29">
        <f t="shared" si="115"/>
        <v>1.7047219467939637E-2</v>
      </c>
      <c r="W608" s="45">
        <f t="shared" si="121"/>
        <v>12990479.571229206</v>
      </c>
      <c r="X608" s="45">
        <f t="shared" si="122"/>
        <v>0</v>
      </c>
      <c r="Y608" s="15"/>
      <c r="Z608" s="15"/>
    </row>
    <row r="609" spans="1:26" ht="18" customHeight="1" x14ac:dyDescent="0.25">
      <c r="A609" s="15"/>
      <c r="B609" s="15"/>
      <c r="C609" s="15"/>
      <c r="D609" s="15"/>
      <c r="E609" s="16"/>
      <c r="F609" s="15"/>
      <c r="G609" s="23">
        <v>607</v>
      </c>
      <c r="H609" s="24">
        <f t="shared" si="114"/>
        <v>45325</v>
      </c>
      <c r="I609" s="25">
        <f>SUMIF(Table1[Date],"="&amp;H609,Table1[$STAKE TO FAUCET])</f>
        <v>0</v>
      </c>
      <c r="J609" s="25">
        <f>SUMIF(Table13[Date],"="&amp;H609,Table13[$STAKE CLAIMED])</f>
        <v>0</v>
      </c>
      <c r="K609" s="26">
        <f>IF(IFERROR(MATCH(H609,Table16[Date],0),0)=1,INDEX(Table16[New NFV],MATCH(H609,Table16[Date],0)),K608 + (K608*0.0095)+I609)</f>
        <v>74695.080828576843</v>
      </c>
      <c r="L609" s="26">
        <f>IF(T609&lt;-0.33,IF(L608-(W608-X609)&lt;K609,K609,L608-(W608-X609)),IF(IFERROR(MATCH(H609,Table16[Date],0),0)=1,INDEX(Table16[New GFV],MATCH(H609,Table16[Date],0)),L608+(L608*V608*0.95)+I609))</f>
        <v>12541059.813802926</v>
      </c>
      <c r="M609" s="26">
        <f t="shared" si="123"/>
        <v>739.92155352725956</v>
      </c>
      <c r="N609" s="26">
        <f t="shared" si="117"/>
        <v>36.99607767636298</v>
      </c>
      <c r="O609" s="26">
        <f t="shared" si="116"/>
        <v>210383.07487914219</v>
      </c>
      <c r="P609" s="26">
        <f t="shared" si="118"/>
        <v>10519.153743957111</v>
      </c>
      <c r="Q609" s="26">
        <f t="shared" si="124"/>
        <v>211122.99643266946</v>
      </c>
      <c r="R609" s="26">
        <f t="shared" si="125"/>
        <v>10556.149821633475</v>
      </c>
      <c r="S609" s="26">
        <f>IF(IFERROR(MATCH(H609,Table16[Date],0),0)=1,INDEX(Table16[New Claimed],MATCH(H609,Table16[Date],0)),S608+(K608*0.01)+J609)</f>
        <v>78373.453503765122</v>
      </c>
      <c r="T609" s="27">
        <f t="shared" si="119"/>
        <v>-4.9245179660894173E-2</v>
      </c>
      <c r="U609" s="28">
        <f t="shared" si="120"/>
        <v>3.2170793221493466E-5</v>
      </c>
      <c r="V609" s="29">
        <f t="shared" si="115"/>
        <v>1.7045289220346347E-2</v>
      </c>
      <c r="W609" s="45">
        <f t="shared" si="121"/>
        <v>13200862.646108348</v>
      </c>
      <c r="X609" s="45">
        <f t="shared" si="122"/>
        <v>0</v>
      </c>
      <c r="Y609" s="15"/>
      <c r="Z609" s="15"/>
    </row>
    <row r="610" spans="1:26" ht="18" customHeight="1" x14ac:dyDescent="0.25">
      <c r="A610" s="15"/>
      <c r="B610" s="15"/>
      <c r="C610" s="15"/>
      <c r="D610" s="15"/>
      <c r="E610" s="16"/>
      <c r="F610" s="15"/>
      <c r="G610" s="23">
        <v>608</v>
      </c>
      <c r="H610" s="24">
        <f t="shared" si="114"/>
        <v>45326</v>
      </c>
      <c r="I610" s="25">
        <f>SUMIF(Table1[Date],"="&amp;H610,Table1[$STAKE TO FAUCET])</f>
        <v>0</v>
      </c>
      <c r="J610" s="25">
        <f>SUMIF(Table13[Date],"="&amp;H610,Table13[$STAKE CLAIMED])</f>
        <v>0</v>
      </c>
      <c r="K610" s="26">
        <f>IF(IFERROR(MATCH(H610,Table16[Date],0),0)=1,INDEX(Table16[New NFV],MATCH(H610,Table16[Date],0)),K609 + (K609*0.0095)+I610)</f>
        <v>75404.684096448327</v>
      </c>
      <c r="L610" s="26">
        <f>IF(T610&lt;-0.33,IF(L609-(W609-X610)&lt;K610,K610,L609-(W609-X610)),IF(IFERROR(MATCH(H610,Table16[Date],0),0)=1,INDEX(Table16[New GFV],MATCH(H610,Table16[Date],0)),L609+(L609*V609*0.95)+I610))</f>
        <v>12744137.505876062</v>
      </c>
      <c r="M610" s="26">
        <f t="shared" si="123"/>
        <v>746.9508082857684</v>
      </c>
      <c r="N610" s="26">
        <f t="shared" si="117"/>
        <v>37.347540414288424</v>
      </c>
      <c r="O610" s="26">
        <f t="shared" si="116"/>
        <v>213765.99165593379</v>
      </c>
      <c r="P610" s="26">
        <f t="shared" si="118"/>
        <v>10688.29958279669</v>
      </c>
      <c r="Q610" s="26">
        <f t="shared" si="124"/>
        <v>214512.94246421955</v>
      </c>
      <c r="R610" s="26">
        <f t="shared" si="125"/>
        <v>10725.647123210978</v>
      </c>
      <c r="S610" s="26">
        <f>IF(IFERROR(MATCH(H610,Table16[Date],0),0)=1,INDEX(Table16[New Claimed],MATCH(H610,Table16[Date],0)),S609+(K609*0.01)+J610)</f>
        <v>79120.404312050887</v>
      </c>
      <c r="T610" s="27">
        <f t="shared" si="119"/>
        <v>-4.9277047707671197E-2</v>
      </c>
      <c r="U610" s="28">
        <f t="shared" si="120"/>
        <v>3.1868046777024095E-5</v>
      </c>
      <c r="V610" s="29">
        <f t="shared" si="115"/>
        <v>1.7043377137539725E-2</v>
      </c>
      <c r="W610" s="45">
        <f t="shared" si="121"/>
        <v>13414628.637764283</v>
      </c>
      <c r="X610" s="45">
        <f t="shared" si="122"/>
        <v>0</v>
      </c>
      <c r="Y610" s="15"/>
      <c r="Z610" s="15"/>
    </row>
    <row r="611" spans="1:26" ht="18" customHeight="1" x14ac:dyDescent="0.25">
      <c r="A611" s="15"/>
      <c r="B611" s="15"/>
      <c r="C611" s="15"/>
      <c r="D611" s="15"/>
      <c r="E611" s="16"/>
      <c r="F611" s="15"/>
      <c r="G611" s="23">
        <v>609</v>
      </c>
      <c r="H611" s="24">
        <f t="shared" si="114"/>
        <v>45327</v>
      </c>
      <c r="I611" s="25">
        <f>SUMIF(Table1[Date],"="&amp;H611,Table1[$STAKE TO FAUCET])</f>
        <v>0</v>
      </c>
      <c r="J611" s="25">
        <f>SUMIF(Table13[Date],"="&amp;H611,Table13[$STAKE CLAIMED])</f>
        <v>0</v>
      </c>
      <c r="K611" s="26">
        <f>IF(IFERROR(MATCH(H611,Table16[Date],0),0)=1,INDEX(Table16[New NFV],MATCH(H611,Table16[Date],0)),K610 + (K610*0.0095)+I611)</f>
        <v>76121.02859536458</v>
      </c>
      <c r="L611" s="26">
        <f>IF(T611&lt;-0.33,IF(L610-(W610-X611)&lt;K611,K611,L610-(W610-X611)),IF(IFERROR(MATCH(H611,Table16[Date],0),0)=1,INDEX(Table16[New GFV],MATCH(H611,Table16[Date],0)),L610+(L610*V610*0.95)+I611))</f>
        <v>12950480.490591107</v>
      </c>
      <c r="M611" s="26">
        <f t="shared" si="123"/>
        <v>754.04684096448329</v>
      </c>
      <c r="N611" s="26">
        <f t="shared" si="117"/>
        <v>37.702342048224168</v>
      </c>
      <c r="O611" s="26">
        <f t="shared" si="116"/>
        <v>217203.14180531062</v>
      </c>
      <c r="P611" s="26">
        <f t="shared" si="118"/>
        <v>10860.157090265531</v>
      </c>
      <c r="Q611" s="26">
        <f t="shared" si="124"/>
        <v>217957.18864627511</v>
      </c>
      <c r="R611" s="26">
        <f t="shared" si="125"/>
        <v>10897.859432313755</v>
      </c>
      <c r="S611" s="26">
        <f>IF(IFERROR(MATCH(H611,Table16[Date],0),0)=1,INDEX(Table16[New Claimed],MATCH(H611,Table16[Date],0)),S610+(K610*0.01)+J611)</f>
        <v>79874.451153015369</v>
      </c>
      <c r="T611" s="27">
        <f t="shared" si="119"/>
        <v>-4.9308615857029482E-2</v>
      </c>
      <c r="U611" s="28">
        <f t="shared" si="120"/>
        <v>3.1568149358285336E-5</v>
      </c>
      <c r="V611" s="29">
        <f t="shared" si="115"/>
        <v>1.7041483048578228E-2</v>
      </c>
      <c r="W611" s="45">
        <f t="shared" si="121"/>
        <v>13631831.779569592</v>
      </c>
      <c r="X611" s="45">
        <f t="shared" si="122"/>
        <v>0</v>
      </c>
      <c r="Y611" s="15"/>
      <c r="Z611" s="15"/>
    </row>
    <row r="612" spans="1:26" ht="18" customHeight="1" x14ac:dyDescent="0.25">
      <c r="A612" s="15"/>
      <c r="B612" s="15"/>
      <c r="C612" s="15"/>
      <c r="D612" s="15"/>
      <c r="E612" s="16"/>
      <c r="F612" s="15"/>
      <c r="G612" s="23">
        <v>610</v>
      </c>
      <c r="H612" s="24">
        <f t="shared" si="114"/>
        <v>45328</v>
      </c>
      <c r="I612" s="25">
        <f>SUMIF(Table1[Date],"="&amp;H612,Table1[$STAKE TO FAUCET])</f>
        <v>0</v>
      </c>
      <c r="J612" s="25">
        <f>SUMIF(Table13[Date],"="&amp;H612,Table13[$STAKE CLAIMED])</f>
        <v>0</v>
      </c>
      <c r="K612" s="26">
        <f>IF(IFERROR(MATCH(H612,Table16[Date],0),0)=1,INDEX(Table16[New NFV],MATCH(H612,Table16[Date],0)),K611 + (K611*0.0095)+I612)</f>
        <v>76844.178367020548</v>
      </c>
      <c r="L612" s="26">
        <f>IF(T612&lt;-0.33,IF(L611-(W611-X612)&lt;K612,K612,L611-(W611-X612)),IF(IFERROR(MATCH(H612,Table16[Date],0),0)=1,INDEX(Table16[New GFV],MATCH(H612,Table16[Date],0)),L611+(L611*V611*0.95)+I612))</f>
        <v>13160141.114654891</v>
      </c>
      <c r="M612" s="26">
        <f t="shared" si="123"/>
        <v>761.21028595364578</v>
      </c>
      <c r="N612" s="26">
        <f t="shared" si="117"/>
        <v>38.060514297682289</v>
      </c>
      <c r="O612" s="26">
        <f t="shared" si="116"/>
        <v>220695.3937513514</v>
      </c>
      <c r="P612" s="26">
        <f t="shared" si="118"/>
        <v>11034.76968756757</v>
      </c>
      <c r="Q612" s="26">
        <f t="shared" si="124"/>
        <v>221456.60403730505</v>
      </c>
      <c r="R612" s="26">
        <f t="shared" si="125"/>
        <v>11072.830201865252</v>
      </c>
      <c r="S612" s="26">
        <f>IF(IFERROR(MATCH(H612,Table16[Date],0),0)=1,INDEX(Table16[New Claimed],MATCH(H612,Table16[Date],0)),S611+(K611*0.01)+J612)</f>
        <v>80635.661438969008</v>
      </c>
      <c r="T612" s="27">
        <f t="shared" si="119"/>
        <v>-4.9339886931183095E-2</v>
      </c>
      <c r="U612" s="28">
        <f t="shared" si="120"/>
        <v>3.1271074153613188E-5</v>
      </c>
      <c r="V612" s="29">
        <f t="shared" si="115"/>
        <v>1.7039606784129011E-2</v>
      </c>
      <c r="W612" s="45">
        <f t="shared" si="121"/>
        <v>13852527.173320943</v>
      </c>
      <c r="X612" s="45">
        <f t="shared" si="122"/>
        <v>0</v>
      </c>
      <c r="Y612" s="15"/>
      <c r="Z612" s="15"/>
    </row>
    <row r="613" spans="1:26" ht="18" customHeight="1" x14ac:dyDescent="0.25">
      <c r="A613" s="15"/>
      <c r="B613" s="15"/>
      <c r="C613" s="15"/>
      <c r="D613" s="15"/>
      <c r="E613" s="16"/>
      <c r="F613" s="15"/>
      <c r="G613" s="23">
        <v>611</v>
      </c>
      <c r="H613" s="24">
        <f t="shared" si="114"/>
        <v>45329</v>
      </c>
      <c r="I613" s="25">
        <f>SUMIF(Table1[Date],"="&amp;H613,Table1[$STAKE TO FAUCET])</f>
        <v>0</v>
      </c>
      <c r="J613" s="25">
        <f>SUMIF(Table13[Date],"="&amp;H613,Table13[$STAKE CLAIMED])</f>
        <v>0</v>
      </c>
      <c r="K613" s="26">
        <f>IF(IFERROR(MATCH(H613,Table16[Date],0),0)=1,INDEX(Table16[New NFV],MATCH(H613,Table16[Date],0)),K612 + (K612*0.0095)+I613)</f>
        <v>77574.198061507239</v>
      </c>
      <c r="L613" s="26">
        <f>IF(T613&lt;-0.33,IF(L612-(W612-X613)&lt;K613,K613,L612-(W612-X613)),IF(IFERROR(MATCH(H613,Table16[Date],0),0)=1,INDEX(Table16[New GFV],MATCH(H613,Table16[Date],0)),L612+(L612*V612*0.95)+I613))</f>
        <v>13373172.562981391</v>
      </c>
      <c r="M613" s="26">
        <f t="shared" si="123"/>
        <v>768.4417836702055</v>
      </c>
      <c r="N613" s="26">
        <f t="shared" si="117"/>
        <v>38.42208918351028</v>
      </c>
      <c r="O613" s="26">
        <f t="shared" si="116"/>
        <v>224243.62981736861</v>
      </c>
      <c r="P613" s="26">
        <f t="shared" si="118"/>
        <v>11212.181490868432</v>
      </c>
      <c r="Q613" s="26">
        <f t="shared" si="124"/>
        <v>225012.07160103883</v>
      </c>
      <c r="R613" s="26">
        <f t="shared" si="125"/>
        <v>11250.603580051942</v>
      </c>
      <c r="S613" s="26">
        <f>IF(IFERROR(MATCH(H613,Table16[Date],0),0)=1,INDEX(Table16[New Claimed],MATCH(H613,Table16[Date],0)),S612+(K612*0.01)+J613)</f>
        <v>81404.103222639213</v>
      </c>
      <c r="T613" s="27">
        <f t="shared" si="119"/>
        <v>-4.937086372578816E-2</v>
      </c>
      <c r="U613" s="28">
        <f t="shared" si="120"/>
        <v>3.0976794605064306E-5</v>
      </c>
      <c r="V613" s="29">
        <f t="shared" si="115"/>
        <v>1.7037748176452708E-2</v>
      </c>
      <c r="W613" s="45">
        <f t="shared" si="121"/>
        <v>14076770.803138312</v>
      </c>
      <c r="X613" s="45">
        <f t="shared" si="122"/>
        <v>0</v>
      </c>
      <c r="Y613" s="15"/>
      <c r="Z613" s="15"/>
    </row>
    <row r="614" spans="1:26" ht="18" customHeight="1" x14ac:dyDescent="0.25">
      <c r="A614" s="15"/>
      <c r="B614" s="15"/>
      <c r="C614" s="15"/>
      <c r="D614" s="15"/>
      <c r="E614" s="16"/>
      <c r="F614" s="15"/>
      <c r="G614" s="23">
        <v>612</v>
      </c>
      <c r="H614" s="24">
        <f t="shared" si="114"/>
        <v>45330</v>
      </c>
      <c r="I614" s="25">
        <f>SUMIF(Table1[Date],"="&amp;H614,Table1[$STAKE TO FAUCET])</f>
        <v>0</v>
      </c>
      <c r="J614" s="25">
        <f>SUMIF(Table13[Date],"="&amp;H614,Table13[$STAKE CLAIMED])</f>
        <v>0</v>
      </c>
      <c r="K614" s="26">
        <f>IF(IFERROR(MATCH(H614,Table16[Date],0),0)=1,INDEX(Table16[New NFV],MATCH(H614,Table16[Date],0)),K613 + (K613*0.0095)+I614)</f>
        <v>78311.152943091554</v>
      </c>
      <c r="L614" s="26">
        <f>IF(T614&lt;-0.33,IF(L613-(W613-X614)&lt;K614,K614,L613-(W613-X614)),IF(IFERROR(MATCH(H614,Table16[Date],0),0)=1,INDEX(Table16[New GFV],MATCH(H614,Table16[Date],0)),L613+(L613*V613*0.95)+I614))</f>
        <v>13589628.872107299</v>
      </c>
      <c r="M614" s="26">
        <f t="shared" si="123"/>
        <v>775.74198061507241</v>
      </c>
      <c r="N614" s="26">
        <f t="shared" si="117"/>
        <v>38.787099030753623</v>
      </c>
      <c r="O614" s="26">
        <f t="shared" si="116"/>
        <v>227848.7464483236</v>
      </c>
      <c r="P614" s="26">
        <f t="shared" si="118"/>
        <v>11392.437322416181</v>
      </c>
      <c r="Q614" s="26">
        <f t="shared" si="124"/>
        <v>228624.48842893867</v>
      </c>
      <c r="R614" s="26">
        <f t="shared" si="125"/>
        <v>11431.224421446934</v>
      </c>
      <c r="S614" s="26">
        <f>IF(IFERROR(MATCH(H614,Table16[Date],0),0)=1,INDEX(Table16[New Claimed],MATCH(H614,Table16[Date],0)),S613+(K613*0.01)+J614)</f>
        <v>82179.845203254285</v>
      </c>
      <c r="T614" s="27">
        <f t="shared" si="119"/>
        <v>-4.9401549010191378E-2</v>
      </c>
      <c r="U614" s="28">
        <f t="shared" si="120"/>
        <v>3.0685284403218771E-5</v>
      </c>
      <c r="V614" s="29">
        <f t="shared" si="115"/>
        <v>1.7035907059388514E-2</v>
      </c>
      <c r="W614" s="45">
        <f t="shared" si="121"/>
        <v>14304619.549586635</v>
      </c>
      <c r="X614" s="45">
        <f t="shared" si="122"/>
        <v>0</v>
      </c>
      <c r="Y614" s="15"/>
      <c r="Z614" s="15"/>
    </row>
    <row r="615" spans="1:26" ht="18" customHeight="1" x14ac:dyDescent="0.25">
      <c r="A615" s="15"/>
      <c r="B615" s="15"/>
      <c r="C615" s="15"/>
      <c r="D615" s="15"/>
      <c r="E615" s="16"/>
      <c r="F615" s="15"/>
      <c r="G615" s="23">
        <v>613</v>
      </c>
      <c r="H615" s="24">
        <f t="shared" si="114"/>
        <v>45331</v>
      </c>
      <c r="I615" s="25">
        <f>SUMIF(Table1[Date],"="&amp;H615,Table1[$STAKE TO FAUCET])</f>
        <v>0</v>
      </c>
      <c r="J615" s="25">
        <f>SUMIF(Table13[Date],"="&amp;H615,Table13[$STAKE CLAIMED])</f>
        <v>0</v>
      </c>
      <c r="K615" s="26">
        <f>IF(IFERROR(MATCH(H615,Table16[Date],0),0)=1,INDEX(Table16[New NFV],MATCH(H615,Table16[Date],0)),K614 + (K614*0.0095)+I615)</f>
        <v>79055.108896050922</v>
      </c>
      <c r="L615" s="26">
        <f>IF(T615&lt;-0.33,IF(L614-(W614-X615)&lt;K615,K615,L614-(W614-X615)),IF(IFERROR(MATCH(H615,Table16[Date],0),0)=1,INDEX(Table16[New GFV],MATCH(H615,Table16[Date],0)),L614+(L614*V614*0.95)+I615))</f>
        <v>13809564.943822261</v>
      </c>
      <c r="M615" s="26">
        <f t="shared" si="123"/>
        <v>783.11152943091554</v>
      </c>
      <c r="N615" s="26">
        <f t="shared" si="117"/>
        <v>39.155576471545778</v>
      </c>
      <c r="O615" s="26">
        <f t="shared" si="116"/>
        <v>231511.65443680272</v>
      </c>
      <c r="P615" s="26">
        <f t="shared" si="118"/>
        <v>11575.582721840137</v>
      </c>
      <c r="Q615" s="26">
        <f t="shared" si="124"/>
        <v>232294.76596623365</v>
      </c>
      <c r="R615" s="26">
        <f t="shared" si="125"/>
        <v>11614.738298311682</v>
      </c>
      <c r="S615" s="26">
        <f>IF(IFERROR(MATCH(H615,Table16[Date],0),0)=1,INDEX(Table16[New Claimed],MATCH(H615,Table16[Date],0)),S614+(K614*0.01)+J615)</f>
        <v>82962.956732685197</v>
      </c>
      <c r="T615" s="27">
        <f t="shared" si="119"/>
        <v>-4.9431945527678427E-2</v>
      </c>
      <c r="U615" s="28">
        <f t="shared" si="120"/>
        <v>3.0396517487048247E-5</v>
      </c>
      <c r="V615" s="29">
        <f t="shared" si="115"/>
        <v>1.7034083268339294E-2</v>
      </c>
      <c r="W615" s="45">
        <f t="shared" si="121"/>
        <v>14536131.204023438</v>
      </c>
      <c r="X615" s="45">
        <f t="shared" si="122"/>
        <v>0</v>
      </c>
      <c r="Y615" s="15"/>
      <c r="Z615" s="15"/>
    </row>
    <row r="616" spans="1:26" ht="18" customHeight="1" x14ac:dyDescent="0.25">
      <c r="A616" s="15"/>
      <c r="B616" s="15"/>
      <c r="C616" s="15"/>
      <c r="D616" s="15"/>
      <c r="E616" s="16"/>
      <c r="F616" s="15"/>
      <c r="G616" s="23">
        <v>614</v>
      </c>
      <c r="H616" s="24">
        <f t="shared" si="114"/>
        <v>45332</v>
      </c>
      <c r="I616" s="25">
        <f>SUMIF(Table1[Date],"="&amp;H616,Table1[$STAKE TO FAUCET])</f>
        <v>0</v>
      </c>
      <c r="J616" s="25">
        <f>SUMIF(Table13[Date],"="&amp;H616,Table13[$STAKE CLAIMED])</f>
        <v>0</v>
      </c>
      <c r="K616" s="26">
        <f>IF(IFERROR(MATCH(H616,Table16[Date],0),0)=1,INDEX(Table16[New NFV],MATCH(H616,Table16[Date],0)),K615 + (K615*0.0095)+I616)</f>
        <v>79806.132430563404</v>
      </c>
      <c r="L616" s="26">
        <f>IF(T616&lt;-0.33,IF(L615-(W615-X616)&lt;K616,K616,L615-(W615-X616)),IF(IFERROR(MATCH(H616,Table16[Date],0),0)=1,INDEX(Table16[New GFV],MATCH(H616,Table16[Date],0)),L615+(L615*V615*0.95)+I616))</f>
        <v>14033036.559017237</v>
      </c>
      <c r="M616" s="26">
        <f t="shared" si="123"/>
        <v>790.55108896050922</v>
      </c>
      <c r="N616" s="26">
        <f t="shared" si="117"/>
        <v>39.527554448025462</v>
      </c>
      <c r="O616" s="26">
        <f t="shared" si="116"/>
        <v>235233.27915260763</v>
      </c>
      <c r="P616" s="26">
        <f t="shared" si="118"/>
        <v>11761.663957630382</v>
      </c>
      <c r="Q616" s="26">
        <f t="shared" si="124"/>
        <v>236023.83024156815</v>
      </c>
      <c r="R616" s="26">
        <f t="shared" si="125"/>
        <v>11801.191512078407</v>
      </c>
      <c r="S616" s="26">
        <f>IF(IFERROR(MATCH(H616,Table16[Date],0),0)=1,INDEX(Table16[New Claimed],MATCH(H616,Table16[Date],0)),S615+(K615*0.01)+J616)</f>
        <v>83753.507821645704</v>
      </c>
      <c r="T616" s="27">
        <f t="shared" si="119"/>
        <v>-4.9462055995719081E-2</v>
      </c>
      <c r="U616" s="28">
        <f t="shared" si="120"/>
        <v>3.0110468040654703E-5</v>
      </c>
      <c r="V616" s="29">
        <f t="shared" si="115"/>
        <v>1.703227664025685E-2</v>
      </c>
      <c r="W616" s="45">
        <f t="shared" si="121"/>
        <v>14771364.483176045</v>
      </c>
      <c r="X616" s="45">
        <f t="shared" si="122"/>
        <v>0</v>
      </c>
      <c r="Y616" s="15"/>
      <c r="Z616" s="15"/>
    </row>
    <row r="617" spans="1:26" ht="18" customHeight="1" x14ac:dyDescent="0.25">
      <c r="A617" s="15"/>
      <c r="B617" s="15"/>
      <c r="C617" s="15"/>
      <c r="D617" s="15"/>
      <c r="E617" s="16"/>
      <c r="F617" s="15"/>
      <c r="G617" s="23">
        <v>615</v>
      </c>
      <c r="H617" s="24">
        <f t="shared" si="114"/>
        <v>45333</v>
      </c>
      <c r="I617" s="25">
        <f>SUMIF(Table1[Date],"="&amp;H617,Table1[$STAKE TO FAUCET])</f>
        <v>0</v>
      </c>
      <c r="J617" s="25">
        <f>SUMIF(Table13[Date],"="&amp;H617,Table13[$STAKE CLAIMED])</f>
        <v>0</v>
      </c>
      <c r="K617" s="26">
        <f>IF(IFERROR(MATCH(H617,Table16[Date],0),0)=1,INDEX(Table16[New NFV],MATCH(H617,Table16[Date],0)),K616 + (K616*0.0095)+I617)</f>
        <v>80564.290688653753</v>
      </c>
      <c r="L617" s="26">
        <f>IF(T617&lt;-0.33,IF(L616-(W616-X617)&lt;K617,K617,L616-(W616-X617)),IF(IFERROR(MATCH(H617,Table16[Date],0),0)=1,INDEX(Table16[New GFV],MATCH(H617,Table16[Date],0)),L616+(L616*V616*0.95)+I617))</f>
        <v>14260100.391754456</v>
      </c>
      <c r="M617" s="26">
        <f t="shared" si="123"/>
        <v>798.06132430563412</v>
      </c>
      <c r="N617" s="26">
        <f t="shared" si="117"/>
        <v>39.903066215281711</v>
      </c>
      <c r="O617" s="26">
        <f t="shared" si="116"/>
        <v>239014.56077601964</v>
      </c>
      <c r="P617" s="26">
        <f t="shared" si="118"/>
        <v>11950.728038800982</v>
      </c>
      <c r="Q617" s="26">
        <f t="shared" si="124"/>
        <v>239812.62210032527</v>
      </c>
      <c r="R617" s="26">
        <f t="shared" si="125"/>
        <v>11990.631105016264</v>
      </c>
      <c r="S617" s="26">
        <f>IF(IFERROR(MATCH(H617,Table16[Date],0),0)=1,INDEX(Table16[New Claimed],MATCH(H617,Table16[Date],0)),S616+(K616*0.01)+J617)</f>
        <v>84551.569145951333</v>
      </c>
      <c r="T617" s="27">
        <f t="shared" si="119"/>
        <v>-4.9491883106210069E-2</v>
      </c>
      <c r="U617" s="28">
        <f t="shared" si="120"/>
        <v>2.9827110490987518E-5</v>
      </c>
      <c r="V617" s="29">
        <f t="shared" si="115"/>
        <v>1.7030487013627395E-2</v>
      </c>
      <c r="W617" s="45">
        <f t="shared" si="121"/>
        <v>15010379.043952065</v>
      </c>
      <c r="X617" s="45">
        <f t="shared" si="122"/>
        <v>0</v>
      </c>
      <c r="Y617" s="15"/>
      <c r="Z617" s="15"/>
    </row>
    <row r="618" spans="1:26" ht="18" customHeight="1" x14ac:dyDescent="0.25">
      <c r="A618" s="15"/>
      <c r="B618" s="15"/>
      <c r="C618" s="15"/>
      <c r="D618" s="15"/>
      <c r="E618" s="16"/>
      <c r="F618" s="15"/>
      <c r="G618" s="23">
        <v>616</v>
      </c>
      <c r="H618" s="24">
        <f t="shared" si="114"/>
        <v>45334</v>
      </c>
      <c r="I618" s="25">
        <f>SUMIF(Table1[Date],"="&amp;H618,Table1[$STAKE TO FAUCET])</f>
        <v>0</v>
      </c>
      <c r="J618" s="25">
        <f>SUMIF(Table13[Date],"="&amp;H618,Table13[$STAKE CLAIMED])</f>
        <v>0</v>
      </c>
      <c r="K618" s="26">
        <f>IF(IFERROR(MATCH(H618,Table16[Date],0),0)=1,INDEX(Table16[New NFV],MATCH(H618,Table16[Date],0)),K617 + (K617*0.0095)+I618)</f>
        <v>81329.651450195961</v>
      </c>
      <c r="L618" s="26">
        <f>IF(T618&lt;-0.33,IF(L617-(W617-X618)&lt;K618,K618,L617-(W617-X618)),IF(IFERROR(MATCH(H618,Table16[Date],0),0)=1,INDEX(Table16[New GFV],MATCH(H618,Table16[Date],0)),L617+(L617*V617*0.95)+I618))</f>
        <v>14490814.023562513</v>
      </c>
      <c r="M618" s="26">
        <f t="shared" si="123"/>
        <v>805.6429068865375</v>
      </c>
      <c r="N618" s="26">
        <f t="shared" si="117"/>
        <v>40.282145344326878</v>
      </c>
      <c r="O618" s="26">
        <f t="shared" si="116"/>
        <v>242856.45453479717</v>
      </c>
      <c r="P618" s="26">
        <f t="shared" si="118"/>
        <v>12142.82272673986</v>
      </c>
      <c r="Q618" s="26">
        <f t="shared" si="124"/>
        <v>243662.0974416837</v>
      </c>
      <c r="R618" s="26">
        <f t="shared" si="125"/>
        <v>12183.104872084186</v>
      </c>
      <c r="S618" s="26">
        <f>IF(IFERROR(MATCH(H618,Table16[Date],0),0)=1,INDEX(Table16[New Claimed],MATCH(H618,Table16[Date],0)),S617+(K617*0.01)+J618)</f>
        <v>85357.212052837873</v>
      </c>
      <c r="T618" s="27">
        <f t="shared" si="119"/>
        <v>-4.9521429525715831E-2</v>
      </c>
      <c r="U618" s="28">
        <f t="shared" si="120"/>
        <v>2.9546419505761812E-5</v>
      </c>
      <c r="V618" s="29">
        <f t="shared" si="115"/>
        <v>1.7028714228457045E-2</v>
      </c>
      <c r="W618" s="45">
        <f t="shared" si="121"/>
        <v>15253235.498486862</v>
      </c>
      <c r="X618" s="45">
        <f t="shared" si="122"/>
        <v>0</v>
      </c>
      <c r="Y618" s="15"/>
      <c r="Z618" s="15"/>
    </row>
    <row r="619" spans="1:26" ht="18" customHeight="1" x14ac:dyDescent="0.25">
      <c r="A619" s="15"/>
      <c r="B619" s="15"/>
      <c r="C619" s="15"/>
      <c r="D619" s="15"/>
      <c r="E619" s="16"/>
      <c r="F619" s="15"/>
      <c r="G619" s="23">
        <v>617</v>
      </c>
      <c r="H619" s="24">
        <f t="shared" si="114"/>
        <v>45335</v>
      </c>
      <c r="I619" s="25">
        <f>SUMIF(Table1[Date],"="&amp;H619,Table1[$STAKE TO FAUCET])</f>
        <v>0</v>
      </c>
      <c r="J619" s="25">
        <f>SUMIF(Table13[Date],"="&amp;H619,Table13[$STAKE CLAIMED])</f>
        <v>0</v>
      </c>
      <c r="K619" s="26">
        <f>IF(IFERROR(MATCH(H619,Table16[Date],0),0)=1,INDEX(Table16[New NFV],MATCH(H619,Table16[Date],0)),K618 + (K618*0.0095)+I619)</f>
        <v>82102.283138972824</v>
      </c>
      <c r="L619" s="26">
        <f>IF(T619&lt;-0.33,IF(L618-(W618-X619)&lt;K619,K619,L618-(W618-X619)),IF(IFERROR(MATCH(H619,Table16[Date],0),0)=1,INDEX(Table16[New GFV],MATCH(H619,Table16[Date],0)),L618+(L618*V618*0.95)+I619))</f>
        <v>14725235.957960229</v>
      </c>
      <c r="M619" s="26">
        <f t="shared" si="123"/>
        <v>813.29651450195968</v>
      </c>
      <c r="N619" s="26">
        <f t="shared" si="117"/>
        <v>40.664825725097984</v>
      </c>
      <c r="O619" s="26">
        <f t="shared" si="116"/>
        <v>246759.93094496385</v>
      </c>
      <c r="P619" s="26">
        <f t="shared" si="118"/>
        <v>12337.996547248193</v>
      </c>
      <c r="Q619" s="26">
        <f t="shared" si="124"/>
        <v>247573.22745946582</v>
      </c>
      <c r="R619" s="26">
        <f t="shared" si="125"/>
        <v>12378.661372973291</v>
      </c>
      <c r="S619" s="26">
        <f>IF(IFERROR(MATCH(H619,Table16[Date],0),0)=1,INDEX(Table16[New Claimed],MATCH(H619,Table16[Date],0)),S618+(K618*0.01)+J619)</f>
        <v>86170.508567339828</v>
      </c>
      <c r="T619" s="27">
        <f t="shared" si="119"/>
        <v>-4.9550697895706555E-2</v>
      </c>
      <c r="U619" s="28">
        <f t="shared" si="120"/>
        <v>2.9268369990724519E-5</v>
      </c>
      <c r="V619" s="29">
        <f t="shared" si="115"/>
        <v>1.7026958126257603E-2</v>
      </c>
      <c r="W619" s="45">
        <f t="shared" si="121"/>
        <v>15499995.429431826</v>
      </c>
      <c r="X619" s="45">
        <f t="shared" si="122"/>
        <v>0</v>
      </c>
      <c r="Y619" s="15"/>
      <c r="Z619" s="15"/>
    </row>
    <row r="620" spans="1:26" ht="18" customHeight="1" x14ac:dyDescent="0.25">
      <c r="A620" s="15"/>
      <c r="B620" s="15"/>
      <c r="C620" s="15"/>
      <c r="D620" s="15"/>
      <c r="E620" s="16"/>
      <c r="F620" s="15"/>
      <c r="G620" s="23">
        <v>618</v>
      </c>
      <c r="H620" s="24">
        <f t="shared" si="114"/>
        <v>45336</v>
      </c>
      <c r="I620" s="25">
        <f>SUMIF(Table1[Date],"="&amp;H620,Table1[$STAKE TO FAUCET])</f>
        <v>0</v>
      </c>
      <c r="J620" s="25">
        <f>SUMIF(Table13[Date],"="&amp;H620,Table13[$STAKE CLAIMED])</f>
        <v>0</v>
      </c>
      <c r="K620" s="26">
        <f>IF(IFERROR(MATCH(H620,Table16[Date],0),0)=1,INDEX(Table16[New NFV],MATCH(H620,Table16[Date],0)),K619 + (K619*0.0095)+I620)</f>
        <v>82882.254828793069</v>
      </c>
      <c r="L620" s="26">
        <f>IF(T620&lt;-0.33,IF(L619-(W619-X620)&lt;K620,K620,L619-(W619-X620)),IF(IFERROR(MATCH(H620,Table16[Date],0),0)=1,INDEX(Table16[New GFV],MATCH(H620,Table16[Date],0)),L619+(L619*V619*0.95)+I620))</f>
        <v>14963425.635212908</v>
      </c>
      <c r="M620" s="26">
        <f t="shared" si="123"/>
        <v>821.02283138972825</v>
      </c>
      <c r="N620" s="26">
        <f t="shared" si="117"/>
        <v>41.051141569486418</v>
      </c>
      <c r="O620" s="26">
        <f t="shared" si="116"/>
        <v>250725.97605545158</v>
      </c>
      <c r="P620" s="26">
        <f t="shared" si="118"/>
        <v>12536.298802772581</v>
      </c>
      <c r="Q620" s="26">
        <f t="shared" si="124"/>
        <v>251546.99888684132</v>
      </c>
      <c r="R620" s="26">
        <f t="shared" si="125"/>
        <v>12577.349944342068</v>
      </c>
      <c r="S620" s="26">
        <f>IF(IFERROR(MATCH(H620,Table16[Date],0),0)=1,INDEX(Table16[New Claimed],MATCH(H620,Table16[Date],0)),S619+(K619*0.01)+J620)</f>
        <v>86991.531398729552</v>
      </c>
      <c r="T620" s="27">
        <f t="shared" si="119"/>
        <v>-4.9579690832794898E-2</v>
      </c>
      <c r="U620" s="28">
        <f t="shared" si="120"/>
        <v>2.899293708834294E-5</v>
      </c>
      <c r="V620" s="29">
        <f t="shared" si="115"/>
        <v>1.7025218550032303E-2</v>
      </c>
      <c r="W620" s="45">
        <f t="shared" si="121"/>
        <v>15750721.405487277</v>
      </c>
      <c r="X620" s="45">
        <f t="shared" si="122"/>
        <v>0</v>
      </c>
      <c r="Y620" s="15"/>
      <c r="Z620" s="15"/>
    </row>
    <row r="621" spans="1:26" ht="18" customHeight="1" x14ac:dyDescent="0.25">
      <c r="A621" s="15"/>
      <c r="B621" s="15"/>
      <c r="C621" s="15"/>
      <c r="D621" s="15"/>
      <c r="E621" s="16"/>
      <c r="F621" s="15"/>
      <c r="G621" s="23">
        <v>619</v>
      </c>
      <c r="H621" s="24">
        <f t="shared" si="114"/>
        <v>45337</v>
      </c>
      <c r="I621" s="25">
        <f>SUMIF(Table1[Date],"="&amp;H621,Table1[$STAKE TO FAUCET])</f>
        <v>0</v>
      </c>
      <c r="J621" s="25">
        <f>SUMIF(Table13[Date],"="&amp;H621,Table13[$STAKE CLAIMED])</f>
        <v>0</v>
      </c>
      <c r="K621" s="26">
        <f>IF(IFERROR(MATCH(H621,Table16[Date],0),0)=1,INDEX(Table16[New NFV],MATCH(H621,Table16[Date],0)),K620 + (K620*0.0095)+I621)</f>
        <v>83669.636249666597</v>
      </c>
      <c r="L621" s="26">
        <f>IF(T621&lt;-0.33,IF(L620-(W620-X621)&lt;K621,K621,L620-(W620-X621)),IF(IFERROR(MATCH(H621,Table16[Date],0),0)=1,INDEX(Table16[New GFV],MATCH(H621,Table16[Date],0)),L620+(L620*V620*0.95)+I621))</f>
        <v>15205443.44732473</v>
      </c>
      <c r="M621" s="26">
        <f t="shared" si="123"/>
        <v>828.82254828793066</v>
      </c>
      <c r="N621" s="26">
        <f t="shared" si="117"/>
        <v>41.441127414396533</v>
      </c>
      <c r="O621" s="26">
        <f t="shared" si="116"/>
        <v>254755.5916966557</v>
      </c>
      <c r="P621" s="26">
        <f t="shared" si="118"/>
        <v>12737.779584832786</v>
      </c>
      <c r="Q621" s="26">
        <f t="shared" si="124"/>
        <v>255584.41424494362</v>
      </c>
      <c r="R621" s="26">
        <f t="shared" si="125"/>
        <v>12779.220712247183</v>
      </c>
      <c r="S621" s="26">
        <f>IF(IFERROR(MATCH(H621,Table16[Date],0),0)=1,INDEX(Table16[New Claimed],MATCH(H621,Table16[Date],0)),S620+(K620*0.01)+J621)</f>
        <v>87820.353947017487</v>
      </c>
      <c r="T621" s="27">
        <f t="shared" si="119"/>
        <v>-4.9608410928969823E-2</v>
      </c>
      <c r="U621" s="28">
        <f t="shared" si="120"/>
        <v>2.8720096174925103E-5</v>
      </c>
      <c r="V621" s="29">
        <f t="shared" si="115"/>
        <v>1.7023495344261806E-2</v>
      </c>
      <c r="W621" s="45">
        <f t="shared" si="121"/>
        <v>16005476.997183932</v>
      </c>
      <c r="X621" s="45">
        <f t="shared" si="122"/>
        <v>0</v>
      </c>
      <c r="Y621" s="15"/>
      <c r="Z621" s="15"/>
    </row>
    <row r="622" spans="1:26" ht="18" customHeight="1" x14ac:dyDescent="0.25">
      <c r="A622" s="15"/>
      <c r="B622" s="15"/>
      <c r="C622" s="15"/>
      <c r="D622" s="15"/>
      <c r="E622" s="16"/>
      <c r="F622" s="15"/>
      <c r="G622" s="23">
        <v>620</v>
      </c>
      <c r="H622" s="24">
        <f t="shared" si="114"/>
        <v>45338</v>
      </c>
      <c r="I622" s="25">
        <f>SUMIF(Table1[Date],"="&amp;H622,Table1[$STAKE TO FAUCET])</f>
        <v>0</v>
      </c>
      <c r="J622" s="25">
        <f>SUMIF(Table13[Date],"="&amp;H622,Table13[$STAKE CLAIMED])</f>
        <v>0</v>
      </c>
      <c r="K622" s="26">
        <f>IF(IFERROR(MATCH(H622,Table16[Date],0),0)=1,INDEX(Table16[New NFV],MATCH(H622,Table16[Date],0)),K621 + (K621*0.0095)+I622)</f>
        <v>84464.497794038427</v>
      </c>
      <c r="L622" s="26">
        <f>IF(T622&lt;-0.33,IF(L621-(W621-X622)&lt;K622,K622,L621-(W621-X622)),IF(IFERROR(MATCH(H622,Table16[Date],0),0)=1,INDEX(Table16[New GFV],MATCH(H622,Table16[Date],0)),L621+(L621*V621*0.95)+I622))</f>
        <v>15451350.753271051</v>
      </c>
      <c r="M622" s="26">
        <f t="shared" si="123"/>
        <v>836.69636249666598</v>
      </c>
      <c r="N622" s="26">
        <f t="shared" si="117"/>
        <v>41.834818124833305</v>
      </c>
      <c r="O622" s="26">
        <f t="shared" si="116"/>
        <v>258849.79573296875</v>
      </c>
      <c r="P622" s="26">
        <f t="shared" si="118"/>
        <v>12942.489786648439</v>
      </c>
      <c r="Q622" s="26">
        <f t="shared" si="124"/>
        <v>259686.49209546542</v>
      </c>
      <c r="R622" s="26">
        <f t="shared" si="125"/>
        <v>12984.324604773272</v>
      </c>
      <c r="S622" s="26">
        <f>IF(IFERROR(MATCH(H622,Table16[Date],0),0)=1,INDEX(Table16[New Claimed],MATCH(H622,Table16[Date],0)),S621+(K621*0.01)+J622)</f>
        <v>88657.050309514147</v>
      </c>
      <c r="T622" s="27">
        <f t="shared" si="119"/>
        <v>-4.9636860751827418E-2</v>
      </c>
      <c r="U622" s="28">
        <f t="shared" si="120"/>
        <v>2.8449822857594398E-5</v>
      </c>
      <c r="V622" s="29">
        <f t="shared" si="115"/>
        <v>1.7021788354890353E-2</v>
      </c>
      <c r="W622" s="45">
        <f t="shared" si="121"/>
        <v>16264326.792916901</v>
      </c>
      <c r="X622" s="45">
        <f t="shared" si="122"/>
        <v>0</v>
      </c>
      <c r="Y622" s="15"/>
      <c r="Z622" s="15"/>
    </row>
    <row r="623" spans="1:26" ht="18" customHeight="1" x14ac:dyDescent="0.25">
      <c r="A623" s="15"/>
      <c r="B623" s="15"/>
      <c r="C623" s="15"/>
      <c r="D623" s="15"/>
      <c r="E623" s="16"/>
      <c r="F623" s="15"/>
      <c r="G623" s="23">
        <v>621</v>
      </c>
      <c r="H623" s="24">
        <f t="shared" si="114"/>
        <v>45339</v>
      </c>
      <c r="I623" s="25">
        <f>SUMIF(Table1[Date],"="&amp;H623,Table1[$STAKE TO FAUCET])</f>
        <v>0</v>
      </c>
      <c r="J623" s="25">
        <f>SUMIF(Table13[Date],"="&amp;H623,Table13[$STAKE CLAIMED])</f>
        <v>0</v>
      </c>
      <c r="K623" s="26">
        <f>IF(IFERROR(MATCH(H623,Table16[Date],0),0)=1,INDEX(Table16[New NFV],MATCH(H623,Table16[Date],0)),K622 + (K622*0.0095)+I623)</f>
        <v>85266.910523081795</v>
      </c>
      <c r="L623" s="26">
        <f>IF(T623&lt;-0.33,IF(L622-(W622-X623)&lt;K623,K623,L622-(W622-X623)),IF(IFERROR(MATCH(H623,Table16[Date],0),0)=1,INDEX(Table16[New GFV],MATCH(H623,Table16[Date],0)),L622+(L622*V622*0.95)+I623))</f>
        <v>15701209.894474439</v>
      </c>
      <c r="M623" s="26">
        <f t="shared" si="123"/>
        <v>844.64497794038425</v>
      </c>
      <c r="N623" s="26">
        <f t="shared" si="117"/>
        <v>42.232248897019218</v>
      </c>
      <c r="O623" s="26">
        <f t="shared" si="116"/>
        <v>263009.62231935543</v>
      </c>
      <c r="P623" s="26">
        <f t="shared" si="118"/>
        <v>13150.481115967772</v>
      </c>
      <c r="Q623" s="26">
        <f t="shared" si="124"/>
        <v>263854.2672972958</v>
      </c>
      <c r="R623" s="26">
        <f t="shared" si="125"/>
        <v>13192.71336486479</v>
      </c>
      <c r="S623" s="26">
        <f>IF(IFERROR(MATCH(H623,Table16[Date],0),0)=1,INDEX(Table16[New Claimed],MATCH(H623,Table16[Date],0)),S622+(K622*0.01)+J623)</f>
        <v>89501.695287454524</v>
      </c>
      <c r="T623" s="27">
        <f t="shared" si="119"/>
        <v>-4.9665042844801686E-2</v>
      </c>
      <c r="U623" s="28">
        <f t="shared" si="120"/>
        <v>2.8182092974268769E-5</v>
      </c>
      <c r="V623" s="29">
        <f t="shared" si="115"/>
        <v>1.7020097429311896E-2</v>
      </c>
      <c r="W623" s="45">
        <f t="shared" si="121"/>
        <v>16527336.415236257</v>
      </c>
      <c r="X623" s="45">
        <f t="shared" si="122"/>
        <v>0</v>
      </c>
      <c r="Y623" s="15"/>
      <c r="Z623" s="15"/>
    </row>
    <row r="624" spans="1:26" ht="18" customHeight="1" x14ac:dyDescent="0.25">
      <c r="A624" s="15"/>
      <c r="B624" s="15"/>
      <c r="C624" s="15"/>
      <c r="D624" s="15"/>
      <c r="E624" s="16"/>
      <c r="F624" s="15"/>
      <c r="G624" s="23">
        <v>622</v>
      </c>
      <c r="H624" s="24">
        <f t="shared" ref="H624:H687" si="126">H623+1</f>
        <v>45340</v>
      </c>
      <c r="I624" s="25">
        <f>SUMIF(Table1[Date],"="&amp;H624,Table1[$STAKE TO FAUCET])</f>
        <v>0</v>
      </c>
      <c r="J624" s="25">
        <f>SUMIF(Table13[Date],"="&amp;H624,Table13[$STAKE CLAIMED])</f>
        <v>0</v>
      </c>
      <c r="K624" s="26">
        <f>IF(IFERROR(MATCH(H624,Table16[Date],0),0)=1,INDEX(Table16[New NFV],MATCH(H624,Table16[Date],0)),K623 + (K623*0.0095)+I624)</f>
        <v>86076.946173051067</v>
      </c>
      <c r="L624" s="26">
        <f>IF(T624&lt;-0.33,IF(L623-(W623-X624)&lt;K624,K624,L623-(W623-X624)),IF(IFERROR(MATCH(H624,Table16[Date],0),0)=1,INDEX(Table16[New GFV],MATCH(H624,Table16[Date],0)),L623+(L623*V623*0.95)+I624))</f>
        <v>15955084.210528368</v>
      </c>
      <c r="M624" s="26">
        <f t="shared" si="123"/>
        <v>852.66910523081799</v>
      </c>
      <c r="N624" s="26">
        <f t="shared" si="117"/>
        <v>42.633455261540902</v>
      </c>
      <c r="O624" s="26">
        <f t="shared" si="116"/>
        <v>267236.12216203089</v>
      </c>
      <c r="P624" s="26">
        <f t="shared" si="118"/>
        <v>13361.806108101546</v>
      </c>
      <c r="Q624" s="26">
        <f t="shared" si="124"/>
        <v>268088.79126726172</v>
      </c>
      <c r="R624" s="26">
        <f t="shared" si="125"/>
        <v>13404.439563363087</v>
      </c>
      <c r="S624" s="26">
        <f>IF(IFERROR(MATCH(H624,Table16[Date],0),0)=1,INDEX(Table16[New Claimed],MATCH(H624,Table16[Date],0)),S623+(K623*0.01)+J624)</f>
        <v>90354.36439268534</v>
      </c>
      <c r="T624" s="27">
        <f t="shared" si="119"/>
        <v>-4.969295972739151E-2</v>
      </c>
      <c r="U624" s="28">
        <f t="shared" si="120"/>
        <v>2.79168825898235E-5</v>
      </c>
      <c r="V624" s="29">
        <f t="shared" si="115"/>
        <v>1.7018422416356507E-2</v>
      </c>
      <c r="W624" s="45">
        <f t="shared" si="121"/>
        <v>16794572.537398286</v>
      </c>
      <c r="X624" s="45">
        <f t="shared" si="122"/>
        <v>0</v>
      </c>
      <c r="Y624" s="15"/>
      <c r="Z624" s="15"/>
    </row>
    <row r="625" spans="1:26" ht="18" customHeight="1" x14ac:dyDescent="0.25">
      <c r="A625" s="15"/>
      <c r="B625" s="15"/>
      <c r="C625" s="15"/>
      <c r="D625" s="15"/>
      <c r="E625" s="16"/>
      <c r="F625" s="15"/>
      <c r="G625" s="23">
        <v>623</v>
      </c>
      <c r="H625" s="24">
        <f t="shared" si="126"/>
        <v>45341</v>
      </c>
      <c r="I625" s="25">
        <f>SUMIF(Table1[Date],"="&amp;H625,Table1[$STAKE TO FAUCET])</f>
        <v>0</v>
      </c>
      <c r="J625" s="25">
        <f>SUMIF(Table13[Date],"="&amp;H625,Table13[$STAKE CLAIMED])</f>
        <v>0</v>
      </c>
      <c r="K625" s="26">
        <f>IF(IFERROR(MATCH(H625,Table16[Date],0),0)=1,INDEX(Table16[New NFV],MATCH(H625,Table16[Date],0)),K624 + (K624*0.0095)+I625)</f>
        <v>86894.677161695057</v>
      </c>
      <c r="L625" s="26">
        <f>IF(T625&lt;-0.33,IF(L624-(W624-X625)&lt;K625,K625,L624-(W624-X625)),IF(IFERROR(MATCH(H625,Table16[Date],0),0)=1,INDEX(Table16[New GFV],MATCH(H625,Table16[Date],0)),L624+(L624*V624*0.95)+I625))</f>
        <v>16213038.055172514</v>
      </c>
      <c r="M625" s="26">
        <f t="shared" si="123"/>
        <v>860.76946173051067</v>
      </c>
      <c r="N625" s="26">
        <f t="shared" si="117"/>
        <v>43.038473086525535</v>
      </c>
      <c r="O625" s="26">
        <f t="shared" si="116"/>
        <v>271530.36278331175</v>
      </c>
      <c r="P625" s="26">
        <f t="shared" si="118"/>
        <v>13576.518139165588</v>
      </c>
      <c r="Q625" s="26">
        <f t="shared" si="124"/>
        <v>272391.13224504224</v>
      </c>
      <c r="R625" s="26">
        <f t="shared" si="125"/>
        <v>13619.556612252114</v>
      </c>
      <c r="S625" s="26">
        <f>IF(IFERROR(MATCH(H625,Table16[Date],0),0)=1,INDEX(Table16[New Claimed],MATCH(H625,Table16[Date],0)),S624+(K624*0.01)+J625)</f>
        <v>91215.13385441585</v>
      </c>
      <c r="T625" s="27">
        <f t="shared" si="119"/>
        <v>-4.972061389538527E-2</v>
      </c>
      <c r="U625" s="28">
        <f t="shared" si="120"/>
        <v>2.7654167993759748E-5</v>
      </c>
      <c r="V625" s="29">
        <f t="shared" si="115"/>
        <v>1.7016763166276882E-2</v>
      </c>
      <c r="W625" s="45">
        <f t="shared" si="121"/>
        <v>17066102.900181599</v>
      </c>
      <c r="X625" s="45">
        <f t="shared" si="122"/>
        <v>0</v>
      </c>
      <c r="Y625" s="15"/>
      <c r="Z625" s="15"/>
    </row>
    <row r="626" spans="1:26" ht="18" customHeight="1" x14ac:dyDescent="0.25">
      <c r="A626" s="15"/>
      <c r="B626" s="15"/>
      <c r="C626" s="15"/>
      <c r="D626" s="15"/>
      <c r="E626" s="16"/>
      <c r="F626" s="15"/>
      <c r="G626" s="23">
        <v>624</v>
      </c>
      <c r="H626" s="24">
        <f t="shared" si="126"/>
        <v>45342</v>
      </c>
      <c r="I626" s="25">
        <f>SUMIF(Table1[Date],"="&amp;H626,Table1[$STAKE TO FAUCET])</f>
        <v>0</v>
      </c>
      <c r="J626" s="25">
        <f>SUMIF(Table13[Date],"="&amp;H626,Table13[$STAKE CLAIMED])</f>
        <v>0</v>
      </c>
      <c r="K626" s="26">
        <f>IF(IFERROR(MATCH(H626,Table16[Date],0),0)=1,INDEX(Table16[New NFV],MATCH(H626,Table16[Date],0)),K625 + (K625*0.0095)+I626)</f>
        <v>87720.176594731165</v>
      </c>
      <c r="L626" s="26">
        <f>IF(T626&lt;-0.33,IF(L625-(W625-X626)&lt;K626,K626,L625-(W625-X626)),IF(IFERROR(MATCH(H626,Table16[Date],0),0)=1,INDEX(Table16[New GFV],MATCH(H626,Table16[Date],0)),L625+(L625*V625*0.95)+I626))</f>
        <v>16475136.812523684</v>
      </c>
      <c r="M626" s="26">
        <f t="shared" si="123"/>
        <v>868.94677161695063</v>
      </c>
      <c r="N626" s="26">
        <f t="shared" si="117"/>
        <v>43.447338580847536</v>
      </c>
      <c r="O626" s="26">
        <f t="shared" si="116"/>
        <v>275893.42879070499</v>
      </c>
      <c r="P626" s="26">
        <f t="shared" si="118"/>
        <v>13794.67143953525</v>
      </c>
      <c r="Q626" s="26">
        <f t="shared" si="124"/>
        <v>276762.37556232192</v>
      </c>
      <c r="R626" s="26">
        <f t="shared" si="125"/>
        <v>13838.118778116097</v>
      </c>
      <c r="S626" s="26">
        <f>IF(IFERROR(MATCH(H626,Table16[Date],0),0)=1,INDEX(Table16[New Claimed],MATCH(H626,Table16[Date],0)),S625+(K625*0.01)+J626)</f>
        <v>92084.080626032795</v>
      </c>
      <c r="T626" s="27">
        <f t="shared" si="119"/>
        <v>-4.974800782108485E-2</v>
      </c>
      <c r="U626" s="28">
        <f t="shared" si="120"/>
        <v>2.7393925699580046E-5</v>
      </c>
      <c r="V626" s="29">
        <f t="shared" si="115"/>
        <v>1.7015119530734906E-2</v>
      </c>
      <c r="W626" s="45">
        <f t="shared" si="121"/>
        <v>17341996.328972302</v>
      </c>
      <c r="X626" s="45">
        <f t="shared" si="122"/>
        <v>0</v>
      </c>
      <c r="Y626" s="15"/>
      <c r="Z626" s="15"/>
    </row>
    <row r="627" spans="1:26" ht="18" customHeight="1" x14ac:dyDescent="0.25">
      <c r="A627" s="15"/>
      <c r="B627" s="15"/>
      <c r="C627" s="15"/>
      <c r="D627" s="15"/>
      <c r="E627" s="16"/>
      <c r="F627" s="15"/>
      <c r="G627" s="23">
        <v>625</v>
      </c>
      <c r="H627" s="24">
        <f t="shared" si="126"/>
        <v>45343</v>
      </c>
      <c r="I627" s="25">
        <f>SUMIF(Table1[Date],"="&amp;H627,Table1[$STAKE TO FAUCET])</f>
        <v>0</v>
      </c>
      <c r="J627" s="25">
        <f>SUMIF(Table13[Date],"="&amp;H627,Table13[$STAKE CLAIMED])</f>
        <v>0</v>
      </c>
      <c r="K627" s="26">
        <f>IF(IFERROR(MATCH(H627,Table16[Date],0),0)=1,INDEX(Table16[New NFV],MATCH(H627,Table16[Date],0)),K626 + (K626*0.0095)+I627)</f>
        <v>88553.518272381116</v>
      </c>
      <c r="L627" s="26">
        <f>IF(T627&lt;-0.33,IF(L626-(W626-X627)&lt;K627,K627,L626-(W626-X627)),IF(IFERROR(MATCH(H627,Table16[Date],0),0)=1,INDEX(Table16[New GFV],MATCH(H627,Table16[Date],0)),L626+(L626*V626*0.95)+I627))</f>
        <v>16741446.91356647</v>
      </c>
      <c r="M627" s="26">
        <f t="shared" si="123"/>
        <v>877.20176594731163</v>
      </c>
      <c r="N627" s="26">
        <f t="shared" si="117"/>
        <v>43.860088297365586</v>
      </c>
      <c r="O627" s="26">
        <f t="shared" si="116"/>
        <v>280326.42215030134</v>
      </c>
      <c r="P627" s="26">
        <f t="shared" si="118"/>
        <v>14016.321107515068</v>
      </c>
      <c r="Q627" s="26">
        <f t="shared" si="124"/>
        <v>281203.62391624867</v>
      </c>
      <c r="R627" s="26">
        <f t="shared" si="125"/>
        <v>14060.181195812434</v>
      </c>
      <c r="S627" s="26">
        <f>IF(IFERROR(MATCH(H627,Table16[Date],0),0)=1,INDEX(Table16[New Claimed],MATCH(H627,Table16[Date],0)),S626+(K626*0.01)+J627)</f>
        <v>92961.282391980101</v>
      </c>
      <c r="T627" s="27">
        <f t="shared" si="119"/>
        <v>-4.9775143953526231E-2</v>
      </c>
      <c r="U627" s="28">
        <f t="shared" si="120"/>
        <v>2.71361324413813E-5</v>
      </c>
      <c r="V627" s="29">
        <f t="shared" si="115"/>
        <v>1.7013491362788423E-2</v>
      </c>
      <c r="W627" s="45">
        <f t="shared" si="121"/>
        <v>17622322.751122605</v>
      </c>
      <c r="X627" s="45">
        <f t="shared" si="122"/>
        <v>0</v>
      </c>
      <c r="Y627" s="15"/>
      <c r="Z627" s="15"/>
    </row>
    <row r="628" spans="1:26" ht="18" customHeight="1" x14ac:dyDescent="0.25">
      <c r="A628" s="15"/>
      <c r="B628" s="15"/>
      <c r="C628" s="15"/>
      <c r="D628" s="15"/>
      <c r="E628" s="16"/>
      <c r="F628" s="15"/>
      <c r="G628" s="23">
        <v>626</v>
      </c>
      <c r="H628" s="24">
        <f t="shared" si="126"/>
        <v>45344</v>
      </c>
      <c r="I628" s="25">
        <f>SUMIF(Table1[Date],"="&amp;H628,Table1[$STAKE TO FAUCET])</f>
        <v>0</v>
      </c>
      <c r="J628" s="25">
        <f>SUMIF(Table13[Date],"="&amp;H628,Table13[$STAKE CLAIMED])</f>
        <v>0</v>
      </c>
      <c r="K628" s="26">
        <f>IF(IFERROR(MATCH(H628,Table16[Date],0),0)=1,INDEX(Table16[New NFV],MATCH(H628,Table16[Date],0)),K627 + (K627*0.0095)+I628)</f>
        <v>89394.776695968743</v>
      </c>
      <c r="L628" s="26">
        <f>IF(T628&lt;-0.33,IF(L627-(W627-X628)&lt;K628,K628,L627-(W627-X628)),IF(IFERROR(MATCH(H628,Table16[Date],0),0)=1,INDEX(Table16[New GFV],MATCH(H628,Table16[Date],0)),L627+(L627*V627*0.95)+I628))</f>
        <v>17012035.852907788</v>
      </c>
      <c r="M628" s="26">
        <f t="shared" si="123"/>
        <v>885.5351827238112</v>
      </c>
      <c r="N628" s="26">
        <f t="shared" si="117"/>
        <v>44.276759136190563</v>
      </c>
      <c r="O628" s="26">
        <f t="shared" si="116"/>
        <v>284830.46246454405</v>
      </c>
      <c r="P628" s="26">
        <f t="shared" si="118"/>
        <v>14241.523123227204</v>
      </c>
      <c r="Q628" s="26">
        <f t="shared" si="124"/>
        <v>285715.99764726788</v>
      </c>
      <c r="R628" s="26">
        <f t="shared" si="125"/>
        <v>14285.799882363393</v>
      </c>
      <c r="S628" s="26">
        <f>IF(IFERROR(MATCH(H628,Table16[Date],0),0)=1,INDEX(Table16[New Claimed],MATCH(H628,Table16[Date],0)),S627+(K627*0.01)+J628)</f>
        <v>93846.817574703906</v>
      </c>
      <c r="T628" s="27">
        <f t="shared" si="119"/>
        <v>-4.9802024718698441E-2</v>
      </c>
      <c r="U628" s="28">
        <f t="shared" si="120"/>
        <v>2.6880765172210275E-5</v>
      </c>
      <c r="V628" s="29">
        <f t="shared" si="115"/>
        <v>1.701187851687809E-2</v>
      </c>
      <c r="W628" s="45">
        <f t="shared" si="121"/>
        <v>17907153.21358715</v>
      </c>
      <c r="X628" s="45">
        <f t="shared" si="122"/>
        <v>0</v>
      </c>
      <c r="Y628" s="15"/>
      <c r="Z628" s="15"/>
    </row>
    <row r="629" spans="1:26" ht="18" customHeight="1" x14ac:dyDescent="0.25">
      <c r="A629" s="15"/>
      <c r="B629" s="15"/>
      <c r="C629" s="15"/>
      <c r="D629" s="15"/>
      <c r="E629" s="16"/>
      <c r="F629" s="15"/>
      <c r="G629" s="23">
        <v>627</v>
      </c>
      <c r="H629" s="24">
        <f t="shared" si="126"/>
        <v>45345</v>
      </c>
      <c r="I629" s="25">
        <f>SUMIF(Table1[Date],"="&amp;H629,Table1[$STAKE TO FAUCET])</f>
        <v>0</v>
      </c>
      <c r="J629" s="25">
        <f>SUMIF(Table13[Date],"="&amp;H629,Table13[$STAKE CLAIMED])</f>
        <v>0</v>
      </c>
      <c r="K629" s="26">
        <f>IF(IFERROR(MATCH(H629,Table16[Date],0),0)=1,INDEX(Table16[New NFV],MATCH(H629,Table16[Date],0)),K628 + (K628*0.0095)+I629)</f>
        <v>90244.027074580445</v>
      </c>
      <c r="L629" s="26">
        <f>IF(T629&lt;-0.33,IF(L628-(W628-X629)&lt;K629,K629,L628-(W628-X629)),IF(IFERROR(MATCH(H629,Table16[Date],0),0)=1,INDEX(Table16[New GFV],MATCH(H629,Table16[Date],0)),L628+(L628*V628*0.95)+I629))</f>
        <v>17286972.205799509</v>
      </c>
      <c r="M629" s="26">
        <f t="shared" si="123"/>
        <v>893.94776695968744</v>
      </c>
      <c r="N629" s="26">
        <f t="shared" si="117"/>
        <v>44.697388347984372</v>
      </c>
      <c r="O629" s="26">
        <f t="shared" si="116"/>
        <v>289406.68725444184</v>
      </c>
      <c r="P629" s="26">
        <f t="shared" si="118"/>
        <v>14470.334362722093</v>
      </c>
      <c r="Q629" s="26">
        <f t="shared" si="124"/>
        <v>290300.63502140151</v>
      </c>
      <c r="R629" s="26">
        <f t="shared" si="125"/>
        <v>14515.031751070077</v>
      </c>
      <c r="S629" s="26">
        <f>IF(IFERROR(MATCH(H629,Table16[Date],0),0)=1,INDEX(Table16[New Claimed],MATCH(H629,Table16[Date],0)),S628+(K628*0.01)+J629)</f>
        <v>94740.765341663588</v>
      </c>
      <c r="T629" s="27">
        <f t="shared" si="119"/>
        <v>-4.9828652519760673E-2</v>
      </c>
      <c r="U629" s="28">
        <f t="shared" si="120"/>
        <v>2.6627801062231726E-5</v>
      </c>
      <c r="V629" s="29">
        <f t="shared" si="115"/>
        <v>1.7010280848814355E-2</v>
      </c>
      <c r="W629" s="45">
        <f t="shared" si="121"/>
        <v>18196559.90084159</v>
      </c>
      <c r="X629" s="45">
        <f t="shared" si="122"/>
        <v>0</v>
      </c>
      <c r="Y629" s="15"/>
      <c r="Z629" s="15"/>
    </row>
    <row r="630" spans="1:26" ht="18" customHeight="1" x14ac:dyDescent="0.25">
      <c r="A630" s="15"/>
      <c r="B630" s="15"/>
      <c r="C630" s="15"/>
      <c r="D630" s="15"/>
      <c r="E630" s="16"/>
      <c r="F630" s="15"/>
      <c r="G630" s="23">
        <v>628</v>
      </c>
      <c r="H630" s="24">
        <f t="shared" si="126"/>
        <v>45346</v>
      </c>
      <c r="I630" s="25">
        <f>SUMIF(Table1[Date],"="&amp;H630,Table1[$STAKE TO FAUCET])</f>
        <v>0</v>
      </c>
      <c r="J630" s="25">
        <f>SUMIF(Table13[Date],"="&amp;H630,Table13[$STAKE CLAIMED])</f>
        <v>0</v>
      </c>
      <c r="K630" s="26">
        <f>IF(IFERROR(MATCH(H630,Table16[Date],0),0)=1,INDEX(Table16[New NFV],MATCH(H630,Table16[Date],0)),K629 + (K629*0.0095)+I630)</f>
        <v>91101.345331788965</v>
      </c>
      <c r="L630" s="26">
        <f>IF(T630&lt;-0.33,IF(L629-(W629-X630)&lt;K630,K630,L629-(W629-X630)),IF(IFERROR(MATCH(H630,Table16[Date],0),0)=1,INDEX(Table16[New GFV],MATCH(H630,Table16[Date],0)),L629+(L629*V629*0.95)+I630))</f>
        <v>17566325.645433493</v>
      </c>
      <c r="M630" s="26">
        <f t="shared" si="123"/>
        <v>902.44027074580447</v>
      </c>
      <c r="N630" s="26">
        <f t="shared" si="117"/>
        <v>45.122013537290229</v>
      </c>
      <c r="O630" s="26">
        <f t="shared" si="116"/>
        <v>294056.25224629743</v>
      </c>
      <c r="P630" s="26">
        <f t="shared" si="118"/>
        <v>14702.812612314872</v>
      </c>
      <c r="Q630" s="26">
        <f t="shared" si="124"/>
        <v>294958.69251704321</v>
      </c>
      <c r="R630" s="26">
        <f t="shared" si="125"/>
        <v>14747.934625852162</v>
      </c>
      <c r="S630" s="26">
        <f>IF(IFERROR(MATCH(H630,Table16[Date],0),0)=1,INDEX(Table16[New Claimed],MATCH(H630,Table16[Date],0)),S629+(K629*0.01)+J630)</f>
        <v>95643.205612409394</v>
      </c>
      <c r="T630" s="27">
        <f t="shared" si="119"/>
        <v>-4.9855029737256681E-2</v>
      </c>
      <c r="U630" s="28">
        <f t="shared" si="120"/>
        <v>2.6377217496008354E-5</v>
      </c>
      <c r="V630" s="29">
        <f t="shared" si="115"/>
        <v>1.7008698215764596E-2</v>
      </c>
      <c r="W630" s="45">
        <f t="shared" si="121"/>
        <v>18490616.153087888</v>
      </c>
      <c r="X630" s="45">
        <f t="shared" si="122"/>
        <v>0</v>
      </c>
      <c r="Y630" s="15"/>
      <c r="Z630" s="15"/>
    </row>
    <row r="631" spans="1:26" ht="18" customHeight="1" x14ac:dyDescent="0.25">
      <c r="A631" s="15"/>
      <c r="B631" s="15"/>
      <c r="C631" s="15"/>
      <c r="D631" s="15"/>
      <c r="E631" s="16"/>
      <c r="F631" s="15"/>
      <c r="G631" s="23">
        <v>629</v>
      </c>
      <c r="H631" s="24">
        <f t="shared" si="126"/>
        <v>45347</v>
      </c>
      <c r="I631" s="25">
        <f>SUMIF(Table1[Date],"="&amp;H631,Table1[$STAKE TO FAUCET])</f>
        <v>0</v>
      </c>
      <c r="J631" s="25">
        <f>SUMIF(Table13[Date],"="&amp;H631,Table13[$STAKE CLAIMED])</f>
        <v>0</v>
      </c>
      <c r="K631" s="26">
        <f>IF(IFERROR(MATCH(H631,Table16[Date],0),0)=1,INDEX(Table16[New NFV],MATCH(H631,Table16[Date],0)),K630 + (K630*0.0095)+I631)</f>
        <v>91966.808112440965</v>
      </c>
      <c r="L631" s="26">
        <f>IF(T631&lt;-0.33,IF(L630-(W630-X631)&lt;K631,K631,L630-(W630-X631)),IF(IFERROR(MATCH(H631,Table16[Date],0),0)=1,INDEX(Table16[New GFV],MATCH(H631,Table16[Date],0)),L630+(L630*V630*0.95)+I631))</f>
        <v>17850166.960513365</v>
      </c>
      <c r="M631" s="26">
        <f t="shared" si="123"/>
        <v>911.01345331788968</v>
      </c>
      <c r="N631" s="26">
        <f t="shared" si="117"/>
        <v>45.550672665894488</v>
      </c>
      <c r="O631" s="26">
        <f t="shared" si="116"/>
        <v>298780.3316630245</v>
      </c>
      <c r="P631" s="26">
        <f t="shared" si="118"/>
        <v>14939.016583151226</v>
      </c>
      <c r="Q631" s="26">
        <f t="shared" si="124"/>
        <v>299691.34511634236</v>
      </c>
      <c r="R631" s="26">
        <f t="shared" si="125"/>
        <v>14984.567255817121</v>
      </c>
      <c r="S631" s="26">
        <f>IF(IFERROR(MATCH(H631,Table16[Date],0),0)=1,INDEX(Table16[New Claimed],MATCH(H631,Table16[Date],0)),S630+(K630*0.01)+J631)</f>
        <v>96554.219065727288</v>
      </c>
      <c r="T631" s="27">
        <f t="shared" si="119"/>
        <v>-4.9881158729328051E-2</v>
      </c>
      <c r="U631" s="28">
        <f t="shared" si="120"/>
        <v>2.6128992071369761E-5</v>
      </c>
      <c r="V631" s="29">
        <f t="shared" ref="V631:V694" si="127">IF(T631&lt;-0.33,0,(IF(T631&gt;0,2,2-(2*T631*-1*100/33.3333333333333))/100))</f>
        <v>1.7007130476240313E-2</v>
      </c>
      <c r="W631" s="45">
        <f t="shared" si="121"/>
        <v>18789396.484750912</v>
      </c>
      <c r="X631" s="45">
        <f t="shared" si="122"/>
        <v>0</v>
      </c>
      <c r="Y631" s="15"/>
      <c r="Z631" s="15"/>
    </row>
    <row r="632" spans="1:26" ht="18" customHeight="1" x14ac:dyDescent="0.25">
      <c r="A632" s="15"/>
      <c r="B632" s="15"/>
      <c r="C632" s="15"/>
      <c r="D632" s="15"/>
      <c r="E632" s="16"/>
      <c r="F632" s="15"/>
      <c r="G632" s="23">
        <v>630</v>
      </c>
      <c r="H632" s="24">
        <f t="shared" si="126"/>
        <v>45348</v>
      </c>
      <c r="I632" s="25">
        <f>SUMIF(Table1[Date],"="&amp;H632,Table1[$STAKE TO FAUCET])</f>
        <v>0</v>
      </c>
      <c r="J632" s="25">
        <f>SUMIF(Table13[Date],"="&amp;H632,Table13[$STAKE CLAIMED])</f>
        <v>0</v>
      </c>
      <c r="K632" s="26">
        <f>IF(IFERROR(MATCH(H632,Table16[Date],0),0)=1,INDEX(Table16[New NFV],MATCH(H632,Table16[Date],0)),K631 + (K631*0.0095)+I632)</f>
        <v>92840.492789509153</v>
      </c>
      <c r="L632" s="26">
        <f>IF(T632&lt;-0.33,IF(L631-(W631-X632)&lt;K632,K632,L631-(W631-X632)),IF(IFERROR(MATCH(H632,Table16[Date],0),0)=1,INDEX(Table16[New GFV],MATCH(H632,Table16[Date],0)),L631+(L631*V631*0.95)+I632))</f>
        <v>18138568.073107485</v>
      </c>
      <c r="M632" s="26">
        <f t="shared" si="123"/>
        <v>919.6680811244097</v>
      </c>
      <c r="N632" s="26">
        <f t="shared" si="117"/>
        <v>45.983404056220486</v>
      </c>
      <c r="O632" s="26">
        <f t="shared" si="116"/>
        <v>303580.11852012476</v>
      </c>
      <c r="P632" s="26">
        <f t="shared" si="118"/>
        <v>15179.005926006239</v>
      </c>
      <c r="Q632" s="26">
        <f t="shared" si="124"/>
        <v>304499.78660124919</v>
      </c>
      <c r="R632" s="26">
        <f t="shared" si="125"/>
        <v>15224.989330062459</v>
      </c>
      <c r="S632" s="26">
        <f>IF(IFERROR(MATCH(H632,Table16[Date],0),0)=1,INDEX(Table16[New Claimed],MATCH(H632,Table16[Date],0)),S631+(K631*0.01)+J632)</f>
        <v>97473.887146851703</v>
      </c>
      <c r="T632" s="27">
        <f t="shared" si="119"/>
        <v>-4.9907041831924834E-2</v>
      </c>
      <c r="U632" s="28">
        <f t="shared" si="120"/>
        <v>2.5883102596782614E-5</v>
      </c>
      <c r="V632" s="29">
        <f t="shared" si="127"/>
        <v>1.7005577490084509E-2</v>
      </c>
      <c r="W632" s="45">
        <f t="shared" si="121"/>
        <v>19092976.603271037</v>
      </c>
      <c r="X632" s="45">
        <f t="shared" si="122"/>
        <v>0</v>
      </c>
      <c r="Y632" s="15"/>
      <c r="Z632" s="15"/>
    </row>
    <row r="633" spans="1:26" ht="18" customHeight="1" x14ac:dyDescent="0.25">
      <c r="A633" s="15"/>
      <c r="B633" s="15"/>
      <c r="C633" s="15"/>
      <c r="D633" s="15"/>
      <c r="E633" s="16"/>
      <c r="F633" s="15"/>
      <c r="G633" s="23">
        <v>631</v>
      </c>
      <c r="H633" s="24">
        <f t="shared" si="126"/>
        <v>45349</v>
      </c>
      <c r="I633" s="25">
        <f>SUMIF(Table1[Date],"="&amp;H633,Table1[$STAKE TO FAUCET])</f>
        <v>0</v>
      </c>
      <c r="J633" s="25">
        <f>SUMIF(Table13[Date],"="&amp;H633,Table13[$STAKE CLAIMED])</f>
        <v>0</v>
      </c>
      <c r="K633" s="26">
        <f>IF(IFERROR(MATCH(H633,Table16[Date],0),0)=1,INDEX(Table16[New NFV],MATCH(H633,Table16[Date],0)),K632 + (K632*0.0095)+I633)</f>
        <v>93722.477471009493</v>
      </c>
      <c r="L633" s="26">
        <f>IF(T633&lt;-0.33,IF(L632-(W632-X633)&lt;K633,K633,L632-(W632-X633)),IF(IFERROR(MATCH(H633,Table16[Date],0),0)=1,INDEX(Table16[New GFV],MATCH(H633,Table16[Date],0)),L632+(L632*V632*0.95)+I633))</f>
        <v>18431602.056787565</v>
      </c>
      <c r="M633" s="26">
        <f t="shared" si="123"/>
        <v>928.40492789509153</v>
      </c>
      <c r="N633" s="26">
        <f t="shared" si="117"/>
        <v>46.420246394754578</v>
      </c>
      <c r="O633" s="26">
        <f t="shared" si="116"/>
        <v>308456.82492640219</v>
      </c>
      <c r="P633" s="26">
        <f t="shared" si="118"/>
        <v>15422.841246320109</v>
      </c>
      <c r="Q633" s="26">
        <f t="shared" si="124"/>
        <v>309385.2298542973</v>
      </c>
      <c r="R633" s="26">
        <f t="shared" si="125"/>
        <v>15469.261492714864</v>
      </c>
      <c r="S633" s="26">
        <f>IF(IFERROR(MATCH(H633,Table16[Date],0),0)=1,INDEX(Table16[New Claimed],MATCH(H633,Table16[Date],0)),S632+(K632*0.01)+J633)</f>
        <v>98402.292074746802</v>
      </c>
      <c r="T633" s="27">
        <f t="shared" si="119"/>
        <v>-4.9932681359014242E-2</v>
      </c>
      <c r="U633" s="28">
        <f t="shared" si="120"/>
        <v>2.5639527089407754E-5</v>
      </c>
      <c r="V633" s="29">
        <f t="shared" si="127"/>
        <v>1.7004039118459144E-2</v>
      </c>
      <c r="W633" s="45">
        <f t="shared" si="121"/>
        <v>19401433.42819744</v>
      </c>
      <c r="X633" s="45">
        <f t="shared" si="122"/>
        <v>0</v>
      </c>
      <c r="Y633" s="15"/>
      <c r="Z633" s="15"/>
    </row>
    <row r="634" spans="1:26" ht="18" customHeight="1" x14ac:dyDescent="0.25">
      <c r="A634" s="15"/>
      <c r="B634" s="15"/>
      <c r="C634" s="15"/>
      <c r="D634" s="15"/>
      <c r="E634" s="16"/>
      <c r="F634" s="15"/>
      <c r="G634" s="23">
        <v>632</v>
      </c>
      <c r="H634" s="24">
        <f t="shared" si="126"/>
        <v>45350</v>
      </c>
      <c r="I634" s="25">
        <f>SUMIF(Table1[Date],"="&amp;H634,Table1[$STAKE TO FAUCET])</f>
        <v>0</v>
      </c>
      <c r="J634" s="25">
        <f>SUMIF(Table13[Date],"="&amp;H634,Table13[$STAKE CLAIMED])</f>
        <v>0</v>
      </c>
      <c r="K634" s="26">
        <f>IF(IFERROR(MATCH(H634,Table16[Date],0),0)=1,INDEX(Table16[New NFV],MATCH(H634,Table16[Date],0)),K633 + (K633*0.0095)+I634)</f>
        <v>94612.84100698409</v>
      </c>
      <c r="L634" s="26">
        <f>IF(T634&lt;-0.33,IF(L633-(W633-X634)&lt;K634,K634,L633-(W633-X634)),IF(IFERROR(MATCH(H634,Table16[Date],0),0)=1,INDEX(Table16[New GFV],MATCH(H634,Table16[Date],0)),L633+(L633*V633*0.95)+I634))</f>
        <v>18729343.155057579</v>
      </c>
      <c r="M634" s="26">
        <f t="shared" si="123"/>
        <v>937.22477471009495</v>
      </c>
      <c r="N634" s="26">
        <f t="shared" si="117"/>
        <v>46.861238735504749</v>
      </c>
      <c r="O634" s="26">
        <f t="shared" si="116"/>
        <v>313411.6823894878</v>
      </c>
      <c r="P634" s="26">
        <f t="shared" si="118"/>
        <v>15670.584119474392</v>
      </c>
      <c r="Q634" s="26">
        <f t="shared" si="124"/>
        <v>314348.90716419788</v>
      </c>
      <c r="R634" s="26">
        <f t="shared" si="125"/>
        <v>15717.445358209896</v>
      </c>
      <c r="S634" s="26">
        <f>IF(IFERROR(MATCH(H634,Table16[Date],0),0)=1,INDEX(Table16[New Claimed],MATCH(H634,Table16[Date],0)),S633+(K633*0.01)+J634)</f>
        <v>99339.516849456893</v>
      </c>
      <c r="T634" s="27">
        <f t="shared" si="119"/>
        <v>-4.9958079602787656E-2</v>
      </c>
      <c r="U634" s="28">
        <f t="shared" si="120"/>
        <v>2.5398243773414042E-5</v>
      </c>
      <c r="V634" s="29">
        <f t="shared" si="127"/>
        <v>1.7002515223832736E-2</v>
      </c>
      <c r="W634" s="45">
        <f t="shared" si="121"/>
        <v>19714845.110586926</v>
      </c>
      <c r="X634" s="45">
        <f t="shared" si="122"/>
        <v>0</v>
      </c>
      <c r="Y634" s="15"/>
      <c r="Z634" s="15"/>
    </row>
    <row r="635" spans="1:26" ht="18" customHeight="1" x14ac:dyDescent="0.25">
      <c r="A635" s="15"/>
      <c r="B635" s="15"/>
      <c r="C635" s="15"/>
      <c r="D635" s="15"/>
      <c r="E635" s="16"/>
      <c r="F635" s="15"/>
      <c r="G635" s="23">
        <v>633</v>
      </c>
      <c r="H635" s="24">
        <f t="shared" si="126"/>
        <v>45351</v>
      </c>
      <c r="I635" s="25">
        <f>SUMIF(Table1[Date],"="&amp;H635,Table1[$STAKE TO FAUCET])</f>
        <v>0</v>
      </c>
      <c r="J635" s="25">
        <f>SUMIF(Table13[Date],"="&amp;H635,Table13[$STAKE CLAIMED])</f>
        <v>0</v>
      </c>
      <c r="K635" s="26">
        <f>IF(IFERROR(MATCH(H635,Table16[Date],0),0)=1,INDEX(Table16[New NFV],MATCH(H635,Table16[Date],0)),K634 + (K634*0.0095)+I635)</f>
        <v>95511.66299655044</v>
      </c>
      <c r="L635" s="26">
        <f>IF(T635&lt;-0.33,IF(L634-(W634-X635)&lt;K635,K635,L634-(W634-X635)),IF(IFERROR(MATCH(H635,Table16[Date],0),0)=1,INDEX(Table16[New GFV],MATCH(H635,Table16[Date],0)),L634+(L634*V634*0.95)+I635))</f>
        <v>19031866.80007752</v>
      </c>
      <c r="M635" s="26">
        <f t="shared" si="123"/>
        <v>946.12841006984092</v>
      </c>
      <c r="N635" s="26">
        <f t="shared" si="117"/>
        <v>47.306420503492049</v>
      </c>
      <c r="O635" s="26">
        <f t="shared" si="116"/>
        <v>318445.94212625397</v>
      </c>
      <c r="P635" s="26">
        <f t="shared" si="118"/>
        <v>15922.297106312699</v>
      </c>
      <c r="Q635" s="26">
        <f t="shared" si="124"/>
        <v>319392.07053632382</v>
      </c>
      <c r="R635" s="26">
        <f t="shared" si="125"/>
        <v>15969.60352681619</v>
      </c>
      <c r="S635" s="26">
        <f>IF(IFERROR(MATCH(H635,Table16[Date],0),0)=1,INDEX(Table16[New Claimed],MATCH(H635,Table16[Date],0)),S634+(K634*0.01)+J635)</f>
        <v>100285.64525952673</v>
      </c>
      <c r="T635" s="27">
        <f t="shared" si="119"/>
        <v>-4.9983238833865906E-2</v>
      </c>
      <c r="U635" s="28">
        <f t="shared" si="120"/>
        <v>2.5159231078250577E-5</v>
      </c>
      <c r="V635" s="29">
        <f t="shared" si="127"/>
        <v>1.7001005669968042E-2</v>
      </c>
      <c r="W635" s="45">
        <f t="shared" si="121"/>
        <v>20033291.052713182</v>
      </c>
      <c r="X635" s="45">
        <f t="shared" si="122"/>
        <v>0</v>
      </c>
      <c r="Y635" s="15"/>
      <c r="Z635" s="15"/>
    </row>
    <row r="636" spans="1:26" ht="18" customHeight="1" x14ac:dyDescent="0.25">
      <c r="A636" s="15"/>
      <c r="B636" s="15"/>
      <c r="C636" s="15"/>
      <c r="D636" s="15"/>
      <c r="E636" s="16"/>
      <c r="F636" s="15"/>
      <c r="G636" s="23">
        <v>634</v>
      </c>
      <c r="H636" s="24">
        <f t="shared" si="126"/>
        <v>45352</v>
      </c>
      <c r="I636" s="25">
        <f>SUMIF(Table1[Date],"="&amp;H636,Table1[$STAKE TO FAUCET])</f>
        <v>0</v>
      </c>
      <c r="J636" s="25">
        <f>SUMIF(Table13[Date],"="&amp;H636,Table13[$STAKE CLAIMED])</f>
        <v>0</v>
      </c>
      <c r="K636" s="26">
        <f>IF(IFERROR(MATCH(H636,Table16[Date],0),0)=1,INDEX(Table16[New NFV],MATCH(H636,Table16[Date],0)),K635 + (K635*0.0095)+I636)</f>
        <v>96419.023795017667</v>
      </c>
      <c r="L636" s="26">
        <f>IF(T636&lt;-0.33,IF(L635-(W635-X636)&lt;K636,K636,L635-(W635-X636)),IF(IFERROR(MATCH(H636,Table16[Date],0),0)=1,INDEX(Table16[New GFV],MATCH(H636,Table16[Date],0)),L635+(L635*V635*0.95)+I636))</f>
        <v>19339249.631686807</v>
      </c>
      <c r="M636" s="26">
        <f t="shared" si="123"/>
        <v>955.11662996550444</v>
      </c>
      <c r="N636" s="26">
        <f t="shared" si="117"/>
        <v>47.755831498275228</v>
      </c>
      <c r="O636" s="26">
        <f t="shared" si="116"/>
        <v>323560.87537819444</v>
      </c>
      <c r="P636" s="26">
        <f t="shared" si="118"/>
        <v>16178.043768909723</v>
      </c>
      <c r="Q636" s="26">
        <f t="shared" si="124"/>
        <v>324515.99200815993</v>
      </c>
      <c r="R636" s="26">
        <f t="shared" si="125"/>
        <v>16225.799600407998</v>
      </c>
      <c r="S636" s="26">
        <f>IF(IFERROR(MATCH(H636,Table16[Date],0),0)=1,INDEX(Table16[New Claimed],MATCH(H636,Table16[Date],0)),S635+(K635*0.01)+J636)</f>
        <v>101240.76188949223</v>
      </c>
      <c r="T636" s="27">
        <f t="shared" si="119"/>
        <v>-5.0008161301501632E-2</v>
      </c>
      <c r="U636" s="28">
        <f t="shared" si="120"/>
        <v>2.492246763572542E-5</v>
      </c>
      <c r="V636" s="29">
        <f t="shared" si="127"/>
        <v>1.6999510321909897E-2</v>
      </c>
      <c r="W636" s="45">
        <f t="shared" si="121"/>
        <v>20356851.928091377</v>
      </c>
      <c r="X636" s="45">
        <f t="shared" si="122"/>
        <v>0</v>
      </c>
      <c r="Y636" s="15"/>
      <c r="Z636" s="15"/>
    </row>
    <row r="637" spans="1:26" ht="18" customHeight="1" x14ac:dyDescent="0.25">
      <c r="A637" s="15"/>
      <c r="B637" s="15"/>
      <c r="C637" s="15"/>
      <c r="D637" s="15"/>
      <c r="E637" s="16"/>
      <c r="F637" s="15"/>
      <c r="G637" s="23">
        <v>635</v>
      </c>
      <c r="H637" s="24">
        <f t="shared" si="126"/>
        <v>45353</v>
      </c>
      <c r="I637" s="25">
        <f>SUMIF(Table1[Date],"="&amp;H637,Table1[$STAKE TO FAUCET])</f>
        <v>0</v>
      </c>
      <c r="J637" s="25">
        <f>SUMIF(Table13[Date],"="&amp;H637,Table13[$STAKE CLAIMED])</f>
        <v>0</v>
      </c>
      <c r="K637" s="26">
        <f>IF(IFERROR(MATCH(H637,Table16[Date],0),0)=1,INDEX(Table16[New NFV],MATCH(H637,Table16[Date],0)),K636 + (K636*0.0095)+I637)</f>
        <v>97335.004521070339</v>
      </c>
      <c r="L637" s="26">
        <f>IF(T637&lt;-0.33,IF(L636-(W636-X637)&lt;K637,K637,L636-(W636-X637)),IF(IFERROR(MATCH(H637,Table16[Date],0),0)=1,INDEX(Table16[New GFV],MATCH(H637,Table16[Date],0)),L636+(L636*V636*0.95)+I637))</f>
        <v>19651569.516732067</v>
      </c>
      <c r="M637" s="26">
        <f t="shared" si="123"/>
        <v>964.19023795017665</v>
      </c>
      <c r="N637" s="26">
        <f t="shared" si="117"/>
        <v>48.209511897508833</v>
      </c>
      <c r="O637" s="26">
        <f t="shared" si="116"/>
        <v>328757.77373185207</v>
      </c>
      <c r="P637" s="26">
        <f t="shared" si="118"/>
        <v>16437.888686592603</v>
      </c>
      <c r="Q637" s="26">
        <f t="shared" si="124"/>
        <v>329721.96396980225</v>
      </c>
      <c r="R637" s="26">
        <f t="shared" si="125"/>
        <v>16486.098198490112</v>
      </c>
      <c r="S637" s="26">
        <f>IF(IFERROR(MATCH(H637,Table16[Date],0),0)=1,INDEX(Table16[New Claimed],MATCH(H637,Table16[Date],0)),S636+(K636*0.01)+J637)</f>
        <v>102204.9521274424</v>
      </c>
      <c r="T637" s="27">
        <f t="shared" si="119"/>
        <v>-5.0032849233780596E-2</v>
      </c>
      <c r="U637" s="28">
        <f t="shared" si="120"/>
        <v>2.4687932278964764E-5</v>
      </c>
      <c r="V637" s="29">
        <f t="shared" si="127"/>
        <v>1.6998029045973161E-2</v>
      </c>
      <c r="W637" s="45">
        <f t="shared" si="121"/>
        <v>20685609.701823231</v>
      </c>
      <c r="X637" s="45">
        <f t="shared" si="122"/>
        <v>0</v>
      </c>
      <c r="Y637" s="15"/>
      <c r="Z637" s="15"/>
    </row>
    <row r="638" spans="1:26" ht="18" customHeight="1" x14ac:dyDescent="0.25">
      <c r="A638" s="15"/>
      <c r="B638" s="15"/>
      <c r="C638" s="15"/>
      <c r="D638" s="15"/>
      <c r="E638" s="16"/>
      <c r="F638" s="15"/>
      <c r="G638" s="23">
        <v>636</v>
      </c>
      <c r="H638" s="24">
        <f t="shared" si="126"/>
        <v>45354</v>
      </c>
      <c r="I638" s="25">
        <f>SUMIF(Table1[Date],"="&amp;H638,Table1[$STAKE TO FAUCET])</f>
        <v>0</v>
      </c>
      <c r="J638" s="25">
        <f>SUMIF(Table13[Date],"="&amp;H638,Table13[$STAKE CLAIMED])</f>
        <v>0</v>
      </c>
      <c r="K638" s="26">
        <f>IF(IFERROR(MATCH(H638,Table16[Date],0),0)=1,INDEX(Table16[New NFV],MATCH(H638,Table16[Date],0)),K637 + (K637*0.0095)+I638)</f>
        <v>98259.687064020502</v>
      </c>
      <c r="L638" s="26">
        <f>IF(T638&lt;-0.33,IF(L637-(W637-X638)&lt;K638,K638,L637-(W637-X638)),IF(IFERROR(MATCH(H638,Table16[Date],0),0)=1,INDEX(Table16[New GFV],MATCH(H638,Table16[Date],0)),L637+(L637*V637*0.95)+I638))</f>
        <v>19968905.568704221</v>
      </c>
      <c r="M638" s="26">
        <f t="shared" si="123"/>
        <v>973.35004521070346</v>
      </c>
      <c r="N638" s="26">
        <f t="shared" si="117"/>
        <v>48.667502260535173</v>
      </c>
      <c r="O638" s="26">
        <f t="shared" si="116"/>
        <v>334037.94944437244</v>
      </c>
      <c r="P638" s="26">
        <f t="shared" si="118"/>
        <v>16701.897472218621</v>
      </c>
      <c r="Q638" s="26">
        <f t="shared" si="124"/>
        <v>335011.29948958312</v>
      </c>
      <c r="R638" s="26">
        <f t="shared" si="125"/>
        <v>16750.564974479155</v>
      </c>
      <c r="S638" s="26">
        <f>IF(IFERROR(MATCH(H638,Table16[Date],0),0)=1,INDEX(Table16[New Claimed],MATCH(H638,Table16[Date],0)),S637+(K637*0.01)+J638)</f>
        <v>103178.3021726531</v>
      </c>
      <c r="T638" s="27">
        <f t="shared" si="119"/>
        <v>-5.0057304837821288E-2</v>
      </c>
      <c r="U638" s="28">
        <f t="shared" si="120"/>
        <v>2.445560404069208E-5</v>
      </c>
      <c r="V638" s="29">
        <f t="shared" si="127"/>
        <v>1.6996561709730719E-2</v>
      </c>
      <c r="W638" s="45">
        <f t="shared" si="121"/>
        <v>21019647.651267603</v>
      </c>
      <c r="X638" s="45">
        <f t="shared" si="122"/>
        <v>0</v>
      </c>
      <c r="Y638" s="15"/>
      <c r="Z638" s="15"/>
    </row>
    <row r="639" spans="1:26" ht="18" customHeight="1" x14ac:dyDescent="0.25">
      <c r="A639" s="15"/>
      <c r="B639" s="15"/>
      <c r="C639" s="15"/>
      <c r="D639" s="15"/>
      <c r="E639" s="16"/>
      <c r="F639" s="15"/>
      <c r="G639" s="23">
        <v>637</v>
      </c>
      <c r="H639" s="24">
        <f t="shared" si="126"/>
        <v>45355</v>
      </c>
      <c r="I639" s="25">
        <f>SUMIF(Table1[Date],"="&amp;H639,Table1[$STAKE TO FAUCET])</f>
        <v>0</v>
      </c>
      <c r="J639" s="25">
        <f>SUMIF(Table13[Date],"="&amp;H639,Table13[$STAKE CLAIMED])</f>
        <v>0</v>
      </c>
      <c r="K639" s="26">
        <f>IF(IFERROR(MATCH(H639,Table16[Date],0),0)=1,INDEX(Table16[New NFV],MATCH(H639,Table16[Date],0)),K638 + (K638*0.0095)+I639)</f>
        <v>99193.154091128701</v>
      </c>
      <c r="L639" s="26">
        <f>IF(T639&lt;-0.33,IF(L638-(W638-X639)&lt;K639,K639,L638-(W638-X639)),IF(IFERROR(MATCH(H639,Table16[Date],0),0)=1,INDEX(Table16[New GFV],MATCH(H639,Table16[Date],0)),L638+(L638*V638*0.95)+I639))</f>
        <v>20291338.167689774</v>
      </c>
      <c r="M639" s="26">
        <f t="shared" si="123"/>
        <v>982.596870640205</v>
      </c>
      <c r="N639" s="26">
        <f t="shared" si="117"/>
        <v>49.129843532010256</v>
      </c>
      <c r="O639" s="26">
        <f t="shared" si="116"/>
        <v>339402.73577426671</v>
      </c>
      <c r="P639" s="26">
        <f t="shared" si="118"/>
        <v>16970.136788713335</v>
      </c>
      <c r="Q639" s="26">
        <f t="shared" si="124"/>
        <v>340385.33264490688</v>
      </c>
      <c r="R639" s="26">
        <f t="shared" si="125"/>
        <v>17019.266632245344</v>
      </c>
      <c r="S639" s="26">
        <f>IF(IFERROR(MATCH(H639,Table16[Date],0),0)=1,INDEX(Table16[New Claimed],MATCH(H639,Table16[Date],0)),S638+(K638*0.01)+J639)</f>
        <v>104160.89904329331</v>
      </c>
      <c r="T639" s="27">
        <f t="shared" si="119"/>
        <v>-5.0081530299971512E-2</v>
      </c>
      <c r="U639" s="28">
        <f t="shared" si="120"/>
        <v>2.4225462150223587E-5</v>
      </c>
      <c r="V639" s="29">
        <f t="shared" si="127"/>
        <v>1.6995108182001707E-2</v>
      </c>
      <c r="W639" s="45">
        <f t="shared" si="121"/>
        <v>21359050.387041871</v>
      </c>
      <c r="X639" s="45">
        <f t="shared" si="122"/>
        <v>0</v>
      </c>
      <c r="Y639" s="15"/>
      <c r="Z639" s="15"/>
    </row>
    <row r="640" spans="1:26" ht="18" customHeight="1" x14ac:dyDescent="0.25">
      <c r="A640" s="15"/>
      <c r="B640" s="15"/>
      <c r="C640" s="15"/>
      <c r="D640" s="15"/>
      <c r="E640" s="16"/>
      <c r="F640" s="15"/>
      <c r="G640" s="23">
        <v>638</v>
      </c>
      <c r="H640" s="24">
        <f t="shared" si="126"/>
        <v>45356</v>
      </c>
      <c r="I640" s="25">
        <f>SUMIF(Table1[Date],"="&amp;H640,Table1[$STAKE TO FAUCET])</f>
        <v>0</v>
      </c>
      <c r="J640" s="25">
        <f>SUMIF(Table13[Date],"="&amp;H640,Table13[$STAKE CLAIMED])</f>
        <v>0</v>
      </c>
      <c r="K640" s="26">
        <f>IF(IFERROR(MATCH(H640,Table16[Date],0),0)=1,INDEX(Table16[New NFV],MATCH(H640,Table16[Date],0)),K639 + (K639*0.0095)+I640)</f>
        <v>100135.48905499442</v>
      </c>
      <c r="L640" s="26">
        <f>IF(T640&lt;-0.33,IF(L639-(W639-X640)&lt;K640,K640,L639-(W639-X640)),IF(IFERROR(MATCH(H640,Table16[Date],0),0)=1,INDEX(Table16[New GFV],MATCH(H640,Table16[Date],0)),L639+(L639*V639*0.95)+I640))</f>
        <v>20618948.980641369</v>
      </c>
      <c r="M640" s="26">
        <f t="shared" si="123"/>
        <v>991.93154091128702</v>
      </c>
      <c r="N640" s="26">
        <f t="shared" si="117"/>
        <v>49.596577045564352</v>
      </c>
      <c r="O640" s="26">
        <f t="shared" si="116"/>
        <v>344853.48731746804</v>
      </c>
      <c r="P640" s="26">
        <f t="shared" si="118"/>
        <v>17242.674365873401</v>
      </c>
      <c r="Q640" s="26">
        <f t="shared" si="124"/>
        <v>345845.4188583793</v>
      </c>
      <c r="R640" s="26">
        <f t="shared" si="125"/>
        <v>17292.270942918967</v>
      </c>
      <c r="S640" s="26">
        <f>IF(IFERROR(MATCH(H640,Table16[Date],0),0)=1,INDEX(Table16[New Claimed],MATCH(H640,Table16[Date],0)),S639+(K639*0.01)+J640)</f>
        <v>105152.8305842046</v>
      </c>
      <c r="T640" s="27">
        <f t="shared" si="119"/>
        <v>-5.0105527786004481E-2</v>
      </c>
      <c r="U640" s="28">
        <f t="shared" si="120"/>
        <v>2.399748603296864E-5</v>
      </c>
      <c r="V640" s="29">
        <f t="shared" si="127"/>
        <v>1.6993668332839728E-2</v>
      </c>
      <c r="W640" s="45">
        <f t="shared" si="121"/>
        <v>21703903.874359339</v>
      </c>
      <c r="X640" s="45">
        <f t="shared" si="122"/>
        <v>0</v>
      </c>
      <c r="Y640" s="15"/>
      <c r="Z640" s="15"/>
    </row>
    <row r="641" spans="1:26" ht="18" customHeight="1" x14ac:dyDescent="0.25">
      <c r="A641" s="15"/>
      <c r="B641" s="15"/>
      <c r="C641" s="15"/>
      <c r="D641" s="15"/>
      <c r="E641" s="16"/>
      <c r="F641" s="15"/>
      <c r="G641" s="23">
        <v>639</v>
      </c>
      <c r="H641" s="24">
        <f t="shared" si="126"/>
        <v>45357</v>
      </c>
      <c r="I641" s="25">
        <f>SUMIF(Table1[Date],"="&amp;H641,Table1[$STAKE TO FAUCET])</f>
        <v>0</v>
      </c>
      <c r="J641" s="25">
        <f>SUMIF(Table13[Date],"="&amp;H641,Table13[$STAKE CLAIMED])</f>
        <v>0</v>
      </c>
      <c r="K641" s="26">
        <f>IF(IFERROR(MATCH(H641,Table16[Date],0),0)=1,INDEX(Table16[New NFV],MATCH(H641,Table16[Date],0)),K640 + (K640*0.0095)+I641)</f>
        <v>101086.77620101687</v>
      </c>
      <c r="L641" s="26">
        <f>IF(T641&lt;-0.33,IF(L640-(W640-X641)&lt;K641,K641,L640-(W640-X641)),IF(IFERROR(MATCH(H641,Table16[Date],0),0)=1,INDEX(Table16[New GFV],MATCH(H641,Table16[Date],0)),L640+(L640*V640*0.95)+I641))</f>
        <v>20951820.981972694</v>
      </c>
      <c r="M641" s="26">
        <f t="shared" si="123"/>
        <v>1001.3548905499442</v>
      </c>
      <c r="N641" s="26">
        <f t="shared" si="117"/>
        <v>50.067744527497211</v>
      </c>
      <c r="O641" s="26">
        <f t="shared" si="116"/>
        <v>350391.58034876321</v>
      </c>
      <c r="P641" s="26">
        <f t="shared" si="118"/>
        <v>17519.579017438162</v>
      </c>
      <c r="Q641" s="26">
        <f t="shared" si="124"/>
        <v>351392.93523931317</v>
      </c>
      <c r="R641" s="26">
        <f t="shared" si="125"/>
        <v>17569.646761965658</v>
      </c>
      <c r="S641" s="26">
        <f>IF(IFERROR(MATCH(H641,Table16[Date],0),0)=1,INDEX(Table16[New Claimed],MATCH(H641,Table16[Date],0)),S640+(K640*0.01)+J641)</f>
        <v>106154.18547475454</v>
      </c>
      <c r="T641" s="27">
        <f t="shared" si="119"/>
        <v>-5.0129299441312114E-2</v>
      </c>
      <c r="U641" s="28">
        <f t="shared" si="120"/>
        <v>2.3771655307633366E-5</v>
      </c>
      <c r="V641" s="29">
        <f t="shared" si="127"/>
        <v>1.699224203352127E-2</v>
      </c>
      <c r="W641" s="45">
        <f t="shared" si="121"/>
        <v>22054295.454708103</v>
      </c>
      <c r="X641" s="45">
        <f t="shared" si="122"/>
        <v>0</v>
      </c>
      <c r="Y641" s="15"/>
      <c r="Z641" s="15"/>
    </row>
    <row r="642" spans="1:26" ht="18" customHeight="1" x14ac:dyDescent="0.25">
      <c r="A642" s="15"/>
      <c r="B642" s="15"/>
      <c r="C642" s="15"/>
      <c r="D642" s="15"/>
      <c r="E642" s="16"/>
      <c r="F642" s="15"/>
      <c r="G642" s="23">
        <v>640</v>
      </c>
      <c r="H642" s="24">
        <f t="shared" si="126"/>
        <v>45358</v>
      </c>
      <c r="I642" s="25">
        <f>SUMIF(Table1[Date],"="&amp;H642,Table1[$STAKE TO FAUCET])</f>
        <v>0</v>
      </c>
      <c r="J642" s="25">
        <f>SUMIF(Table13[Date],"="&amp;H642,Table13[$STAKE CLAIMED])</f>
        <v>0</v>
      </c>
      <c r="K642" s="26">
        <f>IF(IFERROR(MATCH(H642,Table16[Date],0),0)=1,INDEX(Table16[New NFV],MATCH(H642,Table16[Date],0)),K641 + (K641*0.0095)+I642)</f>
        <v>102047.10057492653</v>
      </c>
      <c r="L642" s="26">
        <f>IF(T642&lt;-0.33,IF(L641-(W641-X642)&lt;K642,K642,L641-(W641-X642)),IF(IFERROR(MATCH(H642,Table16[Date],0),0)=1,INDEX(Table16[New GFV],MATCH(H642,Table16[Date],0)),L641+(L641*V641*0.95)+I642))</f>
        <v>21290038.47448295</v>
      </c>
      <c r="M642" s="26">
        <f t="shared" si="123"/>
        <v>1010.8677620101687</v>
      </c>
      <c r="N642" s="26">
        <f t="shared" si="117"/>
        <v>50.543388100508437</v>
      </c>
      <c r="O642" s="26">
        <f t="shared" si="116"/>
        <v>356018.41316868929</v>
      </c>
      <c r="P642" s="26">
        <f t="shared" si="118"/>
        <v>17800.920658434465</v>
      </c>
      <c r="Q642" s="26">
        <f t="shared" si="124"/>
        <v>357029.28093069949</v>
      </c>
      <c r="R642" s="26">
        <f t="shared" si="125"/>
        <v>17851.464046534973</v>
      </c>
      <c r="S642" s="26">
        <f>IF(IFERROR(MATCH(H642,Table16[Date],0),0)=1,INDEX(Table16[New Claimed],MATCH(H642,Table16[Date],0)),S641+(K641*0.01)+J642)</f>
        <v>107165.05323676471</v>
      </c>
      <c r="T642" s="27">
        <f t="shared" si="119"/>
        <v>-5.0152847391096621E-2</v>
      </c>
      <c r="U642" s="28">
        <f t="shared" si="120"/>
        <v>2.354794978450675E-5</v>
      </c>
      <c r="V642" s="29">
        <f t="shared" si="127"/>
        <v>1.6990829156534201E-2</v>
      </c>
      <c r="W642" s="45">
        <f t="shared" si="121"/>
        <v>22410313.867876794</v>
      </c>
      <c r="X642" s="45">
        <f t="shared" si="122"/>
        <v>0</v>
      </c>
      <c r="Y642" s="15"/>
      <c r="Z642" s="15"/>
    </row>
    <row r="643" spans="1:26" ht="18" customHeight="1" x14ac:dyDescent="0.25">
      <c r="A643" s="15"/>
      <c r="B643" s="15"/>
      <c r="C643" s="15"/>
      <c r="D643" s="15"/>
      <c r="E643" s="16"/>
      <c r="F643" s="15"/>
      <c r="G643" s="23">
        <v>641</v>
      </c>
      <c r="H643" s="24">
        <f t="shared" si="126"/>
        <v>45359</v>
      </c>
      <c r="I643" s="25">
        <f>SUMIF(Table1[Date],"="&amp;H643,Table1[$STAKE TO FAUCET])</f>
        <v>0</v>
      </c>
      <c r="J643" s="25">
        <f>SUMIF(Table13[Date],"="&amp;H643,Table13[$STAKE CLAIMED])</f>
        <v>0</v>
      </c>
      <c r="K643" s="26">
        <f>IF(IFERROR(MATCH(H643,Table16[Date],0),0)=1,INDEX(Table16[New NFV],MATCH(H643,Table16[Date],0)),K642 + (K642*0.0095)+I643)</f>
        <v>103016.54803038834</v>
      </c>
      <c r="L643" s="26">
        <f>IF(T643&lt;-0.33,IF(L642-(W642-X643)&lt;K643,K643,L642-(W642-X643)),IF(IFERROR(MATCH(H643,Table16[Date],0),0)=1,INDEX(Table16[New GFV],MATCH(H643,Table16[Date],0)),L642+(L642*V642*0.95)+I643))</f>
        <v>21633687.110616129</v>
      </c>
      <c r="M643" s="26">
        <f t="shared" si="123"/>
        <v>1020.4710057492654</v>
      </c>
      <c r="N643" s="26">
        <f t="shared" si="117"/>
        <v>51.023550287463273</v>
      </c>
      <c r="O643" s="26">
        <f t="shared" ref="O643:O706" si="128">L642*V642</f>
        <v>361735.40645597986</v>
      </c>
      <c r="P643" s="26">
        <f t="shared" si="118"/>
        <v>18086.770322798995</v>
      </c>
      <c r="Q643" s="26">
        <f t="shared" si="124"/>
        <v>362755.87746172911</v>
      </c>
      <c r="R643" s="26">
        <f t="shared" si="125"/>
        <v>18137.793873086459</v>
      </c>
      <c r="S643" s="26">
        <f>IF(IFERROR(MATCH(H643,Table16[Date],0),0)=1,INDEX(Table16[New Claimed],MATCH(H643,Table16[Date],0)),S642+(K642*0.01)+J643)</f>
        <v>108185.52424251397</v>
      </c>
      <c r="T643" s="27">
        <f t="shared" si="119"/>
        <v>-5.0176173740561221E-2</v>
      </c>
      <c r="U643" s="28">
        <f t="shared" si="120"/>
        <v>2.3326349464600216E-5</v>
      </c>
      <c r="V643" s="29">
        <f t="shared" si="127"/>
        <v>1.6989429575566324E-2</v>
      </c>
      <c r="W643" s="45">
        <f t="shared" si="121"/>
        <v>22772049.274332773</v>
      </c>
      <c r="X643" s="45">
        <f t="shared" si="122"/>
        <v>0</v>
      </c>
      <c r="Y643" s="15"/>
      <c r="Z643" s="15"/>
    </row>
    <row r="644" spans="1:26" ht="18" customHeight="1" x14ac:dyDescent="0.25">
      <c r="A644" s="15"/>
      <c r="B644" s="15"/>
      <c r="C644" s="15"/>
      <c r="D644" s="15"/>
      <c r="E644" s="16"/>
      <c r="F644" s="15"/>
      <c r="G644" s="23">
        <v>642</v>
      </c>
      <c r="H644" s="24">
        <f t="shared" si="126"/>
        <v>45360</v>
      </c>
      <c r="I644" s="25">
        <f>SUMIF(Table1[Date],"="&amp;H644,Table1[$STAKE TO FAUCET])</f>
        <v>0</v>
      </c>
      <c r="J644" s="25">
        <f>SUMIF(Table13[Date],"="&amp;H644,Table13[$STAKE CLAIMED])</f>
        <v>0</v>
      </c>
      <c r="K644" s="26">
        <f>IF(IFERROR(MATCH(H644,Table16[Date],0),0)=1,INDEX(Table16[New NFV],MATCH(H644,Table16[Date],0)),K643 + (K643*0.0095)+I644)</f>
        <v>103995.20523667702</v>
      </c>
      <c r="L644" s="26">
        <f>IF(T644&lt;-0.33,IF(L643-(W643-X644)&lt;K644,K644,L643-(W643-X644)),IF(IFERROR(MATCH(H644,Table16[Date],0),0)=1,INDEX(Table16[New GFV],MATCH(H644,Table16[Date],0)),L643+(L643*V643*0.95)+I644))</f>
        <v>21982853.914060496</v>
      </c>
      <c r="M644" s="26">
        <f t="shared" si="123"/>
        <v>1030.1654803038834</v>
      </c>
      <c r="N644" s="26">
        <f t="shared" ref="N644:N707" si="129">M644*0.05</f>
        <v>51.508274015194175</v>
      </c>
      <c r="O644" s="26">
        <f t="shared" si="128"/>
        <v>367544.00362564961</v>
      </c>
      <c r="P644" s="26">
        <f t="shared" ref="P644:P707" si="130">O644*0.05</f>
        <v>18377.200181282482</v>
      </c>
      <c r="Q644" s="26">
        <f t="shared" si="124"/>
        <v>368574.16910595348</v>
      </c>
      <c r="R644" s="26">
        <f t="shared" si="125"/>
        <v>18428.708455297678</v>
      </c>
      <c r="S644" s="26">
        <f>IF(IFERROR(MATCH(H644,Table16[Date],0),0)=1,INDEX(Table16[New Claimed],MATCH(H644,Table16[Date],0)),S643+(K643*0.01)+J644)</f>
        <v>109215.68972281786</v>
      </c>
      <c r="T644" s="27">
        <f t="shared" ref="T644:T707" si="131">(K644-S644)/K644</f>
        <v>-5.0199280575097843E-2</v>
      </c>
      <c r="U644" s="28">
        <f t="shared" ref="U644:U707" si="132">T643-T644</f>
        <v>2.3106834536622267E-5</v>
      </c>
      <c r="V644" s="29">
        <f t="shared" si="127"/>
        <v>1.6988043165494127E-2</v>
      </c>
      <c r="W644" s="45">
        <f t="shared" ref="W644:W707" si="133">W643+O644</f>
        <v>23139593.277958423</v>
      </c>
      <c r="X644" s="45">
        <f t="shared" si="122"/>
        <v>0</v>
      </c>
      <c r="Y644" s="15"/>
      <c r="Z644" s="15"/>
    </row>
    <row r="645" spans="1:26" ht="18" customHeight="1" x14ac:dyDescent="0.25">
      <c r="A645" s="15"/>
      <c r="B645" s="15"/>
      <c r="C645" s="15"/>
      <c r="D645" s="15"/>
      <c r="E645" s="16"/>
      <c r="F645" s="15"/>
      <c r="G645" s="23">
        <v>643</v>
      </c>
      <c r="H645" s="24">
        <f t="shared" si="126"/>
        <v>45361</v>
      </c>
      <c r="I645" s="25">
        <f>SUMIF(Table1[Date],"="&amp;H645,Table1[$STAKE TO FAUCET])</f>
        <v>0</v>
      </c>
      <c r="J645" s="25">
        <f>SUMIF(Table13[Date],"="&amp;H645,Table13[$STAKE CLAIMED])</f>
        <v>0</v>
      </c>
      <c r="K645" s="26">
        <f>IF(IFERROR(MATCH(H645,Table16[Date],0),0)=1,INDEX(Table16[New NFV],MATCH(H645,Table16[Date],0)),K644 + (K644*0.0095)+I645)</f>
        <v>104983.15968642545</v>
      </c>
      <c r="L645" s="26">
        <f>IF(T645&lt;-0.33,IF(L644-(W644-X645)&lt;K645,K645,L644-(W644-X645)),IF(IFERROR(MATCH(H645,Table16[Date],0),0)=1,INDEX(Table16[New GFV],MATCH(H645,Table16[Date],0)),L644+(L644*V644*0.95)+I645))</f>
        <v>22337627.301693667</v>
      </c>
      <c r="M645" s="26">
        <f t="shared" si="123"/>
        <v>1039.9520523667702</v>
      </c>
      <c r="N645" s="26">
        <f t="shared" si="129"/>
        <v>51.997602618338512</v>
      </c>
      <c r="O645" s="26">
        <f t="shared" si="128"/>
        <v>373445.67119281122</v>
      </c>
      <c r="P645" s="26">
        <f t="shared" si="130"/>
        <v>18672.28355964056</v>
      </c>
      <c r="Q645" s="26">
        <f t="shared" si="124"/>
        <v>374485.62324517797</v>
      </c>
      <c r="R645" s="26">
        <f t="shared" si="125"/>
        <v>18724.2811622589</v>
      </c>
      <c r="S645" s="26">
        <f>IF(IFERROR(MATCH(H645,Table16[Date],0),0)=1,INDEX(Table16[New Claimed],MATCH(H645,Table16[Date],0)),S644+(K644*0.01)+J645)</f>
        <v>110255.64177518463</v>
      </c>
      <c r="T645" s="27">
        <f t="shared" si="131"/>
        <v>-5.0222169960473392E-2</v>
      </c>
      <c r="U645" s="28">
        <f t="shared" si="132"/>
        <v>2.2889385375549076E-5</v>
      </c>
      <c r="V645" s="29">
        <f t="shared" si="127"/>
        <v>1.6986669802371592E-2</v>
      </c>
      <c r="W645" s="45">
        <f t="shared" si="133"/>
        <v>23513038.949151233</v>
      </c>
      <c r="X645" s="45">
        <f t="shared" ref="X645:X708" si="134">IF(T645&gt;-0.33,0,(W644*(100+(T645)*100)/67))</f>
        <v>0</v>
      </c>
      <c r="Y645" s="15"/>
      <c r="Z645" s="15"/>
    </row>
    <row r="646" spans="1:26" ht="18" customHeight="1" x14ac:dyDescent="0.25">
      <c r="A646" s="15"/>
      <c r="B646" s="15"/>
      <c r="C646" s="15"/>
      <c r="D646" s="15"/>
      <c r="E646" s="16"/>
      <c r="F646" s="15"/>
      <c r="G646" s="23">
        <v>644</v>
      </c>
      <c r="H646" s="24">
        <f t="shared" si="126"/>
        <v>45362</v>
      </c>
      <c r="I646" s="25">
        <f>SUMIF(Table1[Date],"="&amp;H646,Table1[$STAKE TO FAUCET])</f>
        <v>0</v>
      </c>
      <c r="J646" s="25">
        <f>SUMIF(Table13[Date],"="&amp;H646,Table13[$STAKE CLAIMED])</f>
        <v>0</v>
      </c>
      <c r="K646" s="26">
        <f>IF(IFERROR(MATCH(H646,Table16[Date],0),0)=1,INDEX(Table16[New NFV],MATCH(H646,Table16[Date],0)),K645 + (K645*0.0095)+I646)</f>
        <v>105980.49970344649</v>
      </c>
      <c r="L646" s="26">
        <f>IF(T646&lt;-0.33,IF(L645-(W645-X646)&lt;K646,K646,L645-(W645-X646)),IF(IFERROR(MATCH(H646,Table16[Date],0),0)=1,INDEX(Table16[New GFV],MATCH(H646,Table16[Date],0)),L645+(L645*V645*0.95)+I646))</f>
        <v>22698097.105878863</v>
      </c>
      <c r="M646" s="26">
        <f t="shared" si="123"/>
        <v>1049.8315968642546</v>
      </c>
      <c r="N646" s="26">
        <f t="shared" si="129"/>
        <v>52.491579843212733</v>
      </c>
      <c r="O646" s="26">
        <f t="shared" si="128"/>
        <v>379441.89914231101</v>
      </c>
      <c r="P646" s="26">
        <f t="shared" si="130"/>
        <v>18972.094957115551</v>
      </c>
      <c r="Q646" s="26">
        <f t="shared" si="124"/>
        <v>380491.73073917528</v>
      </c>
      <c r="R646" s="26">
        <f t="shared" si="125"/>
        <v>19024.586536958763</v>
      </c>
      <c r="S646" s="26">
        <f>IF(IFERROR(MATCH(H646,Table16[Date],0),0)=1,INDEX(Table16[New Claimed],MATCH(H646,Table16[Date],0)),S645+(K645*0.01)+J646)</f>
        <v>111305.47337204889</v>
      </c>
      <c r="T646" s="27">
        <f t="shared" si="131"/>
        <v>-5.0244843943014816E-2</v>
      </c>
      <c r="U646" s="28">
        <f t="shared" si="132"/>
        <v>2.2673982541424054E-5</v>
      </c>
      <c r="V646" s="29">
        <f t="shared" si="127"/>
        <v>1.6985309363419108E-2</v>
      </c>
      <c r="W646" s="45">
        <f t="shared" si="133"/>
        <v>23892480.848293543</v>
      </c>
      <c r="X646" s="45">
        <f t="shared" si="134"/>
        <v>0</v>
      </c>
      <c r="Y646" s="15"/>
      <c r="Z646" s="15"/>
    </row>
    <row r="647" spans="1:26" ht="18" customHeight="1" x14ac:dyDescent="0.25">
      <c r="A647" s="15"/>
      <c r="B647" s="15"/>
      <c r="C647" s="15"/>
      <c r="D647" s="15"/>
      <c r="E647" s="16"/>
      <c r="F647" s="15"/>
      <c r="G647" s="23">
        <v>645</v>
      </c>
      <c r="H647" s="24">
        <f t="shared" si="126"/>
        <v>45363</v>
      </c>
      <c r="I647" s="25">
        <f>SUMIF(Table1[Date],"="&amp;H647,Table1[$STAKE TO FAUCET])</f>
        <v>0</v>
      </c>
      <c r="J647" s="25">
        <f>SUMIF(Table13[Date],"="&amp;H647,Table13[$STAKE CLAIMED])</f>
        <v>0</v>
      </c>
      <c r="K647" s="26">
        <f>IF(IFERROR(MATCH(H647,Table16[Date],0),0)=1,INDEX(Table16[New NFV],MATCH(H647,Table16[Date],0)),K646 + (K646*0.0095)+I647)</f>
        <v>106987.31445062923</v>
      </c>
      <c r="L647" s="26">
        <f>IF(T647&lt;-0.33,IF(L646-(W646-X647)&lt;K647,K647,L646-(W646-X647)),IF(IFERROR(MATCH(H647,Table16[Date],0),0)=1,INDEX(Table16[New GFV],MATCH(H647,Table16[Date],0)),L646+(L646*V646*0.95)+I647))</f>
        <v>23064354.597117931</v>
      </c>
      <c r="M647" s="26">
        <f t="shared" si="123"/>
        <v>1059.804997034465</v>
      </c>
      <c r="N647" s="26">
        <f t="shared" si="129"/>
        <v>52.990249851723256</v>
      </c>
      <c r="O647" s="26">
        <f t="shared" si="128"/>
        <v>385534.20130428043</v>
      </c>
      <c r="P647" s="26">
        <f t="shared" si="130"/>
        <v>19276.710065214022</v>
      </c>
      <c r="Q647" s="26">
        <f t="shared" si="124"/>
        <v>386594.00630131492</v>
      </c>
      <c r="R647" s="26">
        <f t="shared" si="125"/>
        <v>19329.700315065744</v>
      </c>
      <c r="S647" s="26">
        <f>IF(IFERROR(MATCH(H647,Table16[Date],0),0)=1,INDEX(Table16[New Claimed],MATCH(H647,Table16[Date],0)),S646+(K646*0.01)+J647)</f>
        <v>112365.27836908335</v>
      </c>
      <c r="T647" s="27">
        <f t="shared" si="131"/>
        <v>-5.0267304549791753E-2</v>
      </c>
      <c r="U647" s="28">
        <f t="shared" si="132"/>
        <v>2.2460606776936176E-5</v>
      </c>
      <c r="V647" s="29">
        <f t="shared" si="127"/>
        <v>1.6983961727012491E-2</v>
      </c>
      <c r="W647" s="45">
        <f t="shared" si="133"/>
        <v>24278015.049597822</v>
      </c>
      <c r="X647" s="45">
        <f t="shared" si="134"/>
        <v>0</v>
      </c>
      <c r="Y647" s="15"/>
      <c r="Z647" s="15"/>
    </row>
    <row r="648" spans="1:26" ht="18" customHeight="1" x14ac:dyDescent="0.25">
      <c r="A648" s="15"/>
      <c r="B648" s="15"/>
      <c r="C648" s="15"/>
      <c r="D648" s="15"/>
      <c r="E648" s="16"/>
      <c r="F648" s="15"/>
      <c r="G648" s="23">
        <v>646</v>
      </c>
      <c r="H648" s="24">
        <f t="shared" si="126"/>
        <v>45364</v>
      </c>
      <c r="I648" s="25">
        <f>SUMIF(Table1[Date],"="&amp;H648,Table1[$STAKE TO FAUCET])</f>
        <v>0</v>
      </c>
      <c r="J648" s="25">
        <f>SUMIF(Table13[Date],"="&amp;H648,Table13[$STAKE CLAIMED])</f>
        <v>0</v>
      </c>
      <c r="K648" s="26">
        <f>IF(IFERROR(MATCH(H648,Table16[Date],0),0)=1,INDEX(Table16[New NFV],MATCH(H648,Table16[Date],0)),K647 + (K647*0.0095)+I648)</f>
        <v>108003.69393791021</v>
      </c>
      <c r="L648" s="26">
        <f>IF(T648&lt;-0.33,IF(L647-(W647-X648)&lt;K648,K648,L647-(W647-X648)),IF(IFERROR(MATCH(H648,Table16[Date],0),0)=1,INDEX(Table16[New GFV],MATCH(H648,Table16[Date],0)),L647+(L647*V647*0.95)+I648))</f>
        <v>23436492.507066842</v>
      </c>
      <c r="M648" s="26">
        <f t="shared" si="123"/>
        <v>1069.8731445062924</v>
      </c>
      <c r="N648" s="26">
        <f t="shared" si="129"/>
        <v>53.493657225314621</v>
      </c>
      <c r="O648" s="26">
        <f t="shared" si="128"/>
        <v>391724.11573569552</v>
      </c>
      <c r="P648" s="26">
        <f t="shared" si="130"/>
        <v>19586.205786784776</v>
      </c>
      <c r="Q648" s="26">
        <f t="shared" si="124"/>
        <v>392793.98888020182</v>
      </c>
      <c r="R648" s="26">
        <f t="shared" si="125"/>
        <v>19639.69944401009</v>
      </c>
      <c r="S648" s="26">
        <f>IF(IFERROR(MATCH(H648,Table16[Date],0),0)=1,INDEX(Table16[New Claimed],MATCH(H648,Table16[Date],0)),S647+(K647*0.01)+J648)</f>
        <v>113435.15151358963</v>
      </c>
      <c r="T648" s="27">
        <f t="shared" si="131"/>
        <v>-5.028955378879809E-2</v>
      </c>
      <c r="U648" s="28">
        <f t="shared" si="132"/>
        <v>2.2249239006337518E-5</v>
      </c>
      <c r="V648" s="29">
        <f t="shared" si="127"/>
        <v>1.6982626772672111E-2</v>
      </c>
      <c r="W648" s="45">
        <f t="shared" si="133"/>
        <v>24669739.165333517</v>
      </c>
      <c r="X648" s="45">
        <f t="shared" si="134"/>
        <v>0</v>
      </c>
      <c r="Y648" s="15"/>
      <c r="Z648" s="15"/>
    </row>
    <row r="649" spans="1:26" ht="18" customHeight="1" x14ac:dyDescent="0.25">
      <c r="A649" s="15"/>
      <c r="B649" s="15"/>
      <c r="C649" s="15"/>
      <c r="D649" s="15"/>
      <c r="E649" s="16"/>
      <c r="F649" s="15"/>
      <c r="G649" s="23">
        <v>647</v>
      </c>
      <c r="H649" s="24">
        <f t="shared" si="126"/>
        <v>45365</v>
      </c>
      <c r="I649" s="25">
        <f>SUMIF(Table1[Date],"="&amp;H649,Table1[$STAKE TO FAUCET])</f>
        <v>0</v>
      </c>
      <c r="J649" s="25">
        <f>SUMIF(Table13[Date],"="&amp;H649,Table13[$STAKE CLAIMED])</f>
        <v>0</v>
      </c>
      <c r="K649" s="26">
        <f>IF(IFERROR(MATCH(H649,Table16[Date],0),0)=1,INDEX(Table16[New NFV],MATCH(H649,Table16[Date],0)),K648 + (K648*0.0095)+I649)</f>
        <v>109029.72903032036</v>
      </c>
      <c r="L649" s="26">
        <f>IF(T649&lt;-0.33,IF(L648-(W648-X649)&lt;K649,K649,L648-(W648-X649)),IF(IFERROR(MATCH(H649,Table16[Date],0),0)=1,INDEX(Table16[New GFV],MATCH(H649,Table16[Date],0)),L648+(L648*V648*0.95)+I649))</f>
        <v>23814605.051919483</v>
      </c>
      <c r="M649" s="26">
        <f t="shared" si="123"/>
        <v>1080.036939379102</v>
      </c>
      <c r="N649" s="26">
        <f t="shared" si="129"/>
        <v>54.001846968955107</v>
      </c>
      <c r="O649" s="26">
        <f t="shared" si="128"/>
        <v>398013.20510804269</v>
      </c>
      <c r="P649" s="26">
        <f t="shared" si="130"/>
        <v>19900.660255402137</v>
      </c>
      <c r="Q649" s="26">
        <f t="shared" si="124"/>
        <v>399093.24204742181</v>
      </c>
      <c r="R649" s="26">
        <f t="shared" si="125"/>
        <v>19954.662102371094</v>
      </c>
      <c r="S649" s="26">
        <f>IF(IFERROR(MATCH(H649,Table16[Date],0),0)=1,INDEX(Table16[New Claimed],MATCH(H649,Table16[Date],0)),S648+(K648*0.01)+J649)</f>
        <v>114515.18845296874</v>
      </c>
      <c r="T649" s="27">
        <f t="shared" si="131"/>
        <v>-5.0311593649131327E-2</v>
      </c>
      <c r="U649" s="28">
        <f t="shared" si="132"/>
        <v>2.2039860333236683E-5</v>
      </c>
      <c r="V649" s="29">
        <f t="shared" si="127"/>
        <v>1.698130438105212E-2</v>
      </c>
      <c r="W649" s="45">
        <f t="shared" si="133"/>
        <v>25067752.37044156</v>
      </c>
      <c r="X649" s="45">
        <f t="shared" si="134"/>
        <v>0</v>
      </c>
      <c r="Y649" s="15"/>
      <c r="Z649" s="15"/>
    </row>
    <row r="650" spans="1:26" ht="18" customHeight="1" x14ac:dyDescent="0.25">
      <c r="A650" s="15"/>
      <c r="B650" s="15"/>
      <c r="C650" s="15"/>
      <c r="D650" s="15"/>
      <c r="E650" s="16"/>
      <c r="F650" s="15"/>
      <c r="G650" s="23">
        <v>648</v>
      </c>
      <c r="H650" s="24">
        <f t="shared" si="126"/>
        <v>45366</v>
      </c>
      <c r="I650" s="25">
        <f>SUMIF(Table1[Date],"="&amp;H650,Table1[$STAKE TO FAUCET])</f>
        <v>0</v>
      </c>
      <c r="J650" s="25">
        <f>SUMIF(Table13[Date],"="&amp;H650,Table13[$STAKE CLAIMED])</f>
        <v>0</v>
      </c>
      <c r="K650" s="26">
        <f>IF(IFERROR(MATCH(H650,Table16[Date],0),0)=1,INDEX(Table16[New NFV],MATCH(H650,Table16[Date],0)),K649 + (K649*0.0095)+I650)</f>
        <v>110065.5114561084</v>
      </c>
      <c r="L650" s="26">
        <f>IF(T650&lt;-0.33,IF(L649-(W649-X650)&lt;K650,K650,L649-(W649-X650)),IF(IFERROR(MATCH(H650,Table16[Date],0),0)=1,INDEX(Table16[New GFV],MATCH(H650,Table16[Date],0)),L649+(L649*V649*0.95)+I650))</f>
        <v>24198787.956165608</v>
      </c>
      <c r="M650" s="26">
        <f t="shared" si="123"/>
        <v>1090.2972903032037</v>
      </c>
      <c r="N650" s="26">
        <f t="shared" si="129"/>
        <v>54.514864515160184</v>
      </c>
      <c r="O650" s="26">
        <f t="shared" si="128"/>
        <v>404403.05710118625</v>
      </c>
      <c r="P650" s="26">
        <f t="shared" si="130"/>
        <v>20220.152855059314</v>
      </c>
      <c r="Q650" s="26">
        <f t="shared" si="124"/>
        <v>405493.35439148947</v>
      </c>
      <c r="R650" s="26">
        <f t="shared" si="125"/>
        <v>20274.667719574474</v>
      </c>
      <c r="S650" s="26">
        <f>IF(IFERROR(MATCH(H650,Table16[Date],0),0)=1,INDEX(Table16[New Claimed],MATCH(H650,Table16[Date],0)),S649+(K649*0.01)+J650)</f>
        <v>115605.48574327194</v>
      </c>
      <c r="T650" s="27">
        <f t="shared" si="131"/>
        <v>-5.0333426101170239E-2</v>
      </c>
      <c r="U650" s="28">
        <f t="shared" si="132"/>
        <v>2.1832452038912653E-5</v>
      </c>
      <c r="V650" s="29">
        <f t="shared" si="127"/>
        <v>1.6979994433929783E-2</v>
      </c>
      <c r="W650" s="45">
        <f t="shared" si="133"/>
        <v>25472155.427542746</v>
      </c>
      <c r="X650" s="45">
        <f t="shared" si="134"/>
        <v>0</v>
      </c>
      <c r="Y650" s="15"/>
      <c r="Z650" s="15"/>
    </row>
    <row r="651" spans="1:26" ht="18" customHeight="1" x14ac:dyDescent="0.25">
      <c r="A651" s="15"/>
      <c r="B651" s="15"/>
      <c r="C651" s="15"/>
      <c r="D651" s="15"/>
      <c r="E651" s="16"/>
      <c r="F651" s="15"/>
      <c r="G651" s="23">
        <v>649</v>
      </c>
      <c r="H651" s="24">
        <f t="shared" si="126"/>
        <v>45367</v>
      </c>
      <c r="I651" s="25">
        <f>SUMIF(Table1[Date],"="&amp;H651,Table1[$STAKE TO FAUCET])</f>
        <v>0</v>
      </c>
      <c r="J651" s="25">
        <f>SUMIF(Table13[Date],"="&amp;H651,Table13[$STAKE CLAIMED])</f>
        <v>0</v>
      </c>
      <c r="K651" s="26">
        <f>IF(IFERROR(MATCH(H651,Table16[Date],0),0)=1,INDEX(Table16[New NFV],MATCH(H651,Table16[Date],0)),K650 + (K650*0.0095)+I651)</f>
        <v>111111.13381494144</v>
      </c>
      <c r="L651" s="26">
        <f>IF(T651&lt;-0.33,IF(L650-(W650-X651)&lt;K651,K651,L650-(W650-X651)),IF(IFERROR(MATCH(H651,Table16[Date],0),0)=1,INDEX(Table16[New GFV],MATCH(H651,Table16[Date],0)),L650+(L650*V650*0.95)+I651))</f>
        <v>24589138.476728968</v>
      </c>
      <c r="M651" s="26">
        <f t="shared" si="123"/>
        <v>1100.655114561084</v>
      </c>
      <c r="N651" s="26">
        <f t="shared" si="129"/>
        <v>55.032755728054205</v>
      </c>
      <c r="O651" s="26">
        <f t="shared" si="128"/>
        <v>410895.28480353911</v>
      </c>
      <c r="P651" s="26">
        <f t="shared" si="130"/>
        <v>20544.764240176955</v>
      </c>
      <c r="Q651" s="26">
        <f t="shared" si="124"/>
        <v>411995.93991810019</v>
      </c>
      <c r="R651" s="26">
        <f t="shared" si="125"/>
        <v>20599.79699590501</v>
      </c>
      <c r="S651" s="26">
        <f>IF(IFERROR(MATCH(H651,Table16[Date],0),0)=1,INDEX(Table16[New Claimed],MATCH(H651,Table16[Date],0)),S650+(K650*0.01)+J651)</f>
        <v>116706.14085783303</v>
      </c>
      <c r="T651" s="27">
        <f t="shared" si="131"/>
        <v>-5.0355053096751104E-2</v>
      </c>
      <c r="U651" s="28">
        <f t="shared" si="132"/>
        <v>2.1626995580864561E-5</v>
      </c>
      <c r="V651" s="29">
        <f t="shared" si="127"/>
        <v>1.6978696814194932E-2</v>
      </c>
      <c r="W651" s="45">
        <f t="shared" si="133"/>
        <v>25883050.712346286</v>
      </c>
      <c r="X651" s="45">
        <f t="shared" si="134"/>
        <v>0</v>
      </c>
      <c r="Y651" s="15"/>
      <c r="Z651" s="15"/>
    </row>
    <row r="652" spans="1:26" ht="18" customHeight="1" x14ac:dyDescent="0.25">
      <c r="A652" s="15"/>
      <c r="B652" s="15"/>
      <c r="C652" s="15"/>
      <c r="D652" s="15"/>
      <c r="E652" s="16"/>
      <c r="F652" s="15"/>
      <c r="G652" s="23">
        <v>650</v>
      </c>
      <c r="H652" s="24">
        <f t="shared" si="126"/>
        <v>45368</v>
      </c>
      <c r="I652" s="25">
        <f>SUMIF(Table1[Date],"="&amp;H652,Table1[$STAKE TO FAUCET])</f>
        <v>0</v>
      </c>
      <c r="J652" s="25">
        <f>SUMIF(Table13[Date],"="&amp;H652,Table13[$STAKE CLAIMED])</f>
        <v>0</v>
      </c>
      <c r="K652" s="26">
        <f>IF(IFERROR(MATCH(H652,Table16[Date],0),0)=1,INDEX(Table16[New NFV],MATCH(H652,Table16[Date],0)),K651 + (K651*0.0095)+I652)</f>
        <v>112166.68958618338</v>
      </c>
      <c r="L652" s="26">
        <f>IF(T652&lt;-0.33,IF(L651-(W651-X652)&lt;K652,K652,L651-(W651-X652)),IF(IFERROR(MATCH(H652,Table16[Date],0),0)=1,INDEX(Table16[New GFV],MATCH(H652,Table16[Date],0)),L651+(L651*V651*0.95)+I652))</f>
        <v>24985755.427491672</v>
      </c>
      <c r="M652" s="26">
        <f t="shared" si="123"/>
        <v>1111.1113381494145</v>
      </c>
      <c r="N652" s="26">
        <f t="shared" si="129"/>
        <v>55.555566907470727</v>
      </c>
      <c r="O652" s="26">
        <f t="shared" si="128"/>
        <v>417491.52711863618</v>
      </c>
      <c r="P652" s="26">
        <f t="shared" si="130"/>
        <v>20874.576355931811</v>
      </c>
      <c r="Q652" s="26">
        <f t="shared" si="124"/>
        <v>418602.63845678559</v>
      </c>
      <c r="R652" s="26">
        <f t="shared" si="125"/>
        <v>20930.131922839282</v>
      </c>
      <c r="S652" s="26">
        <f>IF(IFERROR(MATCH(H652,Table16[Date],0),0)=1,INDEX(Table16[New Claimed],MATCH(H652,Table16[Date],0)),S651+(K651*0.01)+J652)</f>
        <v>117817.25219598245</v>
      </c>
      <c r="T652" s="27">
        <f t="shared" si="131"/>
        <v>-5.0376476569342458E-2</v>
      </c>
      <c r="U652" s="28">
        <f t="shared" si="132"/>
        <v>2.142347259135452E-5</v>
      </c>
      <c r="V652" s="29">
        <f t="shared" si="127"/>
        <v>1.697741140583945E-2</v>
      </c>
      <c r="W652" s="45">
        <f t="shared" si="133"/>
        <v>26300542.23946492</v>
      </c>
      <c r="X652" s="45">
        <f t="shared" si="134"/>
        <v>0</v>
      </c>
      <c r="Y652" s="15"/>
      <c r="Z652" s="15"/>
    </row>
    <row r="653" spans="1:26" ht="18" customHeight="1" x14ac:dyDescent="0.25">
      <c r="A653" s="15"/>
      <c r="B653" s="15"/>
      <c r="C653" s="15"/>
      <c r="D653" s="15"/>
      <c r="E653" s="16"/>
      <c r="F653" s="15"/>
      <c r="G653" s="23">
        <v>651</v>
      </c>
      <c r="H653" s="24">
        <f t="shared" si="126"/>
        <v>45369</v>
      </c>
      <c r="I653" s="25">
        <f>SUMIF(Table1[Date],"="&amp;H653,Table1[$STAKE TO FAUCET])</f>
        <v>0</v>
      </c>
      <c r="J653" s="25">
        <f>SUMIF(Table13[Date],"="&amp;H653,Table13[$STAKE CLAIMED])</f>
        <v>0</v>
      </c>
      <c r="K653" s="26">
        <f>IF(IFERROR(MATCH(H653,Table16[Date],0),0)=1,INDEX(Table16[New NFV],MATCH(H653,Table16[Date],0)),K652 + (K652*0.0095)+I653)</f>
        <v>113232.27313725212</v>
      </c>
      <c r="L653" s="26">
        <f>IF(T653&lt;-0.33,IF(L652-(W652-X653)&lt;K653,K653,L652-(W652-X653)),IF(IFERROR(MATCH(H653,Table16[Date],0),0)=1,INDEX(Table16[New GFV],MATCH(H653,Table16[Date],0)),L652+(L652*V652*0.95)+I653))</f>
        <v>25388739.204210974</v>
      </c>
      <c r="M653" s="26">
        <f t="shared" si="123"/>
        <v>1121.6668958618338</v>
      </c>
      <c r="N653" s="26">
        <f t="shared" si="129"/>
        <v>56.083344793091698</v>
      </c>
      <c r="O653" s="26">
        <f t="shared" si="128"/>
        <v>424193.44917821209</v>
      </c>
      <c r="P653" s="26">
        <f t="shared" si="130"/>
        <v>21209.672458910605</v>
      </c>
      <c r="Q653" s="26">
        <f t="shared" si="124"/>
        <v>425315.11607407394</v>
      </c>
      <c r="R653" s="26">
        <f t="shared" si="125"/>
        <v>21265.755803703698</v>
      </c>
      <c r="S653" s="26">
        <f>IF(IFERROR(MATCH(H653,Table16[Date],0),0)=1,INDEX(Table16[New Claimed],MATCH(H653,Table16[Date],0)),S652+(K652*0.01)+J653)</f>
        <v>118938.91909184429</v>
      </c>
      <c r="T653" s="27">
        <f t="shared" si="131"/>
        <v>-5.0397698434217396E-2</v>
      </c>
      <c r="U653" s="28">
        <f t="shared" si="132"/>
        <v>2.1221864874937379E-5</v>
      </c>
      <c r="V653" s="29">
        <f t="shared" si="127"/>
        <v>1.6976138093946953E-2</v>
      </c>
      <c r="W653" s="45">
        <f t="shared" si="133"/>
        <v>26724735.688643131</v>
      </c>
      <c r="X653" s="45">
        <f t="shared" si="134"/>
        <v>0</v>
      </c>
      <c r="Y653" s="15"/>
      <c r="Z653" s="15"/>
    </row>
    <row r="654" spans="1:26" ht="18" customHeight="1" x14ac:dyDescent="0.25">
      <c r="A654" s="15"/>
      <c r="B654" s="15"/>
      <c r="C654" s="15"/>
      <c r="D654" s="15"/>
      <c r="E654" s="16"/>
      <c r="F654" s="15"/>
      <c r="G654" s="23">
        <v>652</v>
      </c>
      <c r="H654" s="24">
        <f t="shared" si="126"/>
        <v>45370</v>
      </c>
      <c r="I654" s="25">
        <f>SUMIF(Table1[Date],"="&amp;H654,Table1[$STAKE TO FAUCET])</f>
        <v>0</v>
      </c>
      <c r="J654" s="25">
        <f>SUMIF(Table13[Date],"="&amp;H654,Table13[$STAKE CLAIMED])</f>
        <v>0</v>
      </c>
      <c r="K654" s="26">
        <f>IF(IFERROR(MATCH(H654,Table16[Date],0),0)=1,INDEX(Table16[New NFV],MATCH(H654,Table16[Date],0)),K653 + (K653*0.0095)+I654)</f>
        <v>114307.97973205602</v>
      </c>
      <c r="L654" s="26">
        <f>IF(T654&lt;-0.33,IF(L653-(W653-X654)&lt;K654,K654,L653-(W653-X654)),IF(IFERROR(MATCH(H654,Table16[Date],0),0)=1,INDEX(Table16[New GFV],MATCH(H654,Table16[Date],0)),L653+(L653*V653*0.95)+I654))</f>
        <v>25798191.809834771</v>
      </c>
      <c r="M654" s="26">
        <f t="shared" si="123"/>
        <v>1132.3227313725213</v>
      </c>
      <c r="N654" s="26">
        <f t="shared" si="129"/>
        <v>56.616136568626068</v>
      </c>
      <c r="O654" s="26">
        <f t="shared" si="128"/>
        <v>431002.74276189035</v>
      </c>
      <c r="P654" s="26">
        <f t="shared" si="130"/>
        <v>21550.13713809452</v>
      </c>
      <c r="Q654" s="26">
        <f t="shared" si="124"/>
        <v>432135.06549326284</v>
      </c>
      <c r="R654" s="26">
        <f t="shared" si="125"/>
        <v>21606.753274663148</v>
      </c>
      <c r="S654" s="26">
        <f>IF(IFERROR(MATCH(H654,Table16[Date],0),0)=1,INDEX(Table16[New Claimed],MATCH(H654,Table16[Date],0)),S653+(K653*0.01)+J654)</f>
        <v>120071.24182321681</v>
      </c>
      <c r="T654" s="27">
        <f t="shared" si="131"/>
        <v>-5.0418720588625468E-2</v>
      </c>
      <c r="U654" s="28">
        <f t="shared" si="132"/>
        <v>2.1022154408072147E-5</v>
      </c>
      <c r="V654" s="29">
        <f t="shared" si="127"/>
        <v>1.697487676468247E-2</v>
      </c>
      <c r="W654" s="45">
        <f t="shared" si="133"/>
        <v>27155738.431405023</v>
      </c>
      <c r="X654" s="45">
        <f t="shared" si="134"/>
        <v>0</v>
      </c>
      <c r="Y654" s="15"/>
      <c r="Z654" s="15"/>
    </row>
    <row r="655" spans="1:26" ht="18" customHeight="1" x14ac:dyDescent="0.25">
      <c r="A655" s="15"/>
      <c r="B655" s="15"/>
      <c r="C655" s="15"/>
      <c r="D655" s="15"/>
      <c r="E655" s="16"/>
      <c r="F655" s="15"/>
      <c r="G655" s="23">
        <v>653</v>
      </c>
      <c r="H655" s="24">
        <f t="shared" si="126"/>
        <v>45371</v>
      </c>
      <c r="I655" s="25">
        <f>SUMIF(Table1[Date],"="&amp;H655,Table1[$STAKE TO FAUCET])</f>
        <v>0</v>
      </c>
      <c r="J655" s="25">
        <f>SUMIF(Table13[Date],"="&amp;H655,Table13[$STAKE CLAIMED])</f>
        <v>0</v>
      </c>
      <c r="K655" s="26">
        <f>IF(IFERROR(MATCH(H655,Table16[Date],0),0)=1,INDEX(Table16[New NFV],MATCH(H655,Table16[Date],0)),K654 + (K654*0.0095)+I655)</f>
        <v>115393.90553951055</v>
      </c>
      <c r="L655" s="26">
        <f>IF(T655&lt;-0.33,IF(L654-(W654-X655)&lt;K655,K655,L654-(W654-X655)),IF(IFERROR(MATCH(H655,Table16[Date],0),0)=1,INDEX(Table16[New GFV],MATCH(H655,Table16[Date],0)),L654+(L654*V654*0.95)+I655))</f>
        <v>26214216.880222179</v>
      </c>
      <c r="M655" s="26">
        <f t="shared" si="123"/>
        <v>1143.0797973205601</v>
      </c>
      <c r="N655" s="26">
        <f t="shared" si="129"/>
        <v>57.153989866028013</v>
      </c>
      <c r="O655" s="26">
        <f t="shared" si="128"/>
        <v>437921.12672358582</v>
      </c>
      <c r="P655" s="26">
        <f t="shared" si="130"/>
        <v>21896.056336179292</v>
      </c>
      <c r="Q655" s="26">
        <f t="shared" si="124"/>
        <v>439064.20652090636</v>
      </c>
      <c r="R655" s="26">
        <f t="shared" si="125"/>
        <v>21953.210326045319</v>
      </c>
      <c r="S655" s="26">
        <f>IF(IFERROR(MATCH(H655,Table16[Date],0),0)=1,INDEX(Table16[New Claimed],MATCH(H655,Table16[Date],0)),S654+(K654*0.01)+J655)</f>
        <v>121214.32162053738</v>
      </c>
      <c r="T655" s="27">
        <f t="shared" si="131"/>
        <v>-5.0439544911961821E-2</v>
      </c>
      <c r="U655" s="28">
        <f t="shared" si="132"/>
        <v>2.0824323336353368E-5</v>
      </c>
      <c r="V655" s="29">
        <f t="shared" si="127"/>
        <v>1.6973627305282287E-2</v>
      </c>
      <c r="W655" s="45">
        <f t="shared" si="133"/>
        <v>27593659.55812861</v>
      </c>
      <c r="X655" s="45">
        <f t="shared" si="134"/>
        <v>0</v>
      </c>
      <c r="Y655" s="15"/>
      <c r="Z655" s="15"/>
    </row>
    <row r="656" spans="1:26" ht="18" customHeight="1" x14ac:dyDescent="0.25">
      <c r="A656" s="15"/>
      <c r="B656" s="15"/>
      <c r="C656" s="15"/>
      <c r="D656" s="15"/>
      <c r="E656" s="16"/>
      <c r="F656" s="15"/>
      <c r="G656" s="23">
        <v>654</v>
      </c>
      <c r="H656" s="24">
        <f t="shared" si="126"/>
        <v>45372</v>
      </c>
      <c r="I656" s="25">
        <f>SUMIF(Table1[Date],"="&amp;H656,Table1[$STAKE TO FAUCET])</f>
        <v>0</v>
      </c>
      <c r="J656" s="25">
        <f>SUMIF(Table13[Date],"="&amp;H656,Table13[$STAKE CLAIMED])</f>
        <v>0</v>
      </c>
      <c r="K656" s="26">
        <f>IF(IFERROR(MATCH(H656,Table16[Date],0),0)=1,INDEX(Table16[New NFV],MATCH(H656,Table16[Date],0)),K655 + (K655*0.0095)+I656)</f>
        <v>116490.1476421359</v>
      </c>
      <c r="L656" s="26">
        <f>IF(T656&lt;-0.33,IF(L655-(W655-X656)&lt;K656,K656,L655-(W655-X656)),IF(IFERROR(MATCH(H656,Table16[Date],0),0)=1,INDEX(Table16[New GFV],MATCH(H656,Table16[Date],0)),L655+(L655*V655*0.95)+I656))</f>
        <v>26636919.710275672</v>
      </c>
      <c r="M656" s="26">
        <f t="shared" si="123"/>
        <v>1153.9390553951055</v>
      </c>
      <c r="N656" s="26">
        <f t="shared" si="129"/>
        <v>57.696952769755278</v>
      </c>
      <c r="O656" s="26">
        <f t="shared" si="128"/>
        <v>444950.34742473101</v>
      </c>
      <c r="P656" s="26">
        <f t="shared" si="130"/>
        <v>22247.51737123655</v>
      </c>
      <c r="Q656" s="26">
        <f t="shared" si="124"/>
        <v>446104.28648012609</v>
      </c>
      <c r="R656" s="26">
        <f t="shared" si="125"/>
        <v>22305.214324006305</v>
      </c>
      <c r="S656" s="26">
        <f>IF(IFERROR(MATCH(H656,Table16[Date],0),0)=1,INDEX(Table16[New Claimed],MATCH(H656,Table16[Date],0)),S655+(K655*0.01)+J656)</f>
        <v>122368.26067593248</v>
      </c>
      <c r="T656" s="27">
        <f t="shared" si="131"/>
        <v>-5.0460173265935521E-2</v>
      </c>
      <c r="U656" s="28">
        <f t="shared" si="132"/>
        <v>2.0628353973699276E-5</v>
      </c>
      <c r="V656" s="29">
        <f t="shared" si="127"/>
        <v>1.6972389604043864E-2</v>
      </c>
      <c r="W656" s="45">
        <f t="shared" si="133"/>
        <v>28038609.905553341</v>
      </c>
      <c r="X656" s="45">
        <f t="shared" si="134"/>
        <v>0</v>
      </c>
      <c r="Y656" s="15"/>
      <c r="Z656" s="15"/>
    </row>
    <row r="657" spans="1:26" ht="18" customHeight="1" x14ac:dyDescent="0.25">
      <c r="A657" s="15"/>
      <c r="B657" s="15"/>
      <c r="C657" s="15"/>
      <c r="D657" s="15"/>
      <c r="E657" s="16"/>
      <c r="F657" s="15"/>
      <c r="G657" s="23">
        <v>655</v>
      </c>
      <c r="H657" s="24">
        <f t="shared" si="126"/>
        <v>45373</v>
      </c>
      <c r="I657" s="25">
        <f>SUMIF(Table1[Date],"="&amp;H657,Table1[$STAKE TO FAUCET])</f>
        <v>0</v>
      </c>
      <c r="J657" s="25">
        <f>SUMIF(Table13[Date],"="&amp;H657,Table13[$STAKE CLAIMED])</f>
        <v>0</v>
      </c>
      <c r="K657" s="26">
        <f>IF(IFERROR(MATCH(H657,Table16[Date],0),0)=1,INDEX(Table16[New NFV],MATCH(H657,Table16[Date],0)),K656 + (K656*0.0095)+I657)</f>
        <v>117596.80404473619</v>
      </c>
      <c r="L657" s="26">
        <f>IF(T657&lt;-0.33,IF(L656-(W656-X657)&lt;K657,K657,L656-(W656-X657)),IF(IFERROR(MATCH(H657,Table16[Date],0),0)=1,INDEX(Table16[New GFV],MATCH(H657,Table16[Date],0)),L656+(L656*V656*0.95)+I657))</f>
        <v>27066407.280491386</v>
      </c>
      <c r="M657" s="26">
        <f t="shared" si="123"/>
        <v>1164.9014764213589</v>
      </c>
      <c r="N657" s="26">
        <f t="shared" si="129"/>
        <v>58.245073821067948</v>
      </c>
      <c r="O657" s="26">
        <f t="shared" si="128"/>
        <v>452092.17917443393</v>
      </c>
      <c r="P657" s="26">
        <f t="shared" si="130"/>
        <v>22604.608958721699</v>
      </c>
      <c r="Q657" s="26">
        <f t="shared" si="124"/>
        <v>453257.08065085526</v>
      </c>
      <c r="R657" s="26">
        <f t="shared" si="125"/>
        <v>22662.854032542768</v>
      </c>
      <c r="S657" s="26">
        <f>IF(IFERROR(MATCH(H657,Table16[Date],0),0)=1,INDEX(Table16[New Claimed],MATCH(H657,Table16[Date],0)),S656+(K656*0.01)+J657)</f>
        <v>123533.16215235385</v>
      </c>
      <c r="T657" s="27">
        <f t="shared" si="131"/>
        <v>-5.0480607494735603E-2</v>
      </c>
      <c r="U657" s="28">
        <f t="shared" si="132"/>
        <v>2.0434228800082777E-5</v>
      </c>
      <c r="V657" s="29">
        <f t="shared" si="127"/>
        <v>1.6971163550315863E-2</v>
      </c>
      <c r="W657" s="45">
        <f t="shared" si="133"/>
        <v>28490702.084727775</v>
      </c>
      <c r="X657" s="45">
        <f t="shared" si="134"/>
        <v>0</v>
      </c>
      <c r="Y657" s="15"/>
      <c r="Z657" s="15"/>
    </row>
    <row r="658" spans="1:26" ht="18" customHeight="1" x14ac:dyDescent="0.25">
      <c r="A658" s="15"/>
      <c r="B658" s="15"/>
      <c r="C658" s="15"/>
      <c r="D658" s="15"/>
      <c r="E658" s="16"/>
      <c r="F658" s="15"/>
      <c r="G658" s="23">
        <v>656</v>
      </c>
      <c r="H658" s="24">
        <f t="shared" si="126"/>
        <v>45374</v>
      </c>
      <c r="I658" s="25">
        <f>SUMIF(Table1[Date],"="&amp;H658,Table1[$STAKE TO FAUCET])</f>
        <v>0</v>
      </c>
      <c r="J658" s="25">
        <f>SUMIF(Table13[Date],"="&amp;H658,Table13[$STAKE CLAIMED])</f>
        <v>0</v>
      </c>
      <c r="K658" s="26">
        <f>IF(IFERROR(MATCH(H658,Table16[Date],0),0)=1,INDEX(Table16[New NFV],MATCH(H658,Table16[Date],0)),K657 + (K657*0.0095)+I658)</f>
        <v>118713.97368316118</v>
      </c>
      <c r="L658" s="26">
        <f>IF(T658&lt;-0.33,IF(L657-(W657-X658)&lt;K658,K658,L657-(W657-X658)),IF(IFERROR(MATCH(H658,Table16[Date],0),0)=1,INDEX(Table16[New GFV],MATCH(H658,Table16[Date],0)),L657+(L657*V657*0.95)+I658))</f>
        <v>27502788.283934232</v>
      </c>
      <c r="M658" s="26">
        <f t="shared" si="123"/>
        <v>1175.9680404473618</v>
      </c>
      <c r="N658" s="26">
        <f t="shared" si="129"/>
        <v>58.798402022368094</v>
      </c>
      <c r="O658" s="26">
        <f t="shared" si="128"/>
        <v>459348.42467667931</v>
      </c>
      <c r="P658" s="26">
        <f t="shared" si="130"/>
        <v>22967.421233833968</v>
      </c>
      <c r="Q658" s="26">
        <f t="shared" si="124"/>
        <v>460524.39271712664</v>
      </c>
      <c r="R658" s="26">
        <f t="shared" si="125"/>
        <v>23026.219635856334</v>
      </c>
      <c r="S658" s="26">
        <f>IF(IFERROR(MATCH(H658,Table16[Date],0),0)=1,INDEX(Table16[New Claimed],MATCH(H658,Table16[Date],0)),S657+(K657*0.01)+J658)</f>
        <v>124709.13019280121</v>
      </c>
      <c r="T658" s="27">
        <f t="shared" si="131"/>
        <v>-5.0500849425196226E-2</v>
      </c>
      <c r="U658" s="28">
        <f t="shared" si="132"/>
        <v>2.0241930460622448E-5</v>
      </c>
      <c r="V658" s="29">
        <f t="shared" si="127"/>
        <v>1.6969949034488223E-2</v>
      </c>
      <c r="W658" s="45">
        <f t="shared" si="133"/>
        <v>28950050.509404454</v>
      </c>
      <c r="X658" s="45">
        <f t="shared" si="134"/>
        <v>0</v>
      </c>
      <c r="Y658" s="15"/>
      <c r="Z658" s="15"/>
    </row>
    <row r="659" spans="1:26" ht="18" customHeight="1" x14ac:dyDescent="0.25">
      <c r="A659" s="15"/>
      <c r="B659" s="15"/>
      <c r="C659" s="15"/>
      <c r="D659" s="15"/>
      <c r="E659" s="16"/>
      <c r="F659" s="15"/>
      <c r="G659" s="23">
        <v>657</v>
      </c>
      <c r="H659" s="24">
        <f t="shared" si="126"/>
        <v>45375</v>
      </c>
      <c r="I659" s="25">
        <f>SUMIF(Table1[Date],"="&amp;H659,Table1[$STAKE TO FAUCET])</f>
        <v>0</v>
      </c>
      <c r="J659" s="25">
        <f>SUMIF(Table13[Date],"="&amp;H659,Table13[$STAKE CLAIMED])</f>
        <v>0</v>
      </c>
      <c r="K659" s="26">
        <f>IF(IFERROR(MATCH(H659,Table16[Date],0),0)=1,INDEX(Table16[New NFV],MATCH(H659,Table16[Date],0)),K658 + (K658*0.0095)+I659)</f>
        <v>119841.75643315121</v>
      </c>
      <c r="L659" s="26">
        <f>IF(T659&lt;-0.33,IF(L658-(W658-X659)&lt;K659,K659,L658-(W658-X659)),IF(IFERROR(MATCH(H659,Table16[Date],0),0)=1,INDEX(Table16[New GFV],MATCH(H659,Table16[Date],0)),L658+(L658*V658*0.95)+I659))</f>
        <v>27946173.153644681</v>
      </c>
      <c r="M659" s="26">
        <f t="shared" si="123"/>
        <v>1187.1397368316118</v>
      </c>
      <c r="N659" s="26">
        <f t="shared" si="129"/>
        <v>59.356986841580593</v>
      </c>
      <c r="O659" s="26">
        <f t="shared" si="128"/>
        <v>466720.9154846837</v>
      </c>
      <c r="P659" s="26">
        <f t="shared" si="130"/>
        <v>23336.045774234186</v>
      </c>
      <c r="Q659" s="26">
        <f t="shared" si="124"/>
        <v>467908.0552215153</v>
      </c>
      <c r="R659" s="26">
        <f t="shared" si="125"/>
        <v>23395.402761075766</v>
      </c>
      <c r="S659" s="26">
        <f>IF(IFERROR(MATCH(H659,Table16[Date],0),0)=1,INDEX(Table16[New Claimed],MATCH(H659,Table16[Date],0)),S658+(K658*0.01)+J659)</f>
        <v>125896.26992963282</v>
      </c>
      <c r="T659" s="27">
        <f t="shared" si="131"/>
        <v>-5.0520900866960095E-2</v>
      </c>
      <c r="U659" s="28">
        <f t="shared" si="132"/>
        <v>2.0051441763868638E-5</v>
      </c>
      <c r="V659" s="29">
        <f t="shared" si="127"/>
        <v>1.6968745947982391E-2</v>
      </c>
      <c r="W659" s="45">
        <f t="shared" si="133"/>
        <v>29416771.42488914</v>
      </c>
      <c r="X659" s="45">
        <f t="shared" si="134"/>
        <v>0</v>
      </c>
      <c r="Y659" s="15"/>
      <c r="Z659" s="15"/>
    </row>
    <row r="660" spans="1:26" ht="18" customHeight="1" x14ac:dyDescent="0.25">
      <c r="A660" s="15"/>
      <c r="B660" s="15"/>
      <c r="C660" s="15"/>
      <c r="D660" s="15"/>
      <c r="E660" s="16"/>
      <c r="F660" s="15"/>
      <c r="G660" s="23">
        <v>658</v>
      </c>
      <c r="H660" s="24">
        <f t="shared" si="126"/>
        <v>45376</v>
      </c>
      <c r="I660" s="25">
        <f>SUMIF(Table1[Date],"="&amp;H660,Table1[$STAKE TO FAUCET])</f>
        <v>0</v>
      </c>
      <c r="J660" s="25">
        <f>SUMIF(Table13[Date],"="&amp;H660,Table13[$STAKE CLAIMED])</f>
        <v>0</v>
      </c>
      <c r="K660" s="26">
        <f>IF(IFERROR(MATCH(H660,Table16[Date],0),0)=1,INDEX(Table16[New NFV],MATCH(H660,Table16[Date],0)),K659 + (K659*0.0095)+I660)</f>
        <v>120980.25311926614</v>
      </c>
      <c r="L660" s="26">
        <f>IF(T660&lt;-0.33,IF(L659-(W659-X660)&lt;K660,K660,L659-(W659-X660)),IF(IFERROR(MATCH(H660,Table16[Date],0),0)=1,INDEX(Table16[New GFV],MATCH(H660,Table16[Date],0)),L659+(L659*V659*0.95)+I660))</f>
        <v>28396674.090484079</v>
      </c>
      <c r="M660" s="26">
        <f t="shared" si="123"/>
        <v>1198.417564331512</v>
      </c>
      <c r="N660" s="26">
        <f t="shared" si="129"/>
        <v>59.920878216575602</v>
      </c>
      <c r="O660" s="26">
        <f t="shared" si="128"/>
        <v>474211.51246252243</v>
      </c>
      <c r="P660" s="26">
        <f t="shared" si="130"/>
        <v>23710.575623126122</v>
      </c>
      <c r="Q660" s="26">
        <f t="shared" si="124"/>
        <v>475409.93002685392</v>
      </c>
      <c r="R660" s="26">
        <f t="shared" si="125"/>
        <v>23770.496501342699</v>
      </c>
      <c r="S660" s="26">
        <f>IF(IFERROR(MATCH(H660,Table16[Date],0),0)=1,INDEX(Table16[New Claimed],MATCH(H660,Table16[Date],0)),S659+(K659*0.01)+J660)</f>
        <v>127094.68749396433</v>
      </c>
      <c r="T660" s="27">
        <f t="shared" si="131"/>
        <v>-5.0540763612640059E-2</v>
      </c>
      <c r="U660" s="28">
        <f t="shared" si="132"/>
        <v>1.9862745679964655E-5</v>
      </c>
      <c r="V660" s="29">
        <f t="shared" si="127"/>
        <v>1.6967554183241595E-2</v>
      </c>
      <c r="W660" s="45">
        <f t="shared" si="133"/>
        <v>29890982.937351663</v>
      </c>
      <c r="X660" s="45">
        <f t="shared" si="134"/>
        <v>0</v>
      </c>
      <c r="Y660" s="15"/>
      <c r="Z660" s="15"/>
    </row>
    <row r="661" spans="1:26" ht="18" customHeight="1" x14ac:dyDescent="0.25">
      <c r="A661" s="15"/>
      <c r="B661" s="15"/>
      <c r="C661" s="15"/>
      <c r="D661" s="15"/>
      <c r="E661" s="16"/>
      <c r="F661" s="15"/>
      <c r="G661" s="23">
        <v>659</v>
      </c>
      <c r="H661" s="24">
        <f t="shared" si="126"/>
        <v>45377</v>
      </c>
      <c r="I661" s="25">
        <f>SUMIF(Table1[Date],"="&amp;H661,Table1[$STAKE TO FAUCET])</f>
        <v>0</v>
      </c>
      <c r="J661" s="25">
        <f>SUMIF(Table13[Date],"="&amp;H661,Table13[$STAKE CLAIMED])</f>
        <v>0</v>
      </c>
      <c r="K661" s="26">
        <f>IF(IFERROR(MATCH(H661,Table16[Date],0),0)=1,INDEX(Table16[New NFV],MATCH(H661,Table16[Date],0)),K660 + (K660*0.0095)+I661)</f>
        <v>122129.56552389917</v>
      </c>
      <c r="L661" s="26">
        <f>IF(T661&lt;-0.33,IF(L660-(W660-X661)&lt;K661,K661,L660-(W660-X661)),IF(IFERROR(MATCH(H661,Table16[Date],0),0)=1,INDEX(Table16[New GFV],MATCH(H661,Table16[Date],0)),L660+(L660*V660*0.95)+I661))</f>
        <v>28854405.091425512</v>
      </c>
      <c r="M661" s="26">
        <f t="shared" si="123"/>
        <v>1209.8025311926615</v>
      </c>
      <c r="N661" s="26">
        <f t="shared" si="129"/>
        <v>60.490126559633076</v>
      </c>
      <c r="O661" s="26">
        <f t="shared" si="128"/>
        <v>481822.10625414137</v>
      </c>
      <c r="P661" s="26">
        <f t="shared" si="130"/>
        <v>24091.10531270707</v>
      </c>
      <c r="Q661" s="26">
        <f t="shared" si="124"/>
        <v>483031.90878533403</v>
      </c>
      <c r="R661" s="26">
        <f t="shared" si="125"/>
        <v>24151.595439266704</v>
      </c>
      <c r="S661" s="26">
        <f>IF(IFERROR(MATCH(H661,Table16[Date],0),0)=1,INDEX(Table16[New Claimed],MATCH(H661,Table16[Date],0)),S660+(K660*0.01)+J661)</f>
        <v>128304.49002515699</v>
      </c>
      <c r="T661" s="27">
        <f t="shared" si="131"/>
        <v>-5.0560439437979207E-2</v>
      </c>
      <c r="U661" s="28">
        <f t="shared" si="132"/>
        <v>1.9675825339147968E-5</v>
      </c>
      <c r="V661" s="29">
        <f t="shared" si="127"/>
        <v>1.6966373633721242E-2</v>
      </c>
      <c r="W661" s="45">
        <f t="shared" si="133"/>
        <v>30372805.043605804</v>
      </c>
      <c r="X661" s="45">
        <f t="shared" si="134"/>
        <v>0</v>
      </c>
      <c r="Y661" s="15"/>
      <c r="Z661" s="15"/>
    </row>
    <row r="662" spans="1:26" ht="18" customHeight="1" x14ac:dyDescent="0.25">
      <c r="A662" s="15"/>
      <c r="B662" s="15"/>
      <c r="C662" s="15"/>
      <c r="D662" s="15"/>
      <c r="E662" s="16"/>
      <c r="F662" s="15"/>
      <c r="G662" s="23">
        <v>660</v>
      </c>
      <c r="H662" s="24">
        <f t="shared" si="126"/>
        <v>45378</v>
      </c>
      <c r="I662" s="25">
        <f>SUMIF(Table1[Date],"="&amp;H662,Table1[$STAKE TO FAUCET])</f>
        <v>0</v>
      </c>
      <c r="J662" s="25">
        <f>SUMIF(Table13[Date],"="&amp;H662,Table13[$STAKE CLAIMED])</f>
        <v>0</v>
      </c>
      <c r="K662" s="26">
        <f>IF(IFERROR(MATCH(H662,Table16[Date],0),0)=1,INDEX(Table16[New NFV],MATCH(H662,Table16[Date],0)),K661 + (K661*0.0095)+I662)</f>
        <v>123289.79639637622</v>
      </c>
      <c r="L662" s="26">
        <f>IF(T662&lt;-0.33,IF(L661-(W661-X662)&lt;K662,K662,L661-(W661-X662)),IF(IFERROR(MATCH(H662,Table16[Date],0),0)=1,INDEX(Table16[New GFV],MATCH(H662,Table16[Date],0)),L661+(L661*V661*0.95)+I662))</f>
        <v>29319481.978297394</v>
      </c>
      <c r="M662" s="26">
        <f t="shared" ref="M662:M725" si="135">K661*0.01</f>
        <v>1221.2956552389917</v>
      </c>
      <c r="N662" s="26">
        <f t="shared" si="129"/>
        <v>61.064782761949587</v>
      </c>
      <c r="O662" s="26">
        <f t="shared" si="128"/>
        <v>489554.61775987374</v>
      </c>
      <c r="P662" s="26">
        <f t="shared" si="130"/>
        <v>24477.73088799369</v>
      </c>
      <c r="Q662" s="26">
        <f t="shared" ref="Q662:Q725" si="136">M662+O662</f>
        <v>490775.91341511271</v>
      </c>
      <c r="R662" s="26">
        <f t="shared" ref="R662:R725" si="137">N662+P662</f>
        <v>24538.79567075564</v>
      </c>
      <c r="S662" s="26">
        <f>IF(IFERROR(MATCH(H662,Table16[Date],0),0)=1,INDEX(Table16[New Claimed],MATCH(H662,Table16[Date],0)),S661+(K661*0.01)+J662)</f>
        <v>129525.78568039599</v>
      </c>
      <c r="T662" s="27">
        <f t="shared" si="131"/>
        <v>-5.0579930102010145E-2</v>
      </c>
      <c r="U662" s="28">
        <f t="shared" si="132"/>
        <v>1.9490664030938354E-5</v>
      </c>
      <c r="V662" s="29">
        <f t="shared" si="127"/>
        <v>1.6965204193879389E-2</v>
      </c>
      <c r="W662" s="45">
        <f t="shared" si="133"/>
        <v>30862359.661365677</v>
      </c>
      <c r="X662" s="45">
        <f t="shared" si="134"/>
        <v>0</v>
      </c>
      <c r="Y662" s="15"/>
      <c r="Z662" s="15"/>
    </row>
    <row r="663" spans="1:26" ht="18" customHeight="1" x14ac:dyDescent="0.25">
      <c r="A663" s="15"/>
      <c r="B663" s="15"/>
      <c r="C663" s="15"/>
      <c r="D663" s="15"/>
      <c r="E663" s="16"/>
      <c r="F663" s="15"/>
      <c r="G663" s="23">
        <v>661</v>
      </c>
      <c r="H663" s="24">
        <f t="shared" si="126"/>
        <v>45379</v>
      </c>
      <c r="I663" s="25">
        <f>SUMIF(Table1[Date],"="&amp;H663,Table1[$STAKE TO FAUCET])</f>
        <v>0</v>
      </c>
      <c r="J663" s="25">
        <f>SUMIF(Table13[Date],"="&amp;H663,Table13[$STAKE CLAIMED])</f>
        <v>0</v>
      </c>
      <c r="K663" s="26">
        <f>IF(IFERROR(MATCH(H663,Table16[Date],0),0)=1,INDEX(Table16[New NFV],MATCH(H663,Table16[Date],0)),K662 + (K662*0.0095)+I663)</f>
        <v>124461.04946214179</v>
      </c>
      <c r="L663" s="26">
        <f>IF(T663&lt;-0.33,IF(L662-(W662-X663)&lt;K663,K663,L662-(W662-X663)),IF(IFERROR(MATCH(H663,Table16[Date],0),0)=1,INDEX(Table16[New GFV],MATCH(H663,Table16[Date],0)),L662+(L662*V662*0.95)+I663))</f>
        <v>29792022.426986948</v>
      </c>
      <c r="M663" s="26">
        <f t="shared" si="135"/>
        <v>1232.8979639637621</v>
      </c>
      <c r="N663" s="26">
        <f t="shared" si="129"/>
        <v>61.644898198188109</v>
      </c>
      <c r="O663" s="26">
        <f t="shared" si="128"/>
        <v>497410.9986205821</v>
      </c>
      <c r="P663" s="26">
        <f t="shared" si="130"/>
        <v>24870.549931029105</v>
      </c>
      <c r="Q663" s="26">
        <f t="shared" si="136"/>
        <v>498643.89658454584</v>
      </c>
      <c r="R663" s="26">
        <f t="shared" si="137"/>
        <v>24932.194829227294</v>
      </c>
      <c r="S663" s="26">
        <f>IF(IFERROR(MATCH(H663,Table16[Date],0),0)=1,INDEX(Table16[New Claimed],MATCH(H663,Table16[Date],0)),S662+(K662*0.01)+J663)</f>
        <v>130758.68364435976</v>
      </c>
      <c r="T663" s="27">
        <f t="shared" si="131"/>
        <v>-5.0599237347211702E-2</v>
      </c>
      <c r="U663" s="28">
        <f t="shared" si="132"/>
        <v>1.9307245201556633E-5</v>
      </c>
      <c r="V663" s="29">
        <f t="shared" si="127"/>
        <v>1.6964045759167296E-2</v>
      </c>
      <c r="W663" s="45">
        <f t="shared" si="133"/>
        <v>31359770.659986258</v>
      </c>
      <c r="X663" s="45">
        <f t="shared" si="134"/>
        <v>0</v>
      </c>
      <c r="Y663" s="15"/>
      <c r="Z663" s="15"/>
    </row>
    <row r="664" spans="1:26" ht="18" customHeight="1" x14ac:dyDescent="0.25">
      <c r="A664" s="15"/>
      <c r="B664" s="15"/>
      <c r="C664" s="15"/>
      <c r="D664" s="15"/>
      <c r="E664" s="16"/>
      <c r="F664" s="15"/>
      <c r="G664" s="23">
        <v>662</v>
      </c>
      <c r="H664" s="24">
        <f t="shared" si="126"/>
        <v>45380</v>
      </c>
      <c r="I664" s="25">
        <f>SUMIF(Table1[Date],"="&amp;H664,Table1[$STAKE TO FAUCET])</f>
        <v>0</v>
      </c>
      <c r="J664" s="25">
        <f>SUMIF(Table13[Date],"="&amp;H664,Table13[$STAKE CLAIMED])</f>
        <v>0</v>
      </c>
      <c r="K664" s="26">
        <f>IF(IFERROR(MATCH(H664,Table16[Date],0),0)=1,INDEX(Table16[New NFV],MATCH(H664,Table16[Date],0)),K663 + (K663*0.0095)+I664)</f>
        <v>125643.42943203214</v>
      </c>
      <c r="L664" s="26">
        <f>IF(T664&lt;-0.33,IF(L663-(W663-X664)&lt;K664,K664,L663-(W663-X664)),IF(IFERROR(MATCH(H664,Table16[Date],0),0)=1,INDEX(Table16[New GFV],MATCH(H664,Table16[Date],0)),L663+(L663*V663*0.95)+I664))</f>
        <v>30272145.997111015</v>
      </c>
      <c r="M664" s="26">
        <f t="shared" si="135"/>
        <v>1244.610494621418</v>
      </c>
      <c r="N664" s="26">
        <f t="shared" si="129"/>
        <v>62.230524731070901</v>
      </c>
      <c r="O664" s="26">
        <f t="shared" si="128"/>
        <v>505393.2317095449</v>
      </c>
      <c r="P664" s="26">
        <f t="shared" si="130"/>
        <v>25269.661585477246</v>
      </c>
      <c r="Q664" s="26">
        <f t="shared" si="136"/>
        <v>506637.84220416629</v>
      </c>
      <c r="R664" s="26">
        <f t="shared" si="137"/>
        <v>25331.892110208319</v>
      </c>
      <c r="S664" s="26">
        <f>IF(IFERROR(MATCH(H664,Table16[Date],0),0)=1,INDEX(Table16[New Claimed],MATCH(H664,Table16[Date],0)),S663+(K663*0.01)+J664)</f>
        <v>132003.29413898117</v>
      </c>
      <c r="T664" s="27">
        <f t="shared" si="131"/>
        <v>-5.0618362899664898E-2</v>
      </c>
      <c r="U664" s="28">
        <f t="shared" si="132"/>
        <v>1.9125552453196082E-5</v>
      </c>
      <c r="V664" s="29">
        <f t="shared" si="127"/>
        <v>1.6962898226020102E-2</v>
      </c>
      <c r="W664" s="45">
        <f t="shared" si="133"/>
        <v>31865163.891695801</v>
      </c>
      <c r="X664" s="45">
        <f t="shared" si="134"/>
        <v>0</v>
      </c>
      <c r="Y664" s="15"/>
      <c r="Z664" s="15"/>
    </row>
    <row r="665" spans="1:26" ht="18" customHeight="1" x14ac:dyDescent="0.25">
      <c r="A665" s="15"/>
      <c r="B665" s="15"/>
      <c r="C665" s="15"/>
      <c r="D665" s="15"/>
      <c r="E665" s="16"/>
      <c r="F665" s="15"/>
      <c r="G665" s="23">
        <v>663</v>
      </c>
      <c r="H665" s="24">
        <f t="shared" si="126"/>
        <v>45381</v>
      </c>
      <c r="I665" s="25">
        <f>SUMIF(Table1[Date],"="&amp;H665,Table1[$STAKE TO FAUCET])</f>
        <v>0</v>
      </c>
      <c r="J665" s="25">
        <f>SUMIF(Table13[Date],"="&amp;H665,Table13[$STAKE CLAIMED])</f>
        <v>0</v>
      </c>
      <c r="K665" s="26">
        <f>IF(IFERROR(MATCH(H665,Table16[Date],0),0)=1,INDEX(Table16[New NFV],MATCH(H665,Table16[Date],0)),K664 + (K664*0.0095)+I665)</f>
        <v>126837.04201163644</v>
      </c>
      <c r="L665" s="26">
        <f>IF(T665&lt;-0.33,IF(L664-(W664-X665)&lt;K665,K665,L664-(W664-X665)),IF(IFERROR(MATCH(H665,Table16[Date],0),0)=1,INDEX(Table16[New GFV],MATCH(H665,Table16[Date],0)),L664+(L664*V664*0.95)+I665))</f>
        <v>30759974.162161618</v>
      </c>
      <c r="M665" s="26">
        <f t="shared" si="135"/>
        <v>1256.4342943203214</v>
      </c>
      <c r="N665" s="26">
        <f t="shared" si="129"/>
        <v>62.821714716016075</v>
      </c>
      <c r="O665" s="26">
        <f t="shared" si="128"/>
        <v>513503.331632216</v>
      </c>
      <c r="P665" s="26">
        <f t="shared" si="130"/>
        <v>25675.1665816108</v>
      </c>
      <c r="Q665" s="26">
        <f t="shared" si="136"/>
        <v>514759.76592653629</v>
      </c>
      <c r="R665" s="26">
        <f t="shared" si="137"/>
        <v>25737.988296326817</v>
      </c>
      <c r="S665" s="26">
        <f>IF(IFERROR(MATCH(H665,Table16[Date],0),0)=1,INDEX(Table16[New Claimed],MATCH(H665,Table16[Date],0)),S664+(K664*0.01)+J665)</f>
        <v>133259.7284333015</v>
      </c>
      <c r="T665" s="27">
        <f t="shared" si="131"/>
        <v>-5.0637308469207436E-2</v>
      </c>
      <c r="U665" s="28">
        <f t="shared" si="132"/>
        <v>1.894556954253751E-5</v>
      </c>
      <c r="V665" s="29">
        <f t="shared" si="127"/>
        <v>1.6961761491847551E-2</v>
      </c>
      <c r="W665" s="45">
        <f t="shared" si="133"/>
        <v>32378667.223328017</v>
      </c>
      <c r="X665" s="45">
        <f t="shared" si="134"/>
        <v>0</v>
      </c>
      <c r="Y665" s="15"/>
      <c r="Z665" s="15"/>
    </row>
    <row r="666" spans="1:26" ht="18" customHeight="1" x14ac:dyDescent="0.25">
      <c r="A666" s="15"/>
      <c r="B666" s="15"/>
      <c r="C666" s="15"/>
      <c r="D666" s="15"/>
      <c r="E666" s="16"/>
      <c r="F666" s="15"/>
      <c r="G666" s="23">
        <v>664</v>
      </c>
      <c r="H666" s="24">
        <f t="shared" si="126"/>
        <v>45382</v>
      </c>
      <c r="I666" s="25">
        <f>SUMIF(Table1[Date],"="&amp;H666,Table1[$STAKE TO FAUCET])</f>
        <v>0</v>
      </c>
      <c r="J666" s="25">
        <f>SUMIF(Table13[Date],"="&amp;H666,Table13[$STAKE CLAIMED])</f>
        <v>0</v>
      </c>
      <c r="K666" s="26">
        <f>IF(IFERROR(MATCH(H666,Table16[Date],0),0)=1,INDEX(Table16[New NFV],MATCH(H666,Table16[Date],0)),K665 + (K665*0.0095)+I666)</f>
        <v>128041.99391074698</v>
      </c>
      <c r="L666" s="26">
        <f>IF(T666&lt;-0.33,IF(L665-(W665-X666)&lt;K666,K666,L665-(W665-X666)),IF(IFERROR(MATCH(H666,Table16[Date],0),0)=1,INDEX(Table16[New GFV],MATCH(H666,Table16[Date],0)),L665+(L665*V665*0.95)+I666))</f>
        <v>31255630.340133898</v>
      </c>
      <c r="M666" s="26">
        <f t="shared" si="135"/>
        <v>1268.3704201163644</v>
      </c>
      <c r="N666" s="26">
        <f t="shared" si="129"/>
        <v>63.418521005818221</v>
      </c>
      <c r="O666" s="26">
        <f t="shared" si="128"/>
        <v>521743.34523397859</v>
      </c>
      <c r="P666" s="26">
        <f t="shared" si="130"/>
        <v>26087.167261698931</v>
      </c>
      <c r="Q666" s="26">
        <f t="shared" si="136"/>
        <v>523011.71565409494</v>
      </c>
      <c r="R666" s="26">
        <f t="shared" si="137"/>
        <v>26150.585782704748</v>
      </c>
      <c r="S666" s="26">
        <f>IF(IFERROR(MATCH(H666,Table16[Date],0),0)=1,INDEX(Table16[New Claimed],MATCH(H666,Table16[Date],0)),S665+(K665*0.01)+J666)</f>
        <v>134528.09885341788</v>
      </c>
      <c r="T666" s="27">
        <f t="shared" si="131"/>
        <v>-5.0656075749586499E-2</v>
      </c>
      <c r="U666" s="28">
        <f t="shared" si="132"/>
        <v>1.8767280379063112E-5</v>
      </c>
      <c r="V666" s="29">
        <f t="shared" si="127"/>
        <v>1.6960635455024808E-2</v>
      </c>
      <c r="W666" s="45">
        <f t="shared" si="133"/>
        <v>32900410.568561994</v>
      </c>
      <c r="X666" s="45">
        <f t="shared" si="134"/>
        <v>0</v>
      </c>
      <c r="Y666" s="15"/>
      <c r="Z666" s="15"/>
    </row>
    <row r="667" spans="1:26" ht="18" customHeight="1" x14ac:dyDescent="0.25">
      <c r="A667" s="15"/>
      <c r="B667" s="15"/>
      <c r="C667" s="15"/>
      <c r="D667" s="15"/>
      <c r="E667" s="16"/>
      <c r="F667" s="15"/>
      <c r="G667" s="23">
        <v>665</v>
      </c>
      <c r="H667" s="24">
        <f t="shared" si="126"/>
        <v>45383</v>
      </c>
      <c r="I667" s="25">
        <f>SUMIF(Table1[Date],"="&amp;H667,Table1[$STAKE TO FAUCET])</f>
        <v>0</v>
      </c>
      <c r="J667" s="25">
        <f>SUMIF(Table13[Date],"="&amp;H667,Table13[$STAKE CLAIMED])</f>
        <v>0</v>
      </c>
      <c r="K667" s="26">
        <f>IF(IFERROR(MATCH(H667,Table16[Date],0),0)=1,INDEX(Table16[New NFV],MATCH(H667,Table16[Date],0)),K666 + (K666*0.0095)+I667)</f>
        <v>129258.39285289908</v>
      </c>
      <c r="L667" s="26">
        <f>IF(T667&lt;-0.33,IF(L666-(W666-X667)&lt;K667,K667,L666-(W666-X667)),IF(IFERROR(MATCH(H667,Table16[Date],0),0)=1,INDEX(Table16[New GFV],MATCH(H667,Table16[Date],0)),L666+(L666*V666*0.95)+I667))</f>
        <v>31759239.92464412</v>
      </c>
      <c r="M667" s="26">
        <f t="shared" si="135"/>
        <v>1280.4199391074699</v>
      </c>
      <c r="N667" s="26">
        <f t="shared" si="129"/>
        <v>64.020996955373491</v>
      </c>
      <c r="O667" s="26">
        <f t="shared" si="128"/>
        <v>530115.35211602412</v>
      </c>
      <c r="P667" s="26">
        <f t="shared" si="130"/>
        <v>26505.767605801208</v>
      </c>
      <c r="Q667" s="26">
        <f t="shared" si="136"/>
        <v>531395.77205513162</v>
      </c>
      <c r="R667" s="26">
        <f t="shared" si="137"/>
        <v>26569.78860275658</v>
      </c>
      <c r="S667" s="26">
        <f>IF(IFERROR(MATCH(H667,Table16[Date],0),0)=1,INDEX(Table16[New Claimed],MATCH(H667,Table16[Date],0)),S666+(K666*0.01)+J667)</f>
        <v>135808.51879252534</v>
      </c>
      <c r="T667" s="27">
        <f t="shared" si="131"/>
        <v>-5.0674666418609668E-2</v>
      </c>
      <c r="U667" s="28">
        <f t="shared" si="132"/>
        <v>1.8590669023169082E-5</v>
      </c>
      <c r="V667" s="29">
        <f t="shared" si="127"/>
        <v>1.6959520014883416E-2</v>
      </c>
      <c r="W667" s="45">
        <f t="shared" si="133"/>
        <v>33430525.92067802</v>
      </c>
      <c r="X667" s="45">
        <f t="shared" si="134"/>
        <v>0</v>
      </c>
      <c r="Y667" s="15"/>
      <c r="Z667" s="15"/>
    </row>
    <row r="668" spans="1:26" ht="18" customHeight="1" x14ac:dyDescent="0.25">
      <c r="A668" s="15"/>
      <c r="B668" s="15"/>
      <c r="C668" s="15"/>
      <c r="D668" s="15"/>
      <c r="E668" s="16"/>
      <c r="F668" s="15"/>
      <c r="G668" s="23">
        <v>666</v>
      </c>
      <c r="H668" s="24">
        <f t="shared" si="126"/>
        <v>45384</v>
      </c>
      <c r="I668" s="25">
        <f>SUMIF(Table1[Date],"="&amp;H668,Table1[$STAKE TO FAUCET])</f>
        <v>0</v>
      </c>
      <c r="J668" s="25">
        <f>SUMIF(Table13[Date],"="&amp;H668,Table13[$STAKE CLAIMED])</f>
        <v>0</v>
      </c>
      <c r="K668" s="26">
        <f>IF(IFERROR(MATCH(H668,Table16[Date],0),0)=1,INDEX(Table16[New NFV],MATCH(H668,Table16[Date],0)),K667 + (K667*0.0095)+I668)</f>
        <v>130486.34758500163</v>
      </c>
      <c r="L668" s="26">
        <f>IF(T668&lt;-0.33,IF(L667-(W667-X668)&lt;K668,K668,L667-(W667-X668)),IF(IFERROR(MATCH(H668,Table16[Date],0),0)=1,INDEX(Table16[New GFV],MATCH(H668,Table16[Date],0)),L667+(L667*V667*0.95)+I668))</f>
        <v>32270930.316545632</v>
      </c>
      <c r="M668" s="26">
        <f t="shared" si="135"/>
        <v>1292.5839285289908</v>
      </c>
      <c r="N668" s="26">
        <f t="shared" si="129"/>
        <v>64.629196426449539</v>
      </c>
      <c r="O668" s="26">
        <f t="shared" si="128"/>
        <v>538621.4651594864</v>
      </c>
      <c r="P668" s="26">
        <f t="shared" si="130"/>
        <v>26931.07325797432</v>
      </c>
      <c r="Q668" s="26">
        <f t="shared" si="136"/>
        <v>539914.04908801534</v>
      </c>
      <c r="R668" s="26">
        <f t="shared" si="137"/>
        <v>26995.702454400769</v>
      </c>
      <c r="S668" s="26">
        <f>IF(IFERROR(MATCH(H668,Table16[Date],0),0)=1,INDEX(Table16[New Claimed],MATCH(H668,Table16[Date],0)),S667+(K667*0.01)+J668)</f>
        <v>137101.10272105434</v>
      </c>
      <c r="T668" s="27">
        <f t="shared" si="131"/>
        <v>-5.0693082138295882E-2</v>
      </c>
      <c r="U668" s="28">
        <f t="shared" si="132"/>
        <v>1.8415719686214194E-5</v>
      </c>
      <c r="V668" s="29">
        <f t="shared" si="127"/>
        <v>1.6958415071702246E-2</v>
      </c>
      <c r="W668" s="45">
        <f t="shared" si="133"/>
        <v>33969147.385837503</v>
      </c>
      <c r="X668" s="45">
        <f t="shared" si="134"/>
        <v>0</v>
      </c>
      <c r="Y668" s="15"/>
      <c r="Z668" s="15"/>
    </row>
    <row r="669" spans="1:26" ht="18" customHeight="1" x14ac:dyDescent="0.25">
      <c r="A669" s="15"/>
      <c r="B669" s="15"/>
      <c r="C669" s="15"/>
      <c r="D669" s="15"/>
      <c r="E669" s="16"/>
      <c r="F669" s="15"/>
      <c r="G669" s="23">
        <v>667</v>
      </c>
      <c r="H669" s="24">
        <f t="shared" si="126"/>
        <v>45385</v>
      </c>
      <c r="I669" s="25">
        <f>SUMIF(Table1[Date],"="&amp;H669,Table1[$STAKE TO FAUCET])</f>
        <v>0</v>
      </c>
      <c r="J669" s="25">
        <f>SUMIF(Table13[Date],"="&amp;H669,Table13[$STAKE CLAIMED])</f>
        <v>0</v>
      </c>
      <c r="K669" s="26">
        <f>IF(IFERROR(MATCH(H669,Table16[Date],0),0)=1,INDEX(Table16[New NFV],MATCH(H669,Table16[Date],0)),K668 + (K668*0.0095)+I669)</f>
        <v>131725.96788705915</v>
      </c>
      <c r="L669" s="26">
        <f>IF(T669&lt;-0.33,IF(L668-(W668-X669)&lt;K669,K669,L668-(W668-X669)),IF(IFERROR(MATCH(H669,Table16[Date],0),0)=1,INDEX(Table16[New GFV],MATCH(H669,Table16[Date],0)),L668+(L668*V668*0.95)+I669))</f>
        <v>32790830.956050694</v>
      </c>
      <c r="M669" s="26">
        <f t="shared" si="135"/>
        <v>1304.8634758500164</v>
      </c>
      <c r="N669" s="26">
        <f t="shared" si="129"/>
        <v>65.243173792500826</v>
      </c>
      <c r="O669" s="26">
        <f t="shared" si="128"/>
        <v>547263.8310579604</v>
      </c>
      <c r="P669" s="26">
        <f t="shared" si="130"/>
        <v>27363.191552898021</v>
      </c>
      <c r="Q669" s="26">
        <f t="shared" si="136"/>
        <v>548568.69453381037</v>
      </c>
      <c r="R669" s="26">
        <f t="shared" si="137"/>
        <v>27428.434726690521</v>
      </c>
      <c r="S669" s="26">
        <f>IF(IFERROR(MATCH(H669,Table16[Date],0),0)=1,INDEX(Table16[New Claimed],MATCH(H669,Table16[Date],0)),S668+(K668*0.01)+J669)</f>
        <v>138405.96619690437</v>
      </c>
      <c r="T669" s="27">
        <f t="shared" si="131"/>
        <v>-5.071132455502321E-2</v>
      </c>
      <c r="U669" s="28">
        <f t="shared" si="132"/>
        <v>1.8242416727327904E-5</v>
      </c>
      <c r="V669" s="29">
        <f t="shared" si="127"/>
        <v>1.6957320526698606E-2</v>
      </c>
      <c r="W669" s="45">
        <f t="shared" si="133"/>
        <v>34516411.216895461</v>
      </c>
      <c r="X669" s="45">
        <f t="shared" si="134"/>
        <v>0</v>
      </c>
      <c r="Y669" s="15"/>
      <c r="Z669" s="15"/>
    </row>
    <row r="670" spans="1:26" ht="18" customHeight="1" x14ac:dyDescent="0.25">
      <c r="A670" s="15"/>
      <c r="B670" s="15"/>
      <c r="C670" s="15"/>
      <c r="D670" s="15"/>
      <c r="E670" s="16"/>
      <c r="F670" s="15"/>
      <c r="G670" s="23">
        <v>668</v>
      </c>
      <c r="H670" s="24">
        <f t="shared" si="126"/>
        <v>45386</v>
      </c>
      <c r="I670" s="25">
        <f>SUMIF(Table1[Date],"="&amp;H670,Table1[$STAKE TO FAUCET])</f>
        <v>0</v>
      </c>
      <c r="J670" s="25">
        <f>SUMIF(Table13[Date],"="&amp;H670,Table13[$STAKE CLAIMED])</f>
        <v>0</v>
      </c>
      <c r="K670" s="26">
        <f>IF(IFERROR(MATCH(H670,Table16[Date],0),0)=1,INDEX(Table16[New NFV],MATCH(H670,Table16[Date],0)),K669 + (K669*0.0095)+I670)</f>
        <v>132977.36458198621</v>
      </c>
      <c r="L670" s="26">
        <f>IF(T670&lt;-0.33,IF(L669-(W669-X670)&lt;K670,K670,L669-(W669-X670)),IF(IFERROR(MATCH(H670,Table16[Date],0),0)=1,INDEX(Table16[New GFV],MATCH(H670,Table16[Date],0)),L669+(L669*V669*0.95)+I670))</f>
        <v>33319073.355366308</v>
      </c>
      <c r="M670" s="26">
        <f t="shared" si="135"/>
        <v>1317.2596788705914</v>
      </c>
      <c r="N670" s="26">
        <f t="shared" si="129"/>
        <v>65.862983943529571</v>
      </c>
      <c r="O670" s="26">
        <f t="shared" si="128"/>
        <v>556044.63085854251</v>
      </c>
      <c r="P670" s="26">
        <f t="shared" si="130"/>
        <v>27802.231542927126</v>
      </c>
      <c r="Q670" s="26">
        <f t="shared" si="136"/>
        <v>557361.89053741307</v>
      </c>
      <c r="R670" s="26">
        <f t="shared" si="137"/>
        <v>27868.094526870656</v>
      </c>
      <c r="S670" s="26">
        <f>IF(IFERROR(MATCH(H670,Table16[Date],0),0)=1,INDEX(Table16[New Claimed],MATCH(H670,Table16[Date],0)),S669+(K669*0.01)+J670)</f>
        <v>139723.22587577495</v>
      </c>
      <c r="T670" s="27">
        <f t="shared" si="131"/>
        <v>-5.0729395299676183E-2</v>
      </c>
      <c r="U670" s="28">
        <f t="shared" si="132"/>
        <v>1.8070744652973203E-5</v>
      </c>
      <c r="V670" s="29">
        <f t="shared" si="127"/>
        <v>1.6956236282019425E-2</v>
      </c>
      <c r="W670" s="45">
        <f t="shared" si="133"/>
        <v>35072455.847754002</v>
      </c>
      <c r="X670" s="45">
        <f t="shared" si="134"/>
        <v>0</v>
      </c>
      <c r="Y670" s="15"/>
      <c r="Z670" s="15"/>
    </row>
    <row r="671" spans="1:26" ht="18" customHeight="1" x14ac:dyDescent="0.25">
      <c r="A671" s="15"/>
      <c r="B671" s="15"/>
      <c r="C671" s="15"/>
      <c r="D671" s="15"/>
      <c r="E671" s="16"/>
      <c r="F671" s="15"/>
      <c r="G671" s="23">
        <v>669</v>
      </c>
      <c r="H671" s="24">
        <f t="shared" si="126"/>
        <v>45387</v>
      </c>
      <c r="I671" s="25">
        <f>SUMIF(Table1[Date],"="&amp;H671,Table1[$STAKE TO FAUCET])</f>
        <v>0</v>
      </c>
      <c r="J671" s="25">
        <f>SUMIF(Table13[Date],"="&amp;H671,Table13[$STAKE CLAIMED])</f>
        <v>0</v>
      </c>
      <c r="K671" s="26">
        <f>IF(IFERROR(MATCH(H671,Table16[Date],0),0)=1,INDEX(Table16[New NFV],MATCH(H671,Table16[Date],0)),K670 + (K670*0.0095)+I671)</f>
        <v>134240.64954551507</v>
      </c>
      <c r="L671" s="26">
        <f>IF(T671&lt;-0.33,IF(L670-(W670-X671)&lt;K671,K671,L670-(W670-X671)),IF(IFERROR(MATCH(H671,Table16[Date],0),0)=1,INDEX(Table16[New GFV],MATCH(H671,Table16[Date],0)),L670+(L670*V670*0.95)+I671))</f>
        <v>33855791.131852262</v>
      </c>
      <c r="M671" s="26">
        <f t="shared" si="135"/>
        <v>1329.7736458198622</v>
      </c>
      <c r="N671" s="26">
        <f t="shared" si="129"/>
        <v>66.488682290993111</v>
      </c>
      <c r="O671" s="26">
        <f t="shared" si="128"/>
        <v>564966.08051152888</v>
      </c>
      <c r="P671" s="26">
        <f t="shared" si="130"/>
        <v>28248.304025576446</v>
      </c>
      <c r="Q671" s="26">
        <f t="shared" si="136"/>
        <v>566295.85415734875</v>
      </c>
      <c r="R671" s="26">
        <f t="shared" si="137"/>
        <v>28314.79270786744</v>
      </c>
      <c r="S671" s="26">
        <f>IF(IFERROR(MATCH(H671,Table16[Date],0),0)=1,INDEX(Table16[New Claimed],MATCH(H671,Table16[Date],0)),S670+(K670*0.01)+J671)</f>
        <v>141052.99952159481</v>
      </c>
      <c r="T671" s="27">
        <f t="shared" si="131"/>
        <v>-5.0747295987792249E-2</v>
      </c>
      <c r="U671" s="28">
        <f t="shared" si="132"/>
        <v>1.7900688116065377E-5</v>
      </c>
      <c r="V671" s="29">
        <f t="shared" si="127"/>
        <v>1.6955162240732461E-2</v>
      </c>
      <c r="W671" s="45">
        <f t="shared" si="133"/>
        <v>35637421.928265527</v>
      </c>
      <c r="X671" s="45">
        <f t="shared" si="134"/>
        <v>0</v>
      </c>
      <c r="Y671" s="15"/>
      <c r="Z671" s="15"/>
    </row>
    <row r="672" spans="1:26" ht="18" customHeight="1" x14ac:dyDescent="0.25">
      <c r="A672" s="15"/>
      <c r="B672" s="15"/>
      <c r="C672" s="15"/>
      <c r="D672" s="15"/>
      <c r="E672" s="16"/>
      <c r="F672" s="15"/>
      <c r="G672" s="23">
        <v>670</v>
      </c>
      <c r="H672" s="24">
        <f t="shared" si="126"/>
        <v>45388</v>
      </c>
      <c r="I672" s="25">
        <f>SUMIF(Table1[Date],"="&amp;H672,Table1[$STAKE TO FAUCET])</f>
        <v>0</v>
      </c>
      <c r="J672" s="25">
        <f>SUMIF(Table13[Date],"="&amp;H672,Table13[$STAKE CLAIMED])</f>
        <v>0</v>
      </c>
      <c r="K672" s="26">
        <f>IF(IFERROR(MATCH(H672,Table16[Date],0),0)=1,INDEX(Table16[New NFV],MATCH(H672,Table16[Date],0)),K671 + (K671*0.0095)+I672)</f>
        <v>135515.93571619748</v>
      </c>
      <c r="L672" s="26">
        <f>IF(T672&lt;-0.33,IF(L671-(W671-X672)&lt;K672,K672,L671-(W671-X672)),IF(IFERROR(MATCH(H672,Table16[Date],0),0)=1,INDEX(Table16[New GFV],MATCH(H672,Table16[Date],0)),L671+(L671*V671*0.95)+I672))</f>
        <v>34401120.041709721</v>
      </c>
      <c r="M672" s="26">
        <f t="shared" si="135"/>
        <v>1342.4064954551507</v>
      </c>
      <c r="N672" s="26">
        <f t="shared" si="129"/>
        <v>67.120324772757542</v>
      </c>
      <c r="O672" s="26">
        <f t="shared" si="128"/>
        <v>574030.43142890639</v>
      </c>
      <c r="P672" s="26">
        <f t="shared" si="130"/>
        <v>28701.521571445322</v>
      </c>
      <c r="Q672" s="26">
        <f t="shared" si="136"/>
        <v>575372.83792436158</v>
      </c>
      <c r="R672" s="26">
        <f t="shared" si="137"/>
        <v>28768.64189621808</v>
      </c>
      <c r="S672" s="26">
        <f>IF(IFERROR(MATCH(H672,Table16[Date],0),0)=1,INDEX(Table16[New Claimed],MATCH(H672,Table16[Date],0)),S671+(K671*0.01)+J672)</f>
        <v>142395.40601704997</v>
      </c>
      <c r="T672" s="27">
        <f t="shared" si="131"/>
        <v>-5.0765028219705015E-2</v>
      </c>
      <c r="U672" s="28">
        <f t="shared" si="132"/>
        <v>1.7732231912766239E-5</v>
      </c>
      <c r="V672" s="29">
        <f t="shared" si="127"/>
        <v>1.6954098306817697E-2</v>
      </c>
      <c r="W672" s="45">
        <f t="shared" si="133"/>
        <v>36211452.359694436</v>
      </c>
      <c r="X672" s="45">
        <f t="shared" si="134"/>
        <v>0</v>
      </c>
      <c r="Y672" s="15"/>
      <c r="Z672" s="15"/>
    </row>
    <row r="673" spans="1:26" ht="18" customHeight="1" x14ac:dyDescent="0.25">
      <c r="A673" s="15"/>
      <c r="B673" s="15"/>
      <c r="C673" s="15"/>
      <c r="D673" s="15"/>
      <c r="E673" s="16"/>
      <c r="F673" s="15"/>
      <c r="G673" s="23">
        <v>671</v>
      </c>
      <c r="H673" s="24">
        <f t="shared" si="126"/>
        <v>45389</v>
      </c>
      <c r="I673" s="25">
        <f>SUMIF(Table1[Date],"="&amp;H673,Table1[$STAKE TO FAUCET])</f>
        <v>0</v>
      </c>
      <c r="J673" s="25">
        <f>SUMIF(Table13[Date],"="&amp;H673,Table13[$STAKE CLAIMED])</f>
        <v>0</v>
      </c>
      <c r="K673" s="26">
        <f>IF(IFERROR(MATCH(H673,Table16[Date],0),0)=1,INDEX(Table16[New NFV],MATCH(H673,Table16[Date],0)),K672 + (K672*0.0095)+I673)</f>
        <v>136803.33710550136</v>
      </c>
      <c r="L673" s="26">
        <f>IF(T673&lt;-0.33,IF(L672-(W672-X673)&lt;K673,K673,L672-(W672-X673)),IF(IFERROR(MATCH(H673,Table16[Date],0),0)=1,INDEX(Table16[New GFV],MATCH(H673,Table16[Date],0)),L672+(L672*V672*0.95)+I673))</f>
        <v>34955198.014208913</v>
      </c>
      <c r="M673" s="26">
        <f t="shared" si="135"/>
        <v>1355.1593571619749</v>
      </c>
      <c r="N673" s="26">
        <f t="shared" si="129"/>
        <v>67.757967858098752</v>
      </c>
      <c r="O673" s="26">
        <f t="shared" si="128"/>
        <v>583239.97105178307</v>
      </c>
      <c r="P673" s="26">
        <f t="shared" si="130"/>
        <v>29161.998552589153</v>
      </c>
      <c r="Q673" s="26">
        <f t="shared" si="136"/>
        <v>584595.13040894503</v>
      </c>
      <c r="R673" s="26">
        <f t="shared" si="137"/>
        <v>29229.756520447252</v>
      </c>
      <c r="S673" s="26">
        <f>IF(IFERROR(MATCH(H673,Table16[Date],0),0)=1,INDEX(Table16[New Claimed],MATCH(H673,Table16[Date],0)),S672+(K672*0.01)+J673)</f>
        <v>143750.56537421196</v>
      </c>
      <c r="T673" s="27">
        <f t="shared" si="131"/>
        <v>-5.0782593580688554E-2</v>
      </c>
      <c r="U673" s="28">
        <f t="shared" si="132"/>
        <v>1.7565360983538836E-5</v>
      </c>
      <c r="V673" s="29">
        <f t="shared" si="127"/>
        <v>1.6953044385158683E-2</v>
      </c>
      <c r="W673" s="45">
        <f t="shared" si="133"/>
        <v>36794692.330746219</v>
      </c>
      <c r="X673" s="45">
        <f t="shared" si="134"/>
        <v>0</v>
      </c>
      <c r="Y673" s="15"/>
      <c r="Z673" s="15"/>
    </row>
    <row r="674" spans="1:26" ht="18" customHeight="1" x14ac:dyDescent="0.25">
      <c r="A674" s="15"/>
      <c r="B674" s="15"/>
      <c r="C674" s="15"/>
      <c r="D674" s="15"/>
      <c r="E674" s="16"/>
      <c r="F674" s="15"/>
      <c r="G674" s="23">
        <v>672</v>
      </c>
      <c r="H674" s="24">
        <f t="shared" si="126"/>
        <v>45390</v>
      </c>
      <c r="I674" s="25">
        <f>SUMIF(Table1[Date],"="&amp;H674,Table1[$STAKE TO FAUCET])</f>
        <v>0</v>
      </c>
      <c r="J674" s="25">
        <f>SUMIF(Table13[Date],"="&amp;H674,Table13[$STAKE CLAIMED])</f>
        <v>0</v>
      </c>
      <c r="K674" s="26">
        <f>IF(IFERROR(MATCH(H674,Table16[Date],0),0)=1,INDEX(Table16[New NFV],MATCH(H674,Table16[Date],0)),K673 + (K673*0.0095)+I674)</f>
        <v>138102.96880800361</v>
      </c>
      <c r="L674" s="26">
        <f>IF(T674&lt;-0.33,IF(L673-(W673-X674)&lt;K674,K674,L673-(W673-X674)),IF(IFERROR(MATCH(H674,Table16[Date],0),0)=1,INDEX(Table16[New GFV],MATCH(H674,Table16[Date],0)),L673+(L673*V673*0.95)+I674))</f>
        <v>35518165.186464459</v>
      </c>
      <c r="M674" s="26">
        <f t="shared" si="135"/>
        <v>1368.0333710550135</v>
      </c>
      <c r="N674" s="26">
        <f t="shared" si="129"/>
        <v>68.401668552750678</v>
      </c>
      <c r="O674" s="26">
        <f t="shared" si="128"/>
        <v>592597.02342689433</v>
      </c>
      <c r="P674" s="26">
        <f t="shared" si="130"/>
        <v>29629.851171344719</v>
      </c>
      <c r="Q674" s="26">
        <f t="shared" si="136"/>
        <v>593965.05679794936</v>
      </c>
      <c r="R674" s="26">
        <f t="shared" si="137"/>
        <v>29698.252839897468</v>
      </c>
      <c r="S674" s="26">
        <f>IF(IFERROR(MATCH(H674,Table16[Date],0),0)=1,INDEX(Table16[New Claimed],MATCH(H674,Table16[Date],0)),S673+(K673*0.01)+J674)</f>
        <v>145118.59874526697</v>
      </c>
      <c r="T674" s="27">
        <f t="shared" si="131"/>
        <v>-5.0799993641098086E-2</v>
      </c>
      <c r="U674" s="28">
        <f t="shared" si="132"/>
        <v>1.7400060409532292E-5</v>
      </c>
      <c r="V674" s="29">
        <f t="shared" si="127"/>
        <v>1.6952000381534112E-2</v>
      </c>
      <c r="W674" s="45">
        <f t="shared" si="133"/>
        <v>37387289.354173116</v>
      </c>
      <c r="X674" s="45">
        <f t="shared" si="134"/>
        <v>0</v>
      </c>
      <c r="Y674" s="15"/>
      <c r="Z674" s="15"/>
    </row>
    <row r="675" spans="1:26" ht="18" customHeight="1" x14ac:dyDescent="0.25">
      <c r="A675" s="15"/>
      <c r="B675" s="15"/>
      <c r="C675" s="15"/>
      <c r="D675" s="15"/>
      <c r="E675" s="16"/>
      <c r="F675" s="15"/>
      <c r="G675" s="23">
        <v>673</v>
      </c>
      <c r="H675" s="24">
        <f t="shared" si="126"/>
        <v>45391</v>
      </c>
      <c r="I675" s="25">
        <f>SUMIF(Table1[Date],"="&amp;H675,Table1[$STAKE TO FAUCET])</f>
        <v>0</v>
      </c>
      <c r="J675" s="25">
        <f>SUMIF(Table13[Date],"="&amp;H675,Table13[$STAKE CLAIMED])</f>
        <v>0</v>
      </c>
      <c r="K675" s="26">
        <f>IF(IFERROR(MATCH(H675,Table16[Date],0),0)=1,INDEX(Table16[New NFV],MATCH(H675,Table16[Date],0)),K674 + (K674*0.0095)+I675)</f>
        <v>139414.94701167964</v>
      </c>
      <c r="L675" s="26">
        <f>IF(T675&lt;-0.33,IF(L674-(W674-X675)&lt;K675,K675,L674-(W674-X675)),IF(IFERROR(MATCH(H675,Table16[Date],0),0)=1,INDEX(Table16[New GFV],MATCH(H675,Table16[Date],0)),L674+(L674*V674*0.95)+I675))</f>
        <v>36090163.93876718</v>
      </c>
      <c r="M675" s="26">
        <f t="shared" si="135"/>
        <v>1381.0296880800361</v>
      </c>
      <c r="N675" s="26">
        <f t="shared" si="129"/>
        <v>69.051484404001812</v>
      </c>
      <c r="O675" s="26">
        <f t="shared" si="128"/>
        <v>602103.94979233714</v>
      </c>
      <c r="P675" s="26">
        <f t="shared" si="130"/>
        <v>30105.197489616858</v>
      </c>
      <c r="Q675" s="26">
        <f t="shared" si="136"/>
        <v>603484.97948041721</v>
      </c>
      <c r="R675" s="26">
        <f t="shared" si="137"/>
        <v>30174.248974020858</v>
      </c>
      <c r="S675" s="26">
        <f>IF(IFERROR(MATCH(H675,Table16[Date],0),0)=1,INDEX(Table16[New Claimed],MATCH(H675,Table16[Date],0)),S674+(K674*0.01)+J675)</f>
        <v>146499.62843334701</v>
      </c>
      <c r="T675" s="27">
        <f t="shared" si="131"/>
        <v>-5.0817229956511327E-2</v>
      </c>
      <c r="U675" s="28">
        <f t="shared" si="132"/>
        <v>1.7236315413240999E-5</v>
      </c>
      <c r="V675" s="29">
        <f t="shared" si="127"/>
        <v>1.695096620260932E-2</v>
      </c>
      <c r="W675" s="45">
        <f t="shared" si="133"/>
        <v>37989393.303965457</v>
      </c>
      <c r="X675" s="45">
        <f t="shared" si="134"/>
        <v>0</v>
      </c>
      <c r="Y675" s="15"/>
      <c r="Z675" s="15"/>
    </row>
    <row r="676" spans="1:26" ht="18" customHeight="1" x14ac:dyDescent="0.25">
      <c r="A676" s="15"/>
      <c r="B676" s="15"/>
      <c r="C676" s="15"/>
      <c r="D676" s="15"/>
      <c r="E676" s="16"/>
      <c r="F676" s="15"/>
      <c r="G676" s="23">
        <v>674</v>
      </c>
      <c r="H676" s="24">
        <f t="shared" si="126"/>
        <v>45392</v>
      </c>
      <c r="I676" s="25">
        <f>SUMIF(Table1[Date],"="&amp;H676,Table1[$STAKE TO FAUCET])</f>
        <v>0</v>
      </c>
      <c r="J676" s="25">
        <f>SUMIF(Table13[Date],"="&amp;H676,Table13[$STAKE CLAIMED])</f>
        <v>0</v>
      </c>
      <c r="K676" s="26">
        <f>IF(IFERROR(MATCH(H676,Table16[Date],0),0)=1,INDEX(Table16[New NFV],MATCH(H676,Table16[Date],0)),K675 + (K675*0.0095)+I676)</f>
        <v>140739.3890082906</v>
      </c>
      <c r="L676" s="26">
        <f>IF(T676&lt;-0.33,IF(L675-(W675-X676)&lt;K676,K676,L675-(W675-X676)),IF(IFERROR(MATCH(H676,Table16[Date],0),0)=1,INDEX(Table16[New GFV],MATCH(H676,Table16[Date],0)),L675+(L675*V675*0.95)+I676))</f>
        <v>36671338.930481218</v>
      </c>
      <c r="M676" s="26">
        <f t="shared" si="135"/>
        <v>1394.1494701167965</v>
      </c>
      <c r="N676" s="26">
        <f t="shared" si="129"/>
        <v>69.707473505839829</v>
      </c>
      <c r="O676" s="26">
        <f t="shared" si="128"/>
        <v>611763.14917267207</v>
      </c>
      <c r="P676" s="26">
        <f t="shared" si="130"/>
        <v>30588.157458633606</v>
      </c>
      <c r="Q676" s="26">
        <f t="shared" si="136"/>
        <v>613157.2986427889</v>
      </c>
      <c r="R676" s="26">
        <f t="shared" si="137"/>
        <v>30657.864932139448</v>
      </c>
      <c r="S676" s="26">
        <f>IF(IFERROR(MATCH(H676,Table16[Date],0),0)=1,INDEX(Table16[New Claimed],MATCH(H676,Table16[Date],0)),S675+(K675*0.01)+J676)</f>
        <v>147893.77790346381</v>
      </c>
      <c r="T676" s="27">
        <f t="shared" si="131"/>
        <v>-5.0834304067866605E-2</v>
      </c>
      <c r="U676" s="28">
        <f t="shared" si="132"/>
        <v>1.7074111355278032E-5</v>
      </c>
      <c r="V676" s="29">
        <f t="shared" si="127"/>
        <v>1.6949941755928E-2</v>
      </c>
      <c r="W676" s="45">
        <f t="shared" si="133"/>
        <v>38601156.453138128</v>
      </c>
      <c r="X676" s="45">
        <f t="shared" si="134"/>
        <v>0</v>
      </c>
      <c r="Y676" s="15"/>
      <c r="Z676" s="15"/>
    </row>
    <row r="677" spans="1:26" ht="18" customHeight="1" x14ac:dyDescent="0.25">
      <c r="A677" s="15"/>
      <c r="B677" s="15"/>
      <c r="C677" s="15"/>
      <c r="D677" s="15"/>
      <c r="E677" s="16"/>
      <c r="F677" s="15"/>
      <c r="G677" s="23">
        <v>675</v>
      </c>
      <c r="H677" s="24">
        <f t="shared" si="126"/>
        <v>45393</v>
      </c>
      <c r="I677" s="25">
        <f>SUMIF(Table1[Date],"="&amp;H677,Table1[$STAKE TO FAUCET])</f>
        <v>0</v>
      </c>
      <c r="J677" s="25">
        <f>SUMIF(Table13[Date],"="&amp;H677,Table13[$STAKE CLAIMED])</f>
        <v>0</v>
      </c>
      <c r="K677" s="26">
        <f>IF(IFERROR(MATCH(H677,Table16[Date],0),0)=1,INDEX(Table16[New NFV],MATCH(H677,Table16[Date],0)),K676 + (K676*0.0095)+I677)</f>
        <v>142076.41320386936</v>
      </c>
      <c r="L677" s="26">
        <f>IF(T677&lt;-0.33,IF(L676-(W676-X677)&lt;K677,K677,L676-(W676-X677)),IF(IFERROR(MATCH(H677,Table16[Date],0),0)=1,INDEX(Table16[New GFV],MATCH(H677,Table16[Date],0)),L676+(L676*V676*0.95)+I677))</f>
        <v>37261837.136515595</v>
      </c>
      <c r="M677" s="26">
        <f t="shared" si="135"/>
        <v>1407.393890082906</v>
      </c>
      <c r="N677" s="26">
        <f t="shared" si="129"/>
        <v>70.369694504145301</v>
      </c>
      <c r="O677" s="26">
        <f t="shared" si="128"/>
        <v>621577.05898355169</v>
      </c>
      <c r="P677" s="26">
        <f t="shared" si="130"/>
        <v>31078.852949177584</v>
      </c>
      <c r="Q677" s="26">
        <f t="shared" si="136"/>
        <v>622984.45287363464</v>
      </c>
      <c r="R677" s="26">
        <f t="shared" si="137"/>
        <v>31149.222643681729</v>
      </c>
      <c r="S677" s="26">
        <f>IF(IFERROR(MATCH(H677,Table16[Date],0),0)=1,INDEX(Table16[New Claimed],MATCH(H677,Table16[Date],0)),S676+(K676*0.01)+J677)</f>
        <v>149301.1717935467</v>
      </c>
      <c r="T677" s="27">
        <f t="shared" si="131"/>
        <v>-5.0851217501601285E-2</v>
      </c>
      <c r="U677" s="28">
        <f t="shared" si="132"/>
        <v>1.6913433734680461E-5</v>
      </c>
      <c r="V677" s="29">
        <f t="shared" si="127"/>
        <v>1.6948926949903919E-2</v>
      </c>
      <c r="W677" s="45">
        <f t="shared" si="133"/>
        <v>39222733.512121677</v>
      </c>
      <c r="X677" s="45">
        <f t="shared" si="134"/>
        <v>0</v>
      </c>
      <c r="Y677" s="15"/>
      <c r="Z677" s="15"/>
    </row>
    <row r="678" spans="1:26" ht="18" customHeight="1" x14ac:dyDescent="0.25">
      <c r="A678" s="15"/>
      <c r="B678" s="15"/>
      <c r="C678" s="15"/>
      <c r="D678" s="15"/>
      <c r="E678" s="16"/>
      <c r="F678" s="15"/>
      <c r="G678" s="23">
        <v>676</v>
      </c>
      <c r="H678" s="24">
        <f t="shared" si="126"/>
        <v>45394</v>
      </c>
      <c r="I678" s="25">
        <f>SUMIF(Table1[Date],"="&amp;H678,Table1[$STAKE TO FAUCET])</f>
        <v>0</v>
      </c>
      <c r="J678" s="25">
        <f>SUMIF(Table13[Date],"="&amp;H678,Table13[$STAKE CLAIMED])</f>
        <v>0</v>
      </c>
      <c r="K678" s="26">
        <f>IF(IFERROR(MATCH(H678,Table16[Date],0),0)=1,INDEX(Table16[New NFV],MATCH(H678,Table16[Date],0)),K677 + (K677*0.0095)+I678)</f>
        <v>143426.13912930613</v>
      </c>
      <c r="L678" s="26">
        <f>IF(T678&lt;-0.33,IF(L677-(W677-X678)&lt;K678,K678,L677-(W677-X678)),IF(IFERROR(MATCH(H678,Table16[Date],0),0)=1,INDEX(Table16[New GFV],MATCH(H678,Table16[Date],0)),L677+(L677*V677*0.95)+I678))</f>
        <v>37861807.884379312</v>
      </c>
      <c r="M678" s="26">
        <f t="shared" si="135"/>
        <v>1420.7641320386936</v>
      </c>
      <c r="N678" s="26">
        <f t="shared" si="129"/>
        <v>71.038206601934675</v>
      </c>
      <c r="O678" s="26">
        <f t="shared" si="128"/>
        <v>631548.15564601985</v>
      </c>
      <c r="P678" s="26">
        <f t="shared" si="130"/>
        <v>31577.407782300994</v>
      </c>
      <c r="Q678" s="26">
        <f t="shared" si="136"/>
        <v>632968.91977805854</v>
      </c>
      <c r="R678" s="26">
        <f t="shared" si="137"/>
        <v>31648.445988902928</v>
      </c>
      <c r="S678" s="26">
        <f>IF(IFERROR(MATCH(H678,Table16[Date],0),0)=1,INDEX(Table16[New Claimed],MATCH(H678,Table16[Date],0)),S677+(K677*0.01)+J678)</f>
        <v>150721.93592558539</v>
      </c>
      <c r="T678" s="27">
        <f t="shared" si="131"/>
        <v>-5.086797176978821E-2</v>
      </c>
      <c r="U678" s="28">
        <f t="shared" si="132"/>
        <v>1.6754268186924826E-5</v>
      </c>
      <c r="V678" s="29">
        <f t="shared" si="127"/>
        <v>1.6947921693812703E-2</v>
      </c>
      <c r="W678" s="45">
        <f t="shared" si="133"/>
        <v>39854281.667767696</v>
      </c>
      <c r="X678" s="45">
        <f t="shared" si="134"/>
        <v>0</v>
      </c>
      <c r="Y678" s="15"/>
      <c r="Z678" s="15"/>
    </row>
    <row r="679" spans="1:26" ht="18" customHeight="1" x14ac:dyDescent="0.25">
      <c r="A679" s="15"/>
      <c r="B679" s="15"/>
      <c r="C679" s="15"/>
      <c r="D679" s="15"/>
      <c r="E679" s="16"/>
      <c r="F679" s="15"/>
      <c r="G679" s="23">
        <v>677</v>
      </c>
      <c r="H679" s="24">
        <f t="shared" si="126"/>
        <v>45395</v>
      </c>
      <c r="I679" s="25">
        <f>SUMIF(Table1[Date],"="&amp;H679,Table1[$STAKE TO FAUCET])</f>
        <v>0</v>
      </c>
      <c r="J679" s="25">
        <f>SUMIF(Table13[Date],"="&amp;H679,Table13[$STAKE CLAIMED])</f>
        <v>0</v>
      </c>
      <c r="K679" s="26">
        <f>IF(IFERROR(MATCH(H679,Table16[Date],0),0)=1,INDEX(Table16[New NFV],MATCH(H679,Table16[Date],0)),K678 + (K678*0.0095)+I679)</f>
        <v>144788.68745103455</v>
      </c>
      <c r="L679" s="26">
        <f>IF(T679&lt;-0.33,IF(L678-(W678-X679)&lt;K679,K679,L678-(W678-X679)),IF(IFERROR(MATCH(H679,Table16[Date],0),0)=1,INDEX(Table16[New GFV],MATCH(H679,Table16[Date],0)),L678+(L678*V678*0.95)+I679))</f>
        <v>38471402.891829424</v>
      </c>
      <c r="M679" s="26">
        <f t="shared" si="135"/>
        <v>1434.2613912930613</v>
      </c>
      <c r="N679" s="26">
        <f t="shared" si="129"/>
        <v>71.713069564653068</v>
      </c>
      <c r="O679" s="26">
        <f t="shared" si="128"/>
        <v>641678.95521064103</v>
      </c>
      <c r="P679" s="26">
        <f t="shared" si="130"/>
        <v>32083.947760532054</v>
      </c>
      <c r="Q679" s="26">
        <f t="shared" si="136"/>
        <v>643113.21660193405</v>
      </c>
      <c r="R679" s="26">
        <f t="shared" si="137"/>
        <v>32155.660830096705</v>
      </c>
      <c r="S679" s="26">
        <f>IF(IFERROR(MATCH(H679,Table16[Date],0),0)=1,INDEX(Table16[New Claimed],MATCH(H679,Table16[Date],0)),S678+(K678*0.01)+J679)</f>
        <v>152156.19731687845</v>
      </c>
      <c r="T679" s="27">
        <f t="shared" si="131"/>
        <v>-5.0884568370270507E-2</v>
      </c>
      <c r="U679" s="28">
        <f t="shared" si="132"/>
        <v>1.6596600482296497E-5</v>
      </c>
      <c r="V679" s="29">
        <f t="shared" si="127"/>
        <v>1.6946925897783766E-2</v>
      </c>
      <c r="W679" s="45">
        <f t="shared" si="133"/>
        <v>40495960.622978337</v>
      </c>
      <c r="X679" s="45">
        <f t="shared" si="134"/>
        <v>0</v>
      </c>
      <c r="Y679" s="15"/>
      <c r="Z679" s="15"/>
    </row>
    <row r="680" spans="1:26" ht="18" customHeight="1" x14ac:dyDescent="0.25">
      <c r="A680" s="15"/>
      <c r="B680" s="15"/>
      <c r="C680" s="15"/>
      <c r="D680" s="15"/>
      <c r="E680" s="16"/>
      <c r="F680" s="15"/>
      <c r="G680" s="23">
        <v>678</v>
      </c>
      <c r="H680" s="24">
        <f t="shared" si="126"/>
        <v>45396</v>
      </c>
      <c r="I680" s="25">
        <f>SUMIF(Table1[Date],"="&amp;H680,Table1[$STAKE TO FAUCET])</f>
        <v>0</v>
      </c>
      <c r="J680" s="25">
        <f>SUMIF(Table13[Date],"="&amp;H680,Table13[$STAKE CLAIMED])</f>
        <v>0</v>
      </c>
      <c r="K680" s="26">
        <f>IF(IFERROR(MATCH(H680,Table16[Date],0),0)=1,INDEX(Table16[New NFV],MATCH(H680,Table16[Date],0)),K679 + (K679*0.0095)+I680)</f>
        <v>146164.17998181938</v>
      </c>
      <c r="L680" s="26">
        <f>IF(T680&lt;-0.33,IF(L679-(W679-X680)&lt;K680,K680,L679-(W679-X680)),IF(IFERROR(MATCH(H680,Table16[Date],0),0)=1,INDEX(Table16[New GFV],MATCH(H680,Table16[Date],0)),L679+(L679*V679*0.95)+I680))</f>
        <v>39090776.305121459</v>
      </c>
      <c r="M680" s="26">
        <f t="shared" si="135"/>
        <v>1447.8868745103455</v>
      </c>
      <c r="N680" s="26">
        <f t="shared" si="129"/>
        <v>72.394343725517274</v>
      </c>
      <c r="O680" s="26">
        <f t="shared" si="128"/>
        <v>651972.01399161736</v>
      </c>
      <c r="P680" s="26">
        <f t="shared" si="130"/>
        <v>32598.600699580871</v>
      </c>
      <c r="Q680" s="26">
        <f t="shared" si="136"/>
        <v>653419.90086612769</v>
      </c>
      <c r="R680" s="26">
        <f t="shared" si="137"/>
        <v>32670.99504330639</v>
      </c>
      <c r="S680" s="26">
        <f>IF(IFERROR(MATCH(H680,Table16[Date],0),0)=1,INDEX(Table16[New Claimed],MATCH(H680,Table16[Date],0)),S679+(K679*0.01)+J680)</f>
        <v>153604.0841913888</v>
      </c>
      <c r="T680" s="27">
        <f t="shared" si="131"/>
        <v>-5.0901008786795973E-2</v>
      </c>
      <c r="U680" s="28">
        <f t="shared" si="132"/>
        <v>1.6440416525466406E-5</v>
      </c>
      <c r="V680" s="29">
        <f t="shared" si="127"/>
        <v>1.6945939472792236E-2</v>
      </c>
      <c r="W680" s="45">
        <f t="shared" si="133"/>
        <v>41147932.636969954</v>
      </c>
      <c r="X680" s="45">
        <f t="shared" si="134"/>
        <v>0</v>
      </c>
      <c r="Y680" s="15"/>
      <c r="Z680" s="15"/>
    </row>
    <row r="681" spans="1:26" ht="18" customHeight="1" x14ac:dyDescent="0.25">
      <c r="A681" s="15"/>
      <c r="B681" s="15"/>
      <c r="C681" s="15"/>
      <c r="D681" s="15"/>
      <c r="E681" s="16"/>
      <c r="F681" s="15"/>
      <c r="G681" s="23">
        <v>679</v>
      </c>
      <c r="H681" s="24">
        <f t="shared" si="126"/>
        <v>45397</v>
      </c>
      <c r="I681" s="25">
        <f>SUMIF(Table1[Date],"="&amp;H681,Table1[$STAKE TO FAUCET])</f>
        <v>0</v>
      </c>
      <c r="J681" s="25">
        <f>SUMIF(Table13[Date],"="&amp;H681,Table13[$STAKE CLAIMED])</f>
        <v>0</v>
      </c>
      <c r="K681" s="26">
        <f>IF(IFERROR(MATCH(H681,Table16[Date],0),0)=1,INDEX(Table16[New NFV],MATCH(H681,Table16[Date],0)),K680 + (K680*0.0095)+I681)</f>
        <v>147552.73969164665</v>
      </c>
      <c r="L681" s="26">
        <f>IF(T681&lt;-0.33,IF(L680-(W680-X681)&lt;K681,K681,L680-(W680-X681)),IF(IFERROR(MATCH(H681,Table16[Date],0),0)=1,INDEX(Table16[New GFV],MATCH(H681,Table16[Date],0)),L680+(L680*V680*0.95)+I681))</f>
        <v>39720084.737871952</v>
      </c>
      <c r="M681" s="26">
        <f t="shared" si="135"/>
        <v>1461.6417998181939</v>
      </c>
      <c r="N681" s="26">
        <f t="shared" si="129"/>
        <v>73.082089990909694</v>
      </c>
      <c r="O681" s="26">
        <f t="shared" si="128"/>
        <v>662429.92921104922</v>
      </c>
      <c r="P681" s="26">
        <f t="shared" si="130"/>
        <v>33121.496460552466</v>
      </c>
      <c r="Q681" s="26">
        <f t="shared" si="136"/>
        <v>663891.57101086737</v>
      </c>
      <c r="R681" s="26">
        <f t="shared" si="137"/>
        <v>33194.578550543374</v>
      </c>
      <c r="S681" s="26">
        <f>IF(IFERROR(MATCH(H681,Table16[Date],0),0)=1,INDEX(Table16[New Claimed],MATCH(H681,Table16[Date],0)),S680+(K680*0.01)+J681)</f>
        <v>155065.725991207</v>
      </c>
      <c r="T681" s="27">
        <f t="shared" si="131"/>
        <v>-5.0917294489149202E-2</v>
      </c>
      <c r="U681" s="28">
        <f t="shared" si="132"/>
        <v>1.6285702353228959E-5</v>
      </c>
      <c r="V681" s="29">
        <f t="shared" si="127"/>
        <v>1.6944962330651046E-2</v>
      </c>
      <c r="W681" s="45">
        <f t="shared" si="133"/>
        <v>41810362.566181004</v>
      </c>
      <c r="X681" s="45">
        <f t="shared" si="134"/>
        <v>0</v>
      </c>
      <c r="Y681" s="15"/>
      <c r="Z681" s="15"/>
    </row>
    <row r="682" spans="1:26" ht="18" customHeight="1" x14ac:dyDescent="0.25">
      <c r="A682" s="15"/>
      <c r="B682" s="15"/>
      <c r="C682" s="15"/>
      <c r="D682" s="15"/>
      <c r="E682" s="16"/>
      <c r="F682" s="15"/>
      <c r="G682" s="23">
        <v>680</v>
      </c>
      <c r="H682" s="24">
        <f t="shared" si="126"/>
        <v>45398</v>
      </c>
      <c r="I682" s="25">
        <f>SUMIF(Table1[Date],"="&amp;H682,Table1[$STAKE TO FAUCET])</f>
        <v>0</v>
      </c>
      <c r="J682" s="25">
        <f>SUMIF(Table13[Date],"="&amp;H682,Table13[$STAKE CLAIMED])</f>
        <v>0</v>
      </c>
      <c r="K682" s="26">
        <f>IF(IFERROR(MATCH(H682,Table16[Date],0),0)=1,INDEX(Table16[New NFV],MATCH(H682,Table16[Date],0)),K681 + (K681*0.0095)+I682)</f>
        <v>148954.49071871731</v>
      </c>
      <c r="L682" s="26">
        <f>IF(T682&lt;-0.33,IF(L681-(W681-X682)&lt;K682,K682,L681-(W681-X682)),IF(IFERROR(MATCH(H682,Table16[Date],0),0)=1,INDEX(Table16[New GFV],MATCH(H682,Table16[Date],0)),L681+(L681*V681*0.95)+I682))</f>
        <v>40359487.310542785</v>
      </c>
      <c r="M682" s="26">
        <f t="shared" si="135"/>
        <v>1475.5273969164666</v>
      </c>
      <c r="N682" s="26">
        <f t="shared" si="129"/>
        <v>73.776369845823339</v>
      </c>
      <c r="O682" s="26">
        <f t="shared" si="128"/>
        <v>673055.33965350769</v>
      </c>
      <c r="P682" s="26">
        <f t="shared" si="130"/>
        <v>33652.766982675384</v>
      </c>
      <c r="Q682" s="26">
        <f t="shared" si="136"/>
        <v>674530.8670504241</v>
      </c>
      <c r="R682" s="26">
        <f t="shared" si="137"/>
        <v>33726.543352521207</v>
      </c>
      <c r="S682" s="26">
        <f>IF(IFERROR(MATCH(H682,Table16[Date],0),0)=1,INDEX(Table16[New Claimed],MATCH(H682,Table16[Date],0)),S681+(K681*0.01)+J682)</f>
        <v>156541.25338812347</v>
      </c>
      <c r="T682" s="27">
        <f t="shared" si="131"/>
        <v>-5.0933426933282955E-2</v>
      </c>
      <c r="U682" s="28">
        <f t="shared" si="132"/>
        <v>1.6132444133752644E-5</v>
      </c>
      <c r="V682" s="29">
        <f t="shared" si="127"/>
        <v>1.6943994384003021E-2</v>
      </c>
      <c r="W682" s="45">
        <f t="shared" si="133"/>
        <v>42483417.905834511</v>
      </c>
      <c r="X682" s="45">
        <f t="shared" si="134"/>
        <v>0</v>
      </c>
      <c r="Y682" s="15"/>
      <c r="Z682" s="15"/>
    </row>
    <row r="683" spans="1:26" ht="18" customHeight="1" x14ac:dyDescent="0.25">
      <c r="A683" s="15"/>
      <c r="B683" s="15"/>
      <c r="C683" s="15"/>
      <c r="D683" s="15"/>
      <c r="E683" s="16"/>
      <c r="F683" s="15"/>
      <c r="G683" s="23">
        <v>681</v>
      </c>
      <c r="H683" s="24">
        <f t="shared" si="126"/>
        <v>45399</v>
      </c>
      <c r="I683" s="25">
        <f>SUMIF(Table1[Date],"="&amp;H683,Table1[$STAKE TO FAUCET])</f>
        <v>0</v>
      </c>
      <c r="J683" s="25">
        <f>SUMIF(Table13[Date],"="&amp;H683,Table13[$STAKE CLAIMED])</f>
        <v>0</v>
      </c>
      <c r="K683" s="26">
        <f>IF(IFERROR(MATCH(H683,Table16[Date],0),0)=1,INDEX(Table16[New NFV],MATCH(H683,Table16[Date],0)),K682 + (K682*0.0095)+I683)</f>
        <v>150369.55838054512</v>
      </c>
      <c r="L683" s="26">
        <f>IF(T683&lt;-0.33,IF(L682-(W682-X683)&lt;K683,K683,L682-(W682-X683)),IF(IFERROR(MATCH(H683,Table16[Date],0),0)=1,INDEX(Table16[New GFV],MATCH(H683,Table16[Date],0)),L682+(L682*V682*0.95)+I683))</f>
        <v>41009145.690557308</v>
      </c>
      <c r="M683" s="26">
        <f t="shared" si="135"/>
        <v>1489.5449071871731</v>
      </c>
      <c r="N683" s="26">
        <f t="shared" si="129"/>
        <v>74.477245359358662</v>
      </c>
      <c r="O683" s="26">
        <f t="shared" si="128"/>
        <v>683850.92633107817</v>
      </c>
      <c r="P683" s="26">
        <f t="shared" si="130"/>
        <v>34192.546316553911</v>
      </c>
      <c r="Q683" s="26">
        <f t="shared" si="136"/>
        <v>685340.4712382654</v>
      </c>
      <c r="R683" s="26">
        <f t="shared" si="137"/>
        <v>34267.023561913273</v>
      </c>
      <c r="S683" s="26">
        <f>IF(IFERROR(MATCH(H683,Table16[Date],0),0)=1,INDEX(Table16[New Claimed],MATCH(H683,Table16[Date],0)),S682+(K682*0.01)+J683)</f>
        <v>158030.79829531064</v>
      </c>
      <c r="T683" s="27">
        <f t="shared" si="131"/>
        <v>-5.0949407561449209E-2</v>
      </c>
      <c r="U683" s="28">
        <f t="shared" si="132"/>
        <v>1.5980628166253896E-5</v>
      </c>
      <c r="V683" s="29">
        <f t="shared" si="127"/>
        <v>1.6943035546313046E-2</v>
      </c>
      <c r="W683" s="45">
        <f t="shared" si="133"/>
        <v>43167268.832165591</v>
      </c>
      <c r="X683" s="45">
        <f t="shared" si="134"/>
        <v>0</v>
      </c>
      <c r="Y683" s="15"/>
      <c r="Z683" s="15"/>
    </row>
    <row r="684" spans="1:26" ht="18" customHeight="1" x14ac:dyDescent="0.25">
      <c r="A684" s="15"/>
      <c r="B684" s="15"/>
      <c r="C684" s="15"/>
      <c r="D684" s="15"/>
      <c r="E684" s="16"/>
      <c r="F684" s="15"/>
      <c r="G684" s="23">
        <v>682</v>
      </c>
      <c r="H684" s="24">
        <f t="shared" si="126"/>
        <v>45400</v>
      </c>
      <c r="I684" s="25">
        <f>SUMIF(Table1[Date],"="&amp;H684,Table1[$STAKE TO FAUCET])</f>
        <v>0</v>
      </c>
      <c r="J684" s="25">
        <f>SUMIF(Table13[Date],"="&amp;H684,Table13[$STAKE CLAIMED])</f>
        <v>0</v>
      </c>
      <c r="K684" s="26">
        <f>IF(IFERROR(MATCH(H684,Table16[Date],0),0)=1,INDEX(Table16[New NFV],MATCH(H684,Table16[Date],0)),K683 + (K683*0.0095)+I684)</f>
        <v>151798.0691851603</v>
      </c>
      <c r="L684" s="26">
        <f>IF(T684&lt;-0.33,IF(L683-(W683-X684)&lt;K684,K684,L683-(W683-X684)),IF(IFERROR(MATCH(H684,Table16[Date],0),0)=1,INDEX(Table16[New GFV],MATCH(H684,Table16[Date],0)),L683+(L683*V683*0.95)+I684))</f>
        <v>41669224.133058399</v>
      </c>
      <c r="M684" s="26">
        <f t="shared" si="135"/>
        <v>1503.6955838054512</v>
      </c>
      <c r="N684" s="26">
        <f t="shared" si="129"/>
        <v>75.184779190272565</v>
      </c>
      <c r="O684" s="26">
        <f t="shared" si="128"/>
        <v>694819.41315904295</v>
      </c>
      <c r="P684" s="26">
        <f t="shared" si="130"/>
        <v>34740.970657952152</v>
      </c>
      <c r="Q684" s="26">
        <f t="shared" si="136"/>
        <v>696323.10874284839</v>
      </c>
      <c r="R684" s="26">
        <f t="shared" si="137"/>
        <v>34816.155437142421</v>
      </c>
      <c r="S684" s="26">
        <f>IF(IFERROR(MATCH(H684,Table16[Date],0),0)=1,INDEX(Table16[New Claimed],MATCH(H684,Table16[Date],0)),S683+(K683*0.01)+J684)</f>
        <v>159534.49387911608</v>
      </c>
      <c r="T684" s="27">
        <f t="shared" si="131"/>
        <v>-5.0965237802326979E-2</v>
      </c>
      <c r="U684" s="28">
        <f t="shared" si="132"/>
        <v>1.5830240877770518E-5</v>
      </c>
      <c r="V684" s="29">
        <f t="shared" si="127"/>
        <v>1.694208573186038E-2</v>
      </c>
      <c r="W684" s="45">
        <f t="shared" si="133"/>
        <v>43862088.245324634</v>
      </c>
      <c r="X684" s="45">
        <f t="shared" si="134"/>
        <v>0</v>
      </c>
      <c r="Y684" s="15"/>
      <c r="Z684" s="15"/>
    </row>
    <row r="685" spans="1:26" ht="18" customHeight="1" x14ac:dyDescent="0.25">
      <c r="A685" s="15"/>
      <c r="B685" s="15"/>
      <c r="C685" s="15"/>
      <c r="D685" s="15"/>
      <c r="E685" s="16"/>
      <c r="F685" s="15"/>
      <c r="G685" s="23">
        <v>683</v>
      </c>
      <c r="H685" s="24">
        <f t="shared" si="126"/>
        <v>45401</v>
      </c>
      <c r="I685" s="25">
        <f>SUMIF(Table1[Date],"="&amp;H685,Table1[$STAKE TO FAUCET])</f>
        <v>0</v>
      </c>
      <c r="J685" s="25">
        <f>SUMIF(Table13[Date],"="&amp;H685,Table13[$STAKE CLAIMED])</f>
        <v>0</v>
      </c>
      <c r="K685" s="26">
        <f>IF(IFERROR(MATCH(H685,Table16[Date],0),0)=1,INDEX(Table16[New NFV],MATCH(H685,Table16[Date],0)),K684 + (K684*0.0095)+I685)</f>
        <v>153240.15084241933</v>
      </c>
      <c r="L685" s="26">
        <f>IF(T685&lt;-0.33,IF(L684-(W684-X685)&lt;K685,K685,L684-(W684-X685)),IF(IFERROR(MATCH(H685,Table16[Date],0),0)=1,INDEX(Table16[New GFV],MATCH(H685,Table16[Date],0)),L684+(L684*V684*0.95)+I685))</f>
        <v>42339889.522318661</v>
      </c>
      <c r="M685" s="26">
        <f t="shared" si="135"/>
        <v>1517.9806918516031</v>
      </c>
      <c r="N685" s="26">
        <f t="shared" si="129"/>
        <v>75.899034592580151</v>
      </c>
      <c r="O685" s="26">
        <f t="shared" si="128"/>
        <v>705963.56764238095</v>
      </c>
      <c r="P685" s="26">
        <f t="shared" si="130"/>
        <v>35298.178382119047</v>
      </c>
      <c r="Q685" s="26">
        <f t="shared" si="136"/>
        <v>707481.54833423253</v>
      </c>
      <c r="R685" s="26">
        <f t="shared" si="137"/>
        <v>35374.077416711625</v>
      </c>
      <c r="S685" s="26">
        <f>IF(IFERROR(MATCH(H685,Table16[Date],0),0)=1,INDEX(Table16[New Claimed],MATCH(H685,Table16[Date],0)),S684+(K684*0.01)+J685)</f>
        <v>161052.47457096769</v>
      </c>
      <c r="T685" s="27">
        <f t="shared" si="131"/>
        <v>-5.0980919071151071E-2</v>
      </c>
      <c r="U685" s="28">
        <f t="shared" si="132"/>
        <v>1.5681268824091488E-5</v>
      </c>
      <c r="V685" s="29">
        <f t="shared" si="127"/>
        <v>1.6941144855730932E-2</v>
      </c>
      <c r="W685" s="45">
        <f t="shared" si="133"/>
        <v>44568051.812967017</v>
      </c>
      <c r="X685" s="45">
        <f t="shared" si="134"/>
        <v>0</v>
      </c>
      <c r="Y685" s="15"/>
      <c r="Z685" s="15"/>
    </row>
    <row r="686" spans="1:26" ht="18" customHeight="1" x14ac:dyDescent="0.25">
      <c r="A686" s="15"/>
      <c r="B686" s="15"/>
      <c r="C686" s="15"/>
      <c r="D686" s="15"/>
      <c r="E686" s="16"/>
      <c r="F686" s="15"/>
      <c r="G686" s="23">
        <v>684</v>
      </c>
      <c r="H686" s="24">
        <f t="shared" si="126"/>
        <v>45402</v>
      </c>
      <c r="I686" s="25">
        <f>SUMIF(Table1[Date],"="&amp;H686,Table1[$STAKE TO FAUCET])</f>
        <v>0</v>
      </c>
      <c r="J686" s="25">
        <f>SUMIF(Table13[Date],"="&amp;H686,Table13[$STAKE CLAIMED])</f>
        <v>0</v>
      </c>
      <c r="K686" s="26">
        <f>IF(IFERROR(MATCH(H686,Table16[Date],0),0)=1,INDEX(Table16[New NFV],MATCH(H686,Table16[Date],0)),K685 + (K685*0.0095)+I686)</f>
        <v>154695.93227542232</v>
      </c>
      <c r="L686" s="26">
        <f>IF(T686&lt;-0.33,IF(L685-(W685-X686)&lt;K686,K686,L685-(W685-X686)),IF(IFERROR(MATCH(H686,Table16[Date],0),0)=1,INDEX(Table16[New GFV],MATCH(H686,Table16[Date],0)),L685+(L685*V685*0.95)+I686))</f>
        <v>43021311.413813241</v>
      </c>
      <c r="M686" s="26">
        <f t="shared" si="135"/>
        <v>1532.4015084241933</v>
      </c>
      <c r="N686" s="26">
        <f t="shared" si="129"/>
        <v>76.620075421209663</v>
      </c>
      <c r="O686" s="26">
        <f t="shared" si="128"/>
        <v>717286.20157324476</v>
      </c>
      <c r="P686" s="26">
        <f t="shared" si="130"/>
        <v>35864.310078662238</v>
      </c>
      <c r="Q686" s="26">
        <f t="shared" si="136"/>
        <v>718818.60308166896</v>
      </c>
      <c r="R686" s="26">
        <f t="shared" si="137"/>
        <v>35940.930154083449</v>
      </c>
      <c r="S686" s="26">
        <f>IF(IFERROR(MATCH(H686,Table16[Date],0),0)=1,INDEX(Table16[New Claimed],MATCH(H686,Table16[Date],0)),S685+(K685*0.01)+J686)</f>
        <v>162584.87607939189</v>
      </c>
      <c r="T686" s="27">
        <f t="shared" si="131"/>
        <v>-5.0996452769837573E-2</v>
      </c>
      <c r="U686" s="28">
        <f t="shared" si="132"/>
        <v>1.5533698686502617E-5</v>
      </c>
      <c r="V686" s="29">
        <f t="shared" si="127"/>
        <v>1.6940212833809743E-2</v>
      </c>
      <c r="W686" s="45">
        <f t="shared" si="133"/>
        <v>45285338.014540263</v>
      </c>
      <c r="X686" s="45">
        <f t="shared" si="134"/>
        <v>0</v>
      </c>
      <c r="Y686" s="15"/>
      <c r="Z686" s="15"/>
    </row>
    <row r="687" spans="1:26" ht="18" customHeight="1" x14ac:dyDescent="0.25">
      <c r="A687" s="15"/>
      <c r="B687" s="15"/>
      <c r="C687" s="15"/>
      <c r="D687" s="15"/>
      <c r="E687" s="16"/>
      <c r="F687" s="15"/>
      <c r="G687" s="23">
        <v>685</v>
      </c>
      <c r="H687" s="24">
        <f t="shared" si="126"/>
        <v>45403</v>
      </c>
      <c r="I687" s="25">
        <f>SUMIF(Table1[Date],"="&amp;H687,Table1[$STAKE TO FAUCET])</f>
        <v>0</v>
      </c>
      <c r="J687" s="25">
        <f>SUMIF(Table13[Date],"="&amp;H687,Table13[$STAKE CLAIMED])</f>
        <v>0</v>
      </c>
      <c r="K687" s="26">
        <f>IF(IFERROR(MATCH(H687,Table16[Date],0),0)=1,INDEX(Table16[New NFV],MATCH(H687,Table16[Date],0)),K686 + (K686*0.0095)+I687)</f>
        <v>156165.54363203884</v>
      </c>
      <c r="L687" s="26">
        <f>IF(T687&lt;-0.33,IF(L686-(W686-X687)&lt;K687,K687,L686-(W686-X687)),IF(IFERROR(MATCH(H687,Table16[Date],0),0)=1,INDEX(Table16[New GFV],MATCH(H687,Table16[Date],0)),L686+(L686*V686*0.95)+I687))</f>
        <v>43713662.076965868</v>
      </c>
      <c r="M687" s="26">
        <f t="shared" si="135"/>
        <v>1546.9593227542232</v>
      </c>
      <c r="N687" s="26">
        <f t="shared" si="129"/>
        <v>77.347966137711168</v>
      </c>
      <c r="O687" s="26">
        <f t="shared" si="128"/>
        <v>728790.17173960467</v>
      </c>
      <c r="P687" s="26">
        <f t="shared" si="130"/>
        <v>36439.508586980235</v>
      </c>
      <c r="Q687" s="26">
        <f t="shared" si="136"/>
        <v>730337.13106235885</v>
      </c>
      <c r="R687" s="26">
        <f t="shared" si="137"/>
        <v>36516.856553117948</v>
      </c>
      <c r="S687" s="26">
        <f>IF(IFERROR(MATCH(H687,Table16[Date],0),0)=1,INDEX(Table16[New Claimed],MATCH(H687,Table16[Date],0)),S686+(K686*0.01)+J687)</f>
        <v>164131.83540214613</v>
      </c>
      <c r="T687" s="27">
        <f t="shared" si="131"/>
        <v>-5.1011840287110088E-2</v>
      </c>
      <c r="U687" s="28">
        <f t="shared" si="132"/>
        <v>1.5387517272515139E-5</v>
      </c>
      <c r="V687" s="29">
        <f t="shared" si="127"/>
        <v>1.6939289582773392E-2</v>
      </c>
      <c r="W687" s="45">
        <f t="shared" si="133"/>
        <v>46014128.186279871</v>
      </c>
      <c r="X687" s="45">
        <f t="shared" si="134"/>
        <v>0</v>
      </c>
      <c r="Y687" s="15"/>
      <c r="Z687" s="15"/>
    </row>
    <row r="688" spans="1:26" ht="18" customHeight="1" x14ac:dyDescent="0.25">
      <c r="A688" s="15"/>
      <c r="B688" s="15"/>
      <c r="C688" s="15"/>
      <c r="D688" s="15"/>
      <c r="E688" s="16"/>
      <c r="F688" s="15"/>
      <c r="G688" s="23">
        <v>686</v>
      </c>
      <c r="H688" s="24">
        <f t="shared" ref="H688:H732" si="138">H687+1</f>
        <v>45404</v>
      </c>
      <c r="I688" s="25">
        <f>SUMIF(Table1[Date],"="&amp;H688,Table1[$STAKE TO FAUCET])</f>
        <v>0</v>
      </c>
      <c r="J688" s="25">
        <f>SUMIF(Table13[Date],"="&amp;H688,Table13[$STAKE CLAIMED])</f>
        <v>0</v>
      </c>
      <c r="K688" s="26">
        <f>IF(IFERROR(MATCH(H688,Table16[Date],0),0)=1,INDEX(Table16[New NFV],MATCH(H688,Table16[Date],0)),K687 + (K687*0.0095)+I688)</f>
        <v>157649.11629654322</v>
      </c>
      <c r="L688" s="26">
        <f>IF(T688&lt;-0.33,IF(L687-(W687-X688)&lt;K688,K688,L687-(W687-X688)),IF(IFERROR(MATCH(H688,Table16[Date],0),0)=1,INDEX(Table16[New GFV],MATCH(H688,Table16[Date],0)),L687+(L687*V687*0.95)+I688))</f>
        <v>44417116.538578831</v>
      </c>
      <c r="M688" s="26">
        <f t="shared" si="135"/>
        <v>1561.6554363203884</v>
      </c>
      <c r="N688" s="26">
        <f t="shared" si="129"/>
        <v>78.082771816019431</v>
      </c>
      <c r="O688" s="26">
        <f t="shared" si="128"/>
        <v>740478.38064522424</v>
      </c>
      <c r="P688" s="26">
        <f t="shared" si="130"/>
        <v>37023.919032261212</v>
      </c>
      <c r="Q688" s="26">
        <f t="shared" si="136"/>
        <v>742040.03608154459</v>
      </c>
      <c r="R688" s="26">
        <f t="shared" si="137"/>
        <v>37102.001804077234</v>
      </c>
      <c r="S688" s="26">
        <f>IF(IFERROR(MATCH(H688,Table16[Date],0),0)=1,INDEX(Table16[New Claimed],MATCH(H688,Table16[Date],0)),S687+(K687*0.01)+J688)</f>
        <v>165693.4908384665</v>
      </c>
      <c r="T688" s="27">
        <f t="shared" si="131"/>
        <v>-5.1027082998623047E-2</v>
      </c>
      <c r="U688" s="28">
        <f t="shared" si="132"/>
        <v>1.5242711512958307E-5</v>
      </c>
      <c r="V688" s="29">
        <f t="shared" si="127"/>
        <v>1.6938375020082615E-2</v>
      </c>
      <c r="W688" s="45">
        <f t="shared" si="133"/>
        <v>46754606.566925094</v>
      </c>
      <c r="X688" s="45">
        <f t="shared" si="134"/>
        <v>0</v>
      </c>
      <c r="Y688" s="15"/>
      <c r="Z688" s="15"/>
    </row>
    <row r="689" spans="1:26" ht="18" customHeight="1" x14ac:dyDescent="0.25">
      <c r="A689" s="15"/>
      <c r="B689" s="15"/>
      <c r="C689" s="15"/>
      <c r="D689" s="15"/>
      <c r="E689" s="16"/>
      <c r="F689" s="15"/>
      <c r="G689" s="23">
        <v>687</v>
      </c>
      <c r="H689" s="24">
        <f t="shared" si="138"/>
        <v>45405</v>
      </c>
      <c r="I689" s="25">
        <f>SUMIF(Table1[Date],"="&amp;H689,Table1[$STAKE TO FAUCET])</f>
        <v>0</v>
      </c>
      <c r="J689" s="25">
        <f>SUMIF(Table13[Date],"="&amp;H689,Table13[$STAKE CLAIMED])</f>
        <v>0</v>
      </c>
      <c r="K689" s="26">
        <f>IF(IFERROR(MATCH(H689,Table16[Date],0),0)=1,INDEX(Table16[New NFV],MATCH(H689,Table16[Date],0)),K688 + (K688*0.0095)+I689)</f>
        <v>159146.78290136036</v>
      </c>
      <c r="L689" s="26">
        <f>IF(T689&lt;-0.33,IF(L688-(W688-X689)&lt;K689,K689,L688-(W688-X689)),IF(IFERROR(MATCH(H689,Table16[Date],0),0)=1,INDEX(Table16[New GFV],MATCH(H689,Table16[Date],0)),L688+(L688*V688*0.95)+I689))</f>
        <v>45131852.626957938</v>
      </c>
      <c r="M689" s="26">
        <f t="shared" si="135"/>
        <v>1576.4911629654323</v>
      </c>
      <c r="N689" s="26">
        <f t="shared" si="129"/>
        <v>78.82455814827162</v>
      </c>
      <c r="O689" s="26">
        <f t="shared" si="128"/>
        <v>752353.77724116202</v>
      </c>
      <c r="P689" s="26">
        <f t="shared" si="130"/>
        <v>37617.688862058101</v>
      </c>
      <c r="Q689" s="26">
        <f t="shared" si="136"/>
        <v>753930.26840412745</v>
      </c>
      <c r="R689" s="26">
        <f t="shared" si="137"/>
        <v>37696.513420206371</v>
      </c>
      <c r="S689" s="26">
        <f>IF(IFERROR(MATCH(H689,Table16[Date],0),0)=1,INDEX(Table16[New Claimed],MATCH(H689,Table16[Date],0)),S688+(K688*0.01)+J689)</f>
        <v>167269.98200143193</v>
      </c>
      <c r="T689" s="27">
        <f t="shared" si="131"/>
        <v>-5.1042182267085769E-2</v>
      </c>
      <c r="U689" s="28">
        <f t="shared" si="132"/>
        <v>1.509926846272186E-5</v>
      </c>
      <c r="V689" s="29">
        <f t="shared" si="127"/>
        <v>1.693746906397485E-2</v>
      </c>
      <c r="W689" s="45">
        <f t="shared" si="133"/>
        <v>47506960.344166256</v>
      </c>
      <c r="X689" s="45">
        <f t="shared" si="134"/>
        <v>0</v>
      </c>
      <c r="Y689" s="15"/>
      <c r="Z689" s="15"/>
    </row>
    <row r="690" spans="1:26" ht="18" customHeight="1" x14ac:dyDescent="0.25">
      <c r="A690" s="15"/>
      <c r="B690" s="15"/>
      <c r="C690" s="15"/>
      <c r="D690" s="15"/>
      <c r="E690" s="16"/>
      <c r="F690" s="15"/>
      <c r="G690" s="23">
        <v>688</v>
      </c>
      <c r="H690" s="24">
        <f t="shared" si="138"/>
        <v>45406</v>
      </c>
      <c r="I690" s="25">
        <f>SUMIF(Table1[Date],"="&amp;H690,Table1[$STAKE TO FAUCET])</f>
        <v>0</v>
      </c>
      <c r="J690" s="25">
        <f>SUMIF(Table13[Date],"="&amp;H690,Table13[$STAKE CLAIMED])</f>
        <v>0</v>
      </c>
      <c r="K690" s="26">
        <f>IF(IFERROR(MATCH(H690,Table16[Date],0),0)=1,INDEX(Table16[New NFV],MATCH(H690,Table16[Date],0)),K689 + (K689*0.0095)+I690)</f>
        <v>160658.6773389233</v>
      </c>
      <c r="L690" s="26">
        <f>IF(T690&lt;-0.33,IF(L689-(W689-X690)&lt;K690,K690,L689-(W689-X690)),IF(IFERROR(MATCH(H690,Table16[Date],0),0)=1,INDEX(Table16[New GFV],MATCH(H690,Table16[Date],0)),L689+(L689*V689*0.95)+I690))</f>
        <v>45858051.016743459</v>
      </c>
      <c r="M690" s="26">
        <f t="shared" si="135"/>
        <v>1591.4678290136037</v>
      </c>
      <c r="N690" s="26">
        <f t="shared" si="129"/>
        <v>79.573391450680191</v>
      </c>
      <c r="O690" s="26">
        <f t="shared" si="128"/>
        <v>764419.35766897211</v>
      </c>
      <c r="P690" s="26">
        <f t="shared" si="130"/>
        <v>38220.967883448604</v>
      </c>
      <c r="Q690" s="26">
        <f t="shared" si="136"/>
        <v>766010.8254979857</v>
      </c>
      <c r="R690" s="26">
        <f t="shared" si="137"/>
        <v>38300.541274899282</v>
      </c>
      <c r="S690" s="26">
        <f>IF(IFERROR(MATCH(H690,Table16[Date],0),0)=1,INDEX(Table16[New Claimed],MATCH(H690,Table16[Date],0)),S689+(K689*0.01)+J690)</f>
        <v>168861.44983044552</v>
      </c>
      <c r="T690" s="27">
        <f t="shared" si="131"/>
        <v>-5.1057139442382972E-2</v>
      </c>
      <c r="U690" s="28">
        <f t="shared" si="132"/>
        <v>1.4957175297203307E-5</v>
      </c>
      <c r="V690" s="29">
        <f t="shared" si="127"/>
        <v>1.6936571633457017E-2</v>
      </c>
      <c r="W690" s="45">
        <f t="shared" si="133"/>
        <v>48271379.70183523</v>
      </c>
      <c r="X690" s="45">
        <f t="shared" si="134"/>
        <v>0</v>
      </c>
      <c r="Y690" s="15"/>
      <c r="Z690" s="15"/>
    </row>
    <row r="691" spans="1:26" ht="18" customHeight="1" x14ac:dyDescent="0.25">
      <c r="A691" s="15"/>
      <c r="B691" s="15"/>
      <c r="C691" s="15"/>
      <c r="D691" s="15"/>
      <c r="E691" s="16"/>
      <c r="F691" s="15"/>
      <c r="G691" s="23">
        <v>689</v>
      </c>
      <c r="H691" s="24">
        <f t="shared" si="138"/>
        <v>45407</v>
      </c>
      <c r="I691" s="25">
        <f>SUMIF(Table1[Date],"="&amp;H691,Table1[$STAKE TO FAUCET])</f>
        <v>0</v>
      </c>
      <c r="J691" s="25">
        <f>SUMIF(Table13[Date],"="&amp;H691,Table13[$STAKE CLAIMED])</f>
        <v>0</v>
      </c>
      <c r="K691" s="26">
        <f>IF(IFERROR(MATCH(H691,Table16[Date],0),0)=1,INDEX(Table16[New NFV],MATCH(H691,Table16[Date],0)),K690 + (K690*0.0095)+I691)</f>
        <v>162184.93477364306</v>
      </c>
      <c r="L691" s="26">
        <f>IF(T691&lt;-0.33,IF(L690-(W690-X691)&lt;K691,K691,L690-(W690-X691)),IF(IFERROR(MATCH(H691,Table16[Date],0),0)=1,INDEX(Table16[New GFV],MATCH(H691,Table16[Date],0)),L690+(L690*V690*0.95)+I691))</f>
        <v>46595895.274458468</v>
      </c>
      <c r="M691" s="26">
        <f t="shared" si="135"/>
        <v>1606.586773389233</v>
      </c>
      <c r="N691" s="26">
        <f t="shared" si="129"/>
        <v>80.329338669461663</v>
      </c>
      <c r="O691" s="26">
        <f t="shared" si="128"/>
        <v>776678.16601580195</v>
      </c>
      <c r="P691" s="26">
        <f t="shared" si="130"/>
        <v>38833.908300790099</v>
      </c>
      <c r="Q691" s="26">
        <f t="shared" si="136"/>
        <v>778284.7527891912</v>
      </c>
      <c r="R691" s="26">
        <f t="shared" si="137"/>
        <v>38914.237639459563</v>
      </c>
      <c r="S691" s="26">
        <f>IF(IFERROR(MATCH(H691,Table16[Date],0),0)=1,INDEX(Table16[New Claimed],MATCH(H691,Table16[Date],0)),S690+(K690*0.01)+J691)</f>
        <v>170468.03660383474</v>
      </c>
      <c r="T691" s="27">
        <f t="shared" si="131"/>
        <v>-5.1071955861696827E-2</v>
      </c>
      <c r="U691" s="28">
        <f t="shared" si="132"/>
        <v>1.48164193138553E-5</v>
      </c>
      <c r="V691" s="29">
        <f t="shared" si="127"/>
        <v>1.6935682648298186E-2</v>
      </c>
      <c r="W691" s="45">
        <f t="shared" si="133"/>
        <v>49048057.867851034</v>
      </c>
      <c r="X691" s="45">
        <f t="shared" si="134"/>
        <v>0</v>
      </c>
      <c r="Y691" s="15"/>
      <c r="Z691" s="15"/>
    </row>
    <row r="692" spans="1:26" ht="18" customHeight="1" x14ac:dyDescent="0.25">
      <c r="A692" s="15"/>
      <c r="B692" s="15"/>
      <c r="C692" s="15"/>
      <c r="D692" s="15"/>
      <c r="E692" s="16"/>
      <c r="F692" s="15"/>
      <c r="G692" s="23">
        <v>690</v>
      </c>
      <c r="H692" s="24">
        <f t="shared" si="138"/>
        <v>45408</v>
      </c>
      <c r="I692" s="25">
        <f>SUMIF(Table1[Date],"="&amp;H692,Table1[$STAKE TO FAUCET])</f>
        <v>0</v>
      </c>
      <c r="J692" s="25">
        <f>SUMIF(Table13[Date],"="&amp;H692,Table13[$STAKE CLAIMED])</f>
        <v>0</v>
      </c>
      <c r="K692" s="26">
        <f>IF(IFERROR(MATCH(H692,Table16[Date],0),0)=1,INDEX(Table16[New NFV],MATCH(H692,Table16[Date],0)),K691 + (K691*0.0095)+I692)</f>
        <v>163725.69165399266</v>
      </c>
      <c r="L692" s="26">
        <f>IF(T692&lt;-0.33,IF(L691-(W691-X692)&lt;K692,K692,L691-(W691-X692)),IF(IFERROR(MATCH(H692,Table16[Date],0),0)=1,INDEX(Table16[New GFV],MATCH(H692,Table16[Date],0)),L691+(L691*V691*0.95)+I692))</f>
        <v>47345571.904785953</v>
      </c>
      <c r="M692" s="26">
        <f t="shared" si="135"/>
        <v>1621.8493477364307</v>
      </c>
      <c r="N692" s="26">
        <f t="shared" si="129"/>
        <v>81.092467386821539</v>
      </c>
      <c r="O692" s="26">
        <f t="shared" si="128"/>
        <v>789133.29508156574</v>
      </c>
      <c r="P692" s="26">
        <f t="shared" si="130"/>
        <v>39456.664754078287</v>
      </c>
      <c r="Q692" s="26">
        <f t="shared" si="136"/>
        <v>790755.14442930219</v>
      </c>
      <c r="R692" s="26">
        <f t="shared" si="137"/>
        <v>39537.757221465108</v>
      </c>
      <c r="S692" s="26">
        <f>IF(IFERROR(MATCH(H692,Table16[Date],0),0)=1,INDEX(Table16[New Claimed],MATCH(H692,Table16[Date],0)),S691+(K691*0.01)+J692)</f>
        <v>172089.88595157117</v>
      </c>
      <c r="T692" s="27">
        <f t="shared" si="131"/>
        <v>-5.1086632849625432E-2</v>
      </c>
      <c r="U692" s="28">
        <f t="shared" si="132"/>
        <v>1.4676987928605167E-5</v>
      </c>
      <c r="V692" s="29">
        <f t="shared" si="127"/>
        <v>1.6934802029022471E-2</v>
      </c>
      <c r="W692" s="45">
        <f t="shared" si="133"/>
        <v>49837191.162932597</v>
      </c>
      <c r="X692" s="45">
        <f t="shared" si="134"/>
        <v>0</v>
      </c>
      <c r="Y692" s="15"/>
      <c r="Z692" s="15"/>
    </row>
    <row r="693" spans="1:26" ht="18" customHeight="1" x14ac:dyDescent="0.25">
      <c r="A693" s="15"/>
      <c r="B693" s="15"/>
      <c r="C693" s="15"/>
      <c r="D693" s="15"/>
      <c r="E693" s="16"/>
      <c r="F693" s="15"/>
      <c r="G693" s="23">
        <v>691</v>
      </c>
      <c r="H693" s="24">
        <f t="shared" si="138"/>
        <v>45409</v>
      </c>
      <c r="I693" s="25">
        <f>SUMIF(Table1[Date],"="&amp;H693,Table1[$STAKE TO FAUCET])</f>
        <v>0</v>
      </c>
      <c r="J693" s="25">
        <f>SUMIF(Table13[Date],"="&amp;H693,Table13[$STAKE CLAIMED])</f>
        <v>0</v>
      </c>
      <c r="K693" s="26">
        <f>IF(IFERROR(MATCH(H693,Table16[Date],0),0)=1,INDEX(Table16[New NFV],MATCH(H693,Table16[Date],0)),K692 + (K692*0.0095)+I693)</f>
        <v>165281.0857247056</v>
      </c>
      <c r="L693" s="26">
        <f>IF(T693&lt;-0.33,IF(L692-(W692-X693)&lt;K693,K693,L692-(W692-X693)),IF(IFERROR(MATCH(H693,Table16[Date],0),0)=1,INDEX(Table16[New GFV],MATCH(H693,Table16[Date],0)),L692+(L692*V692*0.95)+I693))</f>
        <v>48107270.397586435</v>
      </c>
      <c r="M693" s="26">
        <f t="shared" si="135"/>
        <v>1637.2569165399266</v>
      </c>
      <c r="N693" s="26">
        <f t="shared" si="129"/>
        <v>81.862845826996335</v>
      </c>
      <c r="O693" s="26">
        <f t="shared" si="128"/>
        <v>801787.8871583984</v>
      </c>
      <c r="P693" s="26">
        <f t="shared" si="130"/>
        <v>40089.394357919926</v>
      </c>
      <c r="Q693" s="26">
        <f t="shared" si="136"/>
        <v>803425.14407493838</v>
      </c>
      <c r="R693" s="26">
        <f t="shared" si="137"/>
        <v>40171.257203746922</v>
      </c>
      <c r="S693" s="26">
        <f>IF(IFERROR(MATCH(H693,Table16[Date],0),0)=1,INDEX(Table16[New Claimed],MATCH(H693,Table16[Date],0)),S692+(K692*0.01)+J693)</f>
        <v>173727.14286811108</v>
      </c>
      <c r="T693" s="27">
        <f t="shared" si="131"/>
        <v>-5.1101171718301475E-2</v>
      </c>
      <c r="U693" s="28">
        <f t="shared" si="132"/>
        <v>1.453886867604226E-5</v>
      </c>
      <c r="V693" s="29">
        <f t="shared" si="127"/>
        <v>1.6933929696901908E-2</v>
      </c>
      <c r="W693" s="45">
        <f t="shared" si="133"/>
        <v>50638979.050090998</v>
      </c>
      <c r="X693" s="45">
        <f t="shared" si="134"/>
        <v>0</v>
      </c>
      <c r="Y693" s="15"/>
      <c r="Z693" s="15"/>
    </row>
    <row r="694" spans="1:26" ht="18" customHeight="1" x14ac:dyDescent="0.25">
      <c r="A694" s="15"/>
      <c r="B694" s="15"/>
      <c r="C694" s="15"/>
      <c r="D694" s="15"/>
      <c r="E694" s="16"/>
      <c r="F694" s="15"/>
      <c r="G694" s="23">
        <v>692</v>
      </c>
      <c r="H694" s="24">
        <f t="shared" si="138"/>
        <v>45410</v>
      </c>
      <c r="I694" s="25">
        <f>SUMIF(Table1[Date],"="&amp;H694,Table1[$STAKE TO FAUCET])</f>
        <v>0</v>
      </c>
      <c r="J694" s="25">
        <f>SUMIF(Table13[Date],"="&amp;H694,Table13[$STAKE CLAIMED])</f>
        <v>0</v>
      </c>
      <c r="K694" s="26">
        <f>IF(IFERROR(MATCH(H694,Table16[Date],0),0)=1,INDEX(Table16[New NFV],MATCH(H694,Table16[Date],0)),K693 + (K693*0.0095)+I694)</f>
        <v>166851.25603909031</v>
      </c>
      <c r="L694" s="26">
        <f>IF(T694&lt;-0.33,IF(L693-(W693-X694)&lt;K694,K694,L693-(W693-X694)),IF(IFERROR(MATCH(H694,Table16[Date],0),0)=1,INDEX(Table16[New GFV],MATCH(H694,Table16[Date],0)),L693+(L693*V693*0.95)+I694))</f>
        <v>48881183.275667883</v>
      </c>
      <c r="M694" s="26">
        <f t="shared" si="135"/>
        <v>1652.810857247056</v>
      </c>
      <c r="N694" s="26">
        <f t="shared" si="129"/>
        <v>82.640542862352802</v>
      </c>
      <c r="O694" s="26">
        <f t="shared" si="128"/>
        <v>814645.13482257898</v>
      </c>
      <c r="P694" s="26">
        <f t="shared" si="130"/>
        <v>40732.256741128949</v>
      </c>
      <c r="Q694" s="26">
        <f t="shared" si="136"/>
        <v>816297.94567982608</v>
      </c>
      <c r="R694" s="26">
        <f t="shared" si="137"/>
        <v>40814.897283991304</v>
      </c>
      <c r="S694" s="26">
        <f>IF(IFERROR(MATCH(H694,Table16[Date],0),0)=1,INDEX(Table16[New Claimed],MATCH(H694,Table16[Date],0)),S693+(K693*0.01)+J694)</f>
        <v>175379.95372535815</v>
      </c>
      <c r="T694" s="27">
        <f t="shared" si="131"/>
        <v>-5.1115573767510136E-2</v>
      </c>
      <c r="U694" s="28">
        <f t="shared" si="132"/>
        <v>1.4402049208661616E-5</v>
      </c>
      <c r="V694" s="29">
        <f t="shared" si="127"/>
        <v>1.6933065573949389E-2</v>
      </c>
      <c r="W694" s="45">
        <f t="shared" si="133"/>
        <v>51453624.184913576</v>
      </c>
      <c r="X694" s="45">
        <f t="shared" si="134"/>
        <v>0</v>
      </c>
      <c r="Y694" s="15"/>
      <c r="Z694" s="15"/>
    </row>
    <row r="695" spans="1:26" ht="18" customHeight="1" x14ac:dyDescent="0.25">
      <c r="A695" s="15"/>
      <c r="B695" s="15"/>
      <c r="C695" s="15"/>
      <c r="D695" s="15"/>
      <c r="E695" s="16"/>
      <c r="F695" s="15"/>
      <c r="G695" s="23">
        <v>693</v>
      </c>
      <c r="H695" s="24">
        <f t="shared" si="138"/>
        <v>45411</v>
      </c>
      <c r="I695" s="25">
        <f>SUMIF(Table1[Date],"="&amp;H695,Table1[$STAKE TO FAUCET])</f>
        <v>0</v>
      </c>
      <c r="J695" s="25">
        <f>SUMIF(Table13[Date],"="&amp;H695,Table13[$STAKE CLAIMED])</f>
        <v>0</v>
      </c>
      <c r="K695" s="26">
        <f>IF(IFERROR(MATCH(H695,Table16[Date],0),0)=1,INDEX(Table16[New NFV],MATCH(H695,Table16[Date],0)),K694 + (K694*0.0095)+I695)</f>
        <v>168436.34297146168</v>
      </c>
      <c r="L695" s="26">
        <f>IF(T695&lt;-0.33,IF(L694-(W694-X695)&lt;K695,K695,L694-(W694-X695)),IF(IFERROR(MATCH(H695,Table16[Date],0),0)=1,INDEX(Table16[New GFV],MATCH(H695,Table16[Date],0)),L694+(L694*V694*0.95)+I695))</f>
        <v>49667506.143320046</v>
      </c>
      <c r="M695" s="26">
        <f t="shared" si="135"/>
        <v>1668.5125603909032</v>
      </c>
      <c r="N695" s="26">
        <f t="shared" si="129"/>
        <v>83.425628019545172</v>
      </c>
      <c r="O695" s="26">
        <f t="shared" si="128"/>
        <v>827708.28173912247</v>
      </c>
      <c r="P695" s="26">
        <f t="shared" si="130"/>
        <v>41385.414086956123</v>
      </c>
      <c r="Q695" s="26">
        <f t="shared" si="136"/>
        <v>829376.79429951333</v>
      </c>
      <c r="R695" s="26">
        <f t="shared" si="137"/>
        <v>41468.839714975671</v>
      </c>
      <c r="S695" s="26">
        <f>IF(IFERROR(MATCH(H695,Table16[Date],0),0)=1,INDEX(Table16[New Claimed],MATCH(H695,Table16[Date],0)),S694+(K694*0.01)+J695)</f>
        <v>177048.46628574905</v>
      </c>
      <c r="T695" s="27">
        <f t="shared" si="131"/>
        <v>-5.1129840284804377E-2</v>
      </c>
      <c r="U695" s="28">
        <f t="shared" si="132"/>
        <v>1.4266517294241055E-5</v>
      </c>
      <c r="V695" s="29">
        <f t="shared" ref="V695:V732" si="139">IF(T695&lt;-0.33,0,(IF(T695&gt;0,2,2-(2*T695*-1*100/33.3333333333333))/100))</f>
        <v>1.6932209582911736E-2</v>
      </c>
      <c r="W695" s="45">
        <f t="shared" si="133"/>
        <v>52281332.466652699</v>
      </c>
      <c r="X695" s="45">
        <f t="shared" si="134"/>
        <v>0</v>
      </c>
      <c r="Y695" s="15"/>
      <c r="Z695" s="15"/>
    </row>
    <row r="696" spans="1:26" ht="18" customHeight="1" x14ac:dyDescent="0.25">
      <c r="A696" s="15"/>
      <c r="B696" s="15"/>
      <c r="C696" s="15"/>
      <c r="D696" s="15"/>
      <c r="E696" s="16"/>
      <c r="F696" s="15"/>
      <c r="G696" s="23">
        <v>694</v>
      </c>
      <c r="H696" s="24">
        <f t="shared" si="138"/>
        <v>45412</v>
      </c>
      <c r="I696" s="25">
        <f>SUMIF(Table1[Date],"="&amp;H696,Table1[$STAKE TO FAUCET])</f>
        <v>0</v>
      </c>
      <c r="J696" s="25">
        <f>SUMIF(Table13[Date],"="&amp;H696,Table13[$STAKE CLAIMED])</f>
        <v>0</v>
      </c>
      <c r="K696" s="26">
        <f>IF(IFERROR(MATCH(H696,Table16[Date],0),0)=1,INDEX(Table16[New NFV],MATCH(H696,Table16[Date],0)),K695 + (K695*0.0095)+I696)</f>
        <v>170036.48822969056</v>
      </c>
      <c r="L696" s="26">
        <f>IF(T696&lt;-0.33,IF(L695-(W695-X696)&lt;K696,K696,L695-(W695-X696)),IF(IFERROR(MATCH(H696,Table16[Date],0),0)=1,INDEX(Table16[New GFV],MATCH(H696,Table16[Date],0)),L695+(L695*V695*0.95)+I696))</f>
        <v>50466437.735625334</v>
      </c>
      <c r="M696" s="26">
        <f t="shared" si="135"/>
        <v>1684.3634297146168</v>
      </c>
      <c r="N696" s="26">
        <f t="shared" si="129"/>
        <v>84.218171485730849</v>
      </c>
      <c r="O696" s="26">
        <f t="shared" si="128"/>
        <v>840980.62347925128</v>
      </c>
      <c r="P696" s="26">
        <f t="shared" si="130"/>
        <v>42049.031173962569</v>
      </c>
      <c r="Q696" s="26">
        <f t="shared" si="136"/>
        <v>842664.98690896586</v>
      </c>
      <c r="R696" s="26">
        <f t="shared" si="137"/>
        <v>42133.249345448297</v>
      </c>
      <c r="S696" s="26">
        <f>IF(IFERROR(MATCH(H696,Table16[Date],0),0)=1,INDEX(Table16[New Claimed],MATCH(H696,Table16[Date],0)),S695+(K695*0.01)+J696)</f>
        <v>178732.82971546365</v>
      </c>
      <c r="T696" s="27">
        <f t="shared" si="131"/>
        <v>-5.1143972545620968E-2</v>
      </c>
      <c r="U696" s="28">
        <f t="shared" si="132"/>
        <v>1.4132260816590581E-5</v>
      </c>
      <c r="V696" s="29">
        <f t="shared" si="139"/>
        <v>1.6931361647262739E-2</v>
      </c>
      <c r="W696" s="45">
        <f t="shared" si="133"/>
        <v>53122313.090131953</v>
      </c>
      <c r="X696" s="45">
        <f t="shared" si="134"/>
        <v>0</v>
      </c>
      <c r="Y696" s="15"/>
      <c r="Z696" s="15"/>
    </row>
    <row r="697" spans="1:26" ht="18" customHeight="1" x14ac:dyDescent="0.25">
      <c r="A697" s="15"/>
      <c r="B697" s="15"/>
      <c r="C697" s="15"/>
      <c r="D697" s="15"/>
      <c r="E697" s="16"/>
      <c r="F697" s="15"/>
      <c r="G697" s="23">
        <v>695</v>
      </c>
      <c r="H697" s="24">
        <f t="shared" si="138"/>
        <v>45413</v>
      </c>
      <c r="I697" s="25">
        <f>SUMIF(Table1[Date],"="&amp;H697,Table1[$STAKE TO FAUCET])</f>
        <v>0</v>
      </c>
      <c r="J697" s="25">
        <f>SUMIF(Table13[Date],"="&amp;H697,Table13[$STAKE CLAIMED])</f>
        <v>0</v>
      </c>
      <c r="K697" s="26">
        <f>IF(IFERROR(MATCH(H697,Table16[Date],0),0)=1,INDEX(Table16[New NFV],MATCH(H697,Table16[Date],0)),K696 + (K696*0.0095)+I697)</f>
        <v>171651.83486787262</v>
      </c>
      <c r="L697" s="26">
        <f>IF(T697&lt;-0.33,IF(L696-(W696-X697)&lt;K697,K697,L696-(W696-X697)),IF(IFERROR(MATCH(H697,Table16[Date],0),0)=1,INDEX(Table16[New GFV],MATCH(H697,Table16[Date],0)),L696+(L696*V696*0.95)+I697))</f>
        <v>51278179.968558729</v>
      </c>
      <c r="M697" s="26">
        <f t="shared" si="135"/>
        <v>1700.3648822969055</v>
      </c>
      <c r="N697" s="26">
        <f t="shared" si="129"/>
        <v>85.018244114845288</v>
      </c>
      <c r="O697" s="26">
        <f t="shared" si="128"/>
        <v>854465.50835093984</v>
      </c>
      <c r="P697" s="26">
        <f t="shared" si="130"/>
        <v>42723.275417546996</v>
      </c>
      <c r="Q697" s="26">
        <f t="shared" si="136"/>
        <v>856165.87323323672</v>
      </c>
      <c r="R697" s="26">
        <f t="shared" si="137"/>
        <v>42808.293661661839</v>
      </c>
      <c r="S697" s="26">
        <f>IF(IFERROR(MATCH(H697,Table16[Date],0),0)=1,INDEX(Table16[New Claimed],MATCH(H697,Table16[Date],0)),S696+(K696*0.01)+J697)</f>
        <v>180433.19459776056</v>
      </c>
      <c r="T697" s="27">
        <f t="shared" si="131"/>
        <v>-5.1157971813393752E-2</v>
      </c>
      <c r="U697" s="28">
        <f t="shared" si="132"/>
        <v>1.3999267772783763E-5</v>
      </c>
      <c r="V697" s="29">
        <f t="shared" si="139"/>
        <v>1.6930521691196371E-2</v>
      </c>
      <c r="W697" s="45">
        <f t="shared" si="133"/>
        <v>53976778.598482892</v>
      </c>
      <c r="X697" s="45">
        <f t="shared" si="134"/>
        <v>0</v>
      </c>
      <c r="Y697" s="15"/>
      <c r="Z697" s="15"/>
    </row>
    <row r="698" spans="1:26" ht="18" customHeight="1" x14ac:dyDescent="0.25">
      <c r="A698" s="15"/>
      <c r="B698" s="15"/>
      <c r="C698" s="15"/>
      <c r="D698" s="15"/>
      <c r="E698" s="16"/>
      <c r="F698" s="15"/>
      <c r="G698" s="23">
        <v>696</v>
      </c>
      <c r="H698" s="24">
        <f t="shared" si="138"/>
        <v>45414</v>
      </c>
      <c r="I698" s="25">
        <f>SUMIF(Table1[Date],"="&amp;H698,Table1[$STAKE TO FAUCET])</f>
        <v>0</v>
      </c>
      <c r="J698" s="25">
        <f>SUMIF(Table13[Date],"="&amp;H698,Table13[$STAKE CLAIMED])</f>
        <v>0</v>
      </c>
      <c r="K698" s="26">
        <f>IF(IFERROR(MATCH(H698,Table16[Date],0),0)=1,INDEX(Table16[New NFV],MATCH(H698,Table16[Date],0)),K697 + (K697*0.0095)+I698)</f>
        <v>173282.52729911741</v>
      </c>
      <c r="L698" s="26">
        <f>IF(T698&lt;-0.33,IF(L697-(W697-X698)&lt;K698,K698,L697-(W697-X698)),IF(IFERROR(MATCH(H698,Table16[Date],0),0)=1,INDEX(Table16[New GFV],MATCH(H698,Table16[Date],0)),L697+(L697*V697*0.95)+I698))</f>
        <v>52102937.989889346</v>
      </c>
      <c r="M698" s="26">
        <f t="shared" si="135"/>
        <v>1716.5183486787262</v>
      </c>
      <c r="N698" s="26">
        <f t="shared" si="129"/>
        <v>85.825917433936311</v>
      </c>
      <c r="O698" s="26">
        <f t="shared" si="128"/>
        <v>868166.33824275481</v>
      </c>
      <c r="P698" s="26">
        <f t="shared" si="130"/>
        <v>43408.316912137743</v>
      </c>
      <c r="Q698" s="26">
        <f t="shared" si="136"/>
        <v>869882.85659143352</v>
      </c>
      <c r="R698" s="26">
        <f t="shared" si="137"/>
        <v>43494.142829571676</v>
      </c>
      <c r="S698" s="26">
        <f>IF(IFERROR(MATCH(H698,Table16[Date],0),0)=1,INDEX(Table16[New Claimed],MATCH(H698,Table16[Date],0)),S697+(K697*0.01)+J698)</f>
        <v>182149.71294643928</v>
      </c>
      <c r="T698" s="27">
        <f t="shared" si="131"/>
        <v>-5.1171839339666812E-2</v>
      </c>
      <c r="U698" s="28">
        <f t="shared" si="132"/>
        <v>1.3867526273060593E-5</v>
      </c>
      <c r="V698" s="29">
        <f t="shared" si="139"/>
        <v>1.6929689639619987E-2</v>
      </c>
      <c r="W698" s="45">
        <f t="shared" si="133"/>
        <v>54844944.936725646</v>
      </c>
      <c r="X698" s="45">
        <f t="shared" si="134"/>
        <v>0</v>
      </c>
      <c r="Y698" s="15"/>
      <c r="Z698" s="15"/>
    </row>
    <row r="699" spans="1:26" ht="18" customHeight="1" x14ac:dyDescent="0.25">
      <c r="A699" s="15"/>
      <c r="B699" s="15"/>
      <c r="C699" s="15"/>
      <c r="D699" s="15"/>
      <c r="E699" s="16"/>
      <c r="F699" s="15"/>
      <c r="G699" s="23">
        <v>697</v>
      </c>
      <c r="H699" s="24">
        <f t="shared" si="138"/>
        <v>45415</v>
      </c>
      <c r="I699" s="25">
        <f>SUMIF(Table1[Date],"="&amp;H699,Table1[$STAKE TO FAUCET])</f>
        <v>0</v>
      </c>
      <c r="J699" s="25">
        <f>SUMIF(Table13[Date],"="&amp;H699,Table13[$STAKE CLAIMED])</f>
        <v>0</v>
      </c>
      <c r="K699" s="26">
        <f>IF(IFERROR(MATCH(H699,Table16[Date],0),0)=1,INDEX(Table16[New NFV],MATCH(H699,Table16[Date],0)),K698 + (K698*0.0095)+I699)</f>
        <v>174928.71130845902</v>
      </c>
      <c r="L699" s="26">
        <f>IF(T699&lt;-0.33,IF(L698-(W698-X699)&lt;K699,K699,L698-(W698-X699)),IF(IFERROR(MATCH(H699,Table16[Date],0),0)=1,INDEX(Table16[New GFV],MATCH(H699,Table16[Date],0)),L698+(L698*V698*0.95)+I699))</f>
        <v>52940920.23089648</v>
      </c>
      <c r="M699" s="26">
        <f t="shared" si="135"/>
        <v>1732.8252729911742</v>
      </c>
      <c r="N699" s="26">
        <f t="shared" si="129"/>
        <v>86.641263649558709</v>
      </c>
      <c r="O699" s="26">
        <f t="shared" si="128"/>
        <v>882086.56948119227</v>
      </c>
      <c r="P699" s="26">
        <f t="shared" si="130"/>
        <v>44104.328474059614</v>
      </c>
      <c r="Q699" s="26">
        <f t="shared" si="136"/>
        <v>883819.39475418348</v>
      </c>
      <c r="R699" s="26">
        <f t="shared" si="137"/>
        <v>44190.969737709172</v>
      </c>
      <c r="S699" s="26">
        <f>IF(IFERROR(MATCH(H699,Table16[Date],0),0)=1,INDEX(Table16[New Claimed],MATCH(H699,Table16[Date],0)),S698+(K698*0.01)+J699)</f>
        <v>183882.53821943045</v>
      </c>
      <c r="T699" s="27">
        <f t="shared" si="131"/>
        <v>-5.118557636420689E-2</v>
      </c>
      <c r="U699" s="28">
        <f t="shared" si="132"/>
        <v>1.373702454007808E-5</v>
      </c>
      <c r="V699" s="29">
        <f t="shared" si="139"/>
        <v>1.6928865418147584E-2</v>
      </c>
      <c r="W699" s="45">
        <f t="shared" si="133"/>
        <v>55727031.50620684</v>
      </c>
      <c r="X699" s="45">
        <f t="shared" si="134"/>
        <v>0</v>
      </c>
      <c r="Y699" s="15"/>
      <c r="Z699" s="15"/>
    </row>
    <row r="700" spans="1:26" ht="18" customHeight="1" x14ac:dyDescent="0.25">
      <c r="A700" s="15"/>
      <c r="B700" s="15"/>
      <c r="C700" s="15"/>
      <c r="D700" s="15"/>
      <c r="E700" s="16"/>
      <c r="F700" s="15"/>
      <c r="G700" s="23">
        <v>698</v>
      </c>
      <c r="H700" s="24">
        <f t="shared" si="138"/>
        <v>45416</v>
      </c>
      <c r="I700" s="25">
        <f>SUMIF(Table1[Date],"="&amp;H700,Table1[$STAKE TO FAUCET])</f>
        <v>0</v>
      </c>
      <c r="J700" s="25">
        <f>SUMIF(Table13[Date],"="&amp;H700,Table13[$STAKE CLAIMED])</f>
        <v>0</v>
      </c>
      <c r="K700" s="26">
        <f>IF(IFERROR(MATCH(H700,Table16[Date],0),0)=1,INDEX(Table16[New NFV],MATCH(H700,Table16[Date],0)),K699 + (K699*0.0095)+I700)</f>
        <v>176590.5340658894</v>
      </c>
      <c r="L700" s="26">
        <f>IF(T700&lt;-0.33,IF(L699-(W699-X700)&lt;K700,K700,L699-(W699-X700)),IF(IFERROR(MATCH(H700,Table16[Date],0),0)=1,INDEX(Table16[New GFV],MATCH(H700,Table16[Date],0)),L699+(L699*V699*0.95)+I700))</f>
        <v>53792338.458913125</v>
      </c>
      <c r="M700" s="26">
        <f t="shared" si="135"/>
        <v>1749.2871130845904</v>
      </c>
      <c r="N700" s="26">
        <f t="shared" si="129"/>
        <v>87.464355654229522</v>
      </c>
      <c r="O700" s="26">
        <f t="shared" si="128"/>
        <v>896229.71370173327</v>
      </c>
      <c r="P700" s="26">
        <f t="shared" si="130"/>
        <v>44811.485685086664</v>
      </c>
      <c r="Q700" s="26">
        <f t="shared" si="136"/>
        <v>897979.00081481785</v>
      </c>
      <c r="R700" s="26">
        <f t="shared" si="137"/>
        <v>44898.950040740892</v>
      </c>
      <c r="S700" s="26">
        <f>IF(IFERROR(MATCH(H700,Table16[Date],0),0)=1,INDEX(Table16[New Claimed],MATCH(H700,Table16[Date],0)),S699+(K699*0.01)+J700)</f>
        <v>185631.82533251506</v>
      </c>
      <c r="T700" s="27">
        <f t="shared" si="131"/>
        <v>-5.119918411511331E-2</v>
      </c>
      <c r="U700" s="28">
        <f t="shared" si="132"/>
        <v>1.3607750906419191E-5</v>
      </c>
      <c r="V700" s="29">
        <f t="shared" si="139"/>
        <v>1.6928048953093199E-2</v>
      </c>
      <c r="W700" s="45">
        <f t="shared" si="133"/>
        <v>56623261.219908573</v>
      </c>
      <c r="X700" s="45">
        <f t="shared" si="134"/>
        <v>0</v>
      </c>
      <c r="Y700" s="15"/>
      <c r="Z700" s="15"/>
    </row>
    <row r="701" spans="1:26" ht="18" customHeight="1" x14ac:dyDescent="0.25">
      <c r="A701" s="15"/>
      <c r="B701" s="15"/>
      <c r="C701" s="15"/>
      <c r="D701" s="15"/>
      <c r="E701" s="16"/>
      <c r="F701" s="15"/>
      <c r="G701" s="23">
        <v>699</v>
      </c>
      <c r="H701" s="24">
        <f t="shared" si="138"/>
        <v>45417</v>
      </c>
      <c r="I701" s="25">
        <f>SUMIF(Table1[Date],"="&amp;H701,Table1[$STAKE TO FAUCET])</f>
        <v>0</v>
      </c>
      <c r="J701" s="25">
        <f>SUMIF(Table13[Date],"="&amp;H701,Table13[$STAKE CLAIMED])</f>
        <v>0</v>
      </c>
      <c r="K701" s="26">
        <f>IF(IFERROR(MATCH(H701,Table16[Date],0),0)=1,INDEX(Table16[New NFV],MATCH(H701,Table16[Date],0)),K700 + (K700*0.0095)+I701)</f>
        <v>178268.14413951535</v>
      </c>
      <c r="L701" s="26">
        <f>IF(T701&lt;-0.33,IF(L700-(W700-X701)&lt;K701,K701,L700-(W700-X701)),IF(IFERROR(MATCH(H701,Table16[Date],0),0)=1,INDEX(Table16[New GFV],MATCH(H701,Table16[Date],0)),L700+(L700*V700*0.95)+I701))</f>
        <v>54657407.83071027</v>
      </c>
      <c r="M701" s="26">
        <f t="shared" si="135"/>
        <v>1765.9053406588939</v>
      </c>
      <c r="N701" s="26">
        <f t="shared" si="129"/>
        <v>88.295267032944707</v>
      </c>
      <c r="O701" s="26">
        <f t="shared" si="128"/>
        <v>910599.33873383934</v>
      </c>
      <c r="P701" s="26">
        <f t="shared" si="130"/>
        <v>45529.96693669197</v>
      </c>
      <c r="Q701" s="26">
        <f t="shared" si="136"/>
        <v>912365.24407449819</v>
      </c>
      <c r="R701" s="26">
        <f t="shared" si="137"/>
        <v>45618.262203724917</v>
      </c>
      <c r="S701" s="26">
        <f>IF(IFERROR(MATCH(H701,Table16[Date],0),0)=1,INDEX(Table16[New Claimed],MATCH(H701,Table16[Date],0)),S700+(K700*0.01)+J701)</f>
        <v>187397.73067317397</v>
      </c>
      <c r="T701" s="27">
        <f t="shared" si="131"/>
        <v>-5.1212663808928541E-2</v>
      </c>
      <c r="U701" s="28">
        <f t="shared" si="132"/>
        <v>1.3479693815231231E-5</v>
      </c>
      <c r="V701" s="29">
        <f t="shared" si="139"/>
        <v>1.6927240171464283E-2</v>
      </c>
      <c r="W701" s="45">
        <f t="shared" si="133"/>
        <v>57533860.55864241</v>
      </c>
      <c r="X701" s="45">
        <f t="shared" si="134"/>
        <v>0</v>
      </c>
      <c r="Y701" s="15"/>
      <c r="Z701" s="15"/>
    </row>
    <row r="702" spans="1:26" ht="18" customHeight="1" x14ac:dyDescent="0.25">
      <c r="A702" s="15"/>
      <c r="B702" s="15"/>
      <c r="C702" s="15"/>
      <c r="D702" s="15"/>
      <c r="E702" s="16"/>
      <c r="F702" s="15"/>
      <c r="G702" s="23">
        <v>700</v>
      </c>
      <c r="H702" s="24">
        <f t="shared" si="138"/>
        <v>45418</v>
      </c>
      <c r="I702" s="25">
        <f>SUMIF(Table1[Date],"="&amp;H702,Table1[$STAKE TO FAUCET])</f>
        <v>0</v>
      </c>
      <c r="J702" s="25">
        <f>SUMIF(Table13[Date],"="&amp;H702,Table13[$STAKE CLAIMED])</f>
        <v>0</v>
      </c>
      <c r="K702" s="26">
        <f>IF(IFERROR(MATCH(H702,Table16[Date],0),0)=1,INDEX(Table16[New NFV],MATCH(H702,Table16[Date],0)),K701 + (K701*0.0095)+I702)</f>
        <v>179961.69150884074</v>
      </c>
      <c r="L702" s="26">
        <f>IF(T702&lt;-0.33,IF(L701-(W701-X702)&lt;K702,K702,L701-(W701-X702)),IF(IFERROR(MATCH(H702,Table16[Date],0),0)=1,INDEX(Table16[New GFV],MATCH(H702,Table16[Date],0)),L701+(L701*V701*0.95)+I702))</f>
        <v>55536346.946735367</v>
      </c>
      <c r="M702" s="26">
        <f t="shared" si="135"/>
        <v>1782.6814413951536</v>
      </c>
      <c r="N702" s="26">
        <f t="shared" si="129"/>
        <v>89.134072069757678</v>
      </c>
      <c r="O702" s="26">
        <f t="shared" si="128"/>
        <v>925199.06950010534</v>
      </c>
      <c r="P702" s="26">
        <f t="shared" si="130"/>
        <v>46259.95347500527</v>
      </c>
      <c r="Q702" s="26">
        <f t="shared" si="136"/>
        <v>926981.75094150053</v>
      </c>
      <c r="R702" s="26">
        <f t="shared" si="137"/>
        <v>46349.087547075025</v>
      </c>
      <c r="S702" s="26">
        <f>IF(IFERROR(MATCH(H702,Table16[Date],0),0)=1,INDEX(Table16[New Claimed],MATCH(H702,Table16[Date],0)),S701+(K701*0.01)+J702)</f>
        <v>189180.41211456913</v>
      </c>
      <c r="T702" s="27">
        <f t="shared" si="131"/>
        <v>-5.122601665074656E-2</v>
      </c>
      <c r="U702" s="28">
        <f t="shared" si="132"/>
        <v>1.3352841818019268E-5</v>
      </c>
      <c r="V702" s="29">
        <f t="shared" si="139"/>
        <v>1.6926439000955203E-2</v>
      </c>
      <c r="W702" s="45">
        <f t="shared" si="133"/>
        <v>58459059.628142513</v>
      </c>
      <c r="X702" s="45">
        <f t="shared" si="134"/>
        <v>0</v>
      </c>
      <c r="Y702" s="15"/>
      <c r="Z702" s="15"/>
    </row>
    <row r="703" spans="1:26" ht="18" customHeight="1" x14ac:dyDescent="0.25">
      <c r="A703" s="15"/>
      <c r="B703" s="15"/>
      <c r="C703" s="15"/>
      <c r="D703" s="15"/>
      <c r="E703" s="16"/>
      <c r="F703" s="15"/>
      <c r="G703" s="23">
        <v>701</v>
      </c>
      <c r="H703" s="24">
        <f t="shared" si="138"/>
        <v>45419</v>
      </c>
      <c r="I703" s="25">
        <f>SUMIF(Table1[Date],"="&amp;H703,Table1[$STAKE TO FAUCET])</f>
        <v>0</v>
      </c>
      <c r="J703" s="25">
        <f>SUMIF(Table13[Date],"="&amp;H703,Table13[$STAKE CLAIMED])</f>
        <v>0</v>
      </c>
      <c r="K703" s="26">
        <f>IF(IFERROR(MATCH(H703,Table16[Date],0),0)=1,INDEX(Table16[New NFV],MATCH(H703,Table16[Date],0)),K702 + (K702*0.0095)+I703)</f>
        <v>181671.32757817474</v>
      </c>
      <c r="L703" s="26">
        <f>IF(T703&lt;-0.33,IF(L702-(W702-X703)&lt;K703,K703,L702-(W702-X703)),IF(IFERROR(MATCH(H703,Table16[Date],0),0)=1,INDEX(Table16[New GFV],MATCH(H703,Table16[Date],0)),L702+(L702*V702*0.95)+I703))</f>
        <v>56429377.906218678</v>
      </c>
      <c r="M703" s="26">
        <f t="shared" si="135"/>
        <v>1799.6169150884075</v>
      </c>
      <c r="N703" s="26">
        <f t="shared" si="129"/>
        <v>89.980845754420386</v>
      </c>
      <c r="O703" s="26">
        <f t="shared" si="128"/>
        <v>940032.5889298009</v>
      </c>
      <c r="P703" s="26">
        <f t="shared" si="130"/>
        <v>47001.629446490049</v>
      </c>
      <c r="Q703" s="26">
        <f t="shared" si="136"/>
        <v>941832.20584488928</v>
      </c>
      <c r="R703" s="26">
        <f t="shared" si="137"/>
        <v>47091.61029224447</v>
      </c>
      <c r="S703" s="26">
        <f>IF(IFERROR(MATCH(H703,Table16[Date],0),0)=1,INDEX(Table16[New Claimed],MATCH(H703,Table16[Date],0)),S702+(K702*0.01)+J703)</f>
        <v>190980.02902965754</v>
      </c>
      <c r="T703" s="27">
        <f t="shared" si="131"/>
        <v>-5.1239243834320471E-2</v>
      </c>
      <c r="U703" s="28">
        <f t="shared" si="132"/>
        <v>1.3227183573910617E-5</v>
      </c>
      <c r="V703" s="29">
        <f t="shared" si="139"/>
        <v>1.6925645369940769E-2</v>
      </c>
      <c r="W703" s="45">
        <f t="shared" si="133"/>
        <v>59399092.217072316</v>
      </c>
      <c r="X703" s="45">
        <f t="shared" si="134"/>
        <v>0</v>
      </c>
      <c r="Y703" s="15"/>
      <c r="Z703" s="15"/>
    </row>
    <row r="704" spans="1:26" ht="18" customHeight="1" x14ac:dyDescent="0.25">
      <c r="A704" s="15"/>
      <c r="B704" s="15"/>
      <c r="C704" s="15"/>
      <c r="D704" s="15"/>
      <c r="E704" s="16"/>
      <c r="F704" s="15"/>
      <c r="G704" s="23">
        <v>702</v>
      </c>
      <c r="H704" s="24">
        <f t="shared" si="138"/>
        <v>45420</v>
      </c>
      <c r="I704" s="25">
        <f>SUMIF(Table1[Date],"="&amp;H704,Table1[$STAKE TO FAUCET])</f>
        <v>0</v>
      </c>
      <c r="J704" s="25">
        <f>SUMIF(Table13[Date],"="&amp;H704,Table13[$STAKE CLAIMED])</f>
        <v>0</v>
      </c>
      <c r="K704" s="26">
        <f>IF(IFERROR(MATCH(H704,Table16[Date],0),0)=1,INDEX(Table16[New NFV],MATCH(H704,Table16[Date],0)),K703 + (K703*0.0095)+I704)</f>
        <v>183397.20519016738</v>
      </c>
      <c r="L704" s="26">
        <f>IF(T704&lt;-0.33,IF(L703-(W703-X704)&lt;K704,K704,L703-(W703-X704)),IF(IFERROR(MATCH(H704,Table16[Date],0),0)=1,INDEX(Table16[New GFV],MATCH(H704,Table16[Date],0)),L703+(L703*V703*0.95)+I704))</f>
        <v>57336726.363161355</v>
      </c>
      <c r="M704" s="26">
        <f t="shared" si="135"/>
        <v>1816.7132757817474</v>
      </c>
      <c r="N704" s="26">
        <f t="shared" si="129"/>
        <v>90.835663789087377</v>
      </c>
      <c r="O704" s="26">
        <f t="shared" si="128"/>
        <v>955103.63888702809</v>
      </c>
      <c r="P704" s="26">
        <f t="shared" si="130"/>
        <v>47755.18194435141</v>
      </c>
      <c r="Q704" s="26">
        <f t="shared" si="136"/>
        <v>956920.35216280981</v>
      </c>
      <c r="R704" s="26">
        <f t="shared" si="137"/>
        <v>47846.017608140501</v>
      </c>
      <c r="S704" s="26">
        <f>IF(IFERROR(MATCH(H704,Table16[Date],0),0)=1,INDEX(Table16[New Claimed],MATCH(H704,Table16[Date],0)),S703+(K703*0.01)+J704)</f>
        <v>192796.74230543929</v>
      </c>
      <c r="T704" s="27">
        <f t="shared" si="131"/>
        <v>-5.1252346542169917E-2</v>
      </c>
      <c r="U704" s="28">
        <f t="shared" si="132"/>
        <v>1.3102707849446671E-5</v>
      </c>
      <c r="V704" s="29">
        <f t="shared" si="139"/>
        <v>1.6924859207469802E-2</v>
      </c>
      <c r="W704" s="45">
        <f t="shared" si="133"/>
        <v>60354195.855959341</v>
      </c>
      <c r="X704" s="45">
        <f t="shared" si="134"/>
        <v>0</v>
      </c>
      <c r="Y704" s="15"/>
      <c r="Z704" s="15"/>
    </row>
    <row r="705" spans="1:26" ht="18" customHeight="1" x14ac:dyDescent="0.25">
      <c r="A705" s="15"/>
      <c r="B705" s="15"/>
      <c r="C705" s="15"/>
      <c r="D705" s="15"/>
      <c r="E705" s="16"/>
      <c r="F705" s="15"/>
      <c r="G705" s="23">
        <v>703</v>
      </c>
      <c r="H705" s="24">
        <f t="shared" si="138"/>
        <v>45421</v>
      </c>
      <c r="I705" s="25">
        <f>SUMIF(Table1[Date],"="&amp;H705,Table1[$STAKE TO FAUCET])</f>
        <v>0</v>
      </c>
      <c r="J705" s="25">
        <f>SUMIF(Table13[Date],"="&amp;H705,Table13[$STAKE CLAIMED])</f>
        <v>0</v>
      </c>
      <c r="K705" s="26">
        <f>IF(IFERROR(MATCH(H705,Table16[Date],0),0)=1,INDEX(Table16[New NFV],MATCH(H705,Table16[Date],0)),K704 + (K704*0.0095)+I705)</f>
        <v>185139.47863947396</v>
      </c>
      <c r="L705" s="26">
        <f>IF(T705&lt;-0.33,IF(L704-(W704-X705)&lt;K705,K705,L704-(W704-X705)),IF(IFERROR(MATCH(H705,Table16[Date],0),0)=1,INDEX(Table16[New GFV],MATCH(H705,Table16[Date],0)),L704+(L704*V704*0.95)+I705))</f>
        <v>58258621.583219394</v>
      </c>
      <c r="M705" s="26">
        <f t="shared" si="135"/>
        <v>1833.9720519016739</v>
      </c>
      <c r="N705" s="26">
        <f t="shared" si="129"/>
        <v>91.698602595083699</v>
      </c>
      <c r="O705" s="26">
        <f t="shared" si="128"/>
        <v>970416.02111372806</v>
      </c>
      <c r="P705" s="26">
        <f t="shared" si="130"/>
        <v>48520.801055686403</v>
      </c>
      <c r="Q705" s="26">
        <f t="shared" si="136"/>
        <v>972249.99316562968</v>
      </c>
      <c r="R705" s="26">
        <f t="shared" si="137"/>
        <v>48612.499658281486</v>
      </c>
      <c r="S705" s="26">
        <f>IF(IFERROR(MATCH(H705,Table16[Date],0),0)=1,INDEX(Table16[New Claimed],MATCH(H705,Table16[Date],0)),S704+(K704*0.01)+J705)</f>
        <v>194630.71435734097</v>
      </c>
      <c r="T705" s="27">
        <f t="shared" si="131"/>
        <v>-5.1265325945686016E-2</v>
      </c>
      <c r="U705" s="28">
        <f t="shared" si="132"/>
        <v>1.2979403516098775E-5</v>
      </c>
      <c r="V705" s="29">
        <f t="shared" si="139"/>
        <v>1.6924080443258837E-2</v>
      </c>
      <c r="W705" s="45">
        <f t="shared" si="133"/>
        <v>61324611.877073072</v>
      </c>
      <c r="X705" s="45">
        <f t="shared" si="134"/>
        <v>0</v>
      </c>
      <c r="Y705" s="15"/>
      <c r="Z705" s="15"/>
    </row>
    <row r="706" spans="1:26" ht="18" customHeight="1" x14ac:dyDescent="0.25">
      <c r="A706" s="15"/>
      <c r="B706" s="15"/>
      <c r="C706" s="15"/>
      <c r="D706" s="15"/>
      <c r="E706" s="16"/>
      <c r="F706" s="15"/>
      <c r="G706" s="23">
        <v>704</v>
      </c>
      <c r="H706" s="24">
        <f t="shared" si="138"/>
        <v>45422</v>
      </c>
      <c r="I706" s="25">
        <f>SUMIF(Table1[Date],"="&amp;H706,Table1[$STAKE TO FAUCET])</f>
        <v>0</v>
      </c>
      <c r="J706" s="25">
        <f>SUMIF(Table13[Date],"="&amp;H706,Table13[$STAKE CLAIMED])</f>
        <v>0</v>
      </c>
      <c r="K706" s="26">
        <f>IF(IFERROR(MATCH(H706,Table16[Date],0),0)=1,INDEX(Table16[New NFV],MATCH(H706,Table16[Date],0)),K705 + (K705*0.0095)+I706)</f>
        <v>186898.30368654896</v>
      </c>
      <c r="L706" s="26">
        <f>IF(T706&lt;-0.33,IF(L705-(W705-X706)&lt;K706,K706,L705-(W705-X706)),IF(IFERROR(MATCH(H706,Table16[Date],0),0)=1,INDEX(Table16[New GFV],MATCH(H706,Table16[Date],0)),L705+(L705*V705*0.95)+I706))</f>
        <v>59195296.501497783</v>
      </c>
      <c r="M706" s="26">
        <f t="shared" si="135"/>
        <v>1851.3947863947396</v>
      </c>
      <c r="N706" s="26">
        <f t="shared" si="129"/>
        <v>92.569739319736982</v>
      </c>
      <c r="O706" s="26">
        <f t="shared" si="128"/>
        <v>985973.59818778047</v>
      </c>
      <c r="P706" s="26">
        <f t="shared" si="130"/>
        <v>49298.679909389029</v>
      </c>
      <c r="Q706" s="26">
        <f t="shared" si="136"/>
        <v>987824.99297417526</v>
      </c>
      <c r="R706" s="26">
        <f t="shared" si="137"/>
        <v>49391.249648708763</v>
      </c>
      <c r="S706" s="26">
        <f>IF(IFERROR(MATCH(H706,Table16[Date],0),0)=1,INDEX(Table16[New Claimed],MATCH(H706,Table16[Date],0)),S705+(K705*0.01)+J706)</f>
        <v>196482.10914373572</v>
      </c>
      <c r="T706" s="27">
        <f t="shared" si="131"/>
        <v>-5.1278183205236409E-2</v>
      </c>
      <c r="U706" s="28">
        <f t="shared" si="132"/>
        <v>1.285725955039313E-5</v>
      </c>
      <c r="V706" s="29">
        <f t="shared" si="139"/>
        <v>1.6923309007685811E-2</v>
      </c>
      <c r="W706" s="45">
        <f t="shared" si="133"/>
        <v>62310585.475260854</v>
      </c>
      <c r="X706" s="45">
        <f t="shared" si="134"/>
        <v>0</v>
      </c>
      <c r="Y706" s="15"/>
      <c r="Z706" s="15"/>
    </row>
    <row r="707" spans="1:26" ht="18" customHeight="1" x14ac:dyDescent="0.25">
      <c r="A707" s="15"/>
      <c r="B707" s="15"/>
      <c r="C707" s="15"/>
      <c r="D707" s="15"/>
      <c r="E707" s="16"/>
      <c r="F707" s="15"/>
      <c r="G707" s="23">
        <v>705</v>
      </c>
      <c r="H707" s="24">
        <f t="shared" si="138"/>
        <v>45423</v>
      </c>
      <c r="I707" s="25">
        <f>SUMIF(Table1[Date],"="&amp;H707,Table1[$STAKE TO FAUCET])</f>
        <v>0</v>
      </c>
      <c r="J707" s="25">
        <f>SUMIF(Table13[Date],"="&amp;H707,Table13[$STAKE CLAIMED])</f>
        <v>0</v>
      </c>
      <c r="K707" s="26">
        <f>IF(IFERROR(MATCH(H707,Table16[Date],0),0)=1,INDEX(Table16[New NFV],MATCH(H707,Table16[Date],0)),K706 + (K706*0.0095)+I707)</f>
        <v>188673.83757157117</v>
      </c>
      <c r="L707" s="26">
        <f>IF(T707&lt;-0.33,IF(L706-(W706-X707)&lt;K707,K707,L706-(W706-X707)),IF(IFERROR(MATCH(H707,Table16[Date],0),0)=1,INDEX(Table16[New GFV],MATCH(H707,Table16[Date],0)),L706+(L706*V706*0.95)+I707))</f>
        <v>60146987.781269394</v>
      </c>
      <c r="M707" s="26">
        <f t="shared" si="135"/>
        <v>1868.9830368654896</v>
      </c>
      <c r="N707" s="26">
        <f t="shared" si="129"/>
        <v>93.449151843274478</v>
      </c>
      <c r="O707" s="26">
        <f t="shared" ref="O707:O732" si="140">L706*V706</f>
        <v>1001780.2944964299</v>
      </c>
      <c r="P707" s="26">
        <f t="shared" si="130"/>
        <v>50089.014724821493</v>
      </c>
      <c r="Q707" s="26">
        <f t="shared" si="136"/>
        <v>1003649.2775332953</v>
      </c>
      <c r="R707" s="26">
        <f t="shared" si="137"/>
        <v>50182.463876664769</v>
      </c>
      <c r="S707" s="26">
        <f>IF(IFERROR(MATCH(H707,Table16[Date],0),0)=1,INDEX(Table16[New Claimed],MATCH(H707,Table16[Date],0)),S706+(K706*0.01)+J707)</f>
        <v>198351.0921806012</v>
      </c>
      <c r="T707" s="27">
        <f t="shared" si="131"/>
        <v>-5.1290919470268793E-2</v>
      </c>
      <c r="U707" s="28">
        <f t="shared" si="132"/>
        <v>1.2736265032384231E-5</v>
      </c>
      <c r="V707" s="29">
        <f t="shared" si="139"/>
        <v>1.6922544831783869E-2</v>
      </c>
      <c r="W707" s="45">
        <f t="shared" si="133"/>
        <v>63312365.769757286</v>
      </c>
      <c r="X707" s="45">
        <f t="shared" si="134"/>
        <v>0</v>
      </c>
      <c r="Y707" s="15"/>
      <c r="Z707" s="15"/>
    </row>
    <row r="708" spans="1:26" ht="18" customHeight="1" x14ac:dyDescent="0.25">
      <c r="A708" s="15"/>
      <c r="B708" s="15"/>
      <c r="C708" s="15"/>
      <c r="D708" s="15"/>
      <c r="E708" s="16"/>
      <c r="F708" s="15"/>
      <c r="G708" s="23">
        <v>706</v>
      </c>
      <c r="H708" s="24">
        <f t="shared" si="138"/>
        <v>45424</v>
      </c>
      <c r="I708" s="25">
        <f>SUMIF(Table1[Date],"="&amp;H708,Table1[$STAKE TO FAUCET])</f>
        <v>0</v>
      </c>
      <c r="J708" s="25">
        <f>SUMIF(Table13[Date],"="&amp;H708,Table13[$STAKE CLAIMED])</f>
        <v>0</v>
      </c>
      <c r="K708" s="26">
        <f>IF(IFERROR(MATCH(H708,Table16[Date],0),0)=1,INDEX(Table16[New NFV],MATCH(H708,Table16[Date],0)),K707 + (K707*0.0095)+I708)</f>
        <v>190466.23902850109</v>
      </c>
      <c r="L708" s="26">
        <f>IF(T708&lt;-0.33,IF(L707-(W707-X708)&lt;K708,K708,L707-(W707-X708)),IF(IFERROR(MATCH(H708,Table16[Date],0),0)=1,INDEX(Table16[New GFV],MATCH(H708,Table16[Date],0)),L707+(L707*V707*0.95)+I708))</f>
        <v>61113935.873633415</v>
      </c>
      <c r="M708" s="26">
        <f t="shared" si="135"/>
        <v>1886.7383757157118</v>
      </c>
      <c r="N708" s="26">
        <f t="shared" ref="N708:N732" si="141">M708*0.05</f>
        <v>94.336918785785599</v>
      </c>
      <c r="O708" s="26">
        <f t="shared" si="140"/>
        <v>1017840.0972252879</v>
      </c>
      <c r="P708" s="26">
        <f t="shared" ref="P708:P732" si="142">O708*0.05</f>
        <v>50892.004861264402</v>
      </c>
      <c r="Q708" s="26">
        <f t="shared" si="136"/>
        <v>1019726.8356010036</v>
      </c>
      <c r="R708" s="26">
        <f t="shared" si="137"/>
        <v>50986.341780050185</v>
      </c>
      <c r="S708" s="26">
        <f>IF(IFERROR(MATCH(H708,Table16[Date],0),0)=1,INDEX(Table16[New Claimed],MATCH(H708,Table16[Date],0)),S707+(K707*0.01)+J708)</f>
        <v>200237.83055631691</v>
      </c>
      <c r="T708" s="27">
        <f t="shared" ref="T708:T732" si="143">(K708-S708)/K708</f>
        <v>-5.1303535879414379E-2</v>
      </c>
      <c r="U708" s="28">
        <f t="shared" ref="U708:U732" si="144">T707-T708</f>
        <v>1.2616409145585483E-5</v>
      </c>
      <c r="V708" s="29">
        <f t="shared" si="139"/>
        <v>1.6921787847235133E-2</v>
      </c>
      <c r="W708" s="45">
        <f t="shared" ref="W708:W732" si="145">W707+O708</f>
        <v>64330205.866982572</v>
      </c>
      <c r="X708" s="45">
        <f t="shared" si="134"/>
        <v>0</v>
      </c>
      <c r="Y708" s="15"/>
      <c r="Z708" s="15"/>
    </row>
    <row r="709" spans="1:26" ht="18" customHeight="1" x14ac:dyDescent="0.25">
      <c r="A709" s="15"/>
      <c r="B709" s="15"/>
      <c r="C709" s="15"/>
      <c r="D709" s="15"/>
      <c r="E709" s="16"/>
      <c r="F709" s="15"/>
      <c r="G709" s="23">
        <v>707</v>
      </c>
      <c r="H709" s="24">
        <f t="shared" si="138"/>
        <v>45425</v>
      </c>
      <c r="I709" s="25">
        <f>SUMIF(Table1[Date],"="&amp;H709,Table1[$STAKE TO FAUCET])</f>
        <v>0</v>
      </c>
      <c r="J709" s="25">
        <f>SUMIF(Table13[Date],"="&amp;H709,Table13[$STAKE CLAIMED])</f>
        <v>0</v>
      </c>
      <c r="K709" s="26">
        <f>IF(IFERROR(MATCH(H709,Table16[Date],0),0)=1,INDEX(Table16[New NFV],MATCH(H709,Table16[Date],0)),K708 + (K708*0.0095)+I709)</f>
        <v>192275.66829927184</v>
      </c>
      <c r="L709" s="26">
        <f>IF(T709&lt;-0.33,IF(L708-(W708-X709)&lt;K709,K709,L708-(W708-X709)),IF(IFERROR(MATCH(H709,Table16[Date],0),0)=1,INDEX(Table16[New GFV],MATCH(H709,Table16[Date],0)),L708+(L708*V708*0.95)+I709))</f>
        <v>62096385.078128412</v>
      </c>
      <c r="M709" s="26">
        <f t="shared" si="135"/>
        <v>1904.662390285011</v>
      </c>
      <c r="N709" s="26">
        <f t="shared" si="141"/>
        <v>95.233119514250561</v>
      </c>
      <c r="O709" s="26">
        <f t="shared" si="140"/>
        <v>1034157.0573631572</v>
      </c>
      <c r="P709" s="26">
        <f t="shared" si="142"/>
        <v>51707.852868157861</v>
      </c>
      <c r="Q709" s="26">
        <f t="shared" si="136"/>
        <v>1036061.7197534422</v>
      </c>
      <c r="R709" s="26">
        <f t="shared" si="137"/>
        <v>51803.085987672108</v>
      </c>
      <c r="S709" s="26">
        <f>IF(IFERROR(MATCH(H709,Table16[Date],0),0)=1,INDEX(Table16[New Claimed],MATCH(H709,Table16[Date],0)),S708+(K708*0.01)+J709)</f>
        <v>202142.49294660191</v>
      </c>
      <c r="T709" s="27">
        <f t="shared" si="143"/>
        <v>-5.1316033560588767E-2</v>
      </c>
      <c r="U709" s="28">
        <f t="shared" si="144"/>
        <v>1.2497681174387931E-5</v>
      </c>
      <c r="V709" s="29">
        <f t="shared" si="139"/>
        <v>1.692103798636467E-2</v>
      </c>
      <c r="W709" s="45">
        <f t="shared" si="145"/>
        <v>65364362.924345732</v>
      </c>
      <c r="X709" s="45">
        <f t="shared" ref="X709:X732" si="146">IF(T709&gt;-0.33,0,(W708*(100+(T709)*100)/67))</f>
        <v>0</v>
      </c>
      <c r="Y709" s="15"/>
      <c r="Z709" s="15"/>
    </row>
    <row r="710" spans="1:26" ht="18" customHeight="1" x14ac:dyDescent="0.25">
      <c r="A710" s="15"/>
      <c r="B710" s="15"/>
      <c r="C710" s="15"/>
      <c r="D710" s="15"/>
      <c r="E710" s="16"/>
      <c r="F710" s="15"/>
      <c r="G710" s="23">
        <v>708</v>
      </c>
      <c r="H710" s="24">
        <f t="shared" si="138"/>
        <v>45426</v>
      </c>
      <c r="I710" s="25">
        <f>SUMIF(Table1[Date],"="&amp;H710,Table1[$STAKE TO FAUCET])</f>
        <v>0</v>
      </c>
      <c r="J710" s="25">
        <f>SUMIF(Table13[Date],"="&amp;H710,Table13[$STAKE CLAIMED])</f>
        <v>0</v>
      </c>
      <c r="K710" s="26">
        <f>IF(IFERROR(MATCH(H710,Table16[Date],0),0)=1,INDEX(Table16[New NFV],MATCH(H710,Table16[Date],0)),K709 + (K709*0.0095)+I710)</f>
        <v>194102.28714811493</v>
      </c>
      <c r="L710" s="26">
        <f>IF(T710&lt;-0.33,IF(L709-(W709-X710)&lt;K710,K710,L709-(W709-X710)),IF(IFERROR(MATCH(H710,Table16[Date],0),0)=1,INDEX(Table16[New GFV],MATCH(H710,Table16[Date],0)),L709+(L709*V709*0.95)+I710))</f>
        <v>63094583.604315206</v>
      </c>
      <c r="M710" s="26">
        <f t="shared" si="135"/>
        <v>1922.7566829927184</v>
      </c>
      <c r="N710" s="26">
        <f t="shared" si="141"/>
        <v>96.137834149635921</v>
      </c>
      <c r="O710" s="26">
        <f t="shared" si="140"/>
        <v>1050735.2907229392</v>
      </c>
      <c r="P710" s="26">
        <f t="shared" si="142"/>
        <v>52536.764536146962</v>
      </c>
      <c r="Q710" s="26">
        <f t="shared" si="136"/>
        <v>1052658.0474059319</v>
      </c>
      <c r="R710" s="26">
        <f t="shared" si="137"/>
        <v>52632.902370296601</v>
      </c>
      <c r="S710" s="26">
        <f>IF(IFERROR(MATCH(H710,Table16[Date],0),0)=1,INDEX(Table16[New Claimed],MATCH(H710,Table16[Date],0)),S709+(K709*0.01)+J710)</f>
        <v>204065.24962959462</v>
      </c>
      <c r="T710" s="27">
        <f t="shared" si="143"/>
        <v>-5.1328413631093278E-2</v>
      </c>
      <c r="U710" s="28">
        <f t="shared" si="144"/>
        <v>1.2380070504511287E-5</v>
      </c>
      <c r="V710" s="29">
        <f t="shared" si="139"/>
        <v>1.69202951821344E-2</v>
      </c>
      <c r="W710" s="45">
        <f t="shared" si="145"/>
        <v>66415098.215068668</v>
      </c>
      <c r="X710" s="45">
        <f t="shared" si="146"/>
        <v>0</v>
      </c>
      <c r="Y710" s="15"/>
      <c r="Z710" s="15"/>
    </row>
    <row r="711" spans="1:26" ht="18" customHeight="1" x14ac:dyDescent="0.25">
      <c r="A711" s="15"/>
      <c r="B711" s="15"/>
      <c r="C711" s="15"/>
      <c r="D711" s="15"/>
      <c r="E711" s="16"/>
      <c r="F711" s="15"/>
      <c r="G711" s="23">
        <v>709</v>
      </c>
      <c r="H711" s="24">
        <f t="shared" si="138"/>
        <v>45427</v>
      </c>
      <c r="I711" s="25">
        <f>SUMIF(Table1[Date],"="&amp;H711,Table1[$STAKE TO FAUCET])</f>
        <v>0</v>
      </c>
      <c r="J711" s="25">
        <f>SUMIF(Table13[Date],"="&amp;H711,Table13[$STAKE CLAIMED])</f>
        <v>0</v>
      </c>
      <c r="K711" s="26">
        <f>IF(IFERROR(MATCH(H711,Table16[Date],0),0)=1,INDEX(Table16[New NFV],MATCH(H711,Table16[Date],0)),K710 + (K710*0.0095)+I711)</f>
        <v>195946.25887602204</v>
      </c>
      <c r="L711" s="26">
        <f>IF(T711&lt;-0.33,IF(L710-(W710-X711)&lt;K711,K711,L710-(W710-X711)),IF(IFERROR(MATCH(H711,Table16[Date],0),0)=1,INDEX(Table16[New GFV],MATCH(H711,Table16[Date],0)),L710+(L710*V710*0.95)+I711))</f>
        <v>64108783.634345137</v>
      </c>
      <c r="M711" s="26">
        <f t="shared" si="135"/>
        <v>1941.0228714811494</v>
      </c>
      <c r="N711" s="26">
        <f t="shared" si="141"/>
        <v>97.051143574057477</v>
      </c>
      <c r="O711" s="26">
        <f t="shared" si="140"/>
        <v>1067578.9789788707</v>
      </c>
      <c r="P711" s="26">
        <f t="shared" si="142"/>
        <v>53378.948948943536</v>
      </c>
      <c r="Q711" s="26">
        <f t="shared" si="136"/>
        <v>1069520.0018503519</v>
      </c>
      <c r="R711" s="26">
        <f t="shared" si="137"/>
        <v>53476.000092517592</v>
      </c>
      <c r="S711" s="26">
        <f>IF(IFERROR(MATCH(H711,Table16[Date],0),0)=1,INDEX(Table16[New Claimed],MATCH(H711,Table16[Date],0)),S710+(K710*0.01)+J711)</f>
        <v>206006.27250107576</v>
      </c>
      <c r="T711" s="27">
        <f t="shared" si="143"/>
        <v>-5.134067719771486E-2</v>
      </c>
      <c r="U711" s="28">
        <f t="shared" si="144"/>
        <v>1.2263566621581456E-5</v>
      </c>
      <c r="V711" s="29">
        <f t="shared" si="139"/>
        <v>1.6919559368137105E-2</v>
      </c>
      <c r="W711" s="45">
        <f t="shared" si="145"/>
        <v>67482677.19404754</v>
      </c>
      <c r="X711" s="45">
        <f t="shared" si="146"/>
        <v>0</v>
      </c>
      <c r="Y711" s="15"/>
      <c r="Z711" s="15"/>
    </row>
    <row r="712" spans="1:26" ht="18" customHeight="1" x14ac:dyDescent="0.25">
      <c r="A712" s="15"/>
      <c r="B712" s="15"/>
      <c r="C712" s="15"/>
      <c r="D712" s="15"/>
      <c r="E712" s="16"/>
      <c r="F712" s="15"/>
      <c r="G712" s="23">
        <v>710</v>
      </c>
      <c r="H712" s="24">
        <f t="shared" si="138"/>
        <v>45428</v>
      </c>
      <c r="I712" s="25">
        <f>SUMIF(Table1[Date],"="&amp;H712,Table1[$STAKE TO FAUCET])</f>
        <v>0</v>
      </c>
      <c r="J712" s="25">
        <f>SUMIF(Table13[Date],"="&amp;H712,Table13[$STAKE CLAIMED])</f>
        <v>0</v>
      </c>
      <c r="K712" s="26">
        <f>IF(IFERROR(MATCH(H712,Table16[Date],0),0)=1,INDEX(Table16[New NFV],MATCH(H712,Table16[Date],0)),K711 + (K711*0.0095)+I712)</f>
        <v>197807.74833534425</v>
      </c>
      <c r="L712" s="26">
        <f>IF(T712&lt;-0.33,IF(L711-(W711-X712)&lt;K712,K712,L711-(W711-X712)),IF(IFERROR(MATCH(H712,Table16[Date],0),0)=1,INDEX(Table16[New GFV],MATCH(H712,Table16[Date],0)),L711+(L711*V711*0.95)+I712))</f>
        <v>65139241.386529475</v>
      </c>
      <c r="M712" s="26">
        <f t="shared" si="135"/>
        <v>1959.4625887602203</v>
      </c>
      <c r="N712" s="26">
        <f t="shared" si="141"/>
        <v>97.973129438011028</v>
      </c>
      <c r="O712" s="26">
        <f t="shared" si="140"/>
        <v>1084692.370720359</v>
      </c>
      <c r="P712" s="26">
        <f t="shared" si="142"/>
        <v>54234.618536017952</v>
      </c>
      <c r="Q712" s="26">
        <f t="shared" si="136"/>
        <v>1086651.8333091193</v>
      </c>
      <c r="R712" s="26">
        <f t="shared" si="137"/>
        <v>54332.591665455962</v>
      </c>
      <c r="S712" s="26">
        <f>IF(IFERROR(MATCH(H712,Table16[Date],0),0)=1,INDEX(Table16[New Claimed],MATCH(H712,Table16[Date],0)),S711+(K711*0.01)+J712)</f>
        <v>207965.73508983597</v>
      </c>
      <c r="T712" s="27">
        <f t="shared" si="143"/>
        <v>-5.1352825356824984E-2</v>
      </c>
      <c r="U712" s="28">
        <f t="shared" si="144"/>
        <v>1.2148159110124401E-5</v>
      </c>
      <c r="V712" s="29">
        <f t="shared" si="139"/>
        <v>1.69188304785905E-2</v>
      </c>
      <c r="W712" s="45">
        <f t="shared" si="145"/>
        <v>68567369.564767897</v>
      </c>
      <c r="X712" s="45">
        <f t="shared" si="146"/>
        <v>0</v>
      </c>
      <c r="Y712" s="15"/>
      <c r="Z712" s="15"/>
    </row>
    <row r="713" spans="1:26" ht="18" customHeight="1" x14ac:dyDescent="0.25">
      <c r="A713" s="15"/>
      <c r="B713" s="15"/>
      <c r="C713" s="15"/>
      <c r="D713" s="15"/>
      <c r="E713" s="16"/>
      <c r="F713" s="15"/>
      <c r="G713" s="23">
        <v>711</v>
      </c>
      <c r="H713" s="24">
        <f t="shared" si="138"/>
        <v>45429</v>
      </c>
      <c r="I713" s="25">
        <f>SUMIF(Table1[Date],"="&amp;H713,Table1[$STAKE TO FAUCET])</f>
        <v>0</v>
      </c>
      <c r="J713" s="25">
        <f>SUMIF(Table13[Date],"="&amp;H713,Table13[$STAKE CLAIMED])</f>
        <v>0</v>
      </c>
      <c r="K713" s="26">
        <f>IF(IFERROR(MATCH(H713,Table16[Date],0),0)=1,INDEX(Table16[New NFV],MATCH(H713,Table16[Date],0)),K712 + (K712*0.0095)+I713)</f>
        <v>199686.92194453001</v>
      </c>
      <c r="L713" s="26">
        <f>IF(T713&lt;-0.33,IF(L712-(W712-X713)&lt;K713,K713,L712-(W712-X713)),IF(IFERROR(MATCH(H713,Table16[Date],0),0)=1,INDEX(Table16[New GFV],MATCH(H713,Table16[Date],0)),L712+(L712*V712*0.95)+I713))</f>
        <v>66186217.179926023</v>
      </c>
      <c r="M713" s="26">
        <f t="shared" si="135"/>
        <v>1978.0774833534426</v>
      </c>
      <c r="N713" s="26">
        <f t="shared" si="141"/>
        <v>98.903874167672143</v>
      </c>
      <c r="O713" s="26">
        <f t="shared" si="140"/>
        <v>1102079.7825226786</v>
      </c>
      <c r="P713" s="26">
        <f t="shared" si="142"/>
        <v>55103.989126133936</v>
      </c>
      <c r="Q713" s="26">
        <f t="shared" si="136"/>
        <v>1104057.860006032</v>
      </c>
      <c r="R713" s="26">
        <f t="shared" si="137"/>
        <v>55202.893000301607</v>
      </c>
      <c r="S713" s="26">
        <f>IF(IFERROR(MATCH(H713,Table16[Date],0),0)=1,INDEX(Table16[New Claimed],MATCH(H713,Table16[Date],0)),S712+(K712*0.01)+J713)</f>
        <v>209943.81257318941</v>
      </c>
      <c r="T713" s="27">
        <f t="shared" si="143"/>
        <v>-5.1364859194477482E-2</v>
      </c>
      <c r="U713" s="28">
        <f t="shared" si="144"/>
        <v>1.2033837652497548E-5</v>
      </c>
      <c r="V713" s="29">
        <f t="shared" si="139"/>
        <v>1.6918108448331349E-2</v>
      </c>
      <c r="W713" s="45">
        <f t="shared" si="145"/>
        <v>69669449.347290576</v>
      </c>
      <c r="X713" s="45">
        <f t="shared" si="146"/>
        <v>0</v>
      </c>
      <c r="Y713" s="15"/>
      <c r="Z713" s="15"/>
    </row>
    <row r="714" spans="1:26" ht="18" customHeight="1" x14ac:dyDescent="0.25">
      <c r="A714" s="15"/>
      <c r="B714" s="15"/>
      <c r="C714" s="15"/>
      <c r="D714" s="15"/>
      <c r="E714" s="16"/>
      <c r="F714" s="15"/>
      <c r="G714" s="23">
        <v>712</v>
      </c>
      <c r="H714" s="24">
        <f t="shared" si="138"/>
        <v>45430</v>
      </c>
      <c r="I714" s="25">
        <f>SUMIF(Table1[Date],"="&amp;H714,Table1[$STAKE TO FAUCET])</f>
        <v>0</v>
      </c>
      <c r="J714" s="25">
        <f>SUMIF(Table13[Date],"="&amp;H714,Table13[$STAKE CLAIMED])</f>
        <v>0</v>
      </c>
      <c r="K714" s="26">
        <f>IF(IFERROR(MATCH(H714,Table16[Date],0),0)=1,INDEX(Table16[New NFV],MATCH(H714,Table16[Date],0)),K713 + (K713*0.0095)+I714)</f>
        <v>201583.94770300304</v>
      </c>
      <c r="L714" s="26">
        <f>IF(T714&lt;-0.33,IF(L713-(W713-X714)&lt;K714,K714,L713-(W713-X714)),IF(IFERROR(MATCH(H714,Table16[Date],0),0)=1,INDEX(Table16[New GFV],MATCH(H714,Table16[Date],0)),L713+(L713*V713*0.95)+I714))</f>
        <v>67249975.499959081</v>
      </c>
      <c r="M714" s="26">
        <f t="shared" si="135"/>
        <v>1996.8692194453001</v>
      </c>
      <c r="N714" s="26">
        <f t="shared" si="141"/>
        <v>99.843460972265007</v>
      </c>
      <c r="O714" s="26">
        <f t="shared" si="140"/>
        <v>1119745.6000347999</v>
      </c>
      <c r="P714" s="26">
        <f t="shared" si="142"/>
        <v>55987.28000174</v>
      </c>
      <c r="Q714" s="26">
        <f t="shared" si="136"/>
        <v>1121742.4692542453</v>
      </c>
      <c r="R714" s="26">
        <f t="shared" si="137"/>
        <v>56087.123462712269</v>
      </c>
      <c r="S714" s="26">
        <f>IF(IFERROR(MATCH(H714,Table16[Date],0),0)=1,INDEX(Table16[New Claimed],MATCH(H714,Table16[Date],0)),S713+(K713*0.01)+J714)</f>
        <v>211940.68179263471</v>
      </c>
      <c r="T714" s="27">
        <f t="shared" si="143"/>
        <v>-5.1376779786505726E-2</v>
      </c>
      <c r="U714" s="28">
        <f t="shared" si="144"/>
        <v>1.192059202824447E-5</v>
      </c>
      <c r="V714" s="29">
        <f t="shared" si="139"/>
        <v>1.6917393212809655E-2</v>
      </c>
      <c r="W714" s="45">
        <f t="shared" si="145"/>
        <v>70789194.947325379</v>
      </c>
      <c r="X714" s="45">
        <f t="shared" si="146"/>
        <v>0</v>
      </c>
      <c r="Y714" s="15"/>
      <c r="Z714" s="15"/>
    </row>
    <row r="715" spans="1:26" ht="18" customHeight="1" x14ac:dyDescent="0.25">
      <c r="A715" s="15"/>
      <c r="B715" s="15"/>
      <c r="C715" s="15"/>
      <c r="D715" s="15"/>
      <c r="E715" s="16"/>
      <c r="F715" s="15"/>
      <c r="G715" s="23">
        <v>713</v>
      </c>
      <c r="H715" s="24">
        <f t="shared" si="138"/>
        <v>45431</v>
      </c>
      <c r="I715" s="25">
        <f>SUMIF(Table1[Date],"="&amp;H715,Table1[$STAKE TO FAUCET])</f>
        <v>0</v>
      </c>
      <c r="J715" s="25">
        <f>SUMIF(Table13[Date],"="&amp;H715,Table13[$STAKE CLAIMED])</f>
        <v>0</v>
      </c>
      <c r="K715" s="26">
        <f>IF(IFERROR(MATCH(H715,Table16[Date],0),0)=1,INDEX(Table16[New NFV],MATCH(H715,Table16[Date],0)),K714 + (K714*0.0095)+I715)</f>
        <v>203498.99520618157</v>
      </c>
      <c r="L715" s="26">
        <f>IF(T715&lt;-0.33,IF(L714-(W714-X715)&lt;K715,K715,L714-(W714-X715)),IF(IFERROR(MATCH(H715,Table16[Date],0),0)=1,INDEX(Table16[New GFV],MATCH(H715,Table16[Date],0)),L714+(L714*V714*0.95)+I715))</f>
        <v>68330785.065089479</v>
      </c>
      <c r="M715" s="26">
        <f t="shared" si="135"/>
        <v>2015.8394770300304</v>
      </c>
      <c r="N715" s="26">
        <f t="shared" si="141"/>
        <v>100.79197385150152</v>
      </c>
      <c r="O715" s="26">
        <f t="shared" si="140"/>
        <v>1137694.2790846233</v>
      </c>
      <c r="P715" s="26">
        <f t="shared" si="142"/>
        <v>56884.713954231171</v>
      </c>
      <c r="Q715" s="26">
        <f t="shared" si="136"/>
        <v>1139710.1185616534</v>
      </c>
      <c r="R715" s="26">
        <f t="shared" si="137"/>
        <v>56985.505928082675</v>
      </c>
      <c r="S715" s="26">
        <f>IF(IFERROR(MATCH(H715,Table16[Date],0),0)=1,INDEX(Table16[New Claimed],MATCH(H715,Table16[Date],0)),S714+(K714*0.01)+J715)</f>
        <v>213956.52126966475</v>
      </c>
      <c r="T715" s="27">
        <f t="shared" si="143"/>
        <v>-5.1388588198618863E-2</v>
      </c>
      <c r="U715" s="28">
        <f t="shared" si="144"/>
        <v>1.1808412113137323E-5</v>
      </c>
      <c r="V715" s="29">
        <f t="shared" si="139"/>
        <v>1.6916684708082864E-2</v>
      </c>
      <c r="W715" s="45">
        <f t="shared" si="145"/>
        <v>71926889.226410002</v>
      </c>
      <c r="X715" s="45">
        <f t="shared" si="146"/>
        <v>0</v>
      </c>
      <c r="Y715" s="15"/>
      <c r="Z715" s="15"/>
    </row>
    <row r="716" spans="1:26" ht="18" customHeight="1" x14ac:dyDescent="0.25">
      <c r="A716" s="15"/>
      <c r="B716" s="15"/>
      <c r="C716" s="15"/>
      <c r="D716" s="15"/>
      <c r="E716" s="16"/>
      <c r="F716" s="15"/>
      <c r="G716" s="23">
        <v>714</v>
      </c>
      <c r="H716" s="24">
        <f t="shared" si="138"/>
        <v>45432</v>
      </c>
      <c r="I716" s="25">
        <f>SUMIF(Table1[Date],"="&amp;H716,Table1[$STAKE TO FAUCET])</f>
        <v>0</v>
      </c>
      <c r="J716" s="25">
        <f>SUMIF(Table13[Date],"="&amp;H716,Table13[$STAKE CLAIMED])</f>
        <v>0</v>
      </c>
      <c r="K716" s="26">
        <f>IF(IFERROR(MATCH(H716,Table16[Date],0),0)=1,INDEX(Table16[New NFV],MATCH(H716,Table16[Date],0)),K715 + (K715*0.0095)+I716)</f>
        <v>205432.23566064029</v>
      </c>
      <c r="L716" s="26">
        <f>IF(T716&lt;-0.33,IF(L715-(W715-X716)&lt;K716,K716,L715-(W715-X716)),IF(IFERROR(MATCH(H716,Table16[Date],0),0)=1,INDEX(Table16[New GFV],MATCH(H716,Table16[Date],0)),L715+(L715*V715*0.95)+I716))</f>
        <v>69428918.894551277</v>
      </c>
      <c r="M716" s="26">
        <f t="shared" si="135"/>
        <v>2034.9899520618158</v>
      </c>
      <c r="N716" s="26">
        <f t="shared" si="141"/>
        <v>101.74949760309079</v>
      </c>
      <c r="O716" s="26">
        <f t="shared" si="140"/>
        <v>1155930.3468018961</v>
      </c>
      <c r="P716" s="26">
        <f t="shared" si="142"/>
        <v>57796.517340094812</v>
      </c>
      <c r="Q716" s="26">
        <f t="shared" si="136"/>
        <v>1157965.3367539579</v>
      </c>
      <c r="R716" s="26">
        <f t="shared" si="137"/>
        <v>57898.266837697905</v>
      </c>
      <c r="S716" s="26">
        <f>IF(IFERROR(MATCH(H716,Table16[Date],0),0)=1,INDEX(Table16[New Claimed],MATCH(H716,Table16[Date],0)),S715+(K715*0.01)+J716)</f>
        <v>215991.51122172657</v>
      </c>
      <c r="T716" s="27">
        <f t="shared" si="143"/>
        <v>-5.1400285486497194E-2</v>
      </c>
      <c r="U716" s="28">
        <f t="shared" si="144"/>
        <v>1.1697287878330298E-5</v>
      </c>
      <c r="V716" s="29">
        <f t="shared" si="139"/>
        <v>1.6915982870810163E-2</v>
      </c>
      <c r="W716" s="45">
        <f t="shared" si="145"/>
        <v>73082819.573211893</v>
      </c>
      <c r="X716" s="45">
        <f t="shared" si="146"/>
        <v>0</v>
      </c>
      <c r="Y716" s="15"/>
      <c r="Z716" s="15"/>
    </row>
    <row r="717" spans="1:26" ht="18" customHeight="1" x14ac:dyDescent="0.25">
      <c r="A717" s="15"/>
      <c r="B717" s="15"/>
      <c r="C717" s="15"/>
      <c r="D717" s="15"/>
      <c r="E717" s="16"/>
      <c r="F717" s="15"/>
      <c r="G717" s="23">
        <v>715</v>
      </c>
      <c r="H717" s="24">
        <f t="shared" si="138"/>
        <v>45433</v>
      </c>
      <c r="I717" s="25">
        <f>SUMIF(Table1[Date],"="&amp;H717,Table1[$STAKE TO FAUCET])</f>
        <v>0</v>
      </c>
      <c r="J717" s="25">
        <f>SUMIF(Table13[Date],"="&amp;H717,Table13[$STAKE CLAIMED])</f>
        <v>0</v>
      </c>
      <c r="K717" s="26">
        <f>IF(IFERROR(MATCH(H717,Table16[Date],0),0)=1,INDEX(Table16[New NFV],MATCH(H717,Table16[Date],0)),K716 + (K716*0.0095)+I717)</f>
        <v>207383.84189941638</v>
      </c>
      <c r="L717" s="26">
        <f>IF(T717&lt;-0.33,IF(L716-(W716-X717)&lt;K717,K717,L716-(W716-X717)),IF(IFERROR(MATCH(H717,Table16[Date],0),0)=1,INDEX(Table16[New GFV],MATCH(H717,Table16[Date],0)),L716+(L716*V716*0.95)+I717))</f>
        <v>70544654.377172425</v>
      </c>
      <c r="M717" s="26">
        <f t="shared" si="135"/>
        <v>2054.322356606403</v>
      </c>
      <c r="N717" s="26">
        <f t="shared" si="141"/>
        <v>102.71611783032016</v>
      </c>
      <c r="O717" s="26">
        <f t="shared" si="140"/>
        <v>1174458.4027590975</v>
      </c>
      <c r="P717" s="26">
        <f t="shared" si="142"/>
        <v>58722.920137954876</v>
      </c>
      <c r="Q717" s="26">
        <f t="shared" si="136"/>
        <v>1176512.7251157039</v>
      </c>
      <c r="R717" s="26">
        <f t="shared" si="137"/>
        <v>58825.636255785197</v>
      </c>
      <c r="S717" s="26">
        <f>IF(IFERROR(MATCH(H717,Table16[Date],0),0)=1,INDEX(Table16[New Claimed],MATCH(H717,Table16[Date],0)),S716+(K716*0.01)+J717)</f>
        <v>218045.83357833297</v>
      </c>
      <c r="T717" s="27">
        <f t="shared" si="143"/>
        <v>-5.1411872695886207E-2</v>
      </c>
      <c r="U717" s="28">
        <f t="shared" si="144"/>
        <v>1.1587209389013475E-5</v>
      </c>
      <c r="V717" s="29">
        <f t="shared" si="139"/>
        <v>1.6915287638246825E-2</v>
      </c>
      <c r="W717" s="45">
        <f t="shared" si="145"/>
        <v>74257277.975970984</v>
      </c>
      <c r="X717" s="45">
        <f t="shared" si="146"/>
        <v>0</v>
      </c>
      <c r="Y717" s="15"/>
      <c r="Z717" s="15"/>
    </row>
    <row r="718" spans="1:26" ht="18" customHeight="1" x14ac:dyDescent="0.25">
      <c r="A718" s="15"/>
      <c r="B718" s="15"/>
      <c r="C718" s="15"/>
      <c r="D718" s="15"/>
      <c r="E718" s="16"/>
      <c r="F718" s="15"/>
      <c r="G718" s="23">
        <v>716</v>
      </c>
      <c r="H718" s="24">
        <f t="shared" si="138"/>
        <v>45434</v>
      </c>
      <c r="I718" s="25">
        <f>SUMIF(Table1[Date],"="&amp;H718,Table1[$STAKE TO FAUCET])</f>
        <v>0</v>
      </c>
      <c r="J718" s="25">
        <f>SUMIF(Table13[Date],"="&amp;H718,Table13[$STAKE CLAIMED])</f>
        <v>0</v>
      </c>
      <c r="K718" s="26">
        <f>IF(IFERROR(MATCH(H718,Table16[Date],0),0)=1,INDEX(Table16[New NFV],MATCH(H718,Table16[Date],0)),K717 + (K717*0.0095)+I718)</f>
        <v>209353.98839746084</v>
      </c>
      <c r="L718" s="26">
        <f>IF(T718&lt;-0.33,IF(L717-(W717-X718)&lt;K718,K718,L717-(W717-X718)),IF(IFERROR(MATCH(H718,Table16[Date],0),0)=1,INDEX(Table16[New GFV],MATCH(H718,Table16[Date],0)),L717+(L717*V717*0.95)+I718))</f>
        <v>71678273.341296479</v>
      </c>
      <c r="M718" s="26">
        <f t="shared" si="135"/>
        <v>2073.8384189941639</v>
      </c>
      <c r="N718" s="26">
        <f t="shared" si="141"/>
        <v>103.69192094970821</v>
      </c>
      <c r="O718" s="26">
        <f t="shared" si="140"/>
        <v>1193283.1201305795</v>
      </c>
      <c r="P718" s="26">
        <f t="shared" si="142"/>
        <v>59664.156006528974</v>
      </c>
      <c r="Q718" s="26">
        <f t="shared" si="136"/>
        <v>1195356.9585495736</v>
      </c>
      <c r="R718" s="26">
        <f t="shared" si="137"/>
        <v>59767.847927478681</v>
      </c>
      <c r="S718" s="26">
        <f>IF(IFERROR(MATCH(H718,Table16[Date],0),0)=1,INDEX(Table16[New Claimed],MATCH(H718,Table16[Date],0)),S717+(K717*0.01)+J718)</f>
        <v>220119.67199732712</v>
      </c>
      <c r="T718" s="27">
        <f t="shared" si="143"/>
        <v>-5.1423350862690606E-2</v>
      </c>
      <c r="U718" s="28">
        <f t="shared" si="144"/>
        <v>1.1478166804398948E-5</v>
      </c>
      <c r="V718" s="29">
        <f t="shared" si="139"/>
        <v>1.691459894823856E-2</v>
      </c>
      <c r="W718" s="45">
        <f t="shared" si="145"/>
        <v>75450561.096101567</v>
      </c>
      <c r="X718" s="45">
        <f t="shared" si="146"/>
        <v>0</v>
      </c>
      <c r="Y718" s="15"/>
      <c r="Z718" s="15"/>
    </row>
    <row r="719" spans="1:26" ht="18" customHeight="1" x14ac:dyDescent="0.25">
      <c r="A719" s="15"/>
      <c r="B719" s="15"/>
      <c r="C719" s="15"/>
      <c r="D719" s="15"/>
      <c r="E719" s="16"/>
      <c r="F719" s="15"/>
      <c r="G719" s="23">
        <v>717</v>
      </c>
      <c r="H719" s="24">
        <f t="shared" si="138"/>
        <v>45435</v>
      </c>
      <c r="I719" s="25">
        <f>SUMIF(Table1[Date],"="&amp;H719,Table1[$STAKE TO FAUCET])</f>
        <v>0</v>
      </c>
      <c r="J719" s="25">
        <f>SUMIF(Table13[Date],"="&amp;H719,Table13[$STAKE CLAIMED])</f>
        <v>0</v>
      </c>
      <c r="K719" s="26">
        <f>IF(IFERROR(MATCH(H719,Table16[Date],0),0)=1,INDEX(Table16[New NFV],MATCH(H719,Table16[Date],0)),K718 + (K718*0.0095)+I719)</f>
        <v>211342.85128723673</v>
      </c>
      <c r="L719" s="26">
        <f>IF(T719&lt;-0.33,IF(L718-(W718-X719)&lt;K719,K719,L718-(W718-X719)),IF(IFERROR(MATCH(H719,Table16[Date],0),0)=1,INDEX(Table16[New GFV],MATCH(H719,Table16[Date],0)),L718+(L718*V718*0.95)+I719))</f>
        <v>72830062.125823215</v>
      </c>
      <c r="M719" s="26">
        <f t="shared" si="135"/>
        <v>2093.5398839746085</v>
      </c>
      <c r="N719" s="26">
        <f t="shared" si="141"/>
        <v>104.67699419873043</v>
      </c>
      <c r="O719" s="26">
        <f t="shared" si="140"/>
        <v>1212409.2468702495</v>
      </c>
      <c r="P719" s="26">
        <f t="shared" si="142"/>
        <v>60620.462343512481</v>
      </c>
      <c r="Q719" s="26">
        <f t="shared" si="136"/>
        <v>1214502.7867542242</v>
      </c>
      <c r="R719" s="26">
        <f t="shared" si="137"/>
        <v>60725.139337711211</v>
      </c>
      <c r="S719" s="26">
        <f>IF(IFERROR(MATCH(H719,Table16[Date],0),0)=1,INDEX(Table16[New Claimed],MATCH(H719,Table16[Date],0)),S718+(K718*0.01)+J719)</f>
        <v>222213.21188130174</v>
      </c>
      <c r="T719" s="27">
        <f t="shared" si="143"/>
        <v>-5.1434721013066467E-2</v>
      </c>
      <c r="U719" s="28">
        <f t="shared" si="144"/>
        <v>1.1370150375861199E-5</v>
      </c>
      <c r="V719" s="29">
        <f t="shared" si="139"/>
        <v>1.6913916739216009E-2</v>
      </c>
      <c r="W719" s="45">
        <f t="shared" si="145"/>
        <v>76662970.342971817</v>
      </c>
      <c r="X719" s="45">
        <f t="shared" si="146"/>
        <v>0</v>
      </c>
      <c r="Y719" s="15"/>
      <c r="Z719" s="15"/>
    </row>
    <row r="720" spans="1:26" ht="18" customHeight="1" x14ac:dyDescent="0.25">
      <c r="A720" s="15"/>
      <c r="B720" s="15"/>
      <c r="C720" s="15"/>
      <c r="D720" s="15"/>
      <c r="E720" s="16"/>
      <c r="F720" s="15"/>
      <c r="G720" s="23">
        <v>718</v>
      </c>
      <c r="H720" s="24">
        <f t="shared" si="138"/>
        <v>45436</v>
      </c>
      <c r="I720" s="25">
        <f>SUMIF(Table1[Date],"="&amp;H720,Table1[$STAKE TO FAUCET])</f>
        <v>0</v>
      </c>
      <c r="J720" s="25">
        <f>SUMIF(Table13[Date],"="&amp;H720,Table13[$STAKE CLAIMED])</f>
        <v>0</v>
      </c>
      <c r="K720" s="26">
        <f>IF(IFERROR(MATCH(H720,Table16[Date],0),0)=1,INDEX(Table16[New NFV],MATCH(H720,Table16[Date],0)),K719 + (K719*0.0095)+I720)</f>
        <v>213350.60837446549</v>
      </c>
      <c r="L720" s="26">
        <f>IF(T720&lt;-0.33,IF(L719-(W719-X720)&lt;K720,K720,L719-(W719-X720)),IF(IFERROR(MATCH(H720,Table16[Date],0),0)=1,INDEX(Table16[New GFV],MATCH(H720,Table16[Date],0)),L719+(L719*V719*0.95)+I720))</f>
        <v>74000311.652385905</v>
      </c>
      <c r="M720" s="26">
        <f t="shared" si="135"/>
        <v>2113.4285128723673</v>
      </c>
      <c r="N720" s="26">
        <f t="shared" si="141"/>
        <v>105.67142564361836</v>
      </c>
      <c r="O720" s="26">
        <f t="shared" si="140"/>
        <v>1231841.6069081032</v>
      </c>
      <c r="P720" s="26">
        <f t="shared" si="142"/>
        <v>61592.080345405164</v>
      </c>
      <c r="Q720" s="26">
        <f t="shared" si="136"/>
        <v>1233955.0354209756</v>
      </c>
      <c r="R720" s="26">
        <f t="shared" si="137"/>
        <v>61697.751771048781</v>
      </c>
      <c r="S720" s="26">
        <f>IF(IFERROR(MATCH(H720,Table16[Date],0),0)=1,INDEX(Table16[New Claimed],MATCH(H720,Table16[Date],0)),S719+(K719*0.01)+J720)</f>
        <v>224326.64039417412</v>
      </c>
      <c r="T720" s="27">
        <f t="shared" si="143"/>
        <v>-5.144598416351305E-2</v>
      </c>
      <c r="U720" s="28">
        <f t="shared" si="144"/>
        <v>1.1263150446583214E-5</v>
      </c>
      <c r="V720" s="29">
        <f t="shared" si="139"/>
        <v>1.6913240950189215E-2</v>
      </c>
      <c r="W720" s="45">
        <f t="shared" si="145"/>
        <v>77894811.949879915</v>
      </c>
      <c r="X720" s="45">
        <f t="shared" si="146"/>
        <v>0</v>
      </c>
      <c r="Y720" s="15"/>
      <c r="Z720" s="15"/>
    </row>
    <row r="721" spans="1:26" ht="18" customHeight="1" x14ac:dyDescent="0.25">
      <c r="A721" s="15"/>
      <c r="B721" s="15"/>
      <c r="C721" s="15"/>
      <c r="D721" s="15"/>
      <c r="E721" s="16"/>
      <c r="F721" s="15"/>
      <c r="G721" s="23">
        <v>719</v>
      </c>
      <c r="H721" s="24">
        <f t="shared" si="138"/>
        <v>45437</v>
      </c>
      <c r="I721" s="25">
        <f>SUMIF(Table1[Date],"="&amp;H721,Table1[$STAKE TO FAUCET])</f>
        <v>0</v>
      </c>
      <c r="J721" s="25">
        <f>SUMIF(Table13[Date],"="&amp;H721,Table13[$STAKE CLAIMED])</f>
        <v>0</v>
      </c>
      <c r="K721" s="26">
        <f>IF(IFERROR(MATCH(H721,Table16[Date],0),0)=1,INDEX(Table16[New NFV],MATCH(H721,Table16[Date],0)),K720 + (K720*0.0095)+I721)</f>
        <v>215377.43915402293</v>
      </c>
      <c r="L721" s="26">
        <f>IF(T721&lt;-0.33,IF(L720-(W720-X721)&lt;K721,K721,L720-(W720-X721)),IF(IFERROR(MATCH(H721,Table16[Date],0),0)=1,INDEX(Table16[New GFV],MATCH(H721,Table16[Date],0)),L720+(L720*V720*0.95)+I721))</f>
        <v>75189317.498683512</v>
      </c>
      <c r="M721" s="26">
        <f t="shared" si="135"/>
        <v>2133.5060837446549</v>
      </c>
      <c r="N721" s="26">
        <f t="shared" si="141"/>
        <v>106.67530418723275</v>
      </c>
      <c r="O721" s="26">
        <f t="shared" si="140"/>
        <v>1251585.1013658973</v>
      </c>
      <c r="P721" s="26">
        <f t="shared" si="142"/>
        <v>62579.255068294871</v>
      </c>
      <c r="Q721" s="26">
        <f t="shared" si="136"/>
        <v>1253718.6074496419</v>
      </c>
      <c r="R721" s="26">
        <f t="shared" si="137"/>
        <v>62685.930372482107</v>
      </c>
      <c r="S721" s="26">
        <f>IF(IFERROR(MATCH(H721,Table16[Date],0),0)=1,INDEX(Table16[New Claimed],MATCH(H721,Table16[Date],0)),S720+(K720*0.01)+J721)</f>
        <v>226460.14647791878</v>
      </c>
      <c r="T721" s="27">
        <f t="shared" si="143"/>
        <v>-5.1457141320963871E-2</v>
      </c>
      <c r="U721" s="28">
        <f t="shared" si="144"/>
        <v>1.1157157450820965E-5</v>
      </c>
      <c r="V721" s="29">
        <f t="shared" si="139"/>
        <v>1.6912571520742166E-2</v>
      </c>
      <c r="W721" s="45">
        <f t="shared" si="145"/>
        <v>79146397.051245809</v>
      </c>
      <c r="X721" s="45">
        <f t="shared" si="146"/>
        <v>0</v>
      </c>
      <c r="Y721" s="15"/>
      <c r="Z721" s="15"/>
    </row>
    <row r="722" spans="1:26" ht="18" customHeight="1" x14ac:dyDescent="0.25">
      <c r="A722" s="15"/>
      <c r="B722" s="15"/>
      <c r="C722" s="15"/>
      <c r="D722" s="15"/>
      <c r="E722" s="16"/>
      <c r="F722" s="15"/>
      <c r="G722" s="23">
        <v>720</v>
      </c>
      <c r="H722" s="24">
        <f t="shared" si="138"/>
        <v>45438</v>
      </c>
      <c r="I722" s="25">
        <f>SUMIF(Table1[Date],"="&amp;H722,Table1[$STAKE TO FAUCET])</f>
        <v>0</v>
      </c>
      <c r="J722" s="25">
        <f>SUMIF(Table13[Date],"="&amp;H722,Table13[$STAKE CLAIMED])</f>
        <v>0</v>
      </c>
      <c r="K722" s="26">
        <f>IF(IFERROR(MATCH(H722,Table16[Date],0),0)=1,INDEX(Table16[New NFV],MATCH(H722,Table16[Date],0)),K721 + (K721*0.0095)+I722)</f>
        <v>217423.52482598615</v>
      </c>
      <c r="L722" s="26">
        <f>IF(T722&lt;-0.33,IF(L721-(W721-X722)&lt;K722,K722,L721-(W721-X722)),IF(IFERROR(MATCH(H722,Table16[Date],0),0)=1,INDEX(Table16[New GFV],MATCH(H722,Table16[Date],0)),L721+(L721*V721*0.95)+I722))</f>
        <v>76397379.972986177</v>
      </c>
      <c r="M722" s="26">
        <f t="shared" si="135"/>
        <v>2153.7743915402293</v>
      </c>
      <c r="N722" s="26">
        <f t="shared" si="141"/>
        <v>107.68871957701147</v>
      </c>
      <c r="O722" s="26">
        <f t="shared" si="140"/>
        <v>1271644.7097922754</v>
      </c>
      <c r="P722" s="26">
        <f t="shared" si="142"/>
        <v>63582.235489613777</v>
      </c>
      <c r="Q722" s="26">
        <f t="shared" si="136"/>
        <v>1273798.4841838158</v>
      </c>
      <c r="R722" s="26">
        <f t="shared" si="137"/>
        <v>63689.924209190787</v>
      </c>
      <c r="S722" s="26">
        <f>IF(IFERROR(MATCH(H722,Table16[Date],0),0)=1,INDEX(Table16[New Claimed],MATCH(H722,Table16[Date],0)),S721+(K721*0.01)+J722)</f>
        <v>228613.92086945902</v>
      </c>
      <c r="T722" s="27">
        <f t="shared" si="143"/>
        <v>-5.1468193482876533E-2</v>
      </c>
      <c r="U722" s="28">
        <f t="shared" si="144"/>
        <v>1.105216191266134E-5</v>
      </c>
      <c r="V722" s="29">
        <f t="shared" si="139"/>
        <v>1.6911908391027405E-2</v>
      </c>
      <c r="W722" s="45">
        <f t="shared" si="145"/>
        <v>80418041.76103808</v>
      </c>
      <c r="X722" s="45">
        <f t="shared" si="146"/>
        <v>0</v>
      </c>
      <c r="Y722" s="15"/>
      <c r="Z722" s="15"/>
    </row>
    <row r="723" spans="1:26" ht="18" customHeight="1" x14ac:dyDescent="0.25">
      <c r="A723" s="15"/>
      <c r="B723" s="15"/>
      <c r="C723" s="15"/>
      <c r="D723" s="15"/>
      <c r="E723" s="16"/>
      <c r="F723" s="15"/>
      <c r="G723" s="23">
        <v>721</v>
      </c>
      <c r="H723" s="24">
        <f t="shared" si="138"/>
        <v>45439</v>
      </c>
      <c r="I723" s="25">
        <f>SUMIF(Table1[Date],"="&amp;H723,Table1[$STAKE TO FAUCET])</f>
        <v>0</v>
      </c>
      <c r="J723" s="25">
        <f>SUMIF(Table13[Date],"="&amp;H723,Table13[$STAKE CLAIMED])</f>
        <v>0</v>
      </c>
      <c r="K723" s="26">
        <f>IF(IFERROR(MATCH(H723,Table16[Date],0),0)=1,INDEX(Table16[New NFV],MATCH(H723,Table16[Date],0)),K722 + (K722*0.0095)+I723)</f>
        <v>219489.04831183303</v>
      </c>
      <c r="L723" s="26">
        <f>IF(T723&lt;-0.33,IF(L722-(W722-X723)&lt;K723,K723,L722-(W722-X723)),IF(IFERROR(MATCH(H723,Table16[Date],0),0)=1,INDEX(Table16[New GFV],MATCH(H723,Table16[Date],0)),L722+(L722*V722*0.95)+I723))</f>
        <v>77624804.189832941</v>
      </c>
      <c r="M723" s="26">
        <f t="shared" si="135"/>
        <v>2174.2352482598617</v>
      </c>
      <c r="N723" s="26">
        <f t="shared" si="141"/>
        <v>108.7117624129931</v>
      </c>
      <c r="O723" s="26">
        <f t="shared" si="140"/>
        <v>1292025.4914176539</v>
      </c>
      <c r="P723" s="26">
        <f t="shared" si="142"/>
        <v>64601.274570882699</v>
      </c>
      <c r="Q723" s="26">
        <f t="shared" si="136"/>
        <v>1294199.7266659138</v>
      </c>
      <c r="R723" s="26">
        <f t="shared" si="137"/>
        <v>64709.986333295688</v>
      </c>
      <c r="S723" s="26">
        <f>IF(IFERROR(MATCH(H723,Table16[Date],0),0)=1,INDEX(Table16[New Claimed],MATCH(H723,Table16[Date],0)),S722+(K722*0.01)+J723)</f>
        <v>230788.15611771887</v>
      </c>
      <c r="T723" s="27">
        <f t="shared" si="143"/>
        <v>-5.1479141637321896E-2</v>
      </c>
      <c r="U723" s="28">
        <f t="shared" si="144"/>
        <v>1.0948154445362956E-5</v>
      </c>
      <c r="V723" s="29">
        <f t="shared" si="139"/>
        <v>1.6911251501760684E-2</v>
      </c>
      <c r="W723" s="45">
        <f t="shared" si="145"/>
        <v>81710067.252455741</v>
      </c>
      <c r="X723" s="45">
        <f t="shared" si="146"/>
        <v>0</v>
      </c>
      <c r="Y723" s="15"/>
      <c r="Z723" s="15"/>
    </row>
    <row r="724" spans="1:26" ht="18" customHeight="1" x14ac:dyDescent="0.25">
      <c r="A724" s="15"/>
      <c r="B724" s="15"/>
      <c r="C724" s="15"/>
      <c r="D724" s="15"/>
      <c r="E724" s="16"/>
      <c r="F724" s="15"/>
      <c r="G724" s="23">
        <v>722</v>
      </c>
      <c r="H724" s="24">
        <f t="shared" si="138"/>
        <v>45440</v>
      </c>
      <c r="I724" s="25">
        <f>SUMIF(Table1[Date],"="&amp;H724,Table1[$STAKE TO FAUCET])</f>
        <v>0</v>
      </c>
      <c r="J724" s="25">
        <f>SUMIF(Table13[Date],"="&amp;H724,Table13[$STAKE CLAIMED])</f>
        <v>0</v>
      </c>
      <c r="K724" s="26">
        <f>IF(IFERROR(MATCH(H724,Table16[Date],0),0)=1,INDEX(Table16[New NFV],MATCH(H724,Table16[Date],0)),K723 + (K723*0.0095)+I724)</f>
        <v>221574.19427079544</v>
      </c>
      <c r="L724" s="26">
        <f>IF(T724&lt;-0.33,IF(L723-(W723-X724)&lt;K724,K724,L723-(W723-X724)),IF(IFERROR(MATCH(H724,Table16[Date],0),0)=1,INDEX(Table16[New GFV],MATCH(H724,Table16[Date],0)),L723+(L723*V723*0.95)+I724))</f>
        <v>78871900.146940678</v>
      </c>
      <c r="M724" s="26">
        <f t="shared" si="135"/>
        <v>2194.8904831183304</v>
      </c>
      <c r="N724" s="26">
        <f t="shared" si="141"/>
        <v>109.74452415591652</v>
      </c>
      <c r="O724" s="26">
        <f t="shared" si="140"/>
        <v>1312732.5864291913</v>
      </c>
      <c r="P724" s="26">
        <f t="shared" si="142"/>
        <v>65636.629321459564</v>
      </c>
      <c r="Q724" s="26">
        <f t="shared" si="136"/>
        <v>1314927.4769123096</v>
      </c>
      <c r="R724" s="26">
        <f t="shared" si="137"/>
        <v>65746.373845615482</v>
      </c>
      <c r="S724" s="26">
        <f>IF(IFERROR(MATCH(H724,Table16[Date],0),0)=1,INDEX(Table16[New Claimed],MATCH(H724,Table16[Date],0)),S723+(K723*0.01)+J724)</f>
        <v>232983.0466008372</v>
      </c>
      <c r="T724" s="27">
        <f t="shared" si="143"/>
        <v>-5.1489986763072711E-2</v>
      </c>
      <c r="U724" s="28">
        <f t="shared" si="144"/>
        <v>1.0845125750814921E-5</v>
      </c>
      <c r="V724" s="29">
        <f t="shared" si="139"/>
        <v>1.6910600794215632E-2</v>
      </c>
      <c r="W724" s="45">
        <f t="shared" si="145"/>
        <v>83022799.838884935</v>
      </c>
      <c r="X724" s="45">
        <f t="shared" si="146"/>
        <v>0</v>
      </c>
      <c r="Y724" s="15"/>
      <c r="Z724" s="15"/>
    </row>
    <row r="725" spans="1:26" ht="18" customHeight="1" x14ac:dyDescent="0.25">
      <c r="A725" s="15"/>
      <c r="B725" s="15"/>
      <c r="C725" s="15"/>
      <c r="D725" s="15"/>
      <c r="E725" s="16"/>
      <c r="F725" s="15"/>
      <c r="G725" s="23">
        <v>723</v>
      </c>
      <c r="H725" s="24">
        <f t="shared" si="138"/>
        <v>45441</v>
      </c>
      <c r="I725" s="25">
        <f>SUMIF(Table1[Date],"="&amp;H725,Table1[$STAKE TO FAUCET])</f>
        <v>0</v>
      </c>
      <c r="J725" s="25">
        <f>SUMIF(Table13[Date],"="&amp;H725,Table13[$STAKE CLAIMED])</f>
        <v>0</v>
      </c>
      <c r="K725" s="26">
        <f>IF(IFERROR(MATCH(H725,Table16[Date],0),0)=1,INDEX(Table16[New NFV],MATCH(H725,Table16[Date],0)),K724 + (K724*0.0095)+I725)</f>
        <v>223679.149116368</v>
      </c>
      <c r="L725" s="26">
        <f>IF(T725&lt;-0.33,IF(L724-(W724-X725)&lt;K725,K725,L724-(W724-X725)),IF(IFERROR(MATCH(H725,Table16[Date],0),0)=1,INDEX(Table16[New GFV],MATCH(H725,Table16[Date],0)),L724+(L724*V724*0.95)+I725))</f>
        <v>80138982.80334352</v>
      </c>
      <c r="M725" s="26">
        <f t="shared" si="135"/>
        <v>2215.7419427079544</v>
      </c>
      <c r="N725" s="26">
        <f t="shared" si="141"/>
        <v>110.78709713539773</v>
      </c>
      <c r="O725" s="26">
        <f t="shared" si="140"/>
        <v>1333771.217266151</v>
      </c>
      <c r="P725" s="26">
        <f t="shared" si="142"/>
        <v>66688.560863307546</v>
      </c>
      <c r="Q725" s="26">
        <f t="shared" si="136"/>
        <v>1335986.9592088589</v>
      </c>
      <c r="R725" s="26">
        <f t="shared" si="137"/>
        <v>66799.347960442945</v>
      </c>
      <c r="S725" s="26">
        <f>IF(IFERROR(MATCH(H725,Table16[Date],0),0)=1,INDEX(Table16[New Claimed],MATCH(H725,Table16[Date],0)),S724+(K724*0.01)+J725)</f>
        <v>235198.78854354515</v>
      </c>
      <c r="T725" s="27">
        <f t="shared" si="143"/>
        <v>-5.1500729829690589E-2</v>
      </c>
      <c r="U725" s="28">
        <f t="shared" si="144"/>
        <v>1.0743066617878438E-5</v>
      </c>
      <c r="V725" s="29">
        <f t="shared" si="139"/>
        <v>1.6909956210218562E-2</v>
      </c>
      <c r="W725" s="45">
        <f t="shared" si="145"/>
        <v>84356571.056151092</v>
      </c>
      <c r="X725" s="45">
        <f t="shared" si="146"/>
        <v>0</v>
      </c>
      <c r="Y725" s="15"/>
      <c r="Z725" s="15"/>
    </row>
    <row r="726" spans="1:26" ht="18" customHeight="1" x14ac:dyDescent="0.25">
      <c r="A726" s="15"/>
      <c r="B726" s="15"/>
      <c r="C726" s="15"/>
      <c r="D726" s="15"/>
      <c r="E726" s="16"/>
      <c r="F726" s="15"/>
      <c r="G726" s="23">
        <v>724</v>
      </c>
      <c r="H726" s="24">
        <f t="shared" si="138"/>
        <v>45442</v>
      </c>
      <c r="I726" s="25">
        <f>SUMIF(Table1[Date],"="&amp;H726,Table1[$STAKE TO FAUCET])</f>
        <v>0</v>
      </c>
      <c r="J726" s="25">
        <f>SUMIF(Table13[Date],"="&amp;H726,Table13[$STAKE CLAIMED])</f>
        <v>0</v>
      </c>
      <c r="K726" s="26">
        <f>IF(IFERROR(MATCH(H726,Table16[Date],0),0)=1,INDEX(Table16[New NFV],MATCH(H726,Table16[Date],0)),K725 + (K725*0.0095)+I726)</f>
        <v>225804.1010329735</v>
      </c>
      <c r="L726" s="26">
        <f>IF(T726&lt;-0.33,IF(L725-(W725-X726)&lt;K726,K726,L725-(W725-X726)),IF(IFERROR(MATCH(H726,Table16[Date],0),0)=1,INDEX(Table16[New GFV],MATCH(H726,Table16[Date],0)),L725+(L725*V725*0.95)+I726))</f>
        <v>81426372.158782721</v>
      </c>
      <c r="M726" s="26">
        <f t="shared" ref="M726:M732" si="147">K725*0.01</f>
        <v>2236.7914911636799</v>
      </c>
      <c r="N726" s="26">
        <f t="shared" si="141"/>
        <v>111.839574558184</v>
      </c>
      <c r="O726" s="26">
        <f t="shared" si="140"/>
        <v>1355146.6899359974</v>
      </c>
      <c r="P726" s="26">
        <f t="shared" si="142"/>
        <v>67757.334496799871</v>
      </c>
      <c r="Q726" s="26">
        <f t="shared" ref="Q726:Q732" si="148">M726+O726</f>
        <v>1357383.481427161</v>
      </c>
      <c r="R726" s="26">
        <f t="shared" ref="R726:R732" si="149">N726+P726</f>
        <v>67869.174071358051</v>
      </c>
      <c r="S726" s="26">
        <f>IF(IFERROR(MATCH(H726,Table16[Date],0),0)=1,INDEX(Table16[New Claimed],MATCH(H726,Table16[Date],0)),S725+(K725*0.01)+J726)</f>
        <v>237435.58003470884</v>
      </c>
      <c r="T726" s="27">
        <f t="shared" si="143"/>
        <v>-5.1511371797613309E-2</v>
      </c>
      <c r="U726" s="28">
        <f t="shared" si="144"/>
        <v>1.0641967922719875E-5</v>
      </c>
      <c r="V726" s="29">
        <f t="shared" si="139"/>
        <v>1.6909317692143197E-2</v>
      </c>
      <c r="W726" s="45">
        <f t="shared" si="145"/>
        <v>85711717.746087089</v>
      </c>
      <c r="X726" s="45">
        <f t="shared" si="146"/>
        <v>0</v>
      </c>
      <c r="Y726" s="15"/>
      <c r="Z726" s="15"/>
    </row>
    <row r="727" spans="1:26" ht="18" customHeight="1" x14ac:dyDescent="0.25">
      <c r="A727" s="15"/>
      <c r="B727" s="15"/>
      <c r="C727" s="15"/>
      <c r="D727" s="15"/>
      <c r="E727" s="16"/>
      <c r="F727" s="15"/>
      <c r="G727" s="23">
        <v>725</v>
      </c>
      <c r="H727" s="24">
        <f t="shared" si="138"/>
        <v>45443</v>
      </c>
      <c r="I727" s="25">
        <f>SUMIF(Table1[Date],"="&amp;H727,Table1[$STAKE TO FAUCET])</f>
        <v>0</v>
      </c>
      <c r="J727" s="25">
        <f>SUMIF(Table13[Date],"="&amp;H727,Table13[$STAKE CLAIMED])</f>
        <v>0</v>
      </c>
      <c r="K727" s="26">
        <f>IF(IFERROR(MATCH(H727,Table16[Date],0),0)=1,INDEX(Table16[New NFV],MATCH(H727,Table16[Date],0)),K726 + (K726*0.0095)+I727)</f>
        <v>227949.23999278675</v>
      </c>
      <c r="L727" s="26">
        <f>IF(T727&lt;-0.33,IF(L726-(W726-X727)&lt;K727,K727,L726-(W726-X727)),IF(IFERROR(MATCH(H727,Table16[Date],0),0)=1,INDEX(Table16[New GFV],MATCH(H727,Table16[Date],0)),L726+(L726*V726*0.95)+I727))</f>
        <v>82734393.334366679</v>
      </c>
      <c r="M727" s="26">
        <f t="shared" si="147"/>
        <v>2258.0410103297349</v>
      </c>
      <c r="N727" s="26">
        <f t="shared" si="141"/>
        <v>112.90205051648675</v>
      </c>
      <c r="O727" s="26">
        <f t="shared" si="140"/>
        <v>1376864.395351541</v>
      </c>
      <c r="P727" s="26">
        <f t="shared" si="142"/>
        <v>68843.219767577059</v>
      </c>
      <c r="Q727" s="26">
        <f t="shared" si="148"/>
        <v>1379122.4363618707</v>
      </c>
      <c r="R727" s="26">
        <f t="shared" si="149"/>
        <v>68956.121818093539</v>
      </c>
      <c r="S727" s="26">
        <f>IF(IFERROR(MATCH(H727,Table16[Date],0),0)=1,INDEX(Table16[New Claimed],MATCH(H727,Table16[Date],0)),S726+(K726*0.01)+J727)</f>
        <v>239693.62104503857</v>
      </c>
      <c r="T727" s="27">
        <f t="shared" si="143"/>
        <v>-5.1521913618240003E-2</v>
      </c>
      <c r="U727" s="28">
        <f t="shared" si="144"/>
        <v>1.0541820626694398E-5</v>
      </c>
      <c r="V727" s="29">
        <f t="shared" si="139"/>
        <v>1.6908685182905597E-2</v>
      </c>
      <c r="W727" s="45">
        <f t="shared" si="145"/>
        <v>87088582.141438633</v>
      </c>
      <c r="X727" s="45">
        <f t="shared" si="146"/>
        <v>0</v>
      </c>
      <c r="Y727" s="15"/>
      <c r="Z727" s="15"/>
    </row>
    <row r="728" spans="1:26" ht="18" customHeight="1" x14ac:dyDescent="0.25">
      <c r="A728" s="15"/>
      <c r="B728" s="15"/>
      <c r="C728" s="15"/>
      <c r="D728" s="15"/>
      <c r="E728" s="16"/>
      <c r="F728" s="15"/>
      <c r="G728" s="23">
        <v>726</v>
      </c>
      <c r="H728" s="24">
        <f t="shared" si="138"/>
        <v>45444</v>
      </c>
      <c r="I728" s="25">
        <f>SUMIF(Table1[Date],"="&amp;H728,Table1[$STAKE TO FAUCET])</f>
        <v>0</v>
      </c>
      <c r="J728" s="25">
        <f>SUMIF(Table13[Date],"="&amp;H728,Table13[$STAKE CLAIMED])</f>
        <v>0</v>
      </c>
      <c r="K728" s="26">
        <f>IF(IFERROR(MATCH(H728,Table16[Date],0),0)=1,INDEX(Table16[New NFV],MATCH(H728,Table16[Date],0)),K727 + (K727*0.0095)+I728)</f>
        <v>230114.75777271824</v>
      </c>
      <c r="L728" s="26">
        <f>IF(T728&lt;-0.33,IF(L727-(W727-X728)&lt;K728,K728,L727-(W727-X728)),IF(IFERROR(MATCH(H728,Table16[Date],0),0)=1,INDEX(Table16[New GFV],MATCH(H728,Table16[Date],0)),L727+(L727*V727*0.95)+I728))</f>
        <v>84063376.654521689</v>
      </c>
      <c r="M728" s="26">
        <f t="shared" si="147"/>
        <v>2279.4923999278676</v>
      </c>
      <c r="N728" s="26">
        <f t="shared" si="141"/>
        <v>113.97461999639339</v>
      </c>
      <c r="O728" s="26">
        <f t="shared" si="140"/>
        <v>1398929.8106894894</v>
      </c>
      <c r="P728" s="26">
        <f t="shared" si="142"/>
        <v>69946.490534474477</v>
      </c>
      <c r="Q728" s="26">
        <f t="shared" si="148"/>
        <v>1401209.3030894173</v>
      </c>
      <c r="R728" s="26">
        <f t="shared" si="149"/>
        <v>70060.465154470876</v>
      </c>
      <c r="S728" s="26">
        <f>IF(IFERROR(MATCH(H728,Table16[Date],0),0)=1,INDEX(Table16[New Claimed],MATCH(H728,Table16[Date],0)),S727+(K727*0.01)+J728)</f>
        <v>241973.11344496644</v>
      </c>
      <c r="T728" s="27">
        <f t="shared" si="143"/>
        <v>-5.15323562340168E-2</v>
      </c>
      <c r="U728" s="28">
        <f t="shared" si="144"/>
        <v>1.0442615776797004E-5</v>
      </c>
      <c r="V728" s="29">
        <f t="shared" si="139"/>
        <v>1.690805862595899E-2</v>
      </c>
      <c r="W728" s="45">
        <f t="shared" si="145"/>
        <v>88487511.952128127</v>
      </c>
      <c r="X728" s="45">
        <f t="shared" si="146"/>
        <v>0</v>
      </c>
      <c r="Y728" s="15"/>
      <c r="Z728" s="15"/>
    </row>
    <row r="729" spans="1:26" ht="18" customHeight="1" x14ac:dyDescent="0.25">
      <c r="A729" s="15"/>
      <c r="B729" s="15"/>
      <c r="C729" s="15"/>
      <c r="D729" s="15"/>
      <c r="E729" s="16"/>
      <c r="F729" s="15"/>
      <c r="G729" s="23">
        <v>727</v>
      </c>
      <c r="H729" s="24">
        <f t="shared" si="138"/>
        <v>45445</v>
      </c>
      <c r="I729" s="25">
        <f>SUMIF(Table1[Date],"="&amp;H729,Table1[$STAKE TO FAUCET])</f>
        <v>0</v>
      </c>
      <c r="J729" s="25">
        <f>SUMIF(Table13[Date],"="&amp;H729,Table13[$STAKE CLAIMED])</f>
        <v>0</v>
      </c>
      <c r="K729" s="26">
        <f>IF(IFERROR(MATCH(H729,Table16[Date],0),0)=1,INDEX(Table16[New NFV],MATCH(H729,Table16[Date],0)),K728 + (K728*0.0095)+I729)</f>
        <v>232300.84797155907</v>
      </c>
      <c r="L729" s="26">
        <f>IF(T729&lt;-0.33,IF(L728-(W728-X729)&lt;K729,K729,L728-(W728-X729)),IF(IFERROR(MATCH(H729,Table16[Date],0),0)=1,INDEX(Table16[New GFV],MATCH(H729,Table16[Date],0)),L728+(L728*V728*0.95)+I729))</f>
        <v>85413657.730253875</v>
      </c>
      <c r="M729" s="26">
        <f t="shared" si="147"/>
        <v>2301.1475777271826</v>
      </c>
      <c r="N729" s="26">
        <f t="shared" si="141"/>
        <v>115.05737888635913</v>
      </c>
      <c r="O729" s="26">
        <f t="shared" si="140"/>
        <v>1421348.5007707251</v>
      </c>
      <c r="P729" s="26">
        <f t="shared" si="142"/>
        <v>71067.425038536254</v>
      </c>
      <c r="Q729" s="26">
        <f t="shared" si="148"/>
        <v>1423649.6483484523</v>
      </c>
      <c r="R729" s="26">
        <f t="shared" si="149"/>
        <v>71182.482417422609</v>
      </c>
      <c r="S729" s="26">
        <f>IF(IFERROR(MATCH(H729,Table16[Date],0),0)=1,INDEX(Table16[New Claimed],MATCH(H729,Table16[Date],0)),S728+(K728*0.01)+J729)</f>
        <v>244274.26102269362</v>
      </c>
      <c r="T729" s="27">
        <f t="shared" si="143"/>
        <v>-5.1542700578520832E-2</v>
      </c>
      <c r="U729" s="28">
        <f t="shared" si="144"/>
        <v>1.0344344504031877E-5</v>
      </c>
      <c r="V729" s="29">
        <f t="shared" si="139"/>
        <v>1.6907437965288749E-2</v>
      </c>
      <c r="W729" s="45">
        <f t="shared" si="145"/>
        <v>89908860.452898845</v>
      </c>
      <c r="X729" s="45">
        <f t="shared" si="146"/>
        <v>0</v>
      </c>
      <c r="Y729" s="15"/>
      <c r="Z729" s="15"/>
    </row>
    <row r="730" spans="1:26" ht="18" customHeight="1" x14ac:dyDescent="0.25">
      <c r="A730" s="15"/>
      <c r="B730" s="15"/>
      <c r="C730" s="15"/>
      <c r="D730" s="15"/>
      <c r="E730" s="16"/>
      <c r="F730" s="15"/>
      <c r="G730" s="23">
        <v>728</v>
      </c>
      <c r="H730" s="24">
        <f t="shared" si="138"/>
        <v>45446</v>
      </c>
      <c r="I730" s="25">
        <f>SUMIF(Table1[Date],"="&amp;H730,Table1[$STAKE TO FAUCET])</f>
        <v>0</v>
      </c>
      <c r="J730" s="25">
        <f>SUMIF(Table13[Date],"="&amp;H730,Table13[$STAKE CLAIMED])</f>
        <v>0</v>
      </c>
      <c r="K730" s="26">
        <f>IF(IFERROR(MATCH(H730,Table16[Date],0),0)=1,INDEX(Table16[New NFV],MATCH(H730,Table16[Date],0)),K729 + (K729*0.0095)+I730)</f>
        <v>234507.70602728886</v>
      </c>
      <c r="L730" s="26">
        <f>IF(T730&lt;-0.33,IF(L729-(W729-X730)&lt;K730,K730,L729-(W729-X730)),IF(IFERROR(MATCH(H730,Table16[Date],0),0)=1,INDEX(Table16[New GFV],MATCH(H730,Table16[Date],0)),L729+(L729*V729*0.95)+I730))</f>
        <v>86785577.543743417</v>
      </c>
      <c r="M730" s="26">
        <f t="shared" si="147"/>
        <v>2323.0084797155905</v>
      </c>
      <c r="N730" s="26">
        <f t="shared" si="141"/>
        <v>116.15042398577953</v>
      </c>
      <c r="O730" s="26">
        <f t="shared" si="140"/>
        <v>1444126.1194626733</v>
      </c>
      <c r="P730" s="26">
        <f t="shared" si="142"/>
        <v>72206.305973133669</v>
      </c>
      <c r="Q730" s="26">
        <f t="shared" si="148"/>
        <v>1446449.1279423889</v>
      </c>
      <c r="R730" s="26">
        <f t="shared" si="149"/>
        <v>72322.456397119444</v>
      </c>
      <c r="S730" s="26">
        <f>IF(IFERROR(MATCH(H730,Table16[Date],0),0)=1,INDEX(Table16[New Claimed],MATCH(H730,Table16[Date],0)),S729+(K729*0.01)+J730)</f>
        <v>246597.26950240921</v>
      </c>
      <c r="T730" s="27">
        <f t="shared" si="143"/>
        <v>-5.155294757654371E-2</v>
      </c>
      <c r="U730" s="28">
        <f t="shared" si="144"/>
        <v>1.0246998022878095E-5</v>
      </c>
      <c r="V730" s="29">
        <f t="shared" si="139"/>
        <v>1.6906823145407375E-2</v>
      </c>
      <c r="W730" s="45">
        <f t="shared" si="145"/>
        <v>91352986.572361514</v>
      </c>
      <c r="X730" s="45">
        <f t="shared" si="146"/>
        <v>0</v>
      </c>
      <c r="Y730" s="15"/>
      <c r="Z730" s="15"/>
    </row>
    <row r="731" spans="1:26" ht="18" customHeight="1" x14ac:dyDescent="0.25">
      <c r="A731" s="15"/>
      <c r="B731" s="15"/>
      <c r="C731" s="15"/>
      <c r="D731" s="15"/>
      <c r="E731" s="16"/>
      <c r="F731" s="15"/>
      <c r="G731" s="23">
        <v>729</v>
      </c>
      <c r="H731" s="24">
        <f t="shared" si="138"/>
        <v>45447</v>
      </c>
      <c r="I731" s="25">
        <f>SUMIF(Table1[Date],"="&amp;H731,Table1[$STAKE TO FAUCET])</f>
        <v>0</v>
      </c>
      <c r="J731" s="25">
        <f>SUMIF(Table13[Date],"="&amp;H731,Table13[$STAKE CLAIMED])</f>
        <v>0</v>
      </c>
      <c r="K731" s="26">
        <f>IF(IFERROR(MATCH(H731,Table16[Date],0),0)=1,INDEX(Table16[New NFV],MATCH(H731,Table16[Date],0)),K730 + (K730*0.0095)+I731)</f>
        <v>236735.5292345481</v>
      </c>
      <c r="L731" s="26">
        <f>IF(T731&lt;-0.33,IF(L730-(W730-X731)&lt;K731,K731,L730-(W730-X731)),IF(IFERROR(MATCH(H731,Table16[Date],0),0)=1,INDEX(Table16[New GFV],MATCH(H731,Table16[Date],0)),L730+(L730*V730*0.95)+I731))</f>
        <v>88179482.534292325</v>
      </c>
      <c r="M731" s="26">
        <f t="shared" si="147"/>
        <v>2345.0770602728885</v>
      </c>
      <c r="N731" s="26">
        <f t="shared" si="141"/>
        <v>117.25385301364443</v>
      </c>
      <c r="O731" s="26">
        <f t="shared" si="140"/>
        <v>1467268.4111041077</v>
      </c>
      <c r="P731" s="26">
        <f t="shared" si="142"/>
        <v>73363.42055520539</v>
      </c>
      <c r="Q731" s="26">
        <f t="shared" si="148"/>
        <v>1469613.4881643807</v>
      </c>
      <c r="R731" s="26">
        <f t="shared" si="149"/>
        <v>73480.674408219042</v>
      </c>
      <c r="S731" s="26">
        <f>IF(IFERROR(MATCH(H731,Table16[Date],0),0)=1,INDEX(Table16[New Claimed],MATCH(H731,Table16[Date],0)),S730+(K730*0.01)+J731)</f>
        <v>248942.3465626821</v>
      </c>
      <c r="T731" s="27">
        <f t="shared" si="143"/>
        <v>-5.1563098144174091E-2</v>
      </c>
      <c r="U731" s="28">
        <f t="shared" si="144"/>
        <v>1.0150567630380636E-5</v>
      </c>
      <c r="V731" s="29">
        <f t="shared" si="139"/>
        <v>1.690621411134955E-2</v>
      </c>
      <c r="W731" s="45">
        <f t="shared" si="145"/>
        <v>92820254.983465627</v>
      </c>
      <c r="X731" s="45">
        <f t="shared" si="146"/>
        <v>0</v>
      </c>
      <c r="Y731" s="15"/>
      <c r="Z731" s="15"/>
    </row>
    <row r="732" spans="1:26" ht="18" customHeight="1" x14ac:dyDescent="0.25">
      <c r="A732" s="15"/>
      <c r="B732" s="15"/>
      <c r="C732" s="15"/>
      <c r="D732" s="15"/>
      <c r="E732" s="16"/>
      <c r="F732" s="15"/>
      <c r="G732" s="23">
        <v>730</v>
      </c>
      <c r="H732" s="24">
        <f t="shared" si="138"/>
        <v>45448</v>
      </c>
      <c r="I732" s="25">
        <f>SUMIF(Table1[Date],"="&amp;H732,Table1[$STAKE TO FAUCET])</f>
        <v>0</v>
      </c>
      <c r="J732" s="25">
        <f>SUMIF(Table13[Date],"="&amp;H732,Table13[$STAKE CLAIMED])</f>
        <v>0</v>
      </c>
      <c r="K732" s="26">
        <f>IF(IFERROR(MATCH(H732,Table16[Date],0),0)=1,INDEX(Table16[New NFV],MATCH(H732,Table16[Date],0)),K731 + (K731*0.0095)+I732)</f>
        <v>238984.5167622763</v>
      </c>
      <c r="L732" s="26">
        <f>IF(T732&lt;-0.33,IF(L731-(W731-X732)&lt;K732,K732,L731-(W731-X732)),IF(IFERROR(MATCH(H732,Table16[Date],0),0)=1,INDEX(Table16[New GFV],MATCH(H732,Table16[Date],0)),L731+(L731*V731*0.95)+I732))</f>
        <v>89595724.685647443</v>
      </c>
      <c r="M732" s="26">
        <f t="shared" si="147"/>
        <v>2367.3552923454808</v>
      </c>
      <c r="N732" s="26">
        <f t="shared" si="141"/>
        <v>118.36776461727405</v>
      </c>
      <c r="O732" s="26">
        <f t="shared" si="140"/>
        <v>1490781.2119527541</v>
      </c>
      <c r="P732" s="26">
        <f t="shared" si="142"/>
        <v>74539.060597637712</v>
      </c>
      <c r="Q732" s="26">
        <f t="shared" si="148"/>
        <v>1493148.5672450995</v>
      </c>
      <c r="R732" s="26">
        <f t="shared" si="149"/>
        <v>74657.428362254985</v>
      </c>
      <c r="S732" s="26">
        <f>IF(IFERROR(MATCH(H732,Table16[Date],0),0)=1,INDEX(Table16[New Claimed],MATCH(H732,Table16[Date],0)),S731+(K731*0.01)+J732)</f>
        <v>251309.70185502758</v>
      </c>
      <c r="T732" s="27">
        <f t="shared" si="143"/>
        <v>-5.157315318887979E-2</v>
      </c>
      <c r="U732" s="28">
        <f t="shared" si="144"/>
        <v>1.0055044705699345E-5</v>
      </c>
      <c r="V732" s="29">
        <f t="shared" si="139"/>
        <v>1.6905610808667211E-2</v>
      </c>
      <c r="W732" s="45">
        <f t="shared" si="145"/>
        <v>94311036.195418388</v>
      </c>
      <c r="X732" s="45">
        <f t="shared" si="146"/>
        <v>0</v>
      </c>
      <c r="Y732" s="15"/>
      <c r="Z732" s="15"/>
    </row>
    <row r="733" spans="1:26" ht="18" customHeight="1" x14ac:dyDescent="0.25">
      <c r="A733" s="15"/>
      <c r="B733" s="15"/>
      <c r="C733" s="15"/>
      <c r="D733" s="15"/>
      <c r="E733" s="16"/>
      <c r="F733" s="15"/>
      <c r="G733" s="35"/>
      <c r="H733" s="36"/>
      <c r="I733" s="37"/>
      <c r="J733" s="37"/>
      <c r="K733" s="38"/>
      <c r="L733" s="38"/>
      <c r="M733" s="38"/>
      <c r="N733" s="38"/>
      <c r="O733" s="38"/>
      <c r="P733" s="38"/>
      <c r="Q733" s="38"/>
      <c r="R733" s="38"/>
      <c r="S733" s="38"/>
      <c r="T733" s="39"/>
      <c r="U733" s="40"/>
      <c r="V733" s="41"/>
      <c r="W733" s="16"/>
      <c r="X733" s="16"/>
      <c r="Y733" s="15"/>
      <c r="Z733" s="15"/>
    </row>
    <row r="734" spans="1:26" ht="18" customHeight="1" x14ac:dyDescent="0.25">
      <c r="A734" s="15"/>
      <c r="B734" s="15"/>
      <c r="C734" s="15"/>
      <c r="D734" s="15"/>
      <c r="E734" s="16"/>
      <c r="F734" s="15"/>
      <c r="G734" s="35"/>
      <c r="H734" s="36"/>
      <c r="I734" s="37"/>
      <c r="J734" s="37"/>
      <c r="K734" s="38"/>
      <c r="L734" s="38"/>
      <c r="M734" s="38"/>
      <c r="N734" s="38"/>
      <c r="O734" s="38"/>
      <c r="P734" s="38"/>
      <c r="Q734" s="38"/>
      <c r="R734" s="38"/>
      <c r="S734" s="38"/>
      <c r="T734" s="39"/>
      <c r="U734" s="40"/>
      <c r="V734" s="41"/>
      <c r="W734" s="16"/>
      <c r="X734" s="16"/>
      <c r="Y734" s="15"/>
      <c r="Z734" s="15"/>
    </row>
    <row r="735" spans="1:26" ht="18" customHeight="1" x14ac:dyDescent="0.25">
      <c r="A735" s="15"/>
      <c r="B735" s="15"/>
      <c r="C735" s="15"/>
      <c r="D735" s="15"/>
      <c r="E735" s="16"/>
      <c r="F735" s="15"/>
      <c r="G735" s="35"/>
      <c r="H735" s="36"/>
      <c r="I735" s="37"/>
      <c r="J735" s="37"/>
      <c r="K735" s="38"/>
      <c r="L735" s="38"/>
      <c r="M735" s="38"/>
      <c r="N735" s="38"/>
      <c r="O735" s="38"/>
      <c r="P735" s="38"/>
      <c r="Q735" s="38"/>
      <c r="R735" s="38"/>
      <c r="S735" s="38"/>
      <c r="T735" s="39"/>
      <c r="U735" s="40"/>
      <c r="V735" s="41"/>
      <c r="W735" s="16"/>
      <c r="X735" s="16"/>
      <c r="Y735" s="15"/>
      <c r="Z735" s="15"/>
    </row>
    <row r="736" spans="1:26" ht="18" customHeight="1" x14ac:dyDescent="0.25">
      <c r="H736" s="24"/>
      <c r="I736" s="25"/>
      <c r="J736" s="25"/>
      <c r="K736" s="26"/>
      <c r="L736" s="26"/>
      <c r="M736" s="26"/>
      <c r="N736" s="26"/>
      <c r="O736" s="26"/>
      <c r="P736" s="26"/>
      <c r="Q736" s="26"/>
      <c r="R736" s="26"/>
      <c r="S736" s="26"/>
      <c r="T736" s="27"/>
      <c r="U736" s="28"/>
    </row>
    <row r="737" spans="8:21" ht="18" customHeight="1" x14ac:dyDescent="0.25">
      <c r="H737" s="24"/>
      <c r="I737" s="25"/>
      <c r="J737" s="25"/>
      <c r="K737" s="26"/>
      <c r="L737" s="26"/>
      <c r="M737" s="26"/>
      <c r="N737" s="26"/>
      <c r="O737" s="26"/>
      <c r="P737" s="26"/>
      <c r="Q737" s="26"/>
      <c r="R737" s="26"/>
      <c r="S737" s="26"/>
      <c r="T737" s="27"/>
      <c r="U737" s="28"/>
    </row>
    <row r="738" spans="8:21" ht="18" customHeight="1" x14ac:dyDescent="0.25">
      <c r="H738" s="24"/>
      <c r="I738" s="25"/>
      <c r="J738" s="25"/>
      <c r="K738" s="26"/>
      <c r="L738" s="26"/>
      <c r="M738" s="26"/>
      <c r="N738" s="26"/>
      <c r="O738" s="26"/>
      <c r="P738" s="26"/>
      <c r="Q738" s="26"/>
      <c r="R738" s="26"/>
      <c r="S738" s="26"/>
      <c r="T738" s="27"/>
      <c r="U738" s="28"/>
    </row>
    <row r="739" spans="8:21" ht="18" customHeight="1" x14ac:dyDescent="0.25">
      <c r="H739" s="24"/>
      <c r="I739" s="25"/>
      <c r="J739" s="25"/>
      <c r="K739" s="26"/>
      <c r="L739" s="26"/>
      <c r="M739" s="26"/>
      <c r="N739" s="26"/>
      <c r="O739" s="26"/>
      <c r="P739" s="26"/>
      <c r="Q739" s="26"/>
      <c r="R739" s="26"/>
      <c r="S739" s="26"/>
      <c r="T739" s="27"/>
      <c r="U739" s="28"/>
    </row>
    <row r="740" spans="8:21" x14ac:dyDescent="0.25">
      <c r="H740" s="24"/>
      <c r="I740" s="25"/>
      <c r="J740" s="25"/>
      <c r="K740" s="26"/>
      <c r="L740" s="26"/>
      <c r="M740" s="26"/>
      <c r="N740" s="26"/>
      <c r="O740" s="26"/>
      <c r="P740" s="26"/>
      <c r="Q740" s="26"/>
      <c r="R740" s="26"/>
      <c r="S740" s="26"/>
      <c r="T740" s="27"/>
      <c r="U740" s="28"/>
    </row>
    <row r="741" spans="8:21" x14ac:dyDescent="0.25">
      <c r="H741" s="24"/>
      <c r="I741" s="25"/>
      <c r="J741" s="25"/>
      <c r="K741" s="26"/>
      <c r="L741" s="26"/>
      <c r="M741" s="26"/>
      <c r="N741" s="26"/>
      <c r="O741" s="26"/>
      <c r="P741" s="26"/>
      <c r="Q741" s="26"/>
      <c r="R741" s="26"/>
      <c r="S741" s="26"/>
      <c r="T741" s="27"/>
      <c r="U741" s="28"/>
    </row>
    <row r="742" spans="8:21" x14ac:dyDescent="0.25">
      <c r="H742" s="24"/>
      <c r="I742" s="25"/>
      <c r="J742" s="25"/>
      <c r="K742" s="26"/>
      <c r="L742" s="26"/>
      <c r="M742" s="26"/>
      <c r="N742" s="26"/>
      <c r="O742" s="26"/>
      <c r="P742" s="26"/>
      <c r="Q742" s="26"/>
      <c r="R742" s="26"/>
      <c r="S742" s="26"/>
      <c r="T742" s="27"/>
      <c r="U742" s="28"/>
    </row>
    <row r="743" spans="8:21" x14ac:dyDescent="0.25">
      <c r="H743" s="24"/>
      <c r="I743" s="25"/>
      <c r="J743" s="25"/>
      <c r="K743" s="26"/>
      <c r="L743" s="26"/>
      <c r="M743" s="26"/>
      <c r="N743" s="26"/>
      <c r="O743" s="26"/>
      <c r="P743" s="26"/>
      <c r="Q743" s="26"/>
      <c r="R743" s="26"/>
      <c r="S743" s="26"/>
      <c r="T743" s="27"/>
      <c r="U743" s="28"/>
    </row>
    <row r="744" spans="8:21" x14ac:dyDescent="0.25">
      <c r="H744" s="24"/>
      <c r="I744" s="25"/>
      <c r="J744" s="25"/>
      <c r="K744" s="26"/>
      <c r="L744" s="26"/>
      <c r="M744" s="26"/>
      <c r="N744" s="26"/>
      <c r="O744" s="26"/>
      <c r="P744" s="26"/>
      <c r="Q744" s="26"/>
      <c r="R744" s="26"/>
      <c r="S744" s="26"/>
      <c r="T744" s="27"/>
      <c r="U744" s="28"/>
    </row>
    <row r="745" spans="8:21" x14ac:dyDescent="0.25">
      <c r="H745" s="24"/>
      <c r="I745" s="25"/>
      <c r="J745" s="25"/>
      <c r="K745" s="26"/>
      <c r="L745" s="26"/>
      <c r="M745" s="26"/>
      <c r="N745" s="26"/>
      <c r="O745" s="26"/>
      <c r="P745" s="26"/>
      <c r="Q745" s="26"/>
      <c r="R745" s="26"/>
      <c r="S745" s="26"/>
      <c r="T745" s="27"/>
      <c r="U745" s="28"/>
    </row>
    <row r="746" spans="8:21" x14ac:dyDescent="0.25">
      <c r="H746" s="24"/>
      <c r="I746" s="25"/>
      <c r="J746" s="25"/>
      <c r="K746" s="26"/>
      <c r="L746" s="26"/>
      <c r="M746" s="26"/>
      <c r="N746" s="26"/>
      <c r="O746" s="26"/>
      <c r="P746" s="26"/>
      <c r="Q746" s="26"/>
      <c r="R746" s="26"/>
      <c r="S746" s="26"/>
      <c r="T746" s="27"/>
      <c r="U746" s="28"/>
    </row>
    <row r="747" spans="8:21" x14ac:dyDescent="0.25">
      <c r="H747" s="24"/>
      <c r="I747" s="25"/>
      <c r="J747" s="25"/>
      <c r="K747" s="26"/>
      <c r="L747" s="26"/>
      <c r="M747" s="26"/>
      <c r="N747" s="26"/>
      <c r="O747" s="26"/>
      <c r="P747" s="26"/>
      <c r="Q747" s="26"/>
      <c r="R747" s="26"/>
      <c r="S747" s="26"/>
      <c r="T747" s="27"/>
      <c r="U747" s="28"/>
    </row>
    <row r="748" spans="8:21" x14ac:dyDescent="0.25">
      <c r="H748" s="24"/>
      <c r="I748" s="25"/>
      <c r="J748" s="25"/>
      <c r="K748" s="26"/>
      <c r="L748" s="26"/>
      <c r="M748" s="26"/>
      <c r="N748" s="26"/>
      <c r="O748" s="26"/>
      <c r="P748" s="26"/>
      <c r="Q748" s="26"/>
      <c r="R748" s="26"/>
      <c r="S748" s="26"/>
      <c r="T748" s="27"/>
      <c r="U748" s="28"/>
    </row>
    <row r="749" spans="8:21" x14ac:dyDescent="0.25">
      <c r="H749" s="24"/>
      <c r="I749" s="25"/>
      <c r="J749" s="25"/>
      <c r="K749" s="26"/>
      <c r="L749" s="26"/>
      <c r="M749" s="26"/>
      <c r="N749" s="26"/>
      <c r="O749" s="26"/>
      <c r="P749" s="26"/>
      <c r="Q749" s="26"/>
      <c r="R749" s="26"/>
      <c r="S749" s="26"/>
      <c r="T749" s="27"/>
      <c r="U749" s="28"/>
    </row>
    <row r="750" spans="8:21" x14ac:dyDescent="0.25">
      <c r="H750" s="24"/>
      <c r="I750" s="25"/>
      <c r="J750" s="25"/>
      <c r="K750" s="26"/>
      <c r="L750" s="26"/>
      <c r="M750" s="26"/>
      <c r="N750" s="26"/>
      <c r="O750" s="26"/>
      <c r="P750" s="26"/>
      <c r="Q750" s="26"/>
      <c r="R750" s="26"/>
      <c r="S750" s="26"/>
      <c r="T750" s="27"/>
      <c r="U750" s="28"/>
    </row>
    <row r="751" spans="8:21" x14ac:dyDescent="0.25">
      <c r="H751" s="24"/>
      <c r="I751" s="25"/>
      <c r="J751" s="25"/>
      <c r="K751" s="26"/>
      <c r="L751" s="26"/>
      <c r="M751" s="26"/>
      <c r="N751" s="26"/>
      <c r="O751" s="26"/>
      <c r="P751" s="26"/>
      <c r="Q751" s="26"/>
      <c r="R751" s="26"/>
      <c r="S751" s="26"/>
      <c r="T751" s="27"/>
      <c r="U751" s="28"/>
    </row>
    <row r="752" spans="8:21" x14ac:dyDescent="0.25">
      <c r="H752" s="24"/>
      <c r="I752" s="25"/>
      <c r="J752" s="25"/>
      <c r="K752" s="26"/>
      <c r="L752" s="26"/>
      <c r="M752" s="26"/>
      <c r="N752" s="26"/>
      <c r="O752" s="26"/>
      <c r="P752" s="26"/>
      <c r="Q752" s="26"/>
      <c r="R752" s="26"/>
      <c r="S752" s="26"/>
      <c r="T752" s="27"/>
      <c r="U752" s="28"/>
    </row>
    <row r="753" spans="8:21" x14ac:dyDescent="0.25">
      <c r="H753" s="24"/>
      <c r="I753" s="25"/>
      <c r="J753" s="25"/>
      <c r="K753" s="26"/>
      <c r="L753" s="26"/>
      <c r="M753" s="26"/>
      <c r="N753" s="26"/>
      <c r="O753" s="26"/>
      <c r="P753" s="26"/>
      <c r="Q753" s="26"/>
      <c r="R753" s="26"/>
      <c r="S753" s="26"/>
      <c r="T753" s="27"/>
      <c r="U753" s="28"/>
    </row>
    <row r="754" spans="8:21" x14ac:dyDescent="0.25">
      <c r="H754" s="24"/>
      <c r="I754" s="25"/>
      <c r="J754" s="25"/>
      <c r="K754" s="26"/>
      <c r="L754" s="26"/>
      <c r="M754" s="26"/>
      <c r="N754" s="26"/>
      <c r="O754" s="26"/>
      <c r="P754" s="26"/>
      <c r="Q754" s="26"/>
      <c r="R754" s="26"/>
      <c r="S754" s="26"/>
      <c r="T754" s="27"/>
      <c r="U754" s="28"/>
    </row>
    <row r="755" spans="8:21" x14ac:dyDescent="0.25">
      <c r="H755" s="24"/>
      <c r="I755" s="25"/>
      <c r="J755" s="25"/>
      <c r="K755" s="26"/>
      <c r="L755" s="26"/>
      <c r="M755" s="26"/>
      <c r="N755" s="26"/>
      <c r="O755" s="26"/>
      <c r="P755" s="26"/>
      <c r="Q755" s="26"/>
      <c r="R755" s="26"/>
      <c r="S755" s="26"/>
      <c r="T755" s="27"/>
      <c r="U755" s="28"/>
    </row>
    <row r="756" spans="8:21" x14ac:dyDescent="0.25">
      <c r="H756" s="24"/>
      <c r="I756" s="25"/>
      <c r="J756" s="25"/>
      <c r="K756" s="26"/>
      <c r="L756" s="26"/>
      <c r="M756" s="26"/>
      <c r="N756" s="26"/>
      <c r="O756" s="26"/>
      <c r="P756" s="26"/>
      <c r="Q756" s="26"/>
      <c r="R756" s="26"/>
      <c r="S756" s="26"/>
      <c r="T756" s="27"/>
      <c r="U756" s="28"/>
    </row>
    <row r="757" spans="8:21" x14ac:dyDescent="0.25">
      <c r="H757" s="24"/>
      <c r="I757" s="25"/>
      <c r="J757" s="25"/>
      <c r="K757" s="26"/>
      <c r="L757" s="26"/>
      <c r="M757" s="26"/>
      <c r="N757" s="26"/>
      <c r="O757" s="26"/>
      <c r="P757" s="26"/>
      <c r="Q757" s="26"/>
      <c r="R757" s="26"/>
      <c r="S757" s="26"/>
      <c r="T757" s="27"/>
      <c r="U757" s="28"/>
    </row>
    <row r="758" spans="8:21" x14ac:dyDescent="0.25">
      <c r="H758" s="24"/>
      <c r="I758" s="25"/>
      <c r="J758" s="25"/>
      <c r="K758" s="26"/>
      <c r="L758" s="26"/>
      <c r="M758" s="26"/>
      <c r="N758" s="26"/>
      <c r="O758" s="26"/>
      <c r="P758" s="26"/>
      <c r="Q758" s="26"/>
      <c r="R758" s="26"/>
      <c r="S758" s="26"/>
      <c r="T758" s="27"/>
      <c r="U758" s="28"/>
    </row>
    <row r="759" spans="8:21" x14ac:dyDescent="0.25">
      <c r="H759" s="24"/>
      <c r="I759" s="25"/>
      <c r="J759" s="25"/>
      <c r="K759" s="26"/>
      <c r="L759" s="26"/>
      <c r="M759" s="26"/>
      <c r="N759" s="26"/>
      <c r="O759" s="26"/>
      <c r="P759" s="26"/>
      <c r="Q759" s="26"/>
      <c r="R759" s="26"/>
      <c r="S759" s="26"/>
      <c r="T759" s="27"/>
      <c r="U759" s="28"/>
    </row>
    <row r="760" spans="8:21" x14ac:dyDescent="0.25">
      <c r="H760" s="24"/>
      <c r="I760" s="25"/>
      <c r="J760" s="25"/>
      <c r="K760" s="26"/>
      <c r="L760" s="26"/>
      <c r="M760" s="26"/>
      <c r="N760" s="26"/>
      <c r="O760" s="26"/>
      <c r="P760" s="26"/>
      <c r="Q760" s="26"/>
      <c r="R760" s="26"/>
      <c r="S760" s="26"/>
      <c r="T760" s="27"/>
      <c r="U760" s="28"/>
    </row>
    <row r="761" spans="8:21" x14ac:dyDescent="0.25">
      <c r="H761" s="24"/>
      <c r="I761" s="25"/>
      <c r="J761" s="25"/>
      <c r="K761" s="26"/>
      <c r="L761" s="26"/>
      <c r="M761" s="26"/>
      <c r="N761" s="26"/>
      <c r="O761" s="26"/>
      <c r="P761" s="26"/>
      <c r="Q761" s="26"/>
      <c r="R761" s="26"/>
      <c r="S761" s="26"/>
      <c r="T761" s="27"/>
      <c r="U761" s="28"/>
    </row>
    <row r="762" spans="8:21" x14ac:dyDescent="0.25">
      <c r="H762" s="24"/>
      <c r="I762" s="25"/>
      <c r="J762" s="25"/>
      <c r="K762" s="26"/>
      <c r="L762" s="26"/>
      <c r="M762" s="26"/>
      <c r="N762" s="26"/>
      <c r="O762" s="26"/>
      <c r="P762" s="26"/>
      <c r="Q762" s="26"/>
      <c r="R762" s="26"/>
      <c r="S762" s="26"/>
      <c r="T762" s="27"/>
      <c r="U762" s="28"/>
    </row>
    <row r="763" spans="8:21" x14ac:dyDescent="0.25">
      <c r="H763" s="24"/>
      <c r="I763" s="25"/>
      <c r="J763" s="25"/>
      <c r="K763" s="26"/>
      <c r="L763" s="26"/>
      <c r="M763" s="26"/>
      <c r="N763" s="26"/>
      <c r="O763" s="26"/>
      <c r="P763" s="26"/>
      <c r="Q763" s="26"/>
      <c r="R763" s="26"/>
      <c r="S763" s="26"/>
      <c r="T763" s="27"/>
      <c r="U763" s="28"/>
    </row>
    <row r="764" spans="8:21" x14ac:dyDescent="0.25">
      <c r="H764" s="24"/>
      <c r="I764" s="25"/>
      <c r="J764" s="25"/>
      <c r="K764" s="26"/>
      <c r="L764" s="26"/>
      <c r="M764" s="26"/>
      <c r="N764" s="26"/>
      <c r="O764" s="26"/>
      <c r="P764" s="26"/>
      <c r="Q764" s="26"/>
      <c r="R764" s="26"/>
      <c r="S764" s="26"/>
      <c r="T764" s="27"/>
      <c r="U764" s="28"/>
    </row>
    <row r="765" spans="8:21" x14ac:dyDescent="0.25">
      <c r="H765" s="24"/>
      <c r="I765" s="25"/>
      <c r="J765" s="25"/>
      <c r="K765" s="26"/>
      <c r="L765" s="26"/>
      <c r="M765" s="26"/>
      <c r="N765" s="26"/>
      <c r="O765" s="26"/>
      <c r="P765" s="26"/>
      <c r="Q765" s="26"/>
      <c r="R765" s="26"/>
      <c r="S765" s="26"/>
      <c r="T765" s="27"/>
      <c r="U765" s="28"/>
    </row>
    <row r="766" spans="8:21" x14ac:dyDescent="0.25">
      <c r="H766" s="24"/>
      <c r="I766" s="25"/>
      <c r="J766" s="25"/>
      <c r="K766" s="26"/>
      <c r="L766" s="26"/>
      <c r="M766" s="26"/>
      <c r="N766" s="26"/>
      <c r="O766" s="26"/>
      <c r="P766" s="26"/>
      <c r="Q766" s="26"/>
      <c r="R766" s="26"/>
      <c r="S766" s="26"/>
      <c r="T766" s="27"/>
      <c r="U766" s="28"/>
    </row>
    <row r="767" spans="8:21" x14ac:dyDescent="0.25">
      <c r="H767" s="24"/>
      <c r="I767" s="25"/>
      <c r="J767" s="25"/>
      <c r="K767" s="26"/>
      <c r="L767" s="26"/>
      <c r="M767" s="26"/>
      <c r="N767" s="26"/>
      <c r="O767" s="26"/>
      <c r="P767" s="26"/>
      <c r="Q767" s="26"/>
      <c r="R767" s="26"/>
      <c r="S767" s="26"/>
      <c r="T767" s="27"/>
      <c r="U767" s="28"/>
    </row>
    <row r="768" spans="8:21" x14ac:dyDescent="0.25">
      <c r="H768" s="24"/>
      <c r="I768" s="25"/>
      <c r="J768" s="25"/>
      <c r="K768" s="26"/>
      <c r="L768" s="26"/>
      <c r="M768" s="26"/>
      <c r="N768" s="26"/>
      <c r="O768" s="26"/>
      <c r="P768" s="26"/>
      <c r="Q768" s="26"/>
      <c r="R768" s="26"/>
      <c r="S768" s="26"/>
      <c r="T768" s="27"/>
      <c r="U768" s="28"/>
    </row>
    <row r="769" spans="8:21" x14ac:dyDescent="0.25">
      <c r="H769" s="24"/>
      <c r="I769" s="25"/>
      <c r="J769" s="25"/>
      <c r="K769" s="26"/>
      <c r="L769" s="26"/>
      <c r="M769" s="26"/>
      <c r="N769" s="26"/>
      <c r="O769" s="26"/>
      <c r="P769" s="26"/>
      <c r="Q769" s="26"/>
      <c r="R769" s="26"/>
      <c r="S769" s="26"/>
      <c r="T769" s="27"/>
      <c r="U769" s="28"/>
    </row>
    <row r="770" spans="8:21" x14ac:dyDescent="0.25">
      <c r="H770" s="24"/>
      <c r="I770" s="25"/>
      <c r="J770" s="25"/>
      <c r="K770" s="26"/>
      <c r="L770" s="26"/>
      <c r="M770" s="26"/>
      <c r="N770" s="26"/>
      <c r="O770" s="26"/>
      <c r="P770" s="26"/>
      <c r="Q770" s="26"/>
      <c r="R770" s="26"/>
      <c r="S770" s="26"/>
      <c r="T770" s="27"/>
      <c r="U770" s="28"/>
    </row>
    <row r="771" spans="8:21" x14ac:dyDescent="0.25">
      <c r="H771" s="24"/>
      <c r="I771" s="25"/>
      <c r="J771" s="25"/>
      <c r="K771" s="26"/>
      <c r="L771" s="26"/>
      <c r="M771" s="26"/>
      <c r="N771" s="26"/>
      <c r="O771" s="26"/>
      <c r="P771" s="26"/>
      <c r="Q771" s="26"/>
      <c r="R771" s="26"/>
      <c r="S771" s="26"/>
      <c r="T771" s="27"/>
      <c r="U771" s="28"/>
    </row>
    <row r="772" spans="8:21" x14ac:dyDescent="0.25">
      <c r="H772" s="24"/>
      <c r="I772" s="25"/>
      <c r="J772" s="25"/>
      <c r="K772" s="26"/>
      <c r="L772" s="26"/>
      <c r="M772" s="26"/>
      <c r="N772" s="26"/>
      <c r="O772" s="26"/>
      <c r="P772" s="26"/>
      <c r="Q772" s="26"/>
      <c r="R772" s="26"/>
      <c r="S772" s="26"/>
      <c r="T772" s="27"/>
      <c r="U772" s="28"/>
    </row>
    <row r="773" spans="8:21" x14ac:dyDescent="0.25">
      <c r="H773" s="24"/>
      <c r="I773" s="25"/>
      <c r="J773" s="25"/>
      <c r="K773" s="26"/>
      <c r="L773" s="26"/>
      <c r="M773" s="26"/>
      <c r="N773" s="26"/>
      <c r="O773" s="26"/>
      <c r="P773" s="26"/>
      <c r="Q773" s="26"/>
      <c r="R773" s="26"/>
      <c r="S773" s="26"/>
      <c r="T773" s="27"/>
      <c r="U773" s="28"/>
    </row>
    <row r="774" spans="8:21" x14ac:dyDescent="0.25">
      <c r="H774" s="24"/>
      <c r="I774" s="25"/>
      <c r="J774" s="25"/>
      <c r="K774" s="26"/>
      <c r="L774" s="26"/>
      <c r="M774" s="26"/>
      <c r="N774" s="26"/>
      <c r="O774" s="26"/>
      <c r="P774" s="26"/>
      <c r="Q774" s="26"/>
      <c r="R774" s="26"/>
      <c r="S774" s="26"/>
      <c r="T774" s="27"/>
      <c r="U774" s="28"/>
    </row>
    <row r="775" spans="8:21" x14ac:dyDescent="0.25">
      <c r="H775" s="24"/>
      <c r="I775" s="25"/>
      <c r="J775" s="25"/>
      <c r="K775" s="26"/>
      <c r="L775" s="26"/>
      <c r="M775" s="26"/>
      <c r="N775" s="26"/>
      <c r="O775" s="26"/>
      <c r="P775" s="26"/>
      <c r="Q775" s="26"/>
      <c r="R775" s="26"/>
      <c r="S775" s="26"/>
      <c r="T775" s="27"/>
      <c r="U775" s="28"/>
    </row>
    <row r="776" spans="8:21" x14ac:dyDescent="0.25">
      <c r="H776" s="24"/>
      <c r="I776" s="25"/>
      <c r="J776" s="25"/>
      <c r="K776" s="26"/>
      <c r="L776" s="26"/>
      <c r="M776" s="26"/>
      <c r="N776" s="26"/>
      <c r="O776" s="26"/>
      <c r="P776" s="26"/>
      <c r="Q776" s="26"/>
      <c r="R776" s="26"/>
      <c r="S776" s="26"/>
      <c r="T776" s="27"/>
      <c r="U776" s="28"/>
    </row>
    <row r="777" spans="8:21" x14ac:dyDescent="0.25">
      <c r="H777" s="24"/>
      <c r="I777" s="25"/>
      <c r="J777" s="25"/>
      <c r="K777" s="26"/>
      <c r="L777" s="26"/>
      <c r="M777" s="26"/>
      <c r="N777" s="26"/>
      <c r="O777" s="26"/>
      <c r="P777" s="26"/>
      <c r="Q777" s="26"/>
      <c r="R777" s="26"/>
      <c r="S777" s="26"/>
      <c r="T777" s="27"/>
      <c r="U777" s="28"/>
    </row>
    <row r="778" spans="8:21" x14ac:dyDescent="0.25">
      <c r="H778" s="24"/>
      <c r="I778" s="25"/>
      <c r="J778" s="25"/>
      <c r="K778" s="26"/>
      <c r="L778" s="26"/>
      <c r="M778" s="26"/>
      <c r="N778" s="26"/>
      <c r="O778" s="26"/>
      <c r="P778" s="26"/>
      <c r="Q778" s="26"/>
      <c r="R778" s="26"/>
      <c r="S778" s="26"/>
      <c r="T778" s="27"/>
      <c r="U778" s="28"/>
    </row>
    <row r="779" spans="8:21" x14ac:dyDescent="0.25">
      <c r="H779" s="24"/>
      <c r="I779" s="25"/>
      <c r="J779" s="25"/>
      <c r="K779" s="26"/>
      <c r="L779" s="26"/>
      <c r="M779" s="26"/>
      <c r="N779" s="26"/>
      <c r="O779" s="26"/>
      <c r="P779" s="26"/>
      <c r="Q779" s="26"/>
      <c r="R779" s="26"/>
      <c r="S779" s="26"/>
      <c r="T779" s="27"/>
      <c r="U779" s="28"/>
    </row>
    <row r="780" spans="8:21" x14ac:dyDescent="0.25">
      <c r="H780" s="24"/>
      <c r="I780" s="25"/>
      <c r="J780" s="25"/>
      <c r="K780" s="26"/>
      <c r="L780" s="26"/>
      <c r="M780" s="26"/>
      <c r="N780" s="26"/>
      <c r="O780" s="26"/>
      <c r="P780" s="26"/>
      <c r="Q780" s="26"/>
      <c r="R780" s="26"/>
      <c r="S780" s="26"/>
      <c r="T780" s="27"/>
      <c r="U780" s="28"/>
    </row>
    <row r="781" spans="8:21" x14ac:dyDescent="0.25">
      <c r="H781" s="24"/>
      <c r="I781" s="25"/>
      <c r="J781" s="25"/>
      <c r="K781" s="26"/>
      <c r="L781" s="26"/>
      <c r="M781" s="26"/>
      <c r="N781" s="26"/>
      <c r="O781" s="26"/>
      <c r="P781" s="26"/>
      <c r="Q781" s="26"/>
      <c r="R781" s="26"/>
      <c r="S781" s="26"/>
      <c r="T781" s="27"/>
      <c r="U781" s="28"/>
    </row>
    <row r="782" spans="8:21" x14ac:dyDescent="0.25">
      <c r="H782" s="24"/>
      <c r="I782" s="25"/>
      <c r="J782" s="25"/>
      <c r="K782" s="26"/>
      <c r="L782" s="26"/>
      <c r="M782" s="26"/>
      <c r="N782" s="26"/>
      <c r="O782" s="26"/>
      <c r="P782" s="26"/>
      <c r="Q782" s="26"/>
      <c r="R782" s="26"/>
      <c r="S782" s="26"/>
      <c r="T782" s="27"/>
      <c r="U782" s="28"/>
    </row>
    <row r="783" spans="8:21" x14ac:dyDescent="0.25">
      <c r="H783" s="24"/>
      <c r="I783" s="25"/>
      <c r="J783" s="25"/>
      <c r="K783" s="26"/>
      <c r="L783" s="26"/>
      <c r="M783" s="26"/>
      <c r="N783" s="26"/>
      <c r="O783" s="26"/>
      <c r="P783" s="26"/>
      <c r="Q783" s="26"/>
      <c r="R783" s="26"/>
      <c r="S783" s="26"/>
      <c r="T783" s="27"/>
      <c r="U783" s="28"/>
    </row>
    <row r="784" spans="8:21" x14ac:dyDescent="0.25">
      <c r="H784" s="24"/>
      <c r="I784" s="25"/>
      <c r="J784" s="25"/>
      <c r="K784" s="26"/>
      <c r="L784" s="26"/>
      <c r="M784" s="26"/>
      <c r="N784" s="26"/>
      <c r="O784" s="26"/>
      <c r="P784" s="26"/>
      <c r="Q784" s="26"/>
      <c r="R784" s="26"/>
      <c r="S784" s="26"/>
      <c r="T784" s="27"/>
      <c r="U784" s="28"/>
    </row>
    <row r="785" spans="8:21" x14ac:dyDescent="0.25">
      <c r="H785" s="24"/>
      <c r="I785" s="25"/>
      <c r="J785" s="25"/>
      <c r="K785" s="26"/>
      <c r="L785" s="26"/>
      <c r="M785" s="26"/>
      <c r="N785" s="26"/>
      <c r="O785" s="26"/>
      <c r="P785" s="26"/>
      <c r="Q785" s="26"/>
      <c r="R785" s="26"/>
      <c r="S785" s="26"/>
      <c r="T785" s="27"/>
      <c r="U785" s="28"/>
    </row>
    <row r="786" spans="8:21" x14ac:dyDescent="0.25">
      <c r="H786" s="24"/>
      <c r="I786" s="25"/>
      <c r="J786" s="25"/>
      <c r="K786" s="26"/>
      <c r="L786" s="26"/>
      <c r="M786" s="26"/>
      <c r="N786" s="26"/>
      <c r="O786" s="26"/>
      <c r="P786" s="26"/>
      <c r="Q786" s="26"/>
      <c r="R786" s="26"/>
      <c r="S786" s="26"/>
      <c r="T786" s="27"/>
      <c r="U786" s="28"/>
    </row>
    <row r="787" spans="8:21" x14ac:dyDescent="0.25">
      <c r="H787" s="24"/>
      <c r="I787" s="25"/>
      <c r="J787" s="25"/>
      <c r="K787" s="26"/>
      <c r="L787" s="26"/>
      <c r="M787" s="26"/>
      <c r="N787" s="26"/>
      <c r="O787" s="26"/>
      <c r="P787" s="26"/>
      <c r="Q787" s="26"/>
      <c r="R787" s="26"/>
      <c r="S787" s="26"/>
      <c r="T787" s="27"/>
      <c r="U787" s="28"/>
    </row>
    <row r="788" spans="8:21" x14ac:dyDescent="0.25">
      <c r="H788" s="24"/>
      <c r="I788" s="25"/>
      <c r="J788" s="25"/>
      <c r="K788" s="26"/>
      <c r="L788" s="26"/>
      <c r="M788" s="26"/>
      <c r="N788" s="26"/>
      <c r="O788" s="26"/>
      <c r="P788" s="26"/>
      <c r="Q788" s="26"/>
      <c r="R788" s="26"/>
      <c r="S788" s="26"/>
      <c r="T788" s="27"/>
      <c r="U788" s="28"/>
    </row>
    <row r="789" spans="8:21" x14ac:dyDescent="0.25">
      <c r="H789" s="24"/>
      <c r="I789" s="25"/>
      <c r="J789" s="25"/>
      <c r="K789" s="26"/>
      <c r="L789" s="26"/>
      <c r="M789" s="26"/>
      <c r="N789" s="26"/>
      <c r="O789" s="26"/>
      <c r="P789" s="26"/>
      <c r="Q789" s="26"/>
      <c r="R789" s="26"/>
      <c r="S789" s="26"/>
      <c r="T789" s="27"/>
      <c r="U789" s="28"/>
    </row>
    <row r="790" spans="8:21" x14ac:dyDescent="0.25">
      <c r="H790" s="24"/>
      <c r="I790" s="25"/>
      <c r="J790" s="25"/>
      <c r="K790" s="26"/>
      <c r="L790" s="26"/>
      <c r="M790" s="26"/>
      <c r="N790" s="26"/>
      <c r="O790" s="26"/>
      <c r="P790" s="26"/>
      <c r="Q790" s="26"/>
      <c r="R790" s="26"/>
      <c r="S790" s="26"/>
      <c r="T790" s="27"/>
      <c r="U790" s="28"/>
    </row>
    <row r="791" spans="8:21" x14ac:dyDescent="0.25">
      <c r="H791" s="24"/>
      <c r="I791" s="25"/>
      <c r="J791" s="25"/>
      <c r="K791" s="26"/>
      <c r="L791" s="26"/>
      <c r="M791" s="26"/>
      <c r="N791" s="26"/>
      <c r="O791" s="26"/>
      <c r="P791" s="26"/>
      <c r="Q791" s="26"/>
      <c r="R791" s="26"/>
      <c r="S791" s="26"/>
      <c r="T791" s="27"/>
      <c r="U791" s="28"/>
    </row>
    <row r="792" spans="8:21" x14ac:dyDescent="0.25">
      <c r="H792" s="24"/>
      <c r="I792" s="25"/>
      <c r="J792" s="25"/>
      <c r="K792" s="26"/>
      <c r="L792" s="26"/>
      <c r="M792" s="26"/>
      <c r="N792" s="26"/>
      <c r="O792" s="26"/>
      <c r="P792" s="26"/>
      <c r="Q792" s="26"/>
      <c r="R792" s="26"/>
      <c r="S792" s="26"/>
      <c r="T792" s="27"/>
      <c r="U792" s="28"/>
    </row>
    <row r="793" spans="8:21" x14ac:dyDescent="0.25">
      <c r="H793" s="24"/>
      <c r="I793" s="25"/>
      <c r="J793" s="25"/>
      <c r="K793" s="26"/>
      <c r="L793" s="26"/>
      <c r="M793" s="26"/>
      <c r="N793" s="26"/>
      <c r="O793" s="26"/>
      <c r="P793" s="26"/>
      <c r="Q793" s="26"/>
      <c r="R793" s="26"/>
      <c r="S793" s="26"/>
      <c r="T793" s="27"/>
      <c r="U793" s="28"/>
    </row>
    <row r="794" spans="8:21" x14ac:dyDescent="0.25">
      <c r="H794" s="24"/>
      <c r="I794" s="25"/>
      <c r="J794" s="25"/>
      <c r="K794" s="26"/>
      <c r="L794" s="26"/>
      <c r="M794" s="26"/>
      <c r="N794" s="26"/>
      <c r="O794" s="26"/>
      <c r="P794" s="26"/>
      <c r="Q794" s="26"/>
      <c r="R794" s="26"/>
      <c r="S794" s="26"/>
      <c r="T794" s="27"/>
      <c r="U794" s="28"/>
    </row>
    <row r="795" spans="8:21" x14ac:dyDescent="0.25">
      <c r="H795" s="24"/>
      <c r="I795" s="25"/>
      <c r="J795" s="25"/>
      <c r="K795" s="26"/>
      <c r="L795" s="26"/>
      <c r="M795" s="26"/>
      <c r="N795" s="26"/>
      <c r="O795" s="26"/>
      <c r="P795" s="26"/>
      <c r="Q795" s="26"/>
      <c r="R795" s="26"/>
      <c r="S795" s="26"/>
      <c r="T795" s="27"/>
      <c r="U795" s="28"/>
    </row>
    <row r="796" spans="8:21" x14ac:dyDescent="0.25">
      <c r="H796" s="24"/>
      <c r="I796" s="25"/>
      <c r="J796" s="25"/>
      <c r="K796" s="26"/>
      <c r="L796" s="26"/>
      <c r="M796" s="26"/>
      <c r="N796" s="26"/>
      <c r="O796" s="26"/>
      <c r="P796" s="26"/>
      <c r="Q796" s="26"/>
      <c r="R796" s="26"/>
      <c r="S796" s="26"/>
      <c r="T796" s="27"/>
      <c r="U796" s="28"/>
    </row>
    <row r="797" spans="8:21" x14ac:dyDescent="0.25">
      <c r="H797" s="24"/>
      <c r="I797" s="25"/>
      <c r="J797" s="25"/>
      <c r="K797" s="26"/>
      <c r="L797" s="26"/>
      <c r="M797" s="26"/>
      <c r="N797" s="26"/>
      <c r="O797" s="26"/>
      <c r="P797" s="26"/>
      <c r="Q797" s="26"/>
      <c r="R797" s="26"/>
      <c r="S797" s="26"/>
      <c r="T797" s="27"/>
      <c r="U797" s="28"/>
    </row>
    <row r="798" spans="8:21" x14ac:dyDescent="0.25">
      <c r="H798" s="24"/>
      <c r="I798" s="25"/>
      <c r="J798" s="25"/>
      <c r="K798" s="26"/>
      <c r="L798" s="26"/>
      <c r="M798" s="26"/>
      <c r="N798" s="26"/>
      <c r="O798" s="26"/>
      <c r="P798" s="26"/>
      <c r="Q798" s="26"/>
      <c r="R798" s="26"/>
      <c r="S798" s="26"/>
      <c r="T798" s="27"/>
      <c r="U798" s="28"/>
    </row>
    <row r="799" spans="8:21" x14ac:dyDescent="0.25">
      <c r="H799" s="24"/>
      <c r="I799" s="25"/>
      <c r="J799" s="25"/>
      <c r="K799" s="26"/>
      <c r="L799" s="26"/>
      <c r="M799" s="26"/>
      <c r="N799" s="26"/>
      <c r="O799" s="26"/>
      <c r="P799" s="26"/>
      <c r="Q799" s="26"/>
      <c r="R799" s="26"/>
      <c r="S799" s="26"/>
      <c r="T799" s="27"/>
      <c r="U799" s="28"/>
    </row>
    <row r="800" spans="8:21" x14ac:dyDescent="0.25">
      <c r="H800" s="24"/>
      <c r="I800" s="25"/>
      <c r="J800" s="25"/>
      <c r="K800" s="26"/>
      <c r="L800" s="26"/>
      <c r="M800" s="26"/>
      <c r="N800" s="26"/>
      <c r="O800" s="26"/>
      <c r="P800" s="26"/>
      <c r="Q800" s="26"/>
      <c r="R800" s="26"/>
      <c r="S800" s="26"/>
      <c r="T800" s="27"/>
      <c r="U800" s="28"/>
    </row>
    <row r="801" spans="8:21" x14ac:dyDescent="0.25">
      <c r="H801" s="24"/>
      <c r="I801" s="25"/>
      <c r="J801" s="25"/>
      <c r="K801" s="26"/>
      <c r="L801" s="26"/>
      <c r="M801" s="26"/>
      <c r="N801" s="26"/>
      <c r="O801" s="26"/>
      <c r="P801" s="26"/>
      <c r="Q801" s="26"/>
      <c r="R801" s="26"/>
      <c r="S801" s="26"/>
      <c r="T801" s="27"/>
      <c r="U801" s="28"/>
    </row>
    <row r="802" spans="8:21" x14ac:dyDescent="0.25">
      <c r="H802" s="24"/>
      <c r="I802" s="25"/>
      <c r="J802" s="25"/>
      <c r="K802" s="26"/>
      <c r="L802" s="26"/>
      <c r="M802" s="26"/>
      <c r="N802" s="26"/>
      <c r="O802" s="26"/>
      <c r="P802" s="26"/>
      <c r="Q802" s="26"/>
      <c r="R802" s="26"/>
      <c r="S802" s="26"/>
      <c r="T802" s="27"/>
      <c r="U802" s="28"/>
    </row>
    <row r="803" spans="8:21" x14ac:dyDescent="0.25">
      <c r="H803" s="24"/>
      <c r="I803" s="25"/>
      <c r="J803" s="25"/>
      <c r="K803" s="26"/>
      <c r="L803" s="26"/>
      <c r="M803" s="26"/>
      <c r="N803" s="26"/>
      <c r="O803" s="26"/>
      <c r="P803" s="26"/>
      <c r="Q803" s="26"/>
      <c r="R803" s="26"/>
      <c r="S803" s="26"/>
      <c r="T803" s="27"/>
      <c r="U803" s="28"/>
    </row>
    <row r="804" spans="8:21" x14ac:dyDescent="0.25">
      <c r="H804" s="24"/>
      <c r="I804" s="25"/>
      <c r="J804" s="25"/>
      <c r="K804" s="26"/>
      <c r="L804" s="26"/>
      <c r="M804" s="26"/>
      <c r="N804" s="26"/>
      <c r="O804" s="26"/>
      <c r="P804" s="26"/>
      <c r="Q804" s="26"/>
      <c r="R804" s="26"/>
      <c r="S804" s="26"/>
      <c r="T804" s="27"/>
      <c r="U804" s="28"/>
    </row>
    <row r="805" spans="8:21" x14ac:dyDescent="0.25">
      <c r="H805" s="24"/>
      <c r="I805" s="25"/>
      <c r="J805" s="25"/>
      <c r="K805" s="26"/>
      <c r="L805" s="26"/>
      <c r="M805" s="26"/>
      <c r="N805" s="26"/>
      <c r="O805" s="26"/>
      <c r="P805" s="26"/>
      <c r="Q805" s="26"/>
      <c r="R805" s="26"/>
      <c r="S805" s="26"/>
      <c r="T805" s="27"/>
      <c r="U805" s="28"/>
    </row>
    <row r="806" spans="8:21" x14ac:dyDescent="0.25">
      <c r="H806" s="24"/>
      <c r="I806" s="25"/>
      <c r="J806" s="25"/>
      <c r="K806" s="26"/>
      <c r="L806" s="26"/>
      <c r="M806" s="26"/>
      <c r="N806" s="26"/>
      <c r="O806" s="26"/>
      <c r="P806" s="26"/>
      <c r="Q806" s="26"/>
      <c r="R806" s="26"/>
      <c r="S806" s="26"/>
      <c r="T806" s="27"/>
      <c r="U806" s="28"/>
    </row>
    <row r="807" spans="8:21" x14ac:dyDescent="0.25">
      <c r="H807" s="24"/>
      <c r="I807" s="25"/>
      <c r="J807" s="25"/>
      <c r="K807" s="26"/>
      <c r="L807" s="26"/>
      <c r="M807" s="26"/>
      <c r="N807" s="26"/>
      <c r="O807" s="26"/>
      <c r="P807" s="26"/>
      <c r="Q807" s="26"/>
      <c r="R807" s="26"/>
      <c r="S807" s="26"/>
      <c r="T807" s="27"/>
      <c r="U807" s="28"/>
    </row>
    <row r="808" spans="8:21" x14ac:dyDescent="0.25">
      <c r="H808" s="24"/>
      <c r="I808" s="25"/>
      <c r="J808" s="25"/>
      <c r="K808" s="26"/>
      <c r="L808" s="26"/>
      <c r="M808" s="26"/>
      <c r="N808" s="26"/>
      <c r="O808" s="26"/>
      <c r="P808" s="26"/>
      <c r="Q808" s="26"/>
      <c r="R808" s="26"/>
      <c r="S808" s="26"/>
      <c r="T808" s="27"/>
      <c r="U808" s="28"/>
    </row>
    <row r="809" spans="8:21" x14ac:dyDescent="0.25">
      <c r="H809" s="24"/>
      <c r="I809" s="25"/>
      <c r="J809" s="25"/>
      <c r="K809" s="26"/>
      <c r="L809" s="26"/>
      <c r="M809" s="26"/>
      <c r="N809" s="26"/>
      <c r="O809" s="26"/>
      <c r="P809" s="26"/>
      <c r="Q809" s="26"/>
      <c r="R809" s="26"/>
      <c r="S809" s="26"/>
      <c r="T809" s="27"/>
      <c r="U809" s="28"/>
    </row>
    <row r="810" spans="8:21" x14ac:dyDescent="0.25">
      <c r="H810" s="24"/>
      <c r="I810" s="25"/>
      <c r="J810" s="25"/>
      <c r="K810" s="26"/>
      <c r="L810" s="26"/>
      <c r="M810" s="26"/>
      <c r="N810" s="26"/>
      <c r="O810" s="26"/>
      <c r="P810" s="26"/>
      <c r="Q810" s="26"/>
      <c r="R810" s="26"/>
      <c r="S810" s="26"/>
      <c r="T810" s="27"/>
      <c r="U810" s="28"/>
    </row>
    <row r="811" spans="8:21" x14ac:dyDescent="0.25">
      <c r="H811" s="24"/>
      <c r="I811" s="25"/>
      <c r="J811" s="25"/>
      <c r="K811" s="26"/>
      <c r="L811" s="26"/>
      <c r="M811" s="26"/>
      <c r="N811" s="26"/>
      <c r="O811" s="26"/>
      <c r="P811" s="26"/>
      <c r="Q811" s="26"/>
      <c r="R811" s="26"/>
      <c r="S811" s="26"/>
      <c r="T811" s="27"/>
      <c r="U811" s="28"/>
    </row>
    <row r="812" spans="8:21" x14ac:dyDescent="0.25">
      <c r="H812" s="24"/>
      <c r="I812" s="25"/>
      <c r="J812" s="25"/>
      <c r="K812" s="26"/>
      <c r="L812" s="26"/>
      <c r="M812" s="26"/>
      <c r="N812" s="26"/>
      <c r="O812" s="26"/>
      <c r="P812" s="26"/>
      <c r="Q812" s="26"/>
      <c r="R812" s="26"/>
      <c r="S812" s="26"/>
      <c r="T812" s="27"/>
      <c r="U812" s="28"/>
    </row>
    <row r="813" spans="8:21" x14ac:dyDescent="0.25">
      <c r="H813" s="24"/>
      <c r="I813" s="25"/>
      <c r="J813" s="25"/>
      <c r="K813" s="26"/>
      <c r="L813" s="26"/>
      <c r="M813" s="26"/>
      <c r="N813" s="26"/>
      <c r="O813" s="26"/>
      <c r="P813" s="26"/>
      <c r="Q813" s="26"/>
      <c r="R813" s="26"/>
      <c r="S813" s="26"/>
      <c r="T813" s="27"/>
      <c r="U813" s="28"/>
    </row>
    <row r="814" spans="8:21" x14ac:dyDescent="0.25">
      <c r="H814" s="24"/>
      <c r="I814" s="25"/>
      <c r="J814" s="25"/>
      <c r="K814" s="26"/>
      <c r="L814" s="26"/>
      <c r="M814" s="26"/>
      <c r="N814" s="26"/>
      <c r="O814" s="26"/>
      <c r="P814" s="26"/>
      <c r="Q814" s="26"/>
      <c r="R814" s="26"/>
      <c r="S814" s="26"/>
      <c r="T814" s="27"/>
      <c r="U814" s="28"/>
    </row>
    <row r="815" spans="8:21" x14ac:dyDescent="0.25">
      <c r="H815" s="24"/>
      <c r="I815" s="25"/>
      <c r="J815" s="25"/>
      <c r="K815" s="26"/>
      <c r="L815" s="26"/>
      <c r="M815" s="26"/>
      <c r="N815" s="26"/>
      <c r="O815" s="26"/>
      <c r="P815" s="26"/>
      <c r="Q815" s="26"/>
      <c r="R815" s="26"/>
      <c r="S815" s="26"/>
      <c r="T815" s="27"/>
      <c r="U815" s="28"/>
    </row>
    <row r="816" spans="8:21" x14ac:dyDescent="0.25">
      <c r="H816" s="24"/>
      <c r="I816" s="25"/>
      <c r="J816" s="25"/>
      <c r="K816" s="26"/>
      <c r="L816" s="26"/>
      <c r="M816" s="26"/>
      <c r="N816" s="26"/>
      <c r="O816" s="26"/>
      <c r="P816" s="26"/>
      <c r="Q816" s="26"/>
      <c r="R816" s="26"/>
      <c r="S816" s="26"/>
      <c r="T816" s="27"/>
      <c r="U816" s="28"/>
    </row>
    <row r="817" spans="8:21" x14ac:dyDescent="0.25">
      <c r="H817" s="24"/>
      <c r="I817" s="25"/>
      <c r="J817" s="25"/>
      <c r="K817" s="26"/>
      <c r="L817" s="26"/>
      <c r="M817" s="26"/>
      <c r="N817" s="26"/>
      <c r="O817" s="26"/>
      <c r="P817" s="26"/>
      <c r="Q817" s="26"/>
      <c r="R817" s="26"/>
      <c r="S817" s="26"/>
      <c r="T817" s="27"/>
      <c r="U817" s="28"/>
    </row>
    <row r="818" spans="8:21" x14ac:dyDescent="0.25">
      <c r="H818" s="24"/>
      <c r="I818" s="25"/>
      <c r="J818" s="25"/>
      <c r="K818" s="26"/>
      <c r="L818" s="26"/>
      <c r="M818" s="26"/>
      <c r="N818" s="26"/>
      <c r="O818" s="26"/>
      <c r="P818" s="26"/>
      <c r="Q818" s="26"/>
      <c r="R818" s="26"/>
      <c r="S818" s="26"/>
      <c r="T818" s="27"/>
      <c r="U818" s="28"/>
    </row>
    <row r="819" spans="8:21" x14ac:dyDescent="0.25">
      <c r="H819" s="24"/>
      <c r="I819" s="25"/>
      <c r="J819" s="25"/>
      <c r="K819" s="26"/>
      <c r="L819" s="26"/>
      <c r="M819" s="26"/>
      <c r="N819" s="26"/>
      <c r="O819" s="26"/>
      <c r="P819" s="26"/>
      <c r="Q819" s="26"/>
      <c r="R819" s="26"/>
      <c r="S819" s="26"/>
      <c r="T819" s="27"/>
      <c r="U819" s="28"/>
    </row>
    <row r="820" spans="8:21" x14ac:dyDescent="0.25">
      <c r="H820" s="24"/>
      <c r="I820" s="25"/>
      <c r="J820" s="25"/>
      <c r="K820" s="26"/>
      <c r="L820" s="26"/>
      <c r="M820" s="26"/>
      <c r="N820" s="26"/>
      <c r="O820" s="26"/>
      <c r="P820" s="26"/>
      <c r="Q820" s="26"/>
      <c r="R820" s="26"/>
      <c r="S820" s="26"/>
      <c r="T820" s="27"/>
      <c r="U820" s="28"/>
    </row>
    <row r="821" spans="8:21" x14ac:dyDescent="0.25">
      <c r="H821" s="24"/>
      <c r="I821" s="25"/>
      <c r="J821" s="25"/>
      <c r="K821" s="26"/>
      <c r="L821" s="26"/>
      <c r="M821" s="26"/>
      <c r="N821" s="26"/>
      <c r="O821" s="26"/>
      <c r="P821" s="26"/>
      <c r="Q821" s="26"/>
      <c r="R821" s="26"/>
      <c r="S821" s="26"/>
      <c r="T821" s="27"/>
      <c r="U821" s="28"/>
    </row>
    <row r="822" spans="8:21" x14ac:dyDescent="0.25">
      <c r="H822" s="24"/>
      <c r="I822" s="25"/>
      <c r="J822" s="25"/>
      <c r="K822" s="26"/>
      <c r="L822" s="26"/>
      <c r="M822" s="26"/>
      <c r="N822" s="26"/>
      <c r="O822" s="26"/>
      <c r="P822" s="26"/>
      <c r="Q822" s="26"/>
      <c r="R822" s="26"/>
      <c r="S822" s="26"/>
      <c r="T822" s="27"/>
      <c r="U822" s="28"/>
    </row>
    <row r="823" spans="8:21" x14ac:dyDescent="0.25">
      <c r="H823" s="24"/>
      <c r="I823" s="25"/>
      <c r="J823" s="25"/>
      <c r="K823" s="26"/>
      <c r="L823" s="26"/>
      <c r="M823" s="26"/>
      <c r="N823" s="26"/>
      <c r="O823" s="26"/>
      <c r="P823" s="26"/>
      <c r="Q823" s="26"/>
      <c r="R823" s="26"/>
      <c r="S823" s="26"/>
      <c r="T823" s="27"/>
      <c r="U823" s="28"/>
    </row>
    <row r="824" spans="8:21" x14ac:dyDescent="0.25">
      <c r="H824" s="24"/>
      <c r="I824" s="25"/>
      <c r="J824" s="25"/>
      <c r="K824" s="26"/>
      <c r="L824" s="26"/>
      <c r="M824" s="26"/>
      <c r="N824" s="26"/>
      <c r="O824" s="26"/>
      <c r="P824" s="26"/>
      <c r="Q824" s="26"/>
      <c r="R824" s="26"/>
      <c r="S824" s="26"/>
      <c r="T824" s="27"/>
      <c r="U824" s="28"/>
    </row>
    <row r="825" spans="8:21" x14ac:dyDescent="0.25">
      <c r="H825" s="24"/>
      <c r="I825" s="25"/>
      <c r="J825" s="25"/>
      <c r="K825" s="26"/>
      <c r="L825" s="26"/>
      <c r="M825" s="26"/>
      <c r="N825" s="26"/>
      <c r="O825" s="26"/>
      <c r="P825" s="26"/>
      <c r="Q825" s="26"/>
      <c r="R825" s="26"/>
      <c r="S825" s="26"/>
      <c r="T825" s="27"/>
      <c r="U825" s="28"/>
    </row>
    <row r="826" spans="8:21" x14ac:dyDescent="0.25">
      <c r="H826" s="24"/>
      <c r="I826" s="25"/>
      <c r="J826" s="25"/>
      <c r="K826" s="26"/>
      <c r="L826" s="26"/>
      <c r="M826" s="26"/>
      <c r="N826" s="26"/>
      <c r="O826" s="26"/>
      <c r="P826" s="26"/>
      <c r="Q826" s="26"/>
      <c r="R826" s="26"/>
      <c r="S826" s="26"/>
      <c r="T826" s="27"/>
      <c r="U826" s="28"/>
    </row>
    <row r="827" spans="8:21" x14ac:dyDescent="0.25">
      <c r="H827" s="24"/>
      <c r="I827" s="25"/>
      <c r="J827" s="25"/>
      <c r="K827" s="26"/>
      <c r="L827" s="26"/>
      <c r="M827" s="26"/>
      <c r="N827" s="26"/>
      <c r="O827" s="26"/>
      <c r="P827" s="26"/>
      <c r="Q827" s="26"/>
      <c r="R827" s="26"/>
      <c r="S827" s="26"/>
      <c r="T827" s="27"/>
      <c r="U827" s="28"/>
    </row>
    <row r="828" spans="8:21" x14ac:dyDescent="0.25">
      <c r="H828" s="24"/>
      <c r="I828" s="25"/>
      <c r="J828" s="25"/>
      <c r="K828" s="26"/>
      <c r="L828" s="26"/>
      <c r="M828" s="26"/>
      <c r="N828" s="26"/>
      <c r="O828" s="26"/>
      <c r="P828" s="26"/>
      <c r="Q828" s="26"/>
      <c r="R828" s="26"/>
      <c r="S828" s="26"/>
      <c r="T828" s="27"/>
      <c r="U828" s="28"/>
    </row>
    <row r="829" spans="8:21" x14ac:dyDescent="0.25">
      <c r="H829" s="24"/>
      <c r="I829" s="25"/>
      <c r="J829" s="25"/>
      <c r="K829" s="26"/>
      <c r="L829" s="26"/>
      <c r="M829" s="26"/>
      <c r="N829" s="26"/>
      <c r="O829" s="26"/>
      <c r="P829" s="26"/>
      <c r="Q829" s="26"/>
      <c r="R829" s="26"/>
      <c r="S829" s="26"/>
      <c r="T829" s="27"/>
      <c r="U829" s="28"/>
    </row>
    <row r="830" spans="8:21" x14ac:dyDescent="0.25">
      <c r="H830" s="24"/>
      <c r="I830" s="25"/>
      <c r="J830" s="25"/>
      <c r="K830" s="26"/>
      <c r="L830" s="26"/>
      <c r="M830" s="26"/>
      <c r="N830" s="26"/>
      <c r="O830" s="26"/>
      <c r="P830" s="26"/>
      <c r="Q830" s="26"/>
      <c r="R830" s="26"/>
      <c r="S830" s="26"/>
      <c r="T830" s="27"/>
      <c r="U830" s="28"/>
    </row>
    <row r="831" spans="8:21" x14ac:dyDescent="0.25">
      <c r="H831" s="24"/>
      <c r="I831" s="25"/>
      <c r="J831" s="25"/>
      <c r="K831" s="26"/>
      <c r="L831" s="26"/>
      <c r="M831" s="26"/>
      <c r="N831" s="26"/>
      <c r="O831" s="26"/>
      <c r="P831" s="26"/>
      <c r="Q831" s="26"/>
      <c r="R831" s="26"/>
      <c r="S831" s="26"/>
      <c r="T831" s="27"/>
      <c r="U831" s="28"/>
    </row>
    <row r="832" spans="8:21" x14ac:dyDescent="0.25">
      <c r="H832" s="24"/>
      <c r="I832" s="25"/>
      <c r="J832" s="25"/>
      <c r="K832" s="26"/>
      <c r="L832" s="26"/>
      <c r="M832" s="26"/>
      <c r="N832" s="26"/>
      <c r="O832" s="26"/>
      <c r="P832" s="26"/>
      <c r="Q832" s="26"/>
      <c r="R832" s="26"/>
      <c r="S832" s="26"/>
      <c r="T832" s="27"/>
      <c r="U832" s="28"/>
    </row>
    <row r="833" spans="8:21" x14ac:dyDescent="0.25">
      <c r="H833" s="24"/>
      <c r="I833" s="25"/>
      <c r="J833" s="25"/>
      <c r="K833" s="26"/>
      <c r="L833" s="26"/>
      <c r="M833" s="26"/>
      <c r="N833" s="26"/>
      <c r="O833" s="26"/>
      <c r="P833" s="26"/>
      <c r="Q833" s="26"/>
      <c r="R833" s="26"/>
      <c r="S833" s="26"/>
      <c r="T833" s="27"/>
      <c r="U833" s="28"/>
    </row>
    <row r="834" spans="8:21" x14ac:dyDescent="0.25">
      <c r="H834" s="24"/>
      <c r="I834" s="25"/>
      <c r="J834" s="25"/>
      <c r="K834" s="26"/>
      <c r="L834" s="26"/>
      <c r="M834" s="26"/>
      <c r="N834" s="26"/>
      <c r="O834" s="26"/>
      <c r="P834" s="26"/>
      <c r="Q834" s="26"/>
      <c r="R834" s="26"/>
      <c r="S834" s="26"/>
      <c r="T834" s="27"/>
      <c r="U834" s="28"/>
    </row>
    <row r="835" spans="8:21" x14ac:dyDescent="0.25">
      <c r="H835" s="24"/>
      <c r="I835" s="25"/>
      <c r="J835" s="25"/>
      <c r="K835" s="26"/>
      <c r="L835" s="26"/>
      <c r="M835" s="26"/>
      <c r="N835" s="26"/>
      <c r="O835" s="26"/>
      <c r="P835" s="26"/>
      <c r="Q835" s="26"/>
      <c r="R835" s="26"/>
      <c r="S835" s="26"/>
      <c r="T835" s="27"/>
      <c r="U835" s="28"/>
    </row>
    <row r="836" spans="8:21" x14ac:dyDescent="0.25">
      <c r="H836" s="24"/>
      <c r="I836" s="25"/>
      <c r="J836" s="25"/>
      <c r="K836" s="26"/>
      <c r="L836" s="26"/>
      <c r="M836" s="26"/>
      <c r="N836" s="26"/>
      <c r="O836" s="26"/>
      <c r="P836" s="26"/>
      <c r="Q836" s="26"/>
      <c r="R836" s="26"/>
      <c r="S836" s="26"/>
      <c r="T836" s="27"/>
      <c r="U836" s="28"/>
    </row>
    <row r="837" spans="8:21" x14ac:dyDescent="0.25">
      <c r="H837" s="24"/>
      <c r="I837" s="25"/>
      <c r="J837" s="25"/>
      <c r="K837" s="26"/>
      <c r="L837" s="26"/>
      <c r="M837" s="26"/>
      <c r="N837" s="26"/>
      <c r="O837" s="26"/>
      <c r="P837" s="26"/>
      <c r="Q837" s="26"/>
      <c r="R837" s="26"/>
      <c r="S837" s="26"/>
      <c r="T837" s="27"/>
      <c r="U837" s="28"/>
    </row>
    <row r="838" spans="8:21" x14ac:dyDescent="0.25">
      <c r="H838" s="24"/>
      <c r="I838" s="25"/>
      <c r="J838" s="25"/>
      <c r="K838" s="26"/>
      <c r="L838" s="26"/>
      <c r="M838" s="26"/>
      <c r="N838" s="26"/>
      <c r="O838" s="26"/>
      <c r="P838" s="26"/>
      <c r="Q838" s="26"/>
      <c r="R838" s="26"/>
      <c r="S838" s="26"/>
      <c r="T838" s="27"/>
      <c r="U838" s="28"/>
    </row>
    <row r="839" spans="8:21" x14ac:dyDescent="0.25">
      <c r="H839" s="24"/>
      <c r="I839" s="25"/>
      <c r="J839" s="25"/>
      <c r="K839" s="26"/>
      <c r="L839" s="26"/>
      <c r="M839" s="26"/>
      <c r="N839" s="26"/>
      <c r="O839" s="26"/>
      <c r="P839" s="26"/>
      <c r="Q839" s="26"/>
      <c r="R839" s="26"/>
      <c r="S839" s="26"/>
      <c r="T839" s="27"/>
      <c r="U839" s="28"/>
    </row>
    <row r="840" spans="8:21" x14ac:dyDescent="0.25">
      <c r="H840" s="24"/>
      <c r="I840" s="25"/>
      <c r="J840" s="25"/>
      <c r="K840" s="26"/>
      <c r="L840" s="26"/>
      <c r="M840" s="26"/>
      <c r="N840" s="26"/>
      <c r="O840" s="26"/>
      <c r="P840" s="26"/>
      <c r="Q840" s="26"/>
      <c r="R840" s="26"/>
      <c r="S840" s="26"/>
      <c r="T840" s="27"/>
      <c r="U840" s="28"/>
    </row>
    <row r="841" spans="8:21" x14ac:dyDescent="0.25">
      <c r="H841" s="24"/>
      <c r="I841" s="25"/>
      <c r="J841" s="25"/>
      <c r="K841" s="26"/>
      <c r="L841" s="26"/>
      <c r="M841" s="26"/>
      <c r="N841" s="26"/>
      <c r="O841" s="26"/>
      <c r="P841" s="26"/>
      <c r="Q841" s="26"/>
      <c r="R841" s="26"/>
      <c r="S841" s="26"/>
      <c r="T841" s="27"/>
      <c r="U841" s="28"/>
    </row>
    <row r="842" spans="8:21" x14ac:dyDescent="0.25">
      <c r="H842" s="24"/>
      <c r="I842" s="25"/>
      <c r="J842" s="25"/>
      <c r="K842" s="26"/>
      <c r="L842" s="26"/>
      <c r="M842" s="26"/>
      <c r="N842" s="26"/>
      <c r="O842" s="26"/>
      <c r="P842" s="26"/>
      <c r="Q842" s="26"/>
      <c r="R842" s="26"/>
      <c r="S842" s="26"/>
      <c r="T842" s="27"/>
      <c r="U842" s="28"/>
    </row>
    <row r="843" spans="8:21" x14ac:dyDescent="0.25">
      <c r="H843" s="24"/>
      <c r="I843" s="25"/>
      <c r="J843" s="25"/>
      <c r="K843" s="26"/>
      <c r="L843" s="26"/>
      <c r="M843" s="26"/>
      <c r="N843" s="26"/>
      <c r="O843" s="26"/>
      <c r="P843" s="26"/>
      <c r="Q843" s="26"/>
      <c r="R843" s="26"/>
      <c r="S843" s="26"/>
      <c r="T843" s="27"/>
      <c r="U843" s="28"/>
    </row>
    <row r="844" spans="8:21" x14ac:dyDescent="0.25">
      <c r="H844" s="24"/>
      <c r="I844" s="25"/>
      <c r="J844" s="25"/>
      <c r="K844" s="26"/>
      <c r="L844" s="26"/>
      <c r="M844" s="26"/>
      <c r="N844" s="26"/>
      <c r="O844" s="26"/>
      <c r="P844" s="26"/>
      <c r="Q844" s="26"/>
      <c r="R844" s="26"/>
      <c r="S844" s="26"/>
      <c r="T844" s="27"/>
      <c r="U844" s="28"/>
    </row>
    <row r="845" spans="8:21" x14ac:dyDescent="0.25">
      <c r="H845" s="24"/>
      <c r="I845" s="25"/>
      <c r="J845" s="25"/>
      <c r="K845" s="26"/>
      <c r="L845" s="26"/>
      <c r="M845" s="26"/>
      <c r="N845" s="26"/>
      <c r="O845" s="26"/>
      <c r="P845" s="26"/>
      <c r="Q845" s="26"/>
      <c r="R845" s="26"/>
      <c r="S845" s="26"/>
      <c r="T845" s="27"/>
      <c r="U845" s="28"/>
    </row>
    <row r="846" spans="8:21" x14ac:dyDescent="0.25">
      <c r="H846" s="24"/>
      <c r="I846" s="25"/>
      <c r="J846" s="25"/>
      <c r="K846" s="26"/>
      <c r="L846" s="26"/>
      <c r="M846" s="26"/>
      <c r="N846" s="26"/>
      <c r="O846" s="26"/>
      <c r="P846" s="26"/>
      <c r="Q846" s="26"/>
      <c r="R846" s="26"/>
      <c r="S846" s="26"/>
      <c r="T846" s="27"/>
      <c r="U846" s="28"/>
    </row>
    <row r="847" spans="8:21" x14ac:dyDescent="0.25">
      <c r="H847" s="24"/>
      <c r="I847" s="25"/>
      <c r="J847" s="25"/>
      <c r="K847" s="26"/>
      <c r="L847" s="26"/>
      <c r="M847" s="26"/>
      <c r="N847" s="26"/>
      <c r="O847" s="26"/>
      <c r="P847" s="26"/>
      <c r="Q847" s="26"/>
      <c r="R847" s="26"/>
      <c r="S847" s="26"/>
      <c r="T847" s="27"/>
      <c r="U847" s="28"/>
    </row>
    <row r="848" spans="8:21" x14ac:dyDescent="0.25">
      <c r="H848" s="24"/>
      <c r="I848" s="25"/>
      <c r="J848" s="25"/>
      <c r="K848" s="26"/>
      <c r="L848" s="26"/>
      <c r="M848" s="26"/>
      <c r="N848" s="26"/>
      <c r="O848" s="26"/>
      <c r="P848" s="26"/>
      <c r="Q848" s="26"/>
      <c r="R848" s="26"/>
      <c r="S848" s="26"/>
      <c r="T848" s="27"/>
      <c r="U848" s="28"/>
    </row>
    <row r="849" spans="8:21" x14ac:dyDescent="0.25">
      <c r="H849" s="24"/>
      <c r="I849" s="25"/>
      <c r="J849" s="25"/>
      <c r="K849" s="26"/>
      <c r="L849" s="26"/>
      <c r="M849" s="26"/>
      <c r="N849" s="26"/>
      <c r="O849" s="26"/>
      <c r="P849" s="26"/>
      <c r="Q849" s="26"/>
      <c r="R849" s="26"/>
      <c r="S849" s="26"/>
      <c r="T849" s="27"/>
      <c r="U849" s="28"/>
    </row>
    <row r="850" spans="8:21" x14ac:dyDescent="0.25">
      <c r="H850" s="24"/>
      <c r="I850" s="25"/>
      <c r="J850" s="25"/>
      <c r="K850" s="26"/>
      <c r="L850" s="26"/>
      <c r="M850" s="26"/>
      <c r="N850" s="26"/>
      <c r="O850" s="26"/>
      <c r="P850" s="26"/>
      <c r="Q850" s="26"/>
      <c r="R850" s="26"/>
      <c r="S850" s="26"/>
      <c r="T850" s="27"/>
      <c r="U850" s="28"/>
    </row>
    <row r="851" spans="8:21" x14ac:dyDescent="0.25">
      <c r="H851" s="24"/>
      <c r="I851" s="25"/>
      <c r="J851" s="25"/>
      <c r="K851" s="26"/>
      <c r="L851" s="26"/>
      <c r="M851" s="26"/>
      <c r="N851" s="26"/>
      <c r="O851" s="26"/>
      <c r="P851" s="26"/>
      <c r="Q851" s="26"/>
      <c r="R851" s="26"/>
      <c r="S851" s="26"/>
      <c r="T851" s="27"/>
      <c r="U851" s="28"/>
    </row>
    <row r="852" spans="8:21" x14ac:dyDescent="0.25">
      <c r="H852" s="24"/>
      <c r="I852" s="25"/>
      <c r="J852" s="25"/>
      <c r="K852" s="26"/>
      <c r="L852" s="26"/>
      <c r="M852" s="26"/>
      <c r="N852" s="26"/>
      <c r="O852" s="26"/>
      <c r="P852" s="26"/>
      <c r="Q852" s="26"/>
      <c r="R852" s="26"/>
      <c r="S852" s="26"/>
      <c r="T852" s="27"/>
      <c r="U852" s="28"/>
    </row>
    <row r="853" spans="8:21" x14ac:dyDescent="0.25">
      <c r="H853" s="24"/>
      <c r="I853" s="25"/>
      <c r="J853" s="25"/>
      <c r="K853" s="26"/>
      <c r="L853" s="26"/>
      <c r="M853" s="26"/>
      <c r="N853" s="26"/>
      <c r="O853" s="26"/>
      <c r="P853" s="26"/>
      <c r="Q853" s="26"/>
      <c r="R853" s="26"/>
      <c r="S853" s="26"/>
      <c r="T853" s="27"/>
      <c r="U853" s="28"/>
    </row>
    <row r="854" spans="8:21" x14ac:dyDescent="0.25">
      <c r="H854" s="24"/>
      <c r="I854" s="25"/>
      <c r="J854" s="25"/>
      <c r="K854" s="26"/>
      <c r="L854" s="26"/>
      <c r="M854" s="26"/>
      <c r="N854" s="26"/>
      <c r="O854" s="26"/>
      <c r="P854" s="26"/>
      <c r="Q854" s="26"/>
      <c r="R854" s="26"/>
      <c r="S854" s="26"/>
      <c r="T854" s="27"/>
      <c r="U854" s="28"/>
    </row>
    <row r="855" spans="8:21" x14ac:dyDescent="0.25">
      <c r="H855" s="24"/>
      <c r="I855" s="25"/>
      <c r="J855" s="25"/>
      <c r="K855" s="26"/>
      <c r="L855" s="26"/>
      <c r="M855" s="26"/>
      <c r="N855" s="26"/>
      <c r="O855" s="26"/>
      <c r="P855" s="26"/>
      <c r="Q855" s="26"/>
      <c r="R855" s="26"/>
      <c r="S855" s="26"/>
      <c r="T855" s="27"/>
      <c r="U855" s="28"/>
    </row>
    <row r="856" spans="8:21" x14ac:dyDescent="0.25">
      <c r="H856" s="24"/>
      <c r="I856" s="25"/>
      <c r="J856" s="25"/>
      <c r="K856" s="26"/>
      <c r="L856" s="26"/>
      <c r="M856" s="26"/>
      <c r="N856" s="26"/>
      <c r="O856" s="26"/>
      <c r="P856" s="26"/>
      <c r="Q856" s="26"/>
      <c r="R856" s="26"/>
      <c r="S856" s="26"/>
      <c r="T856" s="27"/>
      <c r="U856" s="28"/>
    </row>
    <row r="857" spans="8:21" x14ac:dyDescent="0.25">
      <c r="H857" s="24"/>
      <c r="I857" s="25"/>
      <c r="J857" s="25"/>
      <c r="K857" s="26"/>
      <c r="L857" s="26"/>
      <c r="M857" s="26"/>
      <c r="N857" s="26"/>
      <c r="O857" s="26"/>
      <c r="P857" s="26"/>
      <c r="Q857" s="26"/>
      <c r="R857" s="26"/>
      <c r="S857" s="26"/>
      <c r="T857" s="27"/>
      <c r="U857" s="28"/>
    </row>
    <row r="858" spans="8:21" x14ac:dyDescent="0.25">
      <c r="H858" s="24"/>
      <c r="I858" s="25"/>
      <c r="J858" s="25"/>
      <c r="K858" s="26"/>
      <c r="L858" s="26"/>
      <c r="M858" s="26"/>
      <c r="N858" s="26"/>
      <c r="O858" s="26"/>
      <c r="P858" s="26"/>
      <c r="Q858" s="26"/>
      <c r="R858" s="26"/>
      <c r="S858" s="26"/>
      <c r="T858" s="27"/>
      <c r="U858" s="28"/>
    </row>
    <row r="859" spans="8:21" x14ac:dyDescent="0.25">
      <c r="H859" s="24"/>
      <c r="I859" s="25"/>
      <c r="J859" s="25"/>
      <c r="K859" s="26"/>
      <c r="L859" s="26"/>
      <c r="M859" s="26"/>
      <c r="N859" s="26"/>
      <c r="O859" s="26"/>
      <c r="P859" s="26"/>
      <c r="Q859" s="26"/>
      <c r="R859" s="26"/>
      <c r="S859" s="26"/>
      <c r="T859" s="27"/>
      <c r="U859" s="28"/>
    </row>
    <row r="860" spans="8:21" x14ac:dyDescent="0.25">
      <c r="H860" s="24"/>
      <c r="I860" s="25"/>
      <c r="J860" s="25"/>
      <c r="K860" s="26"/>
      <c r="L860" s="26"/>
      <c r="M860" s="26"/>
      <c r="N860" s="26"/>
      <c r="O860" s="26"/>
      <c r="P860" s="26"/>
      <c r="Q860" s="26"/>
      <c r="R860" s="26"/>
      <c r="S860" s="26"/>
      <c r="T860" s="27"/>
      <c r="U860" s="28"/>
    </row>
    <row r="861" spans="8:21" x14ac:dyDescent="0.25">
      <c r="H861" s="24"/>
      <c r="I861" s="25"/>
      <c r="J861" s="25"/>
      <c r="K861" s="26"/>
      <c r="L861" s="26"/>
      <c r="M861" s="26"/>
      <c r="N861" s="26"/>
      <c r="O861" s="26"/>
      <c r="P861" s="26"/>
      <c r="Q861" s="26"/>
      <c r="R861" s="26"/>
      <c r="S861" s="26"/>
      <c r="T861" s="27"/>
      <c r="U861" s="28"/>
    </row>
    <row r="862" spans="8:21" x14ac:dyDescent="0.25">
      <c r="H862" s="24"/>
      <c r="I862" s="25"/>
      <c r="J862" s="25"/>
      <c r="K862" s="26"/>
      <c r="L862" s="26"/>
      <c r="M862" s="26"/>
      <c r="N862" s="26"/>
      <c r="O862" s="26"/>
      <c r="P862" s="26"/>
      <c r="Q862" s="26"/>
      <c r="R862" s="26"/>
      <c r="S862" s="26"/>
      <c r="T862" s="27"/>
      <c r="U862" s="28"/>
    </row>
    <row r="863" spans="8:21" x14ac:dyDescent="0.25">
      <c r="H863" s="24"/>
      <c r="I863" s="25"/>
      <c r="J863" s="25"/>
      <c r="K863" s="26"/>
      <c r="L863" s="26"/>
      <c r="M863" s="26"/>
      <c r="N863" s="26"/>
      <c r="O863" s="26"/>
      <c r="P863" s="26"/>
      <c r="Q863" s="26"/>
      <c r="R863" s="26"/>
      <c r="S863" s="26"/>
      <c r="T863" s="27"/>
      <c r="U863" s="28"/>
    </row>
    <row r="864" spans="8:21" x14ac:dyDescent="0.25">
      <c r="H864" s="24"/>
      <c r="I864" s="25"/>
      <c r="J864" s="25"/>
      <c r="K864" s="26"/>
      <c r="L864" s="26"/>
      <c r="M864" s="26"/>
      <c r="N864" s="26"/>
      <c r="O864" s="26"/>
      <c r="P864" s="26"/>
      <c r="Q864" s="26"/>
      <c r="R864" s="26"/>
      <c r="S864" s="26"/>
      <c r="T864" s="27"/>
      <c r="U864" s="28"/>
    </row>
    <row r="865" spans="8:21" x14ac:dyDescent="0.25">
      <c r="H865" s="24"/>
      <c r="I865" s="25"/>
      <c r="J865" s="25"/>
      <c r="K865" s="26"/>
      <c r="L865" s="26"/>
      <c r="M865" s="26"/>
      <c r="N865" s="26"/>
      <c r="O865" s="26"/>
      <c r="P865" s="26"/>
      <c r="Q865" s="26"/>
      <c r="R865" s="26"/>
      <c r="S865" s="26"/>
      <c r="T865" s="27"/>
      <c r="U865" s="28"/>
    </row>
    <row r="866" spans="8:21" x14ac:dyDescent="0.25">
      <c r="H866" s="24"/>
      <c r="I866" s="25"/>
      <c r="J866" s="25"/>
      <c r="K866" s="26"/>
      <c r="L866" s="26"/>
      <c r="M866" s="26"/>
      <c r="N866" s="26"/>
      <c r="O866" s="26"/>
      <c r="P866" s="26"/>
      <c r="Q866" s="26"/>
      <c r="R866" s="26"/>
      <c r="S866" s="26"/>
      <c r="T866" s="27"/>
      <c r="U866" s="28"/>
    </row>
    <row r="867" spans="8:21" x14ac:dyDescent="0.25">
      <c r="H867" s="24"/>
      <c r="I867" s="25"/>
      <c r="J867" s="25"/>
      <c r="K867" s="26"/>
      <c r="L867" s="26"/>
      <c r="M867" s="26"/>
      <c r="N867" s="26"/>
      <c r="O867" s="26"/>
      <c r="P867" s="26"/>
      <c r="Q867" s="26"/>
      <c r="R867" s="26"/>
      <c r="S867" s="26"/>
      <c r="T867" s="27"/>
      <c r="U867" s="28"/>
    </row>
    <row r="868" spans="8:21" x14ac:dyDescent="0.25">
      <c r="H868" s="24"/>
      <c r="I868" s="25"/>
      <c r="J868" s="25"/>
      <c r="K868" s="26"/>
      <c r="L868" s="26"/>
      <c r="M868" s="26"/>
      <c r="N868" s="26"/>
      <c r="O868" s="26"/>
      <c r="P868" s="26"/>
      <c r="Q868" s="26"/>
      <c r="R868" s="26"/>
      <c r="S868" s="26"/>
      <c r="T868" s="27"/>
      <c r="U868" s="28"/>
    </row>
    <row r="869" spans="8:21" x14ac:dyDescent="0.25">
      <c r="H869" s="24"/>
      <c r="I869" s="25"/>
      <c r="J869" s="25"/>
      <c r="K869" s="26"/>
      <c r="L869" s="26"/>
      <c r="M869" s="26"/>
      <c r="N869" s="26"/>
      <c r="O869" s="26"/>
      <c r="P869" s="26"/>
      <c r="Q869" s="26"/>
      <c r="R869" s="26"/>
      <c r="S869" s="26"/>
      <c r="T869" s="27"/>
      <c r="U869" s="28"/>
    </row>
    <row r="870" spans="8:21" x14ac:dyDescent="0.25">
      <c r="H870" s="24"/>
      <c r="I870" s="25"/>
      <c r="J870" s="25"/>
      <c r="K870" s="26"/>
      <c r="L870" s="26"/>
      <c r="M870" s="26"/>
      <c r="N870" s="26"/>
      <c r="O870" s="26"/>
      <c r="P870" s="26"/>
      <c r="Q870" s="26"/>
      <c r="R870" s="26"/>
      <c r="S870" s="26"/>
      <c r="T870" s="27"/>
      <c r="U870" s="28"/>
    </row>
    <row r="871" spans="8:21" x14ac:dyDescent="0.25">
      <c r="H871" s="24"/>
      <c r="I871" s="25"/>
      <c r="J871" s="25"/>
      <c r="K871" s="26"/>
      <c r="L871" s="26"/>
      <c r="M871" s="26"/>
      <c r="N871" s="26"/>
      <c r="O871" s="26"/>
      <c r="P871" s="26"/>
      <c r="Q871" s="26"/>
      <c r="R871" s="26"/>
      <c r="S871" s="26"/>
      <c r="T871" s="27"/>
      <c r="U871" s="28"/>
    </row>
    <row r="872" spans="8:21" x14ac:dyDescent="0.25">
      <c r="H872" s="24"/>
      <c r="I872" s="25"/>
      <c r="J872" s="25"/>
      <c r="K872" s="26"/>
      <c r="L872" s="26"/>
      <c r="M872" s="26"/>
      <c r="N872" s="26"/>
      <c r="O872" s="26"/>
      <c r="P872" s="26"/>
      <c r="Q872" s="26"/>
      <c r="R872" s="26"/>
      <c r="S872" s="26"/>
      <c r="T872" s="27"/>
      <c r="U872" s="28"/>
    </row>
    <row r="873" spans="8:21" x14ac:dyDescent="0.25">
      <c r="H873" s="24"/>
      <c r="I873" s="25"/>
      <c r="J873" s="25"/>
      <c r="K873" s="26"/>
      <c r="L873" s="26"/>
      <c r="M873" s="26"/>
      <c r="N873" s="26"/>
      <c r="O873" s="26"/>
      <c r="P873" s="26"/>
      <c r="Q873" s="26"/>
      <c r="R873" s="26"/>
      <c r="S873" s="26"/>
      <c r="T873" s="27"/>
      <c r="U873" s="28"/>
    </row>
    <row r="874" spans="8:21" x14ac:dyDescent="0.25">
      <c r="H874" s="24"/>
      <c r="I874" s="25"/>
      <c r="J874" s="25"/>
      <c r="K874" s="26"/>
      <c r="L874" s="26"/>
      <c r="M874" s="26"/>
      <c r="N874" s="26"/>
      <c r="O874" s="26"/>
      <c r="P874" s="26"/>
      <c r="Q874" s="26"/>
      <c r="R874" s="26"/>
      <c r="S874" s="26"/>
      <c r="T874" s="27"/>
      <c r="U874" s="28"/>
    </row>
    <row r="875" spans="8:21" x14ac:dyDescent="0.25">
      <c r="H875" s="24"/>
      <c r="I875" s="25"/>
      <c r="J875" s="25"/>
      <c r="K875" s="26"/>
      <c r="L875" s="26"/>
      <c r="M875" s="26"/>
      <c r="N875" s="26"/>
      <c r="O875" s="26"/>
      <c r="P875" s="26"/>
      <c r="Q875" s="26"/>
      <c r="R875" s="26"/>
      <c r="S875" s="26"/>
      <c r="T875" s="27"/>
      <c r="U875" s="28"/>
    </row>
    <row r="876" spans="8:21" x14ac:dyDescent="0.25">
      <c r="H876" s="24"/>
      <c r="I876" s="25"/>
      <c r="J876" s="25"/>
      <c r="K876" s="26"/>
      <c r="L876" s="26"/>
      <c r="M876" s="26"/>
      <c r="N876" s="26"/>
      <c r="O876" s="26"/>
      <c r="P876" s="26"/>
      <c r="Q876" s="26"/>
      <c r="R876" s="26"/>
      <c r="S876" s="26"/>
      <c r="T876" s="27"/>
      <c r="U876" s="28"/>
    </row>
    <row r="877" spans="8:21" x14ac:dyDescent="0.25">
      <c r="H877" s="24"/>
      <c r="I877" s="25"/>
      <c r="J877" s="25"/>
      <c r="K877" s="26"/>
      <c r="L877" s="26"/>
      <c r="M877" s="26"/>
      <c r="N877" s="26"/>
      <c r="O877" s="26"/>
      <c r="P877" s="26"/>
      <c r="Q877" s="26"/>
      <c r="R877" s="26"/>
      <c r="S877" s="26"/>
      <c r="T877" s="27"/>
      <c r="U877" s="28"/>
    </row>
    <row r="878" spans="8:21" x14ac:dyDescent="0.25">
      <c r="H878" s="24"/>
      <c r="I878" s="25"/>
      <c r="J878" s="25"/>
      <c r="K878" s="26"/>
      <c r="L878" s="26"/>
      <c r="M878" s="26"/>
      <c r="N878" s="26"/>
      <c r="O878" s="26"/>
      <c r="P878" s="26"/>
      <c r="Q878" s="26"/>
      <c r="R878" s="26"/>
      <c r="S878" s="26"/>
      <c r="T878" s="27"/>
      <c r="U878" s="28"/>
    </row>
    <row r="879" spans="8:21" x14ac:dyDescent="0.25">
      <c r="H879" s="24"/>
      <c r="I879" s="25"/>
      <c r="J879" s="25"/>
      <c r="K879" s="26"/>
      <c r="L879" s="26"/>
      <c r="M879" s="26"/>
      <c r="N879" s="26"/>
      <c r="O879" s="26"/>
      <c r="P879" s="26"/>
      <c r="Q879" s="26"/>
      <c r="R879" s="26"/>
      <c r="S879" s="26"/>
      <c r="T879" s="27"/>
      <c r="U879" s="28"/>
    </row>
    <row r="880" spans="8:21" x14ac:dyDescent="0.25">
      <c r="H880" s="24"/>
      <c r="I880" s="25"/>
      <c r="J880" s="25"/>
      <c r="K880" s="26"/>
      <c r="L880" s="26"/>
      <c r="M880" s="26"/>
      <c r="N880" s="26"/>
      <c r="O880" s="26"/>
      <c r="P880" s="26"/>
      <c r="Q880" s="26"/>
      <c r="R880" s="26"/>
      <c r="S880" s="26"/>
      <c r="T880" s="27"/>
      <c r="U880" s="28"/>
    </row>
    <row r="881" spans="8:21" x14ac:dyDescent="0.25">
      <c r="H881" s="24"/>
      <c r="I881" s="25"/>
      <c r="J881" s="25"/>
      <c r="K881" s="26"/>
      <c r="L881" s="26"/>
      <c r="M881" s="26"/>
      <c r="N881" s="26"/>
      <c r="O881" s="26"/>
      <c r="P881" s="26"/>
      <c r="Q881" s="26"/>
      <c r="R881" s="26"/>
      <c r="S881" s="26"/>
      <c r="T881" s="27"/>
      <c r="U881" s="28"/>
    </row>
    <row r="882" spans="8:21" x14ac:dyDescent="0.25">
      <c r="H882" s="24"/>
      <c r="I882" s="25"/>
      <c r="J882" s="25"/>
      <c r="K882" s="26"/>
      <c r="L882" s="26"/>
      <c r="M882" s="26"/>
      <c r="N882" s="26"/>
      <c r="O882" s="26"/>
      <c r="P882" s="26"/>
      <c r="Q882" s="26"/>
      <c r="R882" s="26"/>
      <c r="S882" s="26"/>
      <c r="T882" s="27"/>
      <c r="U882" s="28"/>
    </row>
    <row r="883" spans="8:21" x14ac:dyDescent="0.25">
      <c r="H883" s="24"/>
      <c r="I883" s="25"/>
      <c r="J883" s="25"/>
      <c r="K883" s="26"/>
      <c r="L883" s="26"/>
      <c r="M883" s="26"/>
      <c r="N883" s="26"/>
      <c r="O883" s="26"/>
      <c r="P883" s="26"/>
      <c r="Q883" s="26"/>
      <c r="R883" s="26"/>
      <c r="S883" s="26"/>
      <c r="T883" s="27"/>
      <c r="U883" s="28"/>
    </row>
    <row r="884" spans="8:21" x14ac:dyDescent="0.25">
      <c r="H884" s="24"/>
      <c r="I884" s="25"/>
      <c r="J884" s="25"/>
      <c r="K884" s="26"/>
      <c r="L884" s="26"/>
      <c r="M884" s="26"/>
      <c r="N884" s="26"/>
      <c r="O884" s="26"/>
      <c r="P884" s="26"/>
      <c r="Q884" s="26"/>
      <c r="R884" s="26"/>
      <c r="S884" s="26"/>
      <c r="T884" s="27"/>
      <c r="U884" s="28"/>
    </row>
    <row r="885" spans="8:21" x14ac:dyDescent="0.25">
      <c r="H885" s="24"/>
      <c r="I885" s="25"/>
      <c r="J885" s="25"/>
      <c r="K885" s="26"/>
      <c r="L885" s="26"/>
      <c r="M885" s="26"/>
      <c r="N885" s="26"/>
      <c r="O885" s="26"/>
      <c r="P885" s="26"/>
      <c r="Q885" s="26"/>
      <c r="R885" s="26"/>
      <c r="S885" s="26"/>
      <c r="T885" s="27"/>
      <c r="U885" s="28"/>
    </row>
    <row r="886" spans="8:21" x14ac:dyDescent="0.25">
      <c r="H886" s="24"/>
      <c r="I886" s="25"/>
      <c r="J886" s="25"/>
      <c r="K886" s="26"/>
      <c r="L886" s="26"/>
      <c r="M886" s="26"/>
      <c r="N886" s="26"/>
      <c r="O886" s="26"/>
      <c r="P886" s="26"/>
      <c r="Q886" s="26"/>
      <c r="R886" s="26"/>
      <c r="S886" s="26"/>
      <c r="T886" s="27"/>
      <c r="U886" s="28"/>
    </row>
    <row r="887" spans="8:21" x14ac:dyDescent="0.25">
      <c r="H887" s="24"/>
      <c r="I887" s="25"/>
      <c r="J887" s="25"/>
      <c r="K887" s="26"/>
      <c r="L887" s="26"/>
      <c r="M887" s="26"/>
      <c r="N887" s="26"/>
      <c r="O887" s="26"/>
      <c r="P887" s="26"/>
      <c r="Q887" s="26"/>
      <c r="R887" s="26"/>
      <c r="S887" s="26"/>
      <c r="T887" s="27"/>
      <c r="U887" s="28"/>
    </row>
    <row r="888" spans="8:21" x14ac:dyDescent="0.25">
      <c r="H888" s="24"/>
      <c r="I888" s="25"/>
      <c r="J888" s="25"/>
      <c r="K888" s="26"/>
      <c r="L888" s="26"/>
      <c r="M888" s="26"/>
      <c r="N888" s="26"/>
      <c r="O888" s="26"/>
      <c r="P888" s="26"/>
      <c r="Q888" s="26"/>
      <c r="R888" s="26"/>
      <c r="S888" s="26"/>
      <c r="T888" s="27"/>
      <c r="U888" s="28"/>
    </row>
    <row r="889" spans="8:21" x14ac:dyDescent="0.25">
      <c r="H889" s="24"/>
      <c r="I889" s="25"/>
      <c r="J889" s="25"/>
      <c r="K889" s="26"/>
      <c r="L889" s="26"/>
      <c r="M889" s="26"/>
      <c r="N889" s="26"/>
      <c r="O889" s="26"/>
      <c r="P889" s="26"/>
      <c r="Q889" s="26"/>
      <c r="R889" s="26"/>
      <c r="S889" s="26"/>
      <c r="T889" s="27"/>
      <c r="U889" s="28"/>
    </row>
    <row r="890" spans="8:21" x14ac:dyDescent="0.25">
      <c r="H890" s="24"/>
      <c r="I890" s="25"/>
      <c r="J890" s="25"/>
      <c r="K890" s="26"/>
      <c r="L890" s="26"/>
      <c r="M890" s="26"/>
      <c r="N890" s="26"/>
      <c r="O890" s="26"/>
      <c r="P890" s="26"/>
      <c r="Q890" s="26"/>
      <c r="R890" s="26"/>
      <c r="S890" s="26"/>
      <c r="T890" s="27"/>
      <c r="U890" s="28"/>
    </row>
    <row r="891" spans="8:21" x14ac:dyDescent="0.25">
      <c r="H891" s="24"/>
      <c r="I891" s="25"/>
      <c r="J891" s="25"/>
      <c r="K891" s="26"/>
      <c r="L891" s="26"/>
      <c r="M891" s="26"/>
      <c r="N891" s="26"/>
      <c r="O891" s="26"/>
      <c r="P891" s="26"/>
      <c r="Q891" s="26"/>
      <c r="R891" s="26"/>
      <c r="S891" s="26"/>
      <c r="T891" s="27"/>
      <c r="U891" s="28"/>
    </row>
    <row r="892" spans="8:21" x14ac:dyDescent="0.25">
      <c r="H892" s="24"/>
      <c r="I892" s="25"/>
      <c r="J892" s="25"/>
      <c r="K892" s="26"/>
      <c r="L892" s="26"/>
      <c r="M892" s="26"/>
      <c r="N892" s="26"/>
      <c r="O892" s="26"/>
      <c r="P892" s="26"/>
      <c r="Q892" s="26"/>
      <c r="R892" s="26"/>
      <c r="S892" s="26"/>
      <c r="T892" s="27"/>
      <c r="U892" s="28"/>
    </row>
    <row r="893" spans="8:21" x14ac:dyDescent="0.25">
      <c r="H893" s="24"/>
      <c r="I893" s="25"/>
      <c r="J893" s="25"/>
      <c r="K893" s="26"/>
      <c r="L893" s="26"/>
      <c r="M893" s="26"/>
      <c r="N893" s="26"/>
      <c r="O893" s="26"/>
      <c r="P893" s="26"/>
      <c r="Q893" s="26"/>
      <c r="R893" s="26"/>
      <c r="S893" s="26"/>
      <c r="T893" s="27"/>
      <c r="U893" s="28"/>
    </row>
    <row r="894" spans="8:21" x14ac:dyDescent="0.25">
      <c r="H894" s="24"/>
      <c r="I894" s="25"/>
      <c r="J894" s="25"/>
      <c r="K894" s="26"/>
      <c r="L894" s="26"/>
      <c r="M894" s="26"/>
      <c r="N894" s="26"/>
      <c r="O894" s="26"/>
      <c r="P894" s="26"/>
      <c r="Q894" s="26"/>
      <c r="R894" s="26"/>
      <c r="S894" s="26"/>
      <c r="T894" s="27"/>
      <c r="U894" s="28"/>
    </row>
    <row r="895" spans="8:21" x14ac:dyDescent="0.25">
      <c r="H895" s="24"/>
      <c r="I895" s="25"/>
      <c r="J895" s="25"/>
      <c r="K895" s="26"/>
      <c r="L895" s="26"/>
      <c r="M895" s="26"/>
      <c r="N895" s="26"/>
      <c r="O895" s="26"/>
      <c r="P895" s="26"/>
      <c r="Q895" s="26"/>
      <c r="R895" s="26"/>
      <c r="S895" s="26"/>
      <c r="T895" s="27"/>
      <c r="U895" s="28"/>
    </row>
    <row r="896" spans="8:21" x14ac:dyDescent="0.25">
      <c r="H896" s="24"/>
      <c r="I896" s="25"/>
      <c r="J896" s="25"/>
      <c r="K896" s="26"/>
      <c r="L896" s="26"/>
      <c r="M896" s="26"/>
      <c r="N896" s="26"/>
      <c r="O896" s="26"/>
      <c r="P896" s="26"/>
      <c r="Q896" s="26"/>
      <c r="R896" s="26"/>
      <c r="S896" s="26"/>
      <c r="T896" s="27"/>
      <c r="U896" s="28"/>
    </row>
    <row r="897" spans="8:21" x14ac:dyDescent="0.25">
      <c r="H897" s="24"/>
      <c r="I897" s="25"/>
      <c r="J897" s="25"/>
      <c r="K897" s="26"/>
      <c r="L897" s="26"/>
      <c r="M897" s="26"/>
      <c r="N897" s="26"/>
      <c r="O897" s="26"/>
      <c r="P897" s="26"/>
      <c r="Q897" s="26"/>
      <c r="R897" s="26"/>
      <c r="S897" s="26"/>
      <c r="T897" s="27"/>
      <c r="U897" s="28"/>
    </row>
    <row r="898" spans="8:21" x14ac:dyDescent="0.25">
      <c r="H898" s="24"/>
      <c r="I898" s="25"/>
      <c r="J898" s="25"/>
      <c r="K898" s="26"/>
      <c r="L898" s="26"/>
      <c r="M898" s="26"/>
      <c r="N898" s="26"/>
      <c r="O898" s="26"/>
      <c r="P898" s="26"/>
      <c r="Q898" s="26"/>
      <c r="R898" s="26"/>
      <c r="S898" s="26"/>
      <c r="T898" s="27"/>
      <c r="U898" s="28"/>
    </row>
    <row r="899" spans="8:21" x14ac:dyDescent="0.25">
      <c r="H899" s="24"/>
      <c r="I899" s="25"/>
      <c r="J899" s="25"/>
      <c r="K899" s="26"/>
      <c r="L899" s="26"/>
      <c r="M899" s="26"/>
      <c r="N899" s="26"/>
      <c r="O899" s="26"/>
      <c r="P899" s="26"/>
      <c r="Q899" s="26"/>
      <c r="R899" s="26"/>
      <c r="S899" s="26"/>
      <c r="T899" s="27"/>
      <c r="U899" s="28"/>
    </row>
    <row r="900" spans="8:21" x14ac:dyDescent="0.25">
      <c r="H900" s="24"/>
      <c r="I900" s="25"/>
      <c r="J900" s="25"/>
      <c r="K900" s="26"/>
      <c r="L900" s="26"/>
      <c r="M900" s="26"/>
      <c r="N900" s="26"/>
      <c r="O900" s="26"/>
      <c r="P900" s="26"/>
      <c r="Q900" s="26"/>
      <c r="R900" s="26"/>
      <c r="S900" s="26"/>
      <c r="T900" s="27"/>
      <c r="U900" s="28"/>
    </row>
    <row r="901" spans="8:21" x14ac:dyDescent="0.25">
      <c r="H901" s="24"/>
      <c r="I901" s="25"/>
      <c r="J901" s="25"/>
      <c r="K901" s="26"/>
      <c r="L901" s="26"/>
      <c r="M901" s="26"/>
      <c r="N901" s="26"/>
      <c r="O901" s="26"/>
      <c r="P901" s="26"/>
      <c r="Q901" s="26"/>
      <c r="R901" s="26"/>
      <c r="S901" s="26"/>
      <c r="T901" s="27"/>
      <c r="U901" s="28"/>
    </row>
    <row r="902" spans="8:21" x14ac:dyDescent="0.25">
      <c r="H902" s="24"/>
      <c r="I902" s="25"/>
      <c r="J902" s="25"/>
      <c r="K902" s="26"/>
      <c r="L902" s="26"/>
      <c r="M902" s="26"/>
      <c r="N902" s="26"/>
      <c r="O902" s="26"/>
      <c r="P902" s="26"/>
      <c r="Q902" s="26"/>
      <c r="R902" s="26"/>
      <c r="S902" s="26"/>
      <c r="T902" s="27"/>
      <c r="U902" s="28"/>
    </row>
    <row r="903" spans="8:21" x14ac:dyDescent="0.25">
      <c r="H903" s="24"/>
      <c r="I903" s="25"/>
      <c r="J903" s="25"/>
      <c r="K903" s="26"/>
      <c r="L903" s="26"/>
      <c r="M903" s="26"/>
      <c r="N903" s="26"/>
      <c r="O903" s="26"/>
      <c r="P903" s="26"/>
      <c r="Q903" s="26"/>
      <c r="R903" s="26"/>
      <c r="S903" s="26"/>
      <c r="T903" s="27"/>
      <c r="U903" s="28"/>
    </row>
    <row r="904" spans="8:21" x14ac:dyDescent="0.25">
      <c r="H904" s="24"/>
      <c r="I904" s="25"/>
      <c r="J904" s="25"/>
      <c r="K904" s="26"/>
      <c r="L904" s="26"/>
      <c r="M904" s="26"/>
      <c r="N904" s="26"/>
      <c r="O904" s="26"/>
      <c r="P904" s="26"/>
      <c r="Q904" s="26"/>
      <c r="R904" s="26"/>
      <c r="S904" s="26"/>
      <c r="T904" s="27"/>
      <c r="U904" s="28"/>
    </row>
    <row r="905" spans="8:21" x14ac:dyDescent="0.25">
      <c r="H905" s="24"/>
      <c r="I905" s="25"/>
      <c r="J905" s="25"/>
      <c r="K905" s="26"/>
      <c r="L905" s="26"/>
      <c r="M905" s="26"/>
      <c r="N905" s="26"/>
      <c r="O905" s="26"/>
      <c r="P905" s="26"/>
      <c r="Q905" s="26"/>
      <c r="R905" s="26"/>
      <c r="S905" s="26"/>
      <c r="T905" s="27"/>
      <c r="U905" s="28"/>
    </row>
    <row r="906" spans="8:21" x14ac:dyDescent="0.25">
      <c r="H906" s="24"/>
      <c r="I906" s="25"/>
      <c r="J906" s="25"/>
      <c r="K906" s="26"/>
      <c r="L906" s="26"/>
      <c r="M906" s="26"/>
      <c r="N906" s="26"/>
      <c r="O906" s="26"/>
      <c r="P906" s="26"/>
      <c r="Q906" s="26"/>
      <c r="R906" s="26"/>
      <c r="S906" s="26"/>
      <c r="T906" s="27"/>
      <c r="U906" s="28"/>
    </row>
    <row r="907" spans="8:21" x14ac:dyDescent="0.25">
      <c r="H907" s="24"/>
      <c r="I907" s="25"/>
      <c r="J907" s="25"/>
      <c r="K907" s="26"/>
      <c r="L907" s="26"/>
      <c r="M907" s="26"/>
      <c r="N907" s="26"/>
      <c r="O907" s="26"/>
      <c r="P907" s="26"/>
      <c r="Q907" s="26"/>
      <c r="R907" s="26"/>
      <c r="S907" s="26"/>
      <c r="T907" s="27"/>
      <c r="U907" s="28"/>
    </row>
    <row r="908" spans="8:21" x14ac:dyDescent="0.25">
      <c r="H908" s="24"/>
      <c r="I908" s="25"/>
      <c r="J908" s="25"/>
      <c r="K908" s="26"/>
      <c r="L908" s="26"/>
      <c r="M908" s="26"/>
      <c r="N908" s="26"/>
      <c r="O908" s="26"/>
      <c r="P908" s="26"/>
      <c r="Q908" s="26"/>
      <c r="R908" s="26"/>
      <c r="S908" s="26"/>
      <c r="T908" s="27"/>
      <c r="U908" s="28"/>
    </row>
    <row r="909" spans="8:21" x14ac:dyDescent="0.25">
      <c r="H909" s="24"/>
      <c r="I909" s="25"/>
      <c r="J909" s="25"/>
      <c r="K909" s="26"/>
      <c r="L909" s="26"/>
      <c r="M909" s="26"/>
      <c r="N909" s="26"/>
      <c r="O909" s="26"/>
      <c r="P909" s="26"/>
      <c r="Q909" s="26"/>
      <c r="R909" s="26"/>
      <c r="S909" s="26"/>
      <c r="T909" s="27"/>
      <c r="U909" s="28"/>
    </row>
    <row r="910" spans="8:21" x14ac:dyDescent="0.25">
      <c r="H910" s="24"/>
      <c r="I910" s="25"/>
      <c r="J910" s="25"/>
      <c r="K910" s="26"/>
      <c r="L910" s="26"/>
      <c r="M910" s="26"/>
      <c r="N910" s="26"/>
      <c r="O910" s="26"/>
      <c r="P910" s="26"/>
      <c r="Q910" s="26"/>
      <c r="R910" s="26"/>
      <c r="S910" s="26"/>
      <c r="T910" s="27"/>
      <c r="U910" s="28"/>
    </row>
    <row r="911" spans="8:21" x14ac:dyDescent="0.25">
      <c r="H911" s="24"/>
      <c r="I911" s="25"/>
      <c r="J911" s="25"/>
      <c r="K911" s="26"/>
      <c r="L911" s="26"/>
      <c r="M911" s="26"/>
      <c r="N911" s="26"/>
      <c r="O911" s="26"/>
      <c r="P911" s="26"/>
      <c r="Q911" s="26"/>
      <c r="R911" s="26"/>
      <c r="S911" s="26"/>
      <c r="T911" s="27"/>
      <c r="U911" s="28"/>
    </row>
    <row r="912" spans="8:21" x14ac:dyDescent="0.25">
      <c r="H912" s="24"/>
      <c r="I912" s="25"/>
      <c r="J912" s="25"/>
      <c r="K912" s="26"/>
      <c r="L912" s="26"/>
      <c r="M912" s="26"/>
      <c r="N912" s="26"/>
      <c r="O912" s="26"/>
      <c r="P912" s="26"/>
      <c r="Q912" s="26"/>
      <c r="R912" s="26"/>
      <c r="S912" s="26"/>
      <c r="T912" s="27"/>
      <c r="U912" s="28"/>
    </row>
    <row r="913" spans="8:21" x14ac:dyDescent="0.25">
      <c r="H913" s="24"/>
      <c r="I913" s="25"/>
      <c r="J913" s="25"/>
      <c r="K913" s="26"/>
      <c r="L913" s="26"/>
      <c r="M913" s="26"/>
      <c r="N913" s="26"/>
      <c r="O913" s="26"/>
      <c r="P913" s="26"/>
      <c r="Q913" s="26"/>
      <c r="R913" s="26"/>
      <c r="S913" s="26"/>
      <c r="T913" s="27"/>
      <c r="U913" s="28"/>
    </row>
    <row r="914" spans="8:21" x14ac:dyDescent="0.25">
      <c r="H914" s="24"/>
      <c r="I914" s="25"/>
      <c r="J914" s="25"/>
      <c r="K914" s="26"/>
      <c r="L914" s="26"/>
      <c r="M914" s="26"/>
      <c r="N914" s="26"/>
      <c r="O914" s="26"/>
      <c r="P914" s="26"/>
      <c r="Q914" s="26"/>
      <c r="R914" s="26"/>
      <c r="S914" s="26"/>
      <c r="T914" s="27"/>
      <c r="U914" s="28"/>
    </row>
    <row r="915" spans="8:21" x14ac:dyDescent="0.25">
      <c r="H915" s="24"/>
      <c r="I915" s="25"/>
      <c r="J915" s="25"/>
      <c r="K915" s="26"/>
      <c r="L915" s="26"/>
      <c r="M915" s="26"/>
      <c r="N915" s="26"/>
      <c r="O915" s="26"/>
      <c r="P915" s="26"/>
      <c r="Q915" s="26"/>
      <c r="R915" s="26"/>
      <c r="S915" s="26"/>
      <c r="T915" s="27"/>
      <c r="U915" s="28"/>
    </row>
    <row r="916" spans="8:21" x14ac:dyDescent="0.25">
      <c r="H916" s="24"/>
      <c r="I916" s="25"/>
      <c r="J916" s="25"/>
      <c r="K916" s="26"/>
      <c r="L916" s="26"/>
      <c r="M916" s="26"/>
      <c r="N916" s="26"/>
      <c r="O916" s="26"/>
      <c r="P916" s="26"/>
      <c r="Q916" s="26"/>
      <c r="R916" s="26"/>
      <c r="S916" s="26"/>
      <c r="T916" s="27"/>
      <c r="U916" s="28"/>
    </row>
    <row r="917" spans="8:21" x14ac:dyDescent="0.25">
      <c r="H917" s="24"/>
      <c r="I917" s="25"/>
      <c r="J917" s="25"/>
      <c r="K917" s="26"/>
      <c r="L917" s="26"/>
      <c r="M917" s="26"/>
      <c r="N917" s="26"/>
      <c r="O917" s="26"/>
      <c r="P917" s="26"/>
      <c r="Q917" s="26"/>
      <c r="R917" s="26"/>
      <c r="S917" s="26"/>
      <c r="T917" s="27"/>
      <c r="U917" s="28"/>
    </row>
    <row r="918" spans="8:21" x14ac:dyDescent="0.25">
      <c r="H918" s="24"/>
      <c r="I918" s="25"/>
      <c r="J918" s="25"/>
      <c r="K918" s="26"/>
      <c r="L918" s="26"/>
      <c r="M918" s="26"/>
      <c r="N918" s="26"/>
      <c r="O918" s="26"/>
      <c r="P918" s="26"/>
      <c r="Q918" s="26"/>
      <c r="R918" s="26"/>
      <c r="S918" s="26"/>
      <c r="T918" s="27"/>
      <c r="U918" s="28"/>
    </row>
    <row r="919" spans="8:21" x14ac:dyDescent="0.25">
      <c r="H919" s="24"/>
      <c r="I919" s="25"/>
      <c r="J919" s="25"/>
      <c r="K919" s="26"/>
      <c r="L919" s="26"/>
      <c r="M919" s="26"/>
      <c r="N919" s="26"/>
      <c r="O919" s="26"/>
      <c r="P919" s="26"/>
      <c r="Q919" s="26"/>
      <c r="R919" s="26"/>
      <c r="S919" s="26"/>
      <c r="T919" s="27"/>
      <c r="U919" s="28"/>
    </row>
    <row r="920" spans="8:21" x14ac:dyDescent="0.25">
      <c r="H920" s="24"/>
      <c r="I920" s="25"/>
      <c r="J920" s="25"/>
      <c r="K920" s="26"/>
      <c r="L920" s="26"/>
      <c r="M920" s="26"/>
      <c r="N920" s="26"/>
      <c r="O920" s="26"/>
      <c r="P920" s="26"/>
      <c r="Q920" s="26"/>
      <c r="R920" s="26"/>
      <c r="S920" s="26"/>
      <c r="T920" s="27"/>
      <c r="U920" s="28"/>
    </row>
    <row r="921" spans="8:21" x14ac:dyDescent="0.25">
      <c r="H921" s="24"/>
      <c r="I921" s="25"/>
      <c r="J921" s="25"/>
      <c r="K921" s="26"/>
      <c r="L921" s="26"/>
      <c r="M921" s="26"/>
      <c r="N921" s="26"/>
      <c r="O921" s="26"/>
      <c r="P921" s="26"/>
      <c r="Q921" s="26"/>
      <c r="R921" s="26"/>
      <c r="S921" s="26"/>
      <c r="T921" s="27"/>
      <c r="U921" s="28"/>
    </row>
    <row r="922" spans="8:21" x14ac:dyDescent="0.25">
      <c r="H922" s="24"/>
      <c r="I922" s="25"/>
      <c r="J922" s="25"/>
      <c r="K922" s="26"/>
      <c r="L922" s="26"/>
      <c r="M922" s="26"/>
      <c r="N922" s="26"/>
      <c r="O922" s="26"/>
      <c r="P922" s="26"/>
      <c r="Q922" s="26"/>
      <c r="R922" s="26"/>
      <c r="S922" s="26"/>
      <c r="T922" s="27"/>
      <c r="U922" s="28"/>
    </row>
    <row r="923" spans="8:21" x14ac:dyDescent="0.25">
      <c r="H923" s="24"/>
      <c r="I923" s="25"/>
      <c r="J923" s="25"/>
      <c r="K923" s="26"/>
      <c r="L923" s="26"/>
      <c r="M923" s="26"/>
      <c r="N923" s="26"/>
      <c r="O923" s="26"/>
      <c r="P923" s="26"/>
      <c r="Q923" s="26"/>
      <c r="R923" s="26"/>
      <c r="S923" s="26"/>
      <c r="T923" s="27"/>
      <c r="U923" s="28"/>
    </row>
    <row r="924" spans="8:21" x14ac:dyDescent="0.25">
      <c r="H924" s="24"/>
      <c r="I924" s="25"/>
      <c r="J924" s="25"/>
      <c r="K924" s="26"/>
      <c r="L924" s="26"/>
      <c r="M924" s="26"/>
      <c r="N924" s="26"/>
      <c r="O924" s="26"/>
      <c r="P924" s="26"/>
      <c r="Q924" s="26"/>
      <c r="R924" s="26"/>
      <c r="S924" s="26"/>
      <c r="T924" s="27"/>
      <c r="U924" s="28"/>
    </row>
    <row r="925" spans="8:21" x14ac:dyDescent="0.25">
      <c r="H925" s="24"/>
      <c r="I925" s="25"/>
      <c r="J925" s="25"/>
      <c r="K925" s="26"/>
      <c r="L925" s="26"/>
      <c r="M925" s="26"/>
      <c r="N925" s="26"/>
      <c r="O925" s="26"/>
      <c r="P925" s="26"/>
      <c r="Q925" s="26"/>
      <c r="R925" s="26"/>
      <c r="S925" s="26"/>
      <c r="T925" s="27"/>
      <c r="U925" s="28"/>
    </row>
    <row r="926" spans="8:21" x14ac:dyDescent="0.25">
      <c r="H926" s="24"/>
      <c r="I926" s="25"/>
      <c r="J926" s="25"/>
      <c r="K926" s="26"/>
      <c r="L926" s="26"/>
      <c r="M926" s="26"/>
      <c r="N926" s="26"/>
      <c r="O926" s="26"/>
      <c r="P926" s="26"/>
      <c r="Q926" s="26"/>
      <c r="R926" s="26"/>
      <c r="S926" s="26"/>
      <c r="T926" s="27"/>
      <c r="U926" s="28"/>
    </row>
    <row r="927" spans="8:21" x14ac:dyDescent="0.25">
      <c r="H927" s="24"/>
      <c r="I927" s="25"/>
      <c r="J927" s="25"/>
      <c r="K927" s="26"/>
      <c r="L927" s="26"/>
      <c r="M927" s="26"/>
      <c r="N927" s="26"/>
      <c r="O927" s="26"/>
      <c r="P927" s="26"/>
      <c r="Q927" s="26"/>
      <c r="R927" s="26"/>
      <c r="S927" s="26"/>
      <c r="T927" s="27"/>
      <c r="U927" s="28"/>
    </row>
    <row r="928" spans="8:21" x14ac:dyDescent="0.25">
      <c r="H928" s="24"/>
      <c r="I928" s="25"/>
      <c r="J928" s="25"/>
      <c r="K928" s="26"/>
      <c r="L928" s="26"/>
      <c r="M928" s="26"/>
      <c r="N928" s="26"/>
      <c r="O928" s="26"/>
      <c r="P928" s="26"/>
      <c r="Q928" s="26"/>
      <c r="R928" s="26"/>
      <c r="S928" s="26"/>
      <c r="T928" s="27"/>
      <c r="U928" s="28"/>
    </row>
    <row r="929" spans="8:21" x14ac:dyDescent="0.25">
      <c r="H929" s="24"/>
      <c r="I929" s="25"/>
      <c r="J929" s="25"/>
      <c r="K929" s="26"/>
      <c r="L929" s="26"/>
      <c r="M929" s="26"/>
      <c r="N929" s="26"/>
      <c r="O929" s="26"/>
      <c r="P929" s="26"/>
      <c r="Q929" s="26"/>
      <c r="R929" s="26"/>
      <c r="S929" s="26"/>
      <c r="T929" s="27"/>
      <c r="U929" s="28"/>
    </row>
    <row r="930" spans="8:21" x14ac:dyDescent="0.25">
      <c r="H930" s="24"/>
      <c r="I930" s="25"/>
      <c r="J930" s="25"/>
      <c r="K930" s="26"/>
      <c r="L930" s="26"/>
      <c r="M930" s="26"/>
      <c r="N930" s="26"/>
      <c r="O930" s="26"/>
      <c r="P930" s="26"/>
      <c r="Q930" s="26"/>
      <c r="R930" s="26"/>
      <c r="S930" s="26"/>
      <c r="T930" s="27"/>
      <c r="U930" s="28"/>
    </row>
    <row r="931" spans="8:21" x14ac:dyDescent="0.25">
      <c r="H931" s="24"/>
      <c r="I931" s="25"/>
      <c r="J931" s="25"/>
      <c r="K931" s="26"/>
      <c r="L931" s="26"/>
      <c r="M931" s="26"/>
      <c r="N931" s="26"/>
      <c r="O931" s="26"/>
      <c r="P931" s="26"/>
      <c r="Q931" s="26"/>
      <c r="R931" s="26"/>
      <c r="S931" s="26"/>
      <c r="T931" s="27"/>
      <c r="U931" s="28"/>
    </row>
    <row r="932" spans="8:21" x14ac:dyDescent="0.25">
      <c r="H932" s="24"/>
      <c r="I932" s="25"/>
      <c r="J932" s="25"/>
      <c r="K932" s="26"/>
      <c r="L932" s="26"/>
      <c r="M932" s="26"/>
      <c r="N932" s="26"/>
      <c r="O932" s="26"/>
      <c r="P932" s="26"/>
      <c r="Q932" s="26"/>
      <c r="R932" s="26"/>
      <c r="S932" s="26"/>
      <c r="T932" s="27"/>
      <c r="U932" s="28"/>
    </row>
    <row r="933" spans="8:21" x14ac:dyDescent="0.25">
      <c r="H933" s="24"/>
      <c r="I933" s="25"/>
      <c r="J933" s="25"/>
      <c r="K933" s="26"/>
      <c r="L933" s="26"/>
      <c r="M933" s="26"/>
      <c r="N933" s="26"/>
      <c r="O933" s="26"/>
      <c r="P933" s="26"/>
      <c r="Q933" s="26"/>
      <c r="R933" s="26"/>
      <c r="S933" s="26"/>
      <c r="T933" s="27"/>
      <c r="U933" s="28"/>
    </row>
    <row r="934" spans="8:21" x14ac:dyDescent="0.25">
      <c r="H934" s="24"/>
      <c r="I934" s="25"/>
      <c r="J934" s="25"/>
      <c r="K934" s="26"/>
      <c r="L934" s="26"/>
      <c r="M934" s="26"/>
      <c r="N934" s="26"/>
      <c r="O934" s="26"/>
      <c r="P934" s="26"/>
      <c r="Q934" s="26"/>
      <c r="R934" s="26"/>
      <c r="S934" s="26"/>
      <c r="T934" s="27"/>
      <c r="U934" s="28"/>
    </row>
    <row r="935" spans="8:21" x14ac:dyDescent="0.25">
      <c r="H935" s="24"/>
      <c r="I935" s="25"/>
      <c r="J935" s="25"/>
      <c r="K935" s="26"/>
      <c r="L935" s="26"/>
      <c r="M935" s="26"/>
      <c r="N935" s="26"/>
      <c r="O935" s="26"/>
      <c r="P935" s="26"/>
      <c r="Q935" s="26"/>
      <c r="R935" s="26"/>
      <c r="S935" s="26"/>
      <c r="T935" s="27"/>
      <c r="U935" s="28"/>
    </row>
    <row r="936" spans="8:21" x14ac:dyDescent="0.25">
      <c r="H936" s="24"/>
      <c r="I936" s="25"/>
      <c r="J936" s="25"/>
      <c r="K936" s="26"/>
      <c r="L936" s="26"/>
      <c r="M936" s="26"/>
      <c r="N936" s="26"/>
      <c r="O936" s="26"/>
      <c r="P936" s="26"/>
      <c r="Q936" s="26"/>
      <c r="R936" s="26"/>
      <c r="S936" s="26"/>
      <c r="T936" s="27"/>
      <c r="U936" s="28"/>
    </row>
    <row r="937" spans="8:21" x14ac:dyDescent="0.25">
      <c r="H937" s="24"/>
      <c r="I937" s="25"/>
      <c r="J937" s="25"/>
      <c r="K937" s="26"/>
      <c r="L937" s="26"/>
      <c r="M937" s="26"/>
      <c r="N937" s="26"/>
      <c r="O937" s="26"/>
      <c r="P937" s="26"/>
      <c r="Q937" s="26"/>
      <c r="R937" s="26"/>
      <c r="S937" s="26"/>
      <c r="T937" s="27"/>
      <c r="U937" s="28"/>
    </row>
    <row r="938" spans="8:21" x14ac:dyDescent="0.25">
      <c r="H938" s="24"/>
      <c r="I938" s="25"/>
      <c r="J938" s="25"/>
      <c r="K938" s="26"/>
      <c r="L938" s="26"/>
      <c r="M938" s="26"/>
      <c r="N938" s="26"/>
      <c r="O938" s="26"/>
      <c r="P938" s="26"/>
      <c r="Q938" s="26"/>
      <c r="R938" s="26"/>
      <c r="S938" s="26"/>
      <c r="T938" s="27"/>
      <c r="U938" s="28"/>
    </row>
    <row r="939" spans="8:21" x14ac:dyDescent="0.25">
      <c r="H939" s="24"/>
      <c r="I939" s="25"/>
      <c r="J939" s="25"/>
      <c r="K939" s="26"/>
      <c r="L939" s="26"/>
      <c r="M939" s="26"/>
      <c r="N939" s="26"/>
      <c r="O939" s="26"/>
      <c r="P939" s="26"/>
      <c r="Q939" s="26"/>
      <c r="R939" s="26"/>
      <c r="S939" s="26"/>
      <c r="T939" s="27"/>
      <c r="U939" s="28"/>
    </row>
    <row r="940" spans="8:21" x14ac:dyDescent="0.25">
      <c r="H940" s="24"/>
      <c r="I940" s="25"/>
      <c r="J940" s="25"/>
      <c r="K940" s="26"/>
      <c r="L940" s="26"/>
      <c r="M940" s="26"/>
      <c r="N940" s="26"/>
      <c r="O940" s="26"/>
      <c r="P940" s="26"/>
      <c r="Q940" s="26"/>
      <c r="R940" s="26"/>
      <c r="S940" s="26"/>
      <c r="T940" s="27"/>
      <c r="U940" s="28"/>
    </row>
    <row r="941" spans="8:21" x14ac:dyDescent="0.25">
      <c r="H941" s="24"/>
      <c r="I941" s="25"/>
      <c r="J941" s="25"/>
      <c r="K941" s="26"/>
      <c r="L941" s="26"/>
      <c r="M941" s="26"/>
      <c r="N941" s="26"/>
      <c r="O941" s="26"/>
      <c r="P941" s="26"/>
      <c r="Q941" s="26"/>
      <c r="R941" s="26"/>
      <c r="S941" s="26"/>
      <c r="T941" s="27"/>
      <c r="U941" s="28"/>
    </row>
    <row r="942" spans="8:21" x14ac:dyDescent="0.25">
      <c r="H942" s="24"/>
      <c r="I942" s="25"/>
      <c r="J942" s="25"/>
      <c r="K942" s="26"/>
      <c r="L942" s="26"/>
      <c r="M942" s="26"/>
      <c r="N942" s="26"/>
      <c r="O942" s="26"/>
      <c r="P942" s="26"/>
      <c r="Q942" s="26"/>
      <c r="R942" s="26"/>
      <c r="S942" s="26"/>
      <c r="T942" s="27"/>
      <c r="U942" s="28"/>
    </row>
    <row r="943" spans="8:21" x14ac:dyDescent="0.25">
      <c r="H943" s="24"/>
      <c r="I943" s="25"/>
      <c r="J943" s="25"/>
      <c r="K943" s="26"/>
      <c r="L943" s="26"/>
      <c r="M943" s="26"/>
      <c r="N943" s="26"/>
      <c r="O943" s="26"/>
      <c r="P943" s="26"/>
      <c r="Q943" s="26"/>
      <c r="R943" s="26"/>
      <c r="S943" s="26"/>
      <c r="T943" s="27"/>
      <c r="U943" s="28"/>
    </row>
    <row r="944" spans="8:21" x14ac:dyDescent="0.25">
      <c r="H944" s="24"/>
      <c r="I944" s="25"/>
      <c r="J944" s="25"/>
      <c r="K944" s="26"/>
      <c r="L944" s="26"/>
      <c r="M944" s="26"/>
      <c r="N944" s="26"/>
      <c r="O944" s="26"/>
      <c r="P944" s="26"/>
      <c r="Q944" s="26"/>
      <c r="R944" s="26"/>
      <c r="S944" s="26"/>
      <c r="T944" s="27"/>
      <c r="U944" s="28"/>
    </row>
    <row r="945" spans="8:21" x14ac:dyDescent="0.25">
      <c r="H945" s="24"/>
      <c r="I945" s="25"/>
      <c r="J945" s="25"/>
      <c r="K945" s="26"/>
      <c r="L945" s="26"/>
      <c r="M945" s="26"/>
      <c r="N945" s="26"/>
      <c r="O945" s="26"/>
      <c r="P945" s="26"/>
      <c r="Q945" s="26"/>
      <c r="R945" s="26"/>
      <c r="S945" s="26"/>
      <c r="T945" s="27"/>
      <c r="U945" s="28"/>
    </row>
    <row r="946" spans="8:21" x14ac:dyDescent="0.25">
      <c r="H946" s="24"/>
      <c r="I946" s="25"/>
      <c r="J946" s="25"/>
      <c r="K946" s="26"/>
      <c r="L946" s="26"/>
      <c r="M946" s="26"/>
      <c r="N946" s="26"/>
      <c r="O946" s="26"/>
      <c r="P946" s="26"/>
      <c r="Q946" s="26"/>
      <c r="R946" s="26"/>
      <c r="S946" s="26"/>
      <c r="T946" s="27"/>
      <c r="U946" s="28"/>
    </row>
    <row r="947" spans="8:21" x14ac:dyDescent="0.25">
      <c r="H947" s="24"/>
      <c r="I947" s="25"/>
      <c r="J947" s="25"/>
      <c r="K947" s="26"/>
      <c r="L947" s="26"/>
      <c r="M947" s="26"/>
      <c r="N947" s="26"/>
      <c r="O947" s="26"/>
      <c r="P947" s="26"/>
      <c r="Q947" s="26"/>
      <c r="R947" s="26"/>
      <c r="S947" s="26"/>
      <c r="T947" s="27"/>
      <c r="U947" s="28"/>
    </row>
    <row r="948" spans="8:21" x14ac:dyDescent="0.25">
      <c r="H948" s="24"/>
      <c r="I948" s="25"/>
      <c r="J948" s="25"/>
      <c r="K948" s="26"/>
      <c r="L948" s="26"/>
      <c r="M948" s="26"/>
      <c r="N948" s="26"/>
      <c r="O948" s="26"/>
      <c r="P948" s="26"/>
      <c r="Q948" s="26"/>
      <c r="R948" s="26"/>
      <c r="S948" s="26"/>
      <c r="T948" s="27"/>
      <c r="U948" s="28"/>
    </row>
    <row r="949" spans="8:21" x14ac:dyDescent="0.25">
      <c r="H949" s="24"/>
      <c r="I949" s="25"/>
      <c r="J949" s="25"/>
      <c r="K949" s="26"/>
      <c r="L949" s="26"/>
      <c r="M949" s="26"/>
      <c r="N949" s="26"/>
      <c r="O949" s="26"/>
      <c r="P949" s="26"/>
      <c r="Q949" s="26"/>
      <c r="R949" s="26"/>
      <c r="S949" s="26"/>
      <c r="T949" s="27"/>
      <c r="U949" s="28"/>
    </row>
    <row r="950" spans="8:21" x14ac:dyDescent="0.25">
      <c r="H950" s="24"/>
      <c r="I950" s="25"/>
      <c r="J950" s="25"/>
      <c r="K950" s="26"/>
      <c r="L950" s="26"/>
      <c r="M950" s="26"/>
      <c r="N950" s="26"/>
      <c r="O950" s="26"/>
      <c r="P950" s="26"/>
      <c r="Q950" s="26"/>
      <c r="R950" s="26"/>
      <c r="S950" s="26"/>
      <c r="T950" s="27"/>
      <c r="U950" s="28"/>
    </row>
    <row r="951" spans="8:21" x14ac:dyDescent="0.25">
      <c r="H951" s="24"/>
      <c r="I951" s="25"/>
      <c r="J951" s="25"/>
      <c r="K951" s="26"/>
      <c r="L951" s="26"/>
      <c r="M951" s="26"/>
      <c r="N951" s="26"/>
      <c r="O951" s="26"/>
      <c r="P951" s="26"/>
      <c r="Q951" s="26"/>
      <c r="R951" s="26"/>
      <c r="S951" s="26"/>
      <c r="T951" s="27"/>
      <c r="U951" s="28"/>
    </row>
    <row r="952" spans="8:21" x14ac:dyDescent="0.25">
      <c r="H952" s="24"/>
      <c r="I952" s="25"/>
      <c r="J952" s="25"/>
      <c r="K952" s="26"/>
      <c r="L952" s="26"/>
      <c r="M952" s="26"/>
      <c r="N952" s="26"/>
      <c r="O952" s="26"/>
      <c r="P952" s="26"/>
      <c r="Q952" s="26"/>
      <c r="R952" s="26"/>
      <c r="S952" s="26"/>
      <c r="T952" s="27"/>
      <c r="U952" s="28"/>
    </row>
    <row r="953" spans="8:21" x14ac:dyDescent="0.25">
      <c r="H953" s="24"/>
      <c r="I953" s="25"/>
      <c r="J953" s="25"/>
      <c r="K953" s="26"/>
      <c r="L953" s="26"/>
      <c r="M953" s="26"/>
      <c r="N953" s="26"/>
      <c r="O953" s="26"/>
      <c r="P953" s="26"/>
      <c r="Q953" s="26"/>
      <c r="R953" s="26"/>
      <c r="S953" s="26"/>
      <c r="T953" s="27"/>
      <c r="U953" s="28"/>
    </row>
    <row r="954" spans="8:21" x14ac:dyDescent="0.25">
      <c r="H954" s="24"/>
      <c r="I954" s="25"/>
      <c r="J954" s="25"/>
      <c r="K954" s="26"/>
      <c r="L954" s="26"/>
      <c r="M954" s="26"/>
      <c r="N954" s="26"/>
      <c r="O954" s="26"/>
      <c r="P954" s="26"/>
      <c r="Q954" s="26"/>
      <c r="R954" s="26"/>
      <c r="S954" s="26"/>
      <c r="T954" s="27"/>
      <c r="U954" s="28"/>
    </row>
    <row r="955" spans="8:21" x14ac:dyDescent="0.25">
      <c r="H955" s="24"/>
      <c r="I955" s="25"/>
      <c r="J955" s="25"/>
      <c r="K955" s="26"/>
      <c r="L955" s="26"/>
      <c r="M955" s="26"/>
      <c r="N955" s="26"/>
      <c r="O955" s="26"/>
      <c r="P955" s="26"/>
      <c r="Q955" s="26"/>
      <c r="R955" s="26"/>
      <c r="S955" s="26"/>
      <c r="T955" s="27"/>
      <c r="U955" s="28"/>
    </row>
    <row r="956" spans="8:21" x14ac:dyDescent="0.25">
      <c r="H956" s="24"/>
      <c r="I956" s="25"/>
      <c r="J956" s="25"/>
      <c r="K956" s="26"/>
      <c r="L956" s="26"/>
      <c r="M956" s="26"/>
      <c r="N956" s="26"/>
      <c r="O956" s="26"/>
      <c r="P956" s="26"/>
      <c r="Q956" s="26"/>
      <c r="R956" s="26"/>
      <c r="S956" s="26"/>
      <c r="T956" s="27"/>
      <c r="U956" s="28"/>
    </row>
    <row r="957" spans="8:21" x14ac:dyDescent="0.25">
      <c r="H957" s="24"/>
      <c r="I957" s="25"/>
      <c r="J957" s="25"/>
      <c r="K957" s="26"/>
      <c r="L957" s="26"/>
      <c r="M957" s="26"/>
      <c r="N957" s="26"/>
      <c r="O957" s="26"/>
      <c r="P957" s="26"/>
      <c r="Q957" s="26"/>
      <c r="R957" s="26"/>
      <c r="S957" s="26"/>
      <c r="T957" s="27"/>
      <c r="U957" s="28"/>
    </row>
    <row r="958" spans="8:21" x14ac:dyDescent="0.25">
      <c r="H958" s="24"/>
      <c r="I958" s="25"/>
      <c r="J958" s="25"/>
      <c r="K958" s="26"/>
      <c r="L958" s="26"/>
      <c r="M958" s="26"/>
      <c r="N958" s="26"/>
      <c r="O958" s="26"/>
      <c r="P958" s="26"/>
      <c r="Q958" s="26"/>
      <c r="R958" s="26"/>
      <c r="S958" s="26"/>
      <c r="T958" s="27"/>
      <c r="U958" s="28"/>
    </row>
    <row r="959" spans="8:21" x14ac:dyDescent="0.25">
      <c r="H959" s="24"/>
      <c r="I959" s="25"/>
      <c r="J959" s="25"/>
      <c r="K959" s="26"/>
      <c r="L959" s="26"/>
      <c r="M959" s="26"/>
      <c r="N959" s="26"/>
      <c r="O959" s="26"/>
      <c r="P959" s="26"/>
      <c r="Q959" s="26"/>
      <c r="R959" s="26"/>
      <c r="S959" s="26"/>
      <c r="T959" s="27"/>
      <c r="U959" s="28"/>
    </row>
    <row r="960" spans="8:21" x14ac:dyDescent="0.25">
      <c r="H960" s="24"/>
      <c r="I960" s="25"/>
      <c r="J960" s="25"/>
      <c r="K960" s="26"/>
      <c r="L960" s="26"/>
      <c r="M960" s="26"/>
      <c r="N960" s="26"/>
      <c r="O960" s="26"/>
      <c r="P960" s="26"/>
      <c r="Q960" s="26"/>
      <c r="R960" s="26"/>
      <c r="S960" s="26"/>
      <c r="T960" s="27"/>
      <c r="U960" s="28"/>
    </row>
    <row r="961" spans="8:21" x14ac:dyDescent="0.25">
      <c r="H961" s="24"/>
      <c r="I961" s="25"/>
      <c r="J961" s="25"/>
      <c r="K961" s="26"/>
      <c r="L961" s="26"/>
      <c r="M961" s="26"/>
      <c r="N961" s="26"/>
      <c r="O961" s="26"/>
      <c r="P961" s="26"/>
      <c r="Q961" s="26"/>
      <c r="R961" s="26"/>
      <c r="S961" s="26"/>
      <c r="T961" s="27"/>
      <c r="U961" s="28"/>
    </row>
    <row r="962" spans="8:21" x14ac:dyDescent="0.25">
      <c r="H962" s="24"/>
      <c r="I962" s="25"/>
      <c r="J962" s="25"/>
      <c r="K962" s="26"/>
      <c r="L962" s="26"/>
      <c r="M962" s="26"/>
      <c r="N962" s="26"/>
      <c r="O962" s="26"/>
      <c r="P962" s="26"/>
      <c r="Q962" s="26"/>
      <c r="R962" s="26"/>
      <c r="S962" s="26"/>
      <c r="T962" s="27"/>
      <c r="U962" s="28"/>
    </row>
    <row r="963" spans="8:21" x14ac:dyDescent="0.25">
      <c r="H963" s="24"/>
      <c r="I963" s="25"/>
      <c r="J963" s="25"/>
      <c r="K963" s="26"/>
      <c r="L963" s="26"/>
      <c r="M963" s="26"/>
      <c r="N963" s="26"/>
      <c r="O963" s="26"/>
      <c r="P963" s="26"/>
      <c r="Q963" s="26"/>
      <c r="R963" s="26"/>
      <c r="S963" s="26"/>
      <c r="T963" s="27"/>
      <c r="U963" s="28"/>
    </row>
    <row r="964" spans="8:21" x14ac:dyDescent="0.25">
      <c r="H964" s="24"/>
      <c r="I964" s="25"/>
      <c r="J964" s="25"/>
      <c r="K964" s="26"/>
      <c r="L964" s="26"/>
      <c r="M964" s="26"/>
      <c r="N964" s="26"/>
      <c r="O964" s="26"/>
      <c r="P964" s="26"/>
      <c r="Q964" s="26"/>
      <c r="R964" s="26"/>
      <c r="S964" s="26"/>
      <c r="T964" s="27"/>
      <c r="U964" s="28"/>
    </row>
    <row r="965" spans="8:21" x14ac:dyDescent="0.25">
      <c r="H965" s="24"/>
      <c r="I965" s="25"/>
      <c r="J965" s="25"/>
      <c r="K965" s="26"/>
      <c r="L965" s="26"/>
      <c r="M965" s="26"/>
      <c r="N965" s="26"/>
      <c r="O965" s="26"/>
      <c r="P965" s="26"/>
      <c r="Q965" s="26"/>
      <c r="R965" s="26"/>
      <c r="S965" s="26"/>
      <c r="T965" s="27"/>
      <c r="U965" s="28"/>
    </row>
    <row r="966" spans="8:21" x14ac:dyDescent="0.25">
      <c r="H966" s="24"/>
      <c r="I966" s="25"/>
      <c r="J966" s="25"/>
      <c r="K966" s="26"/>
      <c r="L966" s="26"/>
      <c r="M966" s="26"/>
      <c r="N966" s="26"/>
      <c r="O966" s="26"/>
      <c r="P966" s="26"/>
      <c r="Q966" s="26"/>
      <c r="R966" s="26"/>
      <c r="S966" s="26"/>
      <c r="T966" s="27"/>
      <c r="U966" s="28"/>
    </row>
    <row r="967" spans="8:21" x14ac:dyDescent="0.25">
      <c r="H967" s="24"/>
      <c r="I967" s="25"/>
      <c r="J967" s="25"/>
      <c r="K967" s="26"/>
      <c r="L967" s="26"/>
      <c r="M967" s="26"/>
      <c r="N967" s="26"/>
      <c r="O967" s="26"/>
      <c r="P967" s="26"/>
      <c r="Q967" s="26"/>
      <c r="R967" s="26"/>
      <c r="S967" s="26"/>
      <c r="T967" s="27"/>
      <c r="U967" s="28"/>
    </row>
    <row r="968" spans="8:21" x14ac:dyDescent="0.25">
      <c r="H968" s="24"/>
      <c r="I968" s="25"/>
      <c r="J968" s="25"/>
      <c r="K968" s="26"/>
      <c r="L968" s="26"/>
      <c r="M968" s="26"/>
      <c r="N968" s="26"/>
      <c r="O968" s="26"/>
      <c r="P968" s="26"/>
      <c r="Q968" s="26"/>
      <c r="R968" s="26"/>
      <c r="S968" s="26"/>
      <c r="T968" s="27"/>
      <c r="U968" s="28"/>
    </row>
    <row r="969" spans="8:21" x14ac:dyDescent="0.25">
      <c r="H969" s="24"/>
      <c r="I969" s="25"/>
      <c r="J969" s="25"/>
      <c r="K969" s="26"/>
      <c r="L969" s="26"/>
      <c r="M969" s="26"/>
      <c r="N969" s="26"/>
      <c r="O969" s="26"/>
      <c r="P969" s="26"/>
      <c r="Q969" s="26"/>
      <c r="R969" s="26"/>
      <c r="S969" s="26"/>
      <c r="T969" s="27"/>
      <c r="U969" s="28"/>
    </row>
    <row r="970" spans="8:21" x14ac:dyDescent="0.25">
      <c r="H970" s="24"/>
      <c r="I970" s="25"/>
      <c r="J970" s="25"/>
      <c r="K970" s="26"/>
      <c r="L970" s="26"/>
      <c r="M970" s="26"/>
      <c r="N970" s="26"/>
      <c r="O970" s="26"/>
      <c r="P970" s="26"/>
      <c r="Q970" s="26"/>
      <c r="R970" s="26"/>
      <c r="S970" s="26"/>
      <c r="T970" s="27"/>
      <c r="U970" s="28"/>
    </row>
    <row r="971" spans="8:21" x14ac:dyDescent="0.25">
      <c r="H971" s="24"/>
      <c r="I971" s="25"/>
      <c r="J971" s="25"/>
      <c r="K971" s="26"/>
      <c r="L971" s="26"/>
      <c r="M971" s="26"/>
      <c r="N971" s="26"/>
      <c r="O971" s="26"/>
      <c r="P971" s="26"/>
      <c r="Q971" s="26"/>
      <c r="R971" s="26"/>
      <c r="S971" s="26"/>
      <c r="T971" s="27"/>
      <c r="U971" s="28"/>
    </row>
    <row r="972" spans="8:21" x14ac:dyDescent="0.25">
      <c r="H972" s="24"/>
      <c r="I972" s="25"/>
      <c r="J972" s="25"/>
      <c r="K972" s="26"/>
      <c r="L972" s="26"/>
      <c r="M972" s="26"/>
      <c r="N972" s="26"/>
      <c r="O972" s="26"/>
      <c r="P972" s="26"/>
      <c r="Q972" s="26"/>
      <c r="R972" s="26"/>
      <c r="S972" s="26"/>
      <c r="T972" s="27"/>
      <c r="U972" s="28"/>
    </row>
    <row r="973" spans="8:21" x14ac:dyDescent="0.25">
      <c r="H973" s="24"/>
      <c r="I973" s="25"/>
      <c r="J973" s="25"/>
      <c r="K973" s="26"/>
      <c r="L973" s="26"/>
      <c r="M973" s="26"/>
      <c r="N973" s="26"/>
      <c r="O973" s="26"/>
      <c r="P973" s="26"/>
      <c r="Q973" s="26"/>
      <c r="R973" s="26"/>
      <c r="S973" s="26"/>
      <c r="T973" s="27"/>
      <c r="U973" s="28"/>
    </row>
    <row r="974" spans="8:21" x14ac:dyDescent="0.25">
      <c r="H974" s="24"/>
      <c r="I974" s="25"/>
      <c r="J974" s="25"/>
      <c r="K974" s="26"/>
      <c r="L974" s="26"/>
      <c r="M974" s="26"/>
      <c r="N974" s="26"/>
      <c r="O974" s="26"/>
      <c r="P974" s="26"/>
      <c r="Q974" s="26"/>
      <c r="R974" s="26"/>
      <c r="S974" s="26"/>
      <c r="T974" s="27"/>
      <c r="U974" s="28"/>
    </row>
    <row r="975" spans="8:21" x14ac:dyDescent="0.25">
      <c r="H975" s="24"/>
      <c r="I975" s="25"/>
      <c r="J975" s="25"/>
      <c r="K975" s="26"/>
      <c r="L975" s="26"/>
      <c r="M975" s="26"/>
      <c r="N975" s="26"/>
      <c r="O975" s="26"/>
      <c r="P975" s="26"/>
      <c r="Q975" s="26"/>
      <c r="R975" s="26"/>
      <c r="S975" s="26"/>
      <c r="T975" s="27"/>
      <c r="U975" s="28"/>
    </row>
    <row r="976" spans="8:21" x14ac:dyDescent="0.25">
      <c r="H976" s="24"/>
      <c r="I976" s="25"/>
      <c r="J976" s="25"/>
      <c r="K976" s="26"/>
      <c r="L976" s="26"/>
      <c r="M976" s="26"/>
      <c r="N976" s="26"/>
      <c r="O976" s="26"/>
      <c r="P976" s="26"/>
      <c r="Q976" s="26"/>
      <c r="R976" s="26"/>
      <c r="S976" s="26"/>
      <c r="T976" s="27"/>
      <c r="U976" s="28"/>
    </row>
    <row r="977" spans="8:21" x14ac:dyDescent="0.25">
      <c r="H977" s="24"/>
      <c r="I977" s="25"/>
      <c r="J977" s="25"/>
      <c r="K977" s="26"/>
      <c r="L977" s="26"/>
      <c r="M977" s="26"/>
      <c r="N977" s="26"/>
      <c r="O977" s="26"/>
      <c r="P977" s="26"/>
      <c r="Q977" s="26"/>
      <c r="R977" s="26"/>
      <c r="S977" s="26"/>
      <c r="T977" s="27"/>
      <c r="U977" s="28"/>
    </row>
    <row r="978" spans="8:21" x14ac:dyDescent="0.25">
      <c r="H978" s="24"/>
      <c r="I978" s="25"/>
      <c r="J978" s="25"/>
      <c r="K978" s="26"/>
      <c r="L978" s="26"/>
      <c r="M978" s="26"/>
      <c r="N978" s="26"/>
      <c r="O978" s="26"/>
      <c r="P978" s="26"/>
      <c r="Q978" s="26"/>
      <c r="R978" s="26"/>
      <c r="S978" s="26"/>
      <c r="T978" s="27"/>
      <c r="U978" s="28"/>
    </row>
    <row r="979" spans="8:21" x14ac:dyDescent="0.25">
      <c r="H979" s="24"/>
      <c r="I979" s="25"/>
      <c r="J979" s="25"/>
      <c r="K979" s="26"/>
      <c r="L979" s="26"/>
      <c r="M979" s="26"/>
      <c r="N979" s="26"/>
      <c r="O979" s="26"/>
      <c r="P979" s="26"/>
      <c r="Q979" s="26"/>
      <c r="R979" s="26"/>
      <c r="S979" s="26"/>
      <c r="T979" s="27"/>
      <c r="U979" s="28"/>
    </row>
    <row r="980" spans="8:21" x14ac:dyDescent="0.25">
      <c r="H980" s="24"/>
      <c r="I980" s="25"/>
      <c r="J980" s="25"/>
      <c r="K980" s="26"/>
      <c r="L980" s="26"/>
      <c r="M980" s="26"/>
      <c r="N980" s="26"/>
      <c r="O980" s="26"/>
      <c r="P980" s="26"/>
      <c r="Q980" s="26"/>
      <c r="R980" s="26"/>
      <c r="S980" s="26"/>
      <c r="T980" s="27"/>
      <c r="U980" s="28"/>
    </row>
    <row r="981" spans="8:21" x14ac:dyDescent="0.25">
      <c r="H981" s="24"/>
      <c r="I981" s="25"/>
      <c r="J981" s="25"/>
      <c r="K981" s="26"/>
      <c r="L981" s="26"/>
      <c r="M981" s="26"/>
      <c r="N981" s="26"/>
      <c r="O981" s="26"/>
      <c r="P981" s="26"/>
      <c r="Q981" s="26"/>
      <c r="R981" s="26"/>
      <c r="S981" s="26"/>
      <c r="T981" s="27"/>
      <c r="U981" s="28"/>
    </row>
    <row r="982" spans="8:21" x14ac:dyDescent="0.25">
      <c r="H982" s="24"/>
      <c r="I982" s="25"/>
      <c r="J982" s="25"/>
      <c r="K982" s="26"/>
      <c r="L982" s="26"/>
      <c r="M982" s="26"/>
      <c r="N982" s="26"/>
      <c r="O982" s="26"/>
      <c r="P982" s="26"/>
      <c r="Q982" s="26"/>
      <c r="R982" s="26"/>
      <c r="S982" s="26"/>
      <c r="T982" s="27"/>
      <c r="U982" s="28"/>
    </row>
    <row r="983" spans="8:21" x14ac:dyDescent="0.25">
      <c r="H983" s="24"/>
      <c r="I983" s="25"/>
      <c r="J983" s="25"/>
      <c r="K983" s="26"/>
      <c r="L983" s="26"/>
      <c r="M983" s="26"/>
      <c r="N983" s="26"/>
      <c r="O983" s="26"/>
      <c r="P983" s="26"/>
      <c r="Q983" s="26"/>
      <c r="R983" s="26"/>
      <c r="S983" s="26"/>
      <c r="T983" s="27"/>
      <c r="U983" s="28"/>
    </row>
    <row r="984" spans="8:21" x14ac:dyDescent="0.25">
      <c r="H984" s="24"/>
      <c r="I984" s="25"/>
      <c r="J984" s="25"/>
      <c r="K984" s="26"/>
      <c r="L984" s="26"/>
      <c r="M984" s="26"/>
      <c r="N984" s="26"/>
      <c r="O984" s="26"/>
      <c r="P984" s="26"/>
      <c r="Q984" s="26"/>
      <c r="R984" s="26"/>
      <c r="S984" s="26"/>
      <c r="T984" s="27"/>
      <c r="U984" s="28"/>
    </row>
    <row r="985" spans="8:21" x14ac:dyDescent="0.25">
      <c r="H985" s="24"/>
      <c r="I985" s="25"/>
      <c r="J985" s="25"/>
      <c r="K985" s="26"/>
      <c r="L985" s="26"/>
      <c r="M985" s="26"/>
      <c r="N985" s="26"/>
      <c r="O985" s="26"/>
      <c r="P985" s="26"/>
      <c r="Q985" s="26"/>
      <c r="R985" s="26"/>
      <c r="S985" s="26"/>
      <c r="T985" s="27"/>
      <c r="U985" s="28"/>
    </row>
    <row r="986" spans="8:21" x14ac:dyDescent="0.25">
      <c r="H986" s="24"/>
      <c r="I986" s="25"/>
      <c r="J986" s="25"/>
      <c r="K986" s="26"/>
      <c r="L986" s="26"/>
      <c r="M986" s="26"/>
      <c r="N986" s="26"/>
      <c r="O986" s="26"/>
      <c r="P986" s="26"/>
      <c r="Q986" s="26"/>
      <c r="R986" s="26"/>
      <c r="S986" s="26"/>
      <c r="T986" s="27"/>
      <c r="U986" s="28"/>
    </row>
    <row r="987" spans="8:21" x14ac:dyDescent="0.25">
      <c r="H987" s="24"/>
      <c r="I987" s="25"/>
      <c r="J987" s="25"/>
      <c r="K987" s="26"/>
      <c r="L987" s="26"/>
      <c r="M987" s="26"/>
      <c r="N987" s="26"/>
      <c r="O987" s="26"/>
      <c r="P987" s="26"/>
      <c r="Q987" s="26"/>
      <c r="R987" s="26"/>
      <c r="S987" s="26"/>
      <c r="T987" s="27"/>
      <c r="U987" s="28"/>
    </row>
    <row r="988" spans="8:21" x14ac:dyDescent="0.25">
      <c r="H988" s="24"/>
      <c r="I988" s="25"/>
      <c r="J988" s="25"/>
      <c r="K988" s="26"/>
      <c r="L988" s="26"/>
      <c r="M988" s="26"/>
      <c r="N988" s="26"/>
      <c r="O988" s="26"/>
      <c r="P988" s="26"/>
      <c r="Q988" s="26"/>
      <c r="R988" s="26"/>
      <c r="S988" s="26"/>
      <c r="T988" s="27"/>
      <c r="U988" s="28"/>
    </row>
    <row r="989" spans="8:21" x14ac:dyDescent="0.25">
      <c r="H989" s="24"/>
      <c r="I989" s="25"/>
      <c r="J989" s="25"/>
      <c r="K989" s="26"/>
      <c r="L989" s="26"/>
      <c r="M989" s="26"/>
      <c r="N989" s="26"/>
      <c r="O989" s="26"/>
      <c r="P989" s="26"/>
      <c r="Q989" s="26"/>
      <c r="R989" s="26"/>
      <c r="S989" s="26"/>
      <c r="T989" s="27"/>
      <c r="U989" s="28"/>
    </row>
    <row r="990" spans="8:21" x14ac:dyDescent="0.25">
      <c r="H990" s="24"/>
      <c r="I990" s="25"/>
      <c r="J990" s="25"/>
      <c r="K990" s="26"/>
      <c r="L990" s="26"/>
      <c r="M990" s="26"/>
      <c r="N990" s="26"/>
      <c r="O990" s="26"/>
      <c r="P990" s="26"/>
      <c r="Q990" s="26"/>
      <c r="R990" s="26"/>
      <c r="S990" s="26"/>
      <c r="T990" s="27"/>
      <c r="U990" s="28"/>
    </row>
    <row r="991" spans="8:21" x14ac:dyDescent="0.25">
      <c r="H991" s="24"/>
      <c r="I991" s="25"/>
      <c r="J991" s="25"/>
      <c r="K991" s="26"/>
      <c r="L991" s="26"/>
      <c r="M991" s="26"/>
      <c r="N991" s="26"/>
      <c r="O991" s="26"/>
      <c r="P991" s="26"/>
      <c r="Q991" s="26"/>
      <c r="R991" s="26"/>
      <c r="S991" s="26"/>
      <c r="T991" s="27"/>
      <c r="U991" s="28"/>
    </row>
    <row r="992" spans="8:21" x14ac:dyDescent="0.25">
      <c r="H992" s="24"/>
      <c r="I992" s="25"/>
      <c r="J992" s="25"/>
      <c r="K992" s="26"/>
      <c r="L992" s="26"/>
      <c r="M992" s="26"/>
      <c r="N992" s="26"/>
      <c r="O992" s="26"/>
      <c r="P992" s="26"/>
      <c r="Q992" s="26"/>
      <c r="R992" s="26"/>
      <c r="S992" s="26"/>
      <c r="T992" s="27"/>
      <c r="U992" s="28"/>
    </row>
    <row r="993" spans="8:21" x14ac:dyDescent="0.25">
      <c r="H993" s="24"/>
      <c r="I993" s="25"/>
      <c r="J993" s="25"/>
      <c r="K993" s="26"/>
      <c r="L993" s="26"/>
      <c r="M993" s="26"/>
      <c r="N993" s="26"/>
      <c r="O993" s="26"/>
      <c r="P993" s="26"/>
      <c r="Q993" s="26"/>
      <c r="R993" s="26"/>
      <c r="S993" s="26"/>
      <c r="T993" s="27"/>
      <c r="U993" s="28"/>
    </row>
    <row r="994" spans="8:21" x14ac:dyDescent="0.25">
      <c r="H994" s="24"/>
      <c r="I994" s="25"/>
      <c r="J994" s="25"/>
      <c r="K994" s="26"/>
      <c r="L994" s="26"/>
      <c r="M994" s="26"/>
      <c r="N994" s="26"/>
      <c r="O994" s="26"/>
      <c r="P994" s="26"/>
      <c r="Q994" s="26"/>
      <c r="R994" s="26"/>
      <c r="S994" s="26"/>
      <c r="T994" s="27"/>
      <c r="U994" s="28"/>
    </row>
    <row r="995" spans="8:21" x14ac:dyDescent="0.25">
      <c r="H995" s="24"/>
      <c r="I995" s="25"/>
      <c r="J995" s="25"/>
      <c r="K995" s="26"/>
      <c r="L995" s="26"/>
      <c r="M995" s="26"/>
      <c r="N995" s="26"/>
      <c r="O995" s="26"/>
      <c r="P995" s="26"/>
      <c r="Q995" s="26"/>
      <c r="R995" s="26"/>
      <c r="S995" s="26"/>
      <c r="T995" s="27"/>
      <c r="U995" s="28"/>
    </row>
    <row r="996" spans="8:21" x14ac:dyDescent="0.25">
      <c r="H996" s="24"/>
      <c r="I996" s="25"/>
      <c r="J996" s="25"/>
      <c r="K996" s="26"/>
      <c r="L996" s="26"/>
      <c r="M996" s="26"/>
      <c r="N996" s="26"/>
      <c r="O996" s="26"/>
      <c r="P996" s="26"/>
      <c r="Q996" s="26"/>
      <c r="R996" s="26"/>
      <c r="S996" s="26"/>
      <c r="T996" s="27"/>
      <c r="U996" s="28"/>
    </row>
    <row r="997" spans="8:21" x14ac:dyDescent="0.25">
      <c r="H997" s="24"/>
      <c r="I997" s="25"/>
      <c r="J997" s="25"/>
      <c r="K997" s="26"/>
      <c r="L997" s="26"/>
      <c r="M997" s="26"/>
      <c r="N997" s="26"/>
      <c r="O997" s="26"/>
      <c r="P997" s="26"/>
      <c r="Q997" s="26"/>
      <c r="R997" s="26"/>
      <c r="S997" s="26"/>
      <c r="T997" s="27"/>
      <c r="U997" s="28"/>
    </row>
    <row r="998" spans="8:21" x14ac:dyDescent="0.25">
      <c r="H998" s="24"/>
      <c r="I998" s="25"/>
      <c r="J998" s="25"/>
      <c r="K998" s="26"/>
      <c r="L998" s="26"/>
      <c r="M998" s="26"/>
      <c r="N998" s="26"/>
      <c r="O998" s="26"/>
      <c r="P998" s="26"/>
      <c r="Q998" s="26"/>
      <c r="R998" s="26"/>
      <c r="S998" s="26"/>
      <c r="T998" s="27"/>
      <c r="U998" s="28"/>
    </row>
    <row r="999" spans="8:21" x14ac:dyDescent="0.25">
      <c r="H999" s="24"/>
      <c r="I999" s="25"/>
      <c r="J999" s="25"/>
      <c r="K999" s="26"/>
      <c r="L999" s="26"/>
      <c r="M999" s="26"/>
      <c r="N999" s="26"/>
      <c r="O999" s="26"/>
      <c r="P999" s="26"/>
      <c r="Q999" s="26"/>
      <c r="R999" s="26"/>
      <c r="S999" s="26"/>
      <c r="T999" s="27"/>
      <c r="U999" s="28"/>
    </row>
    <row r="1000" spans="8:21" x14ac:dyDescent="0.25">
      <c r="H1000" s="24"/>
      <c r="I1000" s="25"/>
      <c r="J1000" s="25"/>
      <c r="K1000" s="26"/>
      <c r="L1000" s="26"/>
      <c r="M1000" s="26"/>
      <c r="N1000" s="26"/>
      <c r="O1000" s="26"/>
      <c r="P1000" s="26"/>
      <c r="Q1000" s="26"/>
      <c r="R1000" s="26"/>
      <c r="S1000" s="26"/>
      <c r="T1000" s="27"/>
      <c r="U1000" s="28"/>
    </row>
    <row r="1001" spans="8:21" x14ac:dyDescent="0.25">
      <c r="H1001" s="24"/>
      <c r="I1001" s="25"/>
      <c r="J1001" s="25"/>
      <c r="K1001" s="26"/>
      <c r="L1001" s="26"/>
      <c r="M1001" s="26"/>
      <c r="N1001" s="26"/>
      <c r="O1001" s="26"/>
      <c r="P1001" s="26"/>
      <c r="Q1001" s="26"/>
      <c r="R1001" s="26"/>
      <c r="S1001" s="26"/>
      <c r="T1001" s="27"/>
      <c r="U1001" s="28"/>
    </row>
    <row r="1002" spans="8:21" x14ac:dyDescent="0.25">
      <c r="H1002" s="24"/>
      <c r="I1002" s="25"/>
      <c r="J1002" s="25"/>
      <c r="K1002" s="26"/>
      <c r="L1002" s="26"/>
      <c r="M1002" s="26"/>
      <c r="N1002" s="26"/>
      <c r="O1002" s="26"/>
      <c r="P1002" s="26"/>
      <c r="Q1002" s="26"/>
      <c r="R1002" s="26"/>
      <c r="S1002" s="26"/>
      <c r="T1002" s="27"/>
      <c r="U1002" s="28"/>
    </row>
    <row r="1003" spans="8:21" x14ac:dyDescent="0.25">
      <c r="H1003" s="24"/>
      <c r="I1003" s="25"/>
      <c r="J1003" s="25"/>
      <c r="K1003" s="26"/>
      <c r="L1003" s="26"/>
      <c r="M1003" s="26"/>
      <c r="N1003" s="26"/>
      <c r="O1003" s="26"/>
      <c r="P1003" s="26"/>
      <c r="Q1003" s="26"/>
      <c r="R1003" s="26"/>
      <c r="S1003" s="26"/>
      <c r="T1003" s="27"/>
      <c r="U1003" s="28"/>
    </row>
    <row r="1004" spans="8:21" x14ac:dyDescent="0.25">
      <c r="H1004" s="24"/>
      <c r="I1004" s="25"/>
      <c r="J1004" s="25"/>
      <c r="K1004" s="26"/>
      <c r="L1004" s="26"/>
      <c r="M1004" s="26"/>
      <c r="N1004" s="26"/>
      <c r="O1004" s="26"/>
      <c r="P1004" s="26"/>
      <c r="Q1004" s="26"/>
      <c r="R1004" s="26"/>
      <c r="S1004" s="26"/>
      <c r="T1004" s="27"/>
      <c r="U1004" s="28"/>
    </row>
    <row r="1005" spans="8:21" x14ac:dyDescent="0.25">
      <c r="H1005" s="24"/>
      <c r="I1005" s="25"/>
      <c r="J1005" s="25"/>
      <c r="K1005" s="26"/>
      <c r="L1005" s="26"/>
      <c r="M1005" s="26"/>
      <c r="N1005" s="26"/>
      <c r="O1005" s="26"/>
      <c r="P1005" s="26"/>
      <c r="Q1005" s="26"/>
      <c r="R1005" s="26"/>
      <c r="S1005" s="26"/>
      <c r="T1005" s="27"/>
      <c r="U1005" s="28"/>
    </row>
    <row r="1006" spans="8:21" x14ac:dyDescent="0.25">
      <c r="H1006" s="24"/>
      <c r="I1006" s="25"/>
      <c r="J1006" s="25"/>
      <c r="K1006" s="26"/>
      <c r="L1006" s="26"/>
      <c r="M1006" s="26"/>
      <c r="N1006" s="26"/>
      <c r="O1006" s="26"/>
      <c r="P1006" s="26"/>
      <c r="Q1006" s="26"/>
      <c r="R1006" s="26"/>
      <c r="S1006" s="26"/>
      <c r="T1006" s="27"/>
      <c r="U1006" s="28"/>
    </row>
    <row r="1007" spans="8:21" x14ac:dyDescent="0.25">
      <c r="H1007" s="24"/>
      <c r="I1007" s="25"/>
      <c r="J1007" s="25"/>
      <c r="K1007" s="26"/>
      <c r="L1007" s="26"/>
      <c r="M1007" s="26"/>
      <c r="N1007" s="26"/>
      <c r="O1007" s="26"/>
      <c r="P1007" s="26"/>
      <c r="Q1007" s="26"/>
      <c r="R1007" s="26"/>
      <c r="S1007" s="26"/>
      <c r="T1007" s="27"/>
      <c r="U1007" s="28"/>
    </row>
    <row r="1008" spans="8:21" x14ac:dyDescent="0.25">
      <c r="H1008" s="24"/>
      <c r="I1008" s="25"/>
      <c r="J1008" s="25"/>
      <c r="K1008" s="26"/>
      <c r="L1008" s="26"/>
      <c r="M1008" s="26"/>
      <c r="N1008" s="26"/>
      <c r="O1008" s="26"/>
      <c r="P1008" s="26"/>
      <c r="Q1008" s="26"/>
      <c r="R1008" s="26"/>
      <c r="S1008" s="26"/>
      <c r="T1008" s="27"/>
      <c r="U1008" s="28"/>
    </row>
    <row r="1009" spans="8:21" x14ac:dyDescent="0.25">
      <c r="H1009" s="24"/>
      <c r="I1009" s="25"/>
      <c r="J1009" s="25"/>
      <c r="K1009" s="26"/>
      <c r="L1009" s="26"/>
      <c r="M1009" s="26"/>
      <c r="N1009" s="26"/>
      <c r="O1009" s="26"/>
      <c r="P1009" s="26"/>
      <c r="Q1009" s="26"/>
      <c r="R1009" s="26"/>
      <c r="S1009" s="26"/>
      <c r="T1009" s="27"/>
      <c r="U1009" s="28"/>
    </row>
    <row r="1010" spans="8:21" x14ac:dyDescent="0.25">
      <c r="H1010" s="24"/>
      <c r="I1010" s="25"/>
      <c r="J1010" s="25"/>
      <c r="K1010" s="26"/>
      <c r="L1010" s="26"/>
      <c r="M1010" s="26"/>
      <c r="N1010" s="26"/>
      <c r="O1010" s="26"/>
      <c r="P1010" s="26"/>
      <c r="Q1010" s="26"/>
      <c r="R1010" s="26"/>
      <c r="S1010" s="26"/>
      <c r="T1010" s="27"/>
      <c r="U1010" s="28"/>
    </row>
    <row r="1011" spans="8:21" x14ac:dyDescent="0.25">
      <c r="H1011" s="24"/>
      <c r="I1011" s="25"/>
      <c r="J1011" s="25"/>
      <c r="K1011" s="26"/>
      <c r="L1011" s="26"/>
      <c r="M1011" s="26"/>
      <c r="N1011" s="26"/>
      <c r="O1011" s="26"/>
      <c r="P1011" s="26"/>
      <c r="Q1011" s="26"/>
      <c r="R1011" s="26"/>
      <c r="S1011" s="26"/>
      <c r="T1011" s="27"/>
      <c r="U1011" s="28"/>
    </row>
    <row r="1012" spans="8:21" x14ac:dyDescent="0.25">
      <c r="H1012" s="24"/>
      <c r="I1012" s="25"/>
      <c r="J1012" s="25"/>
      <c r="K1012" s="26"/>
      <c r="L1012" s="26"/>
      <c r="M1012" s="26"/>
      <c r="N1012" s="26"/>
      <c r="O1012" s="26"/>
      <c r="P1012" s="26"/>
      <c r="Q1012" s="26"/>
      <c r="R1012" s="26"/>
      <c r="S1012" s="26"/>
      <c r="T1012" s="27"/>
      <c r="U1012" s="28"/>
    </row>
    <row r="1013" spans="8:21" x14ac:dyDescent="0.25">
      <c r="H1013" s="24"/>
      <c r="I1013" s="25"/>
      <c r="J1013" s="25"/>
      <c r="K1013" s="26"/>
      <c r="L1013" s="26"/>
      <c r="M1013" s="26"/>
      <c r="N1013" s="26"/>
      <c r="O1013" s="26"/>
      <c r="P1013" s="26"/>
      <c r="Q1013" s="26"/>
      <c r="R1013" s="26"/>
      <c r="S1013" s="26"/>
      <c r="T1013" s="27"/>
      <c r="U1013" s="28"/>
    </row>
    <row r="1014" spans="8:21" x14ac:dyDescent="0.25">
      <c r="H1014" s="24"/>
      <c r="I1014" s="25"/>
      <c r="J1014" s="25"/>
      <c r="K1014" s="26"/>
      <c r="L1014" s="26"/>
      <c r="M1014" s="26"/>
      <c r="N1014" s="26"/>
      <c r="O1014" s="26"/>
      <c r="P1014" s="26"/>
      <c r="Q1014" s="26"/>
      <c r="R1014" s="26"/>
      <c r="S1014" s="26"/>
      <c r="T1014" s="27"/>
      <c r="U1014" s="28"/>
    </row>
    <row r="1015" spans="8:21" x14ac:dyDescent="0.25">
      <c r="H1015" s="24"/>
      <c r="I1015" s="25"/>
      <c r="J1015" s="25"/>
      <c r="K1015" s="26"/>
      <c r="L1015" s="26"/>
      <c r="M1015" s="26"/>
      <c r="N1015" s="26"/>
      <c r="O1015" s="26"/>
      <c r="P1015" s="26"/>
      <c r="Q1015" s="26"/>
      <c r="R1015" s="26"/>
      <c r="S1015" s="26"/>
      <c r="T1015" s="27"/>
      <c r="U1015" s="28"/>
    </row>
    <row r="1016" spans="8:21" x14ac:dyDescent="0.25">
      <c r="H1016" s="24"/>
      <c r="I1016" s="25"/>
      <c r="J1016" s="25"/>
      <c r="K1016" s="26"/>
      <c r="L1016" s="26"/>
      <c r="M1016" s="26"/>
      <c r="N1016" s="26"/>
      <c r="O1016" s="26"/>
      <c r="P1016" s="26"/>
      <c r="Q1016" s="26"/>
      <c r="R1016" s="26"/>
      <c r="S1016" s="26"/>
      <c r="T1016" s="27"/>
      <c r="U1016" s="28"/>
    </row>
    <row r="1017" spans="8:21" x14ac:dyDescent="0.25">
      <c r="H1017" s="24"/>
      <c r="I1017" s="25"/>
      <c r="J1017" s="25"/>
      <c r="K1017" s="26"/>
      <c r="L1017" s="26"/>
      <c r="M1017" s="26"/>
      <c r="N1017" s="26"/>
      <c r="O1017" s="26"/>
      <c r="P1017" s="26"/>
      <c r="Q1017" s="26"/>
      <c r="R1017" s="26"/>
      <c r="S1017" s="26"/>
      <c r="T1017" s="27"/>
      <c r="U1017" s="28"/>
    </row>
    <row r="1018" spans="8:21" x14ac:dyDescent="0.25">
      <c r="H1018" s="24"/>
      <c r="I1018" s="25"/>
      <c r="J1018" s="25"/>
      <c r="K1018" s="26"/>
      <c r="L1018" s="26"/>
      <c r="M1018" s="26"/>
      <c r="N1018" s="26"/>
      <c r="O1018" s="26"/>
      <c r="P1018" s="26"/>
      <c r="Q1018" s="26"/>
      <c r="R1018" s="26"/>
      <c r="S1018" s="26"/>
      <c r="T1018" s="27"/>
      <c r="U1018" s="28"/>
    </row>
    <row r="1019" spans="8:21" x14ac:dyDescent="0.25">
      <c r="H1019" s="24"/>
      <c r="I1019" s="25"/>
      <c r="J1019" s="25"/>
      <c r="K1019" s="26"/>
      <c r="L1019" s="26"/>
      <c r="M1019" s="26"/>
      <c r="N1019" s="26"/>
      <c r="O1019" s="26"/>
      <c r="P1019" s="26"/>
      <c r="Q1019" s="26"/>
      <c r="R1019" s="26"/>
      <c r="S1019" s="26"/>
      <c r="T1019" s="27"/>
      <c r="U1019" s="28"/>
    </row>
    <row r="1020" spans="8:21" x14ac:dyDescent="0.25">
      <c r="H1020" s="24"/>
      <c r="I1020" s="25"/>
      <c r="J1020" s="25"/>
      <c r="K1020" s="26"/>
      <c r="L1020" s="26"/>
      <c r="M1020" s="26"/>
      <c r="N1020" s="26"/>
      <c r="O1020" s="26"/>
      <c r="P1020" s="26"/>
      <c r="Q1020" s="26"/>
      <c r="R1020" s="26"/>
      <c r="S1020" s="26"/>
      <c r="T1020" s="27"/>
      <c r="U1020" s="28"/>
    </row>
    <row r="1021" spans="8:21" x14ac:dyDescent="0.25">
      <c r="H1021" s="24"/>
      <c r="I1021" s="25"/>
      <c r="J1021" s="25"/>
      <c r="K1021" s="26"/>
      <c r="L1021" s="26"/>
      <c r="M1021" s="26"/>
      <c r="N1021" s="26"/>
      <c r="O1021" s="26"/>
      <c r="P1021" s="26"/>
      <c r="Q1021" s="26"/>
      <c r="R1021" s="26"/>
      <c r="S1021" s="26"/>
      <c r="T1021" s="27"/>
      <c r="U1021" s="28"/>
    </row>
    <row r="1022" spans="8:21" x14ac:dyDescent="0.25">
      <c r="H1022" s="24"/>
      <c r="I1022" s="25"/>
      <c r="J1022" s="25"/>
      <c r="K1022" s="26"/>
      <c r="L1022" s="26"/>
      <c r="M1022" s="26"/>
      <c r="N1022" s="26"/>
      <c r="O1022" s="26"/>
      <c r="P1022" s="26"/>
      <c r="Q1022" s="26"/>
      <c r="R1022" s="26"/>
      <c r="S1022" s="26"/>
      <c r="T1022" s="27"/>
      <c r="U1022" s="28"/>
    </row>
    <row r="1023" spans="8:21" x14ac:dyDescent="0.25">
      <c r="H1023" s="24"/>
      <c r="I1023" s="25"/>
      <c r="J1023" s="25"/>
      <c r="K1023" s="26"/>
      <c r="L1023" s="26"/>
      <c r="M1023" s="26"/>
      <c r="N1023" s="26"/>
      <c r="O1023" s="26"/>
      <c r="P1023" s="26"/>
      <c r="Q1023" s="26"/>
      <c r="R1023" s="26"/>
      <c r="S1023" s="26"/>
      <c r="T1023" s="27"/>
      <c r="U1023" s="28"/>
    </row>
    <row r="1024" spans="8:21" x14ac:dyDescent="0.25">
      <c r="H1024" s="24"/>
      <c r="I1024" s="25"/>
      <c r="J1024" s="25"/>
      <c r="K1024" s="26"/>
      <c r="L1024" s="26"/>
      <c r="M1024" s="26"/>
      <c r="N1024" s="26"/>
      <c r="O1024" s="26"/>
      <c r="P1024" s="26"/>
      <c r="Q1024" s="26"/>
      <c r="R1024" s="26"/>
      <c r="S1024" s="26"/>
      <c r="T1024" s="27"/>
      <c r="U1024" s="28"/>
    </row>
    <row r="1025" spans="8:21" x14ac:dyDescent="0.25">
      <c r="H1025" s="24"/>
      <c r="I1025" s="25"/>
      <c r="J1025" s="25"/>
      <c r="K1025" s="26"/>
      <c r="L1025" s="26"/>
      <c r="M1025" s="26"/>
      <c r="N1025" s="26"/>
      <c r="O1025" s="26"/>
      <c r="P1025" s="26"/>
      <c r="Q1025" s="26"/>
      <c r="R1025" s="26"/>
      <c r="S1025" s="26"/>
      <c r="T1025" s="27"/>
      <c r="U1025" s="28"/>
    </row>
    <row r="1026" spans="8:21" x14ac:dyDescent="0.25">
      <c r="H1026" s="24"/>
      <c r="I1026" s="25"/>
      <c r="J1026" s="25"/>
      <c r="K1026" s="26"/>
      <c r="L1026" s="26"/>
      <c r="M1026" s="26"/>
      <c r="N1026" s="26"/>
      <c r="O1026" s="26"/>
      <c r="P1026" s="26"/>
      <c r="Q1026" s="26"/>
      <c r="R1026" s="26"/>
      <c r="S1026" s="26"/>
      <c r="T1026" s="27"/>
      <c r="U1026" s="28"/>
    </row>
    <row r="1027" spans="8:21" x14ac:dyDescent="0.25">
      <c r="H1027" s="24"/>
      <c r="I1027" s="25"/>
      <c r="J1027" s="25"/>
      <c r="K1027" s="26"/>
      <c r="L1027" s="26"/>
      <c r="M1027" s="26"/>
      <c r="N1027" s="26"/>
      <c r="O1027" s="26"/>
      <c r="P1027" s="26"/>
      <c r="Q1027" s="26"/>
      <c r="R1027" s="26"/>
      <c r="S1027" s="26"/>
      <c r="T1027" s="27"/>
      <c r="U1027" s="28"/>
    </row>
    <row r="1028" spans="8:21" x14ac:dyDescent="0.25">
      <c r="H1028" s="24"/>
      <c r="I1028" s="25"/>
      <c r="J1028" s="25"/>
      <c r="K1028" s="26"/>
      <c r="L1028" s="26"/>
      <c r="M1028" s="26"/>
      <c r="N1028" s="26"/>
      <c r="O1028" s="26"/>
      <c r="P1028" s="26"/>
      <c r="Q1028" s="26"/>
      <c r="R1028" s="26"/>
      <c r="S1028" s="26"/>
      <c r="T1028" s="27"/>
      <c r="U1028" s="28"/>
    </row>
    <row r="1029" spans="8:21" x14ac:dyDescent="0.25">
      <c r="H1029" s="24"/>
      <c r="I1029" s="25"/>
      <c r="J1029" s="25"/>
      <c r="K1029" s="26"/>
      <c r="L1029" s="26"/>
      <c r="M1029" s="26"/>
      <c r="N1029" s="26"/>
      <c r="O1029" s="26"/>
      <c r="P1029" s="26"/>
      <c r="Q1029" s="26"/>
      <c r="R1029" s="26"/>
      <c r="S1029" s="26"/>
      <c r="T1029" s="27"/>
      <c r="U1029" s="28"/>
    </row>
    <row r="1030" spans="8:21" x14ac:dyDescent="0.25">
      <c r="H1030" s="24"/>
      <c r="I1030" s="25"/>
      <c r="J1030" s="25"/>
      <c r="K1030" s="26"/>
      <c r="L1030" s="26"/>
      <c r="M1030" s="26"/>
      <c r="N1030" s="26"/>
      <c r="O1030" s="26"/>
      <c r="P1030" s="26"/>
      <c r="Q1030" s="26"/>
      <c r="R1030" s="26"/>
      <c r="S1030" s="26"/>
      <c r="T1030" s="27"/>
      <c r="U1030" s="28"/>
    </row>
    <row r="1031" spans="8:21" x14ac:dyDescent="0.25">
      <c r="H1031" s="24"/>
      <c r="I1031" s="25"/>
      <c r="J1031" s="25"/>
      <c r="K1031" s="26"/>
      <c r="L1031" s="26"/>
      <c r="M1031" s="26"/>
      <c r="N1031" s="26"/>
      <c r="O1031" s="26"/>
      <c r="P1031" s="26"/>
      <c r="Q1031" s="26"/>
      <c r="R1031" s="26"/>
      <c r="S1031" s="26"/>
      <c r="T1031" s="27"/>
      <c r="U1031" s="28"/>
    </row>
    <row r="1032" spans="8:21" x14ac:dyDescent="0.25">
      <c r="H1032" s="24"/>
      <c r="I1032" s="25"/>
      <c r="J1032" s="25"/>
      <c r="K1032" s="26"/>
      <c r="L1032" s="26"/>
      <c r="M1032" s="26"/>
      <c r="N1032" s="26"/>
      <c r="O1032" s="26"/>
      <c r="P1032" s="26"/>
      <c r="Q1032" s="26"/>
      <c r="R1032" s="26"/>
      <c r="S1032" s="26"/>
      <c r="T1032" s="27"/>
      <c r="U1032" s="28"/>
    </row>
    <row r="1033" spans="8:21" x14ac:dyDescent="0.25">
      <c r="H1033" s="24"/>
      <c r="I1033" s="25"/>
      <c r="J1033" s="25"/>
      <c r="K1033" s="26"/>
      <c r="L1033" s="26"/>
      <c r="M1033" s="26"/>
      <c r="N1033" s="26"/>
      <c r="O1033" s="26"/>
      <c r="P1033" s="26"/>
      <c r="Q1033" s="26"/>
      <c r="R1033" s="26"/>
      <c r="S1033" s="26"/>
      <c r="T1033" s="27"/>
      <c r="U1033" s="28"/>
    </row>
    <row r="1034" spans="8:21" x14ac:dyDescent="0.25">
      <c r="H1034" s="24"/>
      <c r="I1034" s="25"/>
      <c r="J1034" s="25"/>
      <c r="K1034" s="26"/>
      <c r="L1034" s="26"/>
      <c r="M1034" s="26"/>
      <c r="N1034" s="26"/>
      <c r="O1034" s="26"/>
      <c r="P1034" s="26"/>
      <c r="Q1034" s="26"/>
      <c r="R1034" s="26"/>
      <c r="S1034" s="26"/>
      <c r="T1034" s="27"/>
      <c r="U1034" s="28"/>
    </row>
    <row r="1035" spans="8:21" x14ac:dyDescent="0.25">
      <c r="H1035" s="24"/>
      <c r="I1035" s="25"/>
      <c r="J1035" s="25"/>
      <c r="K1035" s="26"/>
      <c r="L1035" s="26"/>
      <c r="M1035" s="26"/>
      <c r="N1035" s="26"/>
      <c r="O1035" s="26"/>
      <c r="P1035" s="26"/>
      <c r="Q1035" s="26"/>
      <c r="R1035" s="26"/>
      <c r="S1035" s="26"/>
      <c r="T1035" s="27"/>
      <c r="U1035" s="28"/>
    </row>
    <row r="1036" spans="8:21" x14ac:dyDescent="0.25">
      <c r="H1036" s="24"/>
      <c r="I1036" s="25"/>
      <c r="J1036" s="25"/>
      <c r="K1036" s="26"/>
      <c r="L1036" s="26"/>
      <c r="M1036" s="26"/>
      <c r="N1036" s="26"/>
      <c r="O1036" s="26"/>
      <c r="P1036" s="26"/>
      <c r="Q1036" s="26"/>
      <c r="R1036" s="26"/>
      <c r="S1036" s="26"/>
      <c r="T1036" s="27"/>
      <c r="U1036" s="28"/>
    </row>
    <row r="1037" spans="8:21" x14ac:dyDescent="0.25">
      <c r="H1037" s="24"/>
      <c r="I1037" s="25"/>
      <c r="J1037" s="25"/>
      <c r="K1037" s="26"/>
      <c r="L1037" s="26"/>
      <c r="M1037" s="26"/>
      <c r="N1037" s="26"/>
      <c r="O1037" s="26"/>
      <c r="P1037" s="26"/>
      <c r="Q1037" s="26"/>
      <c r="R1037" s="26"/>
      <c r="S1037" s="26"/>
      <c r="T1037" s="27"/>
      <c r="U1037" s="28"/>
    </row>
    <row r="1038" spans="8:21" x14ac:dyDescent="0.25">
      <c r="H1038" s="24"/>
      <c r="I1038" s="25"/>
      <c r="J1038" s="25"/>
      <c r="K1038" s="26"/>
      <c r="L1038" s="26"/>
      <c r="M1038" s="26"/>
      <c r="N1038" s="26"/>
      <c r="O1038" s="26"/>
      <c r="P1038" s="26"/>
      <c r="Q1038" s="26"/>
      <c r="R1038" s="26"/>
      <c r="S1038" s="26"/>
      <c r="T1038" s="27"/>
      <c r="U1038" s="28"/>
    </row>
    <row r="1039" spans="8:21" x14ac:dyDescent="0.25">
      <c r="H1039" s="24"/>
      <c r="I1039" s="25"/>
      <c r="J1039" s="25"/>
      <c r="K1039" s="26"/>
      <c r="L1039" s="26"/>
      <c r="M1039" s="26"/>
      <c r="N1039" s="26"/>
      <c r="O1039" s="26"/>
      <c r="P1039" s="26"/>
      <c r="Q1039" s="26"/>
      <c r="R1039" s="26"/>
      <c r="S1039" s="26"/>
      <c r="T1039" s="27"/>
      <c r="U1039" s="28"/>
    </row>
    <row r="1040" spans="8:21" x14ac:dyDescent="0.25">
      <c r="H1040" s="24"/>
      <c r="I1040" s="25"/>
      <c r="J1040" s="25"/>
      <c r="K1040" s="26"/>
      <c r="L1040" s="26"/>
      <c r="M1040" s="26"/>
      <c r="N1040" s="26"/>
      <c r="O1040" s="26"/>
      <c r="P1040" s="26"/>
      <c r="Q1040" s="26"/>
      <c r="R1040" s="26"/>
      <c r="S1040" s="26"/>
      <c r="T1040" s="27"/>
      <c r="U1040" s="28"/>
    </row>
    <row r="1041" spans="8:21" x14ac:dyDescent="0.25">
      <c r="H1041" s="24"/>
      <c r="I1041" s="25"/>
      <c r="J1041" s="25"/>
      <c r="K1041" s="26"/>
      <c r="L1041" s="26"/>
      <c r="M1041" s="26"/>
      <c r="N1041" s="26"/>
      <c r="O1041" s="26"/>
      <c r="P1041" s="26"/>
      <c r="Q1041" s="26"/>
      <c r="R1041" s="26"/>
      <c r="S1041" s="26"/>
      <c r="T1041" s="27"/>
      <c r="U1041" s="28"/>
    </row>
    <row r="1042" spans="8:21" x14ac:dyDescent="0.25">
      <c r="H1042" s="24"/>
      <c r="I1042" s="25"/>
      <c r="J1042" s="25"/>
      <c r="K1042" s="26"/>
      <c r="L1042" s="26"/>
      <c r="M1042" s="26"/>
      <c r="N1042" s="26"/>
      <c r="O1042" s="26"/>
      <c r="P1042" s="26"/>
      <c r="Q1042" s="26"/>
      <c r="R1042" s="26"/>
      <c r="S1042" s="26"/>
      <c r="T1042" s="27"/>
      <c r="U1042" s="28"/>
    </row>
    <row r="1043" spans="8:21" x14ac:dyDescent="0.25">
      <c r="H1043" s="24"/>
      <c r="I1043" s="25"/>
      <c r="J1043" s="25"/>
      <c r="K1043" s="26"/>
      <c r="L1043" s="26"/>
      <c r="M1043" s="26"/>
      <c r="N1043" s="26"/>
      <c r="O1043" s="26"/>
      <c r="P1043" s="26"/>
      <c r="Q1043" s="26"/>
      <c r="R1043" s="26"/>
      <c r="S1043" s="26"/>
      <c r="T1043" s="27"/>
      <c r="U1043" s="28"/>
    </row>
    <row r="1044" spans="8:21" x14ac:dyDescent="0.25">
      <c r="H1044" s="24"/>
      <c r="I1044" s="25"/>
      <c r="J1044" s="25"/>
      <c r="K1044" s="26"/>
      <c r="L1044" s="26"/>
      <c r="M1044" s="26"/>
      <c r="N1044" s="26"/>
      <c r="O1044" s="26"/>
      <c r="P1044" s="26"/>
      <c r="Q1044" s="26"/>
      <c r="R1044" s="26"/>
      <c r="S1044" s="26"/>
      <c r="T1044" s="27"/>
      <c r="U1044" s="28"/>
    </row>
    <row r="1045" spans="8:21" x14ac:dyDescent="0.25">
      <c r="H1045" s="24"/>
      <c r="I1045" s="25"/>
      <c r="J1045" s="25"/>
      <c r="K1045" s="26"/>
      <c r="L1045" s="26"/>
      <c r="M1045" s="26"/>
      <c r="N1045" s="26"/>
      <c r="O1045" s="26"/>
      <c r="P1045" s="26"/>
      <c r="Q1045" s="26"/>
      <c r="R1045" s="26"/>
      <c r="S1045" s="26"/>
      <c r="T1045" s="27"/>
      <c r="U1045" s="28"/>
    </row>
    <row r="1046" spans="8:21" x14ac:dyDescent="0.25">
      <c r="H1046" s="24"/>
      <c r="I1046" s="25"/>
      <c r="J1046" s="25"/>
      <c r="K1046" s="26"/>
      <c r="L1046" s="26"/>
      <c r="M1046" s="26"/>
      <c r="N1046" s="26"/>
      <c r="O1046" s="26"/>
      <c r="P1046" s="26"/>
      <c r="Q1046" s="26"/>
      <c r="R1046" s="26"/>
      <c r="S1046" s="26"/>
      <c r="T1046" s="27"/>
      <c r="U1046" s="28"/>
    </row>
    <row r="1047" spans="8:21" x14ac:dyDescent="0.25">
      <c r="H1047" s="24"/>
      <c r="I1047" s="25"/>
      <c r="J1047" s="25"/>
      <c r="K1047" s="26"/>
      <c r="L1047" s="26"/>
      <c r="M1047" s="26"/>
      <c r="N1047" s="26"/>
      <c r="O1047" s="26"/>
      <c r="P1047" s="26"/>
      <c r="Q1047" s="26"/>
      <c r="R1047" s="26"/>
      <c r="S1047" s="26"/>
      <c r="T1047" s="27"/>
      <c r="U1047" s="28"/>
    </row>
    <row r="1048" spans="8:21" x14ac:dyDescent="0.25">
      <c r="H1048" s="24"/>
      <c r="I1048" s="25"/>
      <c r="J1048" s="25"/>
      <c r="K1048" s="26"/>
      <c r="L1048" s="26"/>
      <c r="M1048" s="26"/>
      <c r="N1048" s="26"/>
      <c r="O1048" s="26"/>
      <c r="P1048" s="26"/>
      <c r="Q1048" s="26"/>
      <c r="R1048" s="26"/>
      <c r="S1048" s="26"/>
      <c r="T1048" s="27"/>
      <c r="U1048" s="28"/>
    </row>
    <row r="1049" spans="8:21" x14ac:dyDescent="0.25">
      <c r="H1049" s="24"/>
      <c r="I1049" s="25"/>
      <c r="J1049" s="25"/>
      <c r="K1049" s="26"/>
      <c r="L1049" s="26"/>
      <c r="M1049" s="26"/>
      <c r="N1049" s="26"/>
      <c r="O1049" s="26"/>
      <c r="P1049" s="26"/>
      <c r="Q1049" s="26"/>
      <c r="R1049" s="26"/>
      <c r="S1049" s="26"/>
      <c r="T1049" s="27"/>
      <c r="U1049" s="28"/>
    </row>
    <row r="1050" spans="8:21" x14ac:dyDescent="0.25">
      <c r="H1050" s="24"/>
      <c r="I1050" s="25"/>
      <c r="J1050" s="25"/>
      <c r="K1050" s="26"/>
      <c r="L1050" s="26"/>
      <c r="M1050" s="26"/>
      <c r="N1050" s="26"/>
      <c r="O1050" s="26"/>
      <c r="P1050" s="26"/>
      <c r="Q1050" s="26"/>
      <c r="R1050" s="26"/>
      <c r="S1050" s="26"/>
      <c r="T1050" s="27"/>
      <c r="U1050" s="28"/>
    </row>
    <row r="1051" spans="8:21" x14ac:dyDescent="0.25">
      <c r="H1051" s="24"/>
      <c r="I1051" s="25"/>
      <c r="J1051" s="25"/>
      <c r="K1051" s="26"/>
      <c r="L1051" s="26"/>
      <c r="M1051" s="26"/>
      <c r="N1051" s="26"/>
      <c r="O1051" s="26"/>
      <c r="P1051" s="26"/>
      <c r="Q1051" s="26"/>
      <c r="R1051" s="26"/>
      <c r="S1051" s="26"/>
      <c r="T1051" s="27"/>
      <c r="U1051" s="28"/>
    </row>
    <row r="1052" spans="8:21" x14ac:dyDescent="0.25">
      <c r="H1052" s="24"/>
      <c r="I1052" s="25"/>
      <c r="J1052" s="25"/>
      <c r="K1052" s="26"/>
      <c r="L1052" s="26"/>
      <c r="M1052" s="26"/>
      <c r="N1052" s="26"/>
      <c r="O1052" s="26"/>
      <c r="P1052" s="26"/>
      <c r="Q1052" s="26"/>
      <c r="R1052" s="26"/>
      <c r="S1052" s="26"/>
      <c r="T1052" s="27"/>
      <c r="U1052" s="28"/>
    </row>
    <row r="1053" spans="8:21" x14ac:dyDescent="0.25">
      <c r="H1053" s="24"/>
      <c r="I1053" s="25"/>
      <c r="J1053" s="25"/>
      <c r="K1053" s="26"/>
      <c r="L1053" s="26"/>
      <c r="M1053" s="26"/>
      <c r="N1053" s="26"/>
      <c r="O1053" s="26"/>
      <c r="P1053" s="26"/>
      <c r="Q1053" s="26"/>
      <c r="R1053" s="26"/>
      <c r="S1053" s="26"/>
      <c r="T1053" s="27"/>
      <c r="U1053" s="28"/>
    </row>
    <row r="1054" spans="8:21" x14ac:dyDescent="0.25">
      <c r="H1054" s="24"/>
      <c r="I1054" s="25"/>
      <c r="J1054" s="25"/>
      <c r="K1054" s="26"/>
      <c r="L1054" s="26"/>
      <c r="M1054" s="26"/>
      <c r="N1054" s="26"/>
      <c r="O1054" s="26"/>
      <c r="P1054" s="26"/>
      <c r="Q1054" s="26"/>
      <c r="R1054" s="26"/>
      <c r="S1054" s="26"/>
      <c r="T1054" s="27"/>
      <c r="U1054" s="28"/>
    </row>
    <row r="1055" spans="8:21" x14ac:dyDescent="0.25">
      <c r="H1055" s="24"/>
      <c r="I1055" s="25"/>
      <c r="J1055" s="25"/>
      <c r="K1055" s="26"/>
      <c r="L1055" s="26"/>
      <c r="M1055" s="26"/>
      <c r="N1055" s="26"/>
      <c r="O1055" s="26"/>
      <c r="P1055" s="26"/>
      <c r="Q1055" s="26"/>
      <c r="R1055" s="26"/>
      <c r="S1055" s="26"/>
      <c r="T1055" s="27"/>
      <c r="U1055" s="28"/>
    </row>
    <row r="1056" spans="8:21" x14ac:dyDescent="0.25">
      <c r="H1056" s="24"/>
      <c r="I1056" s="25"/>
      <c r="J1056" s="25"/>
      <c r="K1056" s="26"/>
      <c r="L1056" s="26"/>
      <c r="M1056" s="26"/>
      <c r="N1056" s="26"/>
      <c r="O1056" s="26"/>
      <c r="P1056" s="26"/>
      <c r="Q1056" s="26"/>
      <c r="R1056" s="26"/>
      <c r="S1056" s="26"/>
      <c r="T1056" s="27"/>
      <c r="U1056" s="28"/>
    </row>
    <row r="1057" spans="8:21" x14ac:dyDescent="0.25">
      <c r="H1057" s="24"/>
      <c r="I1057" s="25"/>
      <c r="J1057" s="25"/>
      <c r="K1057" s="26"/>
      <c r="L1057" s="26"/>
      <c r="M1057" s="26"/>
      <c r="N1057" s="26"/>
      <c r="O1057" s="26"/>
      <c r="P1057" s="26"/>
      <c r="Q1057" s="26"/>
      <c r="R1057" s="26"/>
      <c r="S1057" s="26"/>
      <c r="T1057" s="27"/>
      <c r="U1057" s="28"/>
    </row>
    <row r="1058" spans="8:21" x14ac:dyDescent="0.25">
      <c r="H1058" s="24"/>
      <c r="I1058" s="25"/>
      <c r="J1058" s="25"/>
      <c r="K1058" s="26"/>
      <c r="L1058" s="26"/>
      <c r="M1058" s="26"/>
      <c r="N1058" s="26"/>
      <c r="O1058" s="26"/>
      <c r="P1058" s="26"/>
      <c r="Q1058" s="26"/>
      <c r="R1058" s="26"/>
      <c r="S1058" s="26"/>
      <c r="T1058" s="27"/>
      <c r="U1058" s="28"/>
    </row>
    <row r="1059" spans="8:21" x14ac:dyDescent="0.25">
      <c r="H1059" s="24"/>
      <c r="I1059" s="25"/>
      <c r="J1059" s="25"/>
      <c r="K1059" s="26"/>
      <c r="L1059" s="26"/>
      <c r="M1059" s="26"/>
      <c r="N1059" s="26"/>
      <c r="O1059" s="26"/>
      <c r="P1059" s="26"/>
      <c r="Q1059" s="26"/>
      <c r="R1059" s="26"/>
      <c r="S1059" s="26"/>
      <c r="T1059" s="27"/>
      <c r="U1059" s="28"/>
    </row>
    <row r="1060" spans="8:21" x14ac:dyDescent="0.25">
      <c r="H1060" s="24"/>
      <c r="I1060" s="25"/>
      <c r="J1060" s="25"/>
      <c r="K1060" s="26"/>
      <c r="L1060" s="26"/>
      <c r="M1060" s="26"/>
      <c r="N1060" s="26"/>
      <c r="O1060" s="26"/>
      <c r="P1060" s="26"/>
      <c r="Q1060" s="26"/>
      <c r="R1060" s="26"/>
      <c r="S1060" s="26"/>
      <c r="T1060" s="27"/>
      <c r="U1060" s="28"/>
    </row>
    <row r="1061" spans="8:21" x14ac:dyDescent="0.25">
      <c r="H1061" s="24"/>
      <c r="I1061" s="25"/>
      <c r="J1061" s="25"/>
      <c r="K1061" s="26"/>
      <c r="L1061" s="26"/>
      <c r="M1061" s="26"/>
      <c r="N1061" s="26"/>
      <c r="O1061" s="26"/>
      <c r="P1061" s="26"/>
      <c r="Q1061" s="26"/>
      <c r="R1061" s="26"/>
      <c r="S1061" s="26"/>
      <c r="T1061" s="27"/>
      <c r="U1061" s="28"/>
    </row>
    <row r="1062" spans="8:21" x14ac:dyDescent="0.25">
      <c r="H1062" s="24"/>
      <c r="I1062" s="25"/>
      <c r="J1062" s="25"/>
      <c r="K1062" s="26"/>
      <c r="L1062" s="26"/>
      <c r="M1062" s="26"/>
      <c r="N1062" s="26"/>
      <c r="O1062" s="26"/>
      <c r="P1062" s="26"/>
      <c r="Q1062" s="26"/>
      <c r="R1062" s="26"/>
      <c r="S1062" s="26"/>
      <c r="T1062" s="27"/>
      <c r="U1062" s="28"/>
    </row>
    <row r="1063" spans="8:21" x14ac:dyDescent="0.25">
      <c r="H1063" s="24"/>
      <c r="I1063" s="25"/>
      <c r="J1063" s="25"/>
      <c r="K1063" s="26"/>
      <c r="L1063" s="26"/>
      <c r="M1063" s="26"/>
      <c r="N1063" s="26"/>
      <c r="O1063" s="26"/>
      <c r="P1063" s="26"/>
      <c r="Q1063" s="26"/>
      <c r="R1063" s="26"/>
      <c r="S1063" s="26"/>
      <c r="T1063" s="27"/>
      <c r="U1063" s="28"/>
    </row>
    <row r="1064" spans="8:21" x14ac:dyDescent="0.25">
      <c r="H1064" s="24"/>
      <c r="I1064" s="25"/>
      <c r="J1064" s="25"/>
      <c r="K1064" s="26"/>
      <c r="L1064" s="26"/>
      <c r="M1064" s="26"/>
      <c r="N1064" s="26"/>
      <c r="O1064" s="26"/>
      <c r="P1064" s="26"/>
      <c r="Q1064" s="26"/>
      <c r="R1064" s="26"/>
      <c r="S1064" s="26"/>
      <c r="T1064" s="27"/>
      <c r="U1064" s="28"/>
    </row>
    <row r="1065" spans="8:21" x14ac:dyDescent="0.25">
      <c r="H1065" s="24"/>
      <c r="I1065" s="25"/>
      <c r="J1065" s="25"/>
      <c r="K1065" s="26"/>
      <c r="L1065" s="26"/>
      <c r="M1065" s="26"/>
      <c r="N1065" s="26"/>
      <c r="O1065" s="26"/>
      <c r="P1065" s="26"/>
      <c r="Q1065" s="26"/>
      <c r="R1065" s="26"/>
      <c r="S1065" s="26"/>
      <c r="T1065" s="27"/>
      <c r="U1065" s="28"/>
    </row>
    <row r="1066" spans="8:21" x14ac:dyDescent="0.25">
      <c r="H1066" s="24"/>
      <c r="I1066" s="25"/>
      <c r="J1066" s="25"/>
      <c r="K1066" s="26"/>
      <c r="L1066" s="26"/>
      <c r="M1066" s="26"/>
      <c r="N1066" s="26"/>
      <c r="O1066" s="26"/>
      <c r="P1066" s="26"/>
      <c r="Q1066" s="26"/>
      <c r="R1066" s="26"/>
      <c r="S1066" s="26"/>
      <c r="T1066" s="27"/>
      <c r="U1066" s="28"/>
    </row>
    <row r="1067" spans="8:21" x14ac:dyDescent="0.25">
      <c r="H1067" s="24"/>
      <c r="I1067" s="25"/>
      <c r="J1067" s="25"/>
      <c r="K1067" s="26"/>
      <c r="L1067" s="26"/>
      <c r="M1067" s="26"/>
      <c r="N1067" s="26"/>
      <c r="O1067" s="26"/>
      <c r="P1067" s="26"/>
      <c r="Q1067" s="26"/>
      <c r="R1067" s="26"/>
      <c r="S1067" s="26"/>
      <c r="T1067" s="27"/>
      <c r="U1067" s="28"/>
    </row>
    <row r="1068" spans="8:21" x14ac:dyDescent="0.25">
      <c r="H1068" s="24"/>
      <c r="I1068" s="25"/>
      <c r="J1068" s="25"/>
      <c r="K1068" s="26"/>
      <c r="L1068" s="26"/>
      <c r="M1068" s="26"/>
      <c r="N1068" s="26"/>
      <c r="O1068" s="26"/>
      <c r="P1068" s="26"/>
      <c r="Q1068" s="26"/>
      <c r="R1068" s="26"/>
      <c r="S1068" s="26"/>
      <c r="T1068" s="27"/>
      <c r="U1068" s="28"/>
    </row>
    <row r="1069" spans="8:21" x14ac:dyDescent="0.25">
      <c r="H1069" s="24"/>
      <c r="I1069" s="25"/>
      <c r="J1069" s="25"/>
      <c r="K1069" s="26"/>
      <c r="L1069" s="26"/>
      <c r="M1069" s="26"/>
      <c r="N1069" s="26"/>
      <c r="O1069" s="26"/>
      <c r="P1069" s="26"/>
      <c r="Q1069" s="26"/>
      <c r="R1069" s="26"/>
      <c r="S1069" s="26"/>
      <c r="T1069" s="27"/>
      <c r="U1069" s="28"/>
    </row>
    <row r="1070" spans="8:21" x14ac:dyDescent="0.25">
      <c r="H1070" s="24"/>
      <c r="I1070" s="25"/>
      <c r="J1070" s="25"/>
      <c r="K1070" s="26"/>
      <c r="L1070" s="26"/>
      <c r="M1070" s="26"/>
      <c r="N1070" s="26"/>
      <c r="O1070" s="26"/>
      <c r="P1070" s="26"/>
      <c r="Q1070" s="26"/>
      <c r="R1070" s="26"/>
      <c r="S1070" s="26"/>
      <c r="T1070" s="27"/>
      <c r="U1070" s="28"/>
    </row>
    <row r="1071" spans="8:21" x14ac:dyDescent="0.25">
      <c r="H1071" s="24"/>
      <c r="I1071" s="25"/>
      <c r="J1071" s="25"/>
      <c r="K1071" s="26"/>
      <c r="L1071" s="26"/>
      <c r="M1071" s="26"/>
      <c r="N1071" s="26"/>
      <c r="O1071" s="26"/>
      <c r="P1071" s="26"/>
      <c r="Q1071" s="26"/>
      <c r="R1071" s="26"/>
      <c r="S1071" s="26"/>
      <c r="T1071" s="27"/>
      <c r="U1071" s="28"/>
    </row>
    <row r="1072" spans="8:21" x14ac:dyDescent="0.25">
      <c r="H1072" s="24"/>
      <c r="I1072" s="25"/>
      <c r="J1072" s="25"/>
      <c r="K1072" s="26"/>
      <c r="L1072" s="26"/>
      <c r="M1072" s="26"/>
      <c r="N1072" s="26"/>
      <c r="O1072" s="26"/>
      <c r="P1072" s="26"/>
      <c r="Q1072" s="26"/>
      <c r="R1072" s="26"/>
      <c r="S1072" s="26"/>
      <c r="T1072" s="27"/>
      <c r="U1072" s="28"/>
    </row>
    <row r="1073" spans="8:21" x14ac:dyDescent="0.25">
      <c r="H1073" s="24"/>
      <c r="I1073" s="25"/>
      <c r="J1073" s="25"/>
      <c r="K1073" s="26"/>
      <c r="L1073" s="26"/>
      <c r="M1073" s="26"/>
      <c r="N1073" s="26"/>
      <c r="O1073" s="26"/>
      <c r="P1073" s="26"/>
      <c r="Q1073" s="26"/>
      <c r="R1073" s="26"/>
      <c r="S1073" s="26"/>
      <c r="T1073" s="27"/>
      <c r="U1073" s="28"/>
    </row>
    <row r="1074" spans="8:21" x14ac:dyDescent="0.25">
      <c r="H1074" s="24"/>
      <c r="I1074" s="25"/>
      <c r="J1074" s="25"/>
      <c r="K1074" s="26"/>
      <c r="L1074" s="26"/>
      <c r="M1074" s="26"/>
      <c r="N1074" s="26"/>
      <c r="O1074" s="26"/>
      <c r="P1074" s="26"/>
      <c r="Q1074" s="26"/>
      <c r="R1074" s="26"/>
      <c r="S1074" s="26"/>
      <c r="T1074" s="27"/>
      <c r="U1074" s="28"/>
    </row>
    <row r="1075" spans="8:21" x14ac:dyDescent="0.25">
      <c r="H1075" s="24"/>
      <c r="I1075" s="25"/>
      <c r="J1075" s="25"/>
      <c r="K1075" s="26"/>
      <c r="L1075" s="26"/>
      <c r="M1075" s="26"/>
      <c r="N1075" s="26"/>
      <c r="O1075" s="26"/>
      <c r="P1075" s="26"/>
      <c r="Q1075" s="26"/>
      <c r="R1075" s="26"/>
      <c r="S1075" s="26"/>
      <c r="T1075" s="27"/>
      <c r="U1075" s="28"/>
    </row>
    <row r="1076" spans="8:21" x14ac:dyDescent="0.25">
      <c r="H1076" s="24"/>
      <c r="I1076" s="25"/>
      <c r="J1076" s="25"/>
      <c r="K1076" s="26"/>
      <c r="L1076" s="26"/>
      <c r="M1076" s="26"/>
      <c r="N1076" s="26"/>
      <c r="O1076" s="26"/>
      <c r="P1076" s="26"/>
      <c r="Q1076" s="26"/>
      <c r="R1076" s="26"/>
      <c r="S1076" s="26"/>
      <c r="T1076" s="27"/>
      <c r="U1076" s="28"/>
    </row>
    <row r="1077" spans="8:21" x14ac:dyDescent="0.25">
      <c r="H1077" s="24"/>
      <c r="I1077" s="25"/>
      <c r="J1077" s="25"/>
      <c r="K1077" s="26"/>
      <c r="L1077" s="26"/>
      <c r="M1077" s="26"/>
      <c r="N1077" s="26"/>
      <c r="O1077" s="26"/>
      <c r="P1077" s="26"/>
      <c r="Q1077" s="26"/>
      <c r="R1077" s="26"/>
      <c r="S1077" s="26"/>
      <c r="T1077" s="27"/>
      <c r="U1077" s="28"/>
    </row>
    <row r="1078" spans="8:21" x14ac:dyDescent="0.25">
      <c r="H1078" s="24"/>
      <c r="I1078" s="25"/>
      <c r="J1078" s="25"/>
      <c r="K1078" s="26"/>
      <c r="L1078" s="26"/>
      <c r="M1078" s="26"/>
      <c r="N1078" s="26"/>
      <c r="O1078" s="26"/>
      <c r="P1078" s="26"/>
      <c r="Q1078" s="26"/>
      <c r="R1078" s="26"/>
      <c r="S1078" s="26"/>
      <c r="T1078" s="27"/>
      <c r="U1078" s="28"/>
    </row>
    <row r="1079" spans="8:21" x14ac:dyDescent="0.25">
      <c r="H1079" s="24"/>
      <c r="I1079" s="25"/>
      <c r="J1079" s="25"/>
      <c r="K1079" s="26"/>
      <c r="L1079" s="26"/>
      <c r="M1079" s="26"/>
      <c r="N1079" s="26"/>
      <c r="O1079" s="26"/>
      <c r="P1079" s="26"/>
      <c r="Q1079" s="26"/>
      <c r="R1079" s="26"/>
      <c r="S1079" s="26"/>
      <c r="T1079" s="27"/>
      <c r="U1079" s="28"/>
    </row>
    <row r="1080" spans="8:21" x14ac:dyDescent="0.25">
      <c r="H1080" s="24"/>
      <c r="I1080" s="25"/>
      <c r="J1080" s="25"/>
      <c r="K1080" s="26"/>
      <c r="L1080" s="26"/>
      <c r="M1080" s="26"/>
      <c r="N1080" s="26"/>
      <c r="O1080" s="26"/>
      <c r="P1080" s="26"/>
      <c r="Q1080" s="26"/>
      <c r="R1080" s="26"/>
      <c r="S1080" s="26"/>
      <c r="T1080" s="27"/>
      <c r="U1080" s="28"/>
    </row>
    <row r="1081" spans="8:21" x14ac:dyDescent="0.25">
      <c r="H1081" s="24"/>
      <c r="I1081" s="25"/>
      <c r="J1081" s="25"/>
      <c r="K1081" s="26"/>
      <c r="L1081" s="26"/>
      <c r="M1081" s="26"/>
      <c r="N1081" s="26"/>
      <c r="O1081" s="26"/>
      <c r="P1081" s="26"/>
      <c r="Q1081" s="26"/>
      <c r="R1081" s="26"/>
      <c r="S1081" s="26"/>
      <c r="T1081" s="27"/>
      <c r="U1081" s="28"/>
    </row>
    <row r="1082" spans="8:21" x14ac:dyDescent="0.25">
      <c r="H1082" s="24"/>
      <c r="I1082" s="25"/>
      <c r="J1082" s="25"/>
      <c r="K1082" s="26"/>
      <c r="L1082" s="26"/>
      <c r="M1082" s="26"/>
      <c r="N1082" s="26"/>
      <c r="O1082" s="26"/>
      <c r="P1082" s="26"/>
      <c r="Q1082" s="26"/>
      <c r="R1082" s="26"/>
      <c r="S1082" s="26"/>
      <c r="T1082" s="27"/>
      <c r="U1082" s="28"/>
    </row>
    <row r="1083" spans="8:21" x14ac:dyDescent="0.25">
      <c r="H1083" s="24"/>
      <c r="I1083" s="25"/>
      <c r="J1083" s="25"/>
      <c r="K1083" s="26"/>
      <c r="L1083" s="26"/>
      <c r="M1083" s="26"/>
      <c r="N1083" s="26"/>
      <c r="O1083" s="26"/>
      <c r="P1083" s="26"/>
      <c r="Q1083" s="26"/>
      <c r="R1083" s="26"/>
      <c r="S1083" s="26"/>
      <c r="T1083" s="27"/>
      <c r="U1083" s="28"/>
    </row>
    <row r="1084" spans="8:21" x14ac:dyDescent="0.25">
      <c r="H1084" s="24"/>
      <c r="I1084" s="25"/>
      <c r="J1084" s="25"/>
      <c r="K1084" s="26"/>
      <c r="L1084" s="26"/>
      <c r="M1084" s="26"/>
      <c r="N1084" s="26"/>
      <c r="O1084" s="26"/>
      <c r="P1084" s="26"/>
      <c r="Q1084" s="26"/>
      <c r="R1084" s="26"/>
      <c r="S1084" s="26"/>
      <c r="T1084" s="27"/>
      <c r="U1084" s="28"/>
    </row>
    <row r="1085" spans="8:21" x14ac:dyDescent="0.25">
      <c r="H1085" s="24"/>
      <c r="I1085" s="25"/>
      <c r="J1085" s="25"/>
      <c r="K1085" s="26"/>
      <c r="L1085" s="26"/>
      <c r="M1085" s="26"/>
      <c r="N1085" s="26"/>
      <c r="O1085" s="26"/>
      <c r="P1085" s="26"/>
      <c r="Q1085" s="26"/>
      <c r="R1085" s="26"/>
      <c r="S1085" s="26"/>
      <c r="T1085" s="27"/>
      <c r="U1085" s="28"/>
    </row>
    <row r="1086" spans="8:21" x14ac:dyDescent="0.25">
      <c r="H1086" s="24"/>
      <c r="I1086" s="25"/>
      <c r="J1086" s="25"/>
      <c r="K1086" s="26"/>
      <c r="L1086" s="26"/>
      <c r="M1086" s="26"/>
      <c r="N1086" s="26"/>
      <c r="O1086" s="26"/>
      <c r="P1086" s="26"/>
      <c r="Q1086" s="26"/>
      <c r="R1086" s="26"/>
      <c r="S1086" s="26"/>
      <c r="T1086" s="27"/>
      <c r="U1086" s="28"/>
    </row>
    <row r="1087" spans="8:21" x14ac:dyDescent="0.25">
      <c r="H1087" s="24"/>
      <c r="I1087" s="25"/>
      <c r="J1087" s="25"/>
      <c r="K1087" s="26"/>
      <c r="L1087" s="26"/>
      <c r="M1087" s="26"/>
      <c r="N1087" s="26"/>
      <c r="O1087" s="26"/>
      <c r="P1087" s="26"/>
      <c r="Q1087" s="26"/>
      <c r="R1087" s="26"/>
      <c r="S1087" s="26"/>
      <c r="T1087" s="27"/>
      <c r="U1087" s="28"/>
    </row>
    <row r="1088" spans="8:21" x14ac:dyDescent="0.25">
      <c r="H1088" s="24"/>
      <c r="I1088" s="25"/>
      <c r="J1088" s="25"/>
      <c r="K1088" s="26"/>
      <c r="L1088" s="26"/>
      <c r="M1088" s="26"/>
      <c r="N1088" s="26"/>
      <c r="O1088" s="26"/>
      <c r="P1088" s="26"/>
      <c r="Q1088" s="26"/>
      <c r="R1088" s="26"/>
      <c r="S1088" s="26"/>
      <c r="T1088" s="27"/>
      <c r="U1088" s="28"/>
    </row>
    <row r="1089" spans="8:21" x14ac:dyDescent="0.25">
      <c r="H1089" s="24"/>
      <c r="I1089" s="25"/>
      <c r="J1089" s="25"/>
      <c r="K1089" s="26"/>
      <c r="L1089" s="26"/>
      <c r="M1089" s="26"/>
      <c r="N1089" s="26"/>
      <c r="O1089" s="26"/>
      <c r="P1089" s="26"/>
      <c r="Q1089" s="26"/>
      <c r="R1089" s="26"/>
      <c r="S1089" s="26"/>
      <c r="T1089" s="27"/>
      <c r="U1089" s="28"/>
    </row>
    <row r="1090" spans="8:21" x14ac:dyDescent="0.25">
      <c r="H1090" s="24"/>
      <c r="I1090" s="25"/>
      <c r="J1090" s="25"/>
      <c r="K1090" s="26"/>
      <c r="L1090" s="26"/>
      <c r="M1090" s="26"/>
      <c r="N1090" s="26"/>
      <c r="O1090" s="26"/>
      <c r="P1090" s="26"/>
      <c r="Q1090" s="26"/>
      <c r="R1090" s="26"/>
      <c r="S1090" s="26"/>
      <c r="T1090" s="27"/>
      <c r="U1090" s="28"/>
    </row>
    <row r="1091" spans="8:21" x14ac:dyDescent="0.25">
      <c r="H1091" s="24"/>
      <c r="I1091" s="25"/>
      <c r="J1091" s="25"/>
      <c r="K1091" s="26"/>
      <c r="L1091" s="26"/>
      <c r="M1091" s="26"/>
      <c r="N1091" s="26"/>
      <c r="O1091" s="26"/>
      <c r="P1091" s="26"/>
      <c r="Q1091" s="26"/>
      <c r="R1091" s="26"/>
      <c r="S1091" s="26"/>
      <c r="T1091" s="27"/>
      <c r="U1091" s="28"/>
    </row>
    <row r="1092" spans="8:21" x14ac:dyDescent="0.25">
      <c r="H1092" s="24"/>
      <c r="I1092" s="25"/>
      <c r="J1092" s="25"/>
      <c r="K1092" s="26"/>
      <c r="L1092" s="26"/>
      <c r="M1092" s="26"/>
      <c r="N1092" s="26"/>
      <c r="O1092" s="26"/>
      <c r="P1092" s="26"/>
      <c r="Q1092" s="26"/>
      <c r="R1092" s="26"/>
      <c r="S1092" s="26"/>
      <c r="T1092" s="27"/>
      <c r="U1092" s="28"/>
    </row>
    <row r="1093" spans="8:21" x14ac:dyDescent="0.25">
      <c r="H1093" s="24"/>
      <c r="I1093" s="25"/>
      <c r="J1093" s="25"/>
      <c r="K1093" s="26"/>
      <c r="L1093" s="26"/>
      <c r="M1093" s="26"/>
      <c r="N1093" s="26"/>
      <c r="O1093" s="26"/>
      <c r="P1093" s="26"/>
      <c r="Q1093" s="26"/>
      <c r="R1093" s="26"/>
      <c r="S1093" s="26"/>
      <c r="T1093" s="27"/>
      <c r="U1093" s="28"/>
    </row>
    <row r="1094" spans="8:21" x14ac:dyDescent="0.25">
      <c r="H1094" s="24"/>
      <c r="I1094" s="25"/>
      <c r="J1094" s="25"/>
      <c r="K1094" s="26"/>
      <c r="L1094" s="26"/>
      <c r="M1094" s="26"/>
      <c r="N1094" s="26"/>
      <c r="O1094" s="26"/>
      <c r="P1094" s="26"/>
      <c r="Q1094" s="26"/>
      <c r="R1094" s="26"/>
      <c r="S1094" s="26"/>
      <c r="T1094" s="27"/>
      <c r="U1094" s="28"/>
    </row>
    <row r="1095" spans="8:21" x14ac:dyDescent="0.25">
      <c r="H1095" s="24"/>
      <c r="I1095" s="25"/>
      <c r="J1095" s="25"/>
      <c r="K1095" s="26"/>
      <c r="L1095" s="26"/>
      <c r="M1095" s="26"/>
      <c r="N1095" s="26"/>
      <c r="O1095" s="26"/>
      <c r="P1095" s="26"/>
      <c r="Q1095" s="26"/>
      <c r="R1095" s="26"/>
      <c r="S1095" s="26"/>
      <c r="T1095" s="27"/>
      <c r="U1095" s="28"/>
    </row>
    <row r="1096" spans="8:21" x14ac:dyDescent="0.25">
      <c r="H1096" s="24"/>
      <c r="I1096" s="25"/>
      <c r="J1096" s="25"/>
      <c r="K1096" s="26"/>
      <c r="L1096" s="26"/>
      <c r="M1096" s="26"/>
      <c r="N1096" s="26"/>
      <c r="O1096" s="26"/>
      <c r="P1096" s="26"/>
      <c r="Q1096" s="26"/>
      <c r="R1096" s="26"/>
      <c r="S1096" s="26"/>
      <c r="T1096" s="27"/>
      <c r="U1096" s="28"/>
    </row>
    <row r="1097" spans="8:21" x14ac:dyDescent="0.25">
      <c r="H1097" s="24"/>
      <c r="I1097" s="25"/>
      <c r="J1097" s="25"/>
      <c r="K1097" s="26"/>
      <c r="L1097" s="26"/>
      <c r="M1097" s="26"/>
      <c r="N1097" s="26"/>
      <c r="O1097" s="26"/>
      <c r="P1097" s="26"/>
      <c r="Q1097" s="26"/>
      <c r="R1097" s="26"/>
      <c r="S1097" s="26"/>
      <c r="T1097" s="27"/>
      <c r="U1097" s="28"/>
    </row>
    <row r="1098" spans="8:21" x14ac:dyDescent="0.25">
      <c r="H1098" s="24"/>
      <c r="I1098" s="25"/>
      <c r="J1098" s="25"/>
      <c r="K1098" s="26"/>
      <c r="L1098" s="26"/>
      <c r="M1098" s="26"/>
      <c r="N1098" s="26"/>
      <c r="O1098" s="26"/>
      <c r="P1098" s="26"/>
      <c r="Q1098" s="26"/>
      <c r="R1098" s="26"/>
      <c r="S1098" s="26"/>
      <c r="T1098" s="27"/>
      <c r="U1098" s="28"/>
    </row>
    <row r="1099" spans="8:21" x14ac:dyDescent="0.25">
      <c r="H1099" s="24"/>
      <c r="I1099" s="25"/>
      <c r="J1099" s="25"/>
      <c r="K1099" s="26"/>
      <c r="L1099" s="26"/>
      <c r="M1099" s="26"/>
      <c r="N1099" s="26"/>
      <c r="O1099" s="26"/>
      <c r="P1099" s="26"/>
      <c r="Q1099" s="26"/>
      <c r="R1099" s="26"/>
      <c r="S1099" s="26"/>
      <c r="T1099" s="27"/>
      <c r="U1099" s="28"/>
    </row>
    <row r="1100" spans="8:21" x14ac:dyDescent="0.25">
      <c r="H1100" s="24"/>
      <c r="I1100" s="25"/>
      <c r="J1100" s="25"/>
      <c r="K1100" s="26"/>
      <c r="L1100" s="26"/>
      <c r="M1100" s="26"/>
      <c r="N1100" s="26"/>
      <c r="O1100" s="26"/>
      <c r="P1100" s="26"/>
      <c r="Q1100" s="26"/>
      <c r="R1100" s="26"/>
      <c r="S1100" s="26"/>
      <c r="T1100" s="27"/>
      <c r="U1100" s="28"/>
    </row>
    <row r="1101" spans="8:21" x14ac:dyDescent="0.25">
      <c r="H1101" s="24"/>
      <c r="I1101" s="25"/>
      <c r="J1101" s="25"/>
      <c r="K1101" s="26"/>
      <c r="L1101" s="26"/>
      <c r="M1101" s="26"/>
      <c r="N1101" s="26"/>
      <c r="O1101" s="26"/>
      <c r="P1101" s="26"/>
      <c r="Q1101" s="26"/>
      <c r="R1101" s="26"/>
      <c r="S1101" s="26"/>
      <c r="T1101" s="27"/>
      <c r="U1101" s="28"/>
    </row>
    <row r="1102" spans="8:21" x14ac:dyDescent="0.25">
      <c r="H1102" s="24"/>
      <c r="I1102" s="25"/>
      <c r="J1102" s="25"/>
      <c r="K1102" s="26"/>
      <c r="L1102" s="26"/>
      <c r="M1102" s="26"/>
      <c r="N1102" s="26"/>
      <c r="O1102" s="26"/>
      <c r="P1102" s="26"/>
      <c r="Q1102" s="26"/>
      <c r="R1102" s="26"/>
      <c r="S1102" s="26"/>
      <c r="T1102" s="27"/>
      <c r="U1102" s="28"/>
    </row>
    <row r="1103" spans="8:21" x14ac:dyDescent="0.25">
      <c r="H1103" s="24"/>
      <c r="I1103" s="25"/>
      <c r="J1103" s="25"/>
      <c r="K1103" s="26"/>
      <c r="L1103" s="26"/>
      <c r="M1103" s="26"/>
      <c r="N1103" s="26"/>
      <c r="O1103" s="26"/>
      <c r="P1103" s="26"/>
      <c r="Q1103" s="26"/>
      <c r="R1103" s="26"/>
      <c r="S1103" s="26"/>
      <c r="T1103" s="27"/>
      <c r="U1103" s="28"/>
    </row>
    <row r="1104" spans="8:21" x14ac:dyDescent="0.25">
      <c r="H1104" s="24"/>
      <c r="I1104" s="25"/>
      <c r="J1104" s="25"/>
      <c r="K1104" s="26"/>
      <c r="L1104" s="26"/>
      <c r="M1104" s="26"/>
      <c r="N1104" s="26"/>
      <c r="O1104" s="26"/>
      <c r="P1104" s="26"/>
      <c r="Q1104" s="26"/>
      <c r="R1104" s="26"/>
      <c r="S1104" s="26"/>
      <c r="T1104" s="27"/>
      <c r="U1104" s="28"/>
    </row>
    <row r="1105" spans="8:21" x14ac:dyDescent="0.25">
      <c r="H1105" s="24"/>
      <c r="I1105" s="25"/>
      <c r="J1105" s="25"/>
      <c r="K1105" s="26"/>
      <c r="L1105" s="26"/>
      <c r="M1105" s="26"/>
      <c r="N1105" s="26"/>
      <c r="O1105" s="26"/>
      <c r="P1105" s="26"/>
      <c r="Q1105" s="26"/>
      <c r="R1105" s="26"/>
      <c r="S1105" s="26"/>
      <c r="T1105" s="27"/>
      <c r="U1105" s="28"/>
    </row>
    <row r="1106" spans="8:21" x14ac:dyDescent="0.25">
      <c r="H1106" s="24"/>
      <c r="I1106" s="25"/>
      <c r="J1106" s="25"/>
      <c r="K1106" s="26"/>
      <c r="L1106" s="26"/>
      <c r="M1106" s="26"/>
      <c r="N1106" s="26"/>
      <c r="O1106" s="26"/>
      <c r="P1106" s="26"/>
      <c r="Q1106" s="26"/>
      <c r="R1106" s="26"/>
      <c r="S1106" s="26"/>
      <c r="T1106" s="27"/>
      <c r="U1106" s="28"/>
    </row>
    <row r="1107" spans="8:21" x14ac:dyDescent="0.25">
      <c r="H1107" s="24"/>
      <c r="I1107" s="25"/>
      <c r="J1107" s="25"/>
      <c r="K1107" s="26"/>
      <c r="L1107" s="26"/>
      <c r="M1107" s="26"/>
      <c r="N1107" s="26"/>
      <c r="O1107" s="26"/>
      <c r="P1107" s="26"/>
      <c r="Q1107" s="26"/>
      <c r="R1107" s="26"/>
      <c r="S1107" s="26"/>
      <c r="T1107" s="27"/>
      <c r="U1107" s="28"/>
    </row>
    <row r="1108" spans="8:21" x14ac:dyDescent="0.25">
      <c r="H1108" s="24"/>
      <c r="I1108" s="25"/>
      <c r="J1108" s="25"/>
      <c r="K1108" s="26"/>
      <c r="L1108" s="26"/>
      <c r="M1108" s="26"/>
      <c r="N1108" s="26"/>
      <c r="O1108" s="26"/>
      <c r="P1108" s="26"/>
      <c r="Q1108" s="26"/>
      <c r="R1108" s="26"/>
      <c r="S1108" s="26"/>
      <c r="T1108" s="27"/>
      <c r="U1108" s="28"/>
    </row>
    <row r="1109" spans="8:21" x14ac:dyDescent="0.25">
      <c r="H1109" s="24"/>
      <c r="I1109" s="25"/>
      <c r="J1109" s="25"/>
      <c r="K1109" s="26"/>
      <c r="L1109" s="26"/>
      <c r="M1109" s="26"/>
      <c r="N1109" s="26"/>
      <c r="O1109" s="26"/>
      <c r="P1109" s="26"/>
      <c r="Q1109" s="26"/>
      <c r="R1109" s="26"/>
      <c r="S1109" s="26"/>
      <c r="T1109" s="27"/>
      <c r="U1109" s="28"/>
    </row>
    <row r="1110" spans="8:21" x14ac:dyDescent="0.25">
      <c r="H1110" s="24"/>
      <c r="I1110" s="25"/>
      <c r="J1110" s="25"/>
      <c r="K1110" s="26"/>
      <c r="L1110" s="26"/>
      <c r="M1110" s="26"/>
      <c r="N1110" s="26"/>
      <c r="O1110" s="26"/>
      <c r="P1110" s="26"/>
      <c r="Q1110" s="26"/>
      <c r="R1110" s="26"/>
      <c r="S1110" s="26"/>
      <c r="T1110" s="27"/>
      <c r="U1110" s="28"/>
    </row>
    <row r="1111" spans="8:21" x14ac:dyDescent="0.25">
      <c r="H1111" s="24"/>
      <c r="I1111" s="25"/>
      <c r="J1111" s="25"/>
      <c r="K1111" s="26"/>
      <c r="L1111" s="26"/>
      <c r="M1111" s="26"/>
      <c r="N1111" s="26"/>
      <c r="O1111" s="26"/>
      <c r="P1111" s="26"/>
      <c r="Q1111" s="26"/>
      <c r="R1111" s="26"/>
      <c r="S1111" s="26"/>
      <c r="T1111" s="27"/>
      <c r="U1111" s="28"/>
    </row>
    <row r="1112" spans="8:21" x14ac:dyDescent="0.25">
      <c r="H1112" s="24"/>
      <c r="I1112" s="25"/>
      <c r="J1112" s="25"/>
      <c r="K1112" s="26"/>
      <c r="L1112" s="26"/>
      <c r="M1112" s="26"/>
      <c r="N1112" s="26"/>
      <c r="O1112" s="26"/>
      <c r="P1112" s="26"/>
      <c r="Q1112" s="26"/>
      <c r="R1112" s="26"/>
      <c r="S1112" s="26"/>
      <c r="T1112" s="27"/>
      <c r="U1112" s="28"/>
    </row>
    <row r="1113" spans="8:21" x14ac:dyDescent="0.25">
      <c r="H1113" s="24"/>
      <c r="I1113" s="25"/>
      <c r="J1113" s="25"/>
      <c r="K1113" s="26"/>
      <c r="L1113" s="26"/>
      <c r="M1113" s="26"/>
      <c r="N1113" s="26"/>
      <c r="O1113" s="26"/>
      <c r="P1113" s="26"/>
      <c r="Q1113" s="26"/>
      <c r="R1113" s="26"/>
      <c r="S1113" s="26"/>
      <c r="T1113" s="27"/>
      <c r="U1113" s="28"/>
    </row>
    <row r="1114" spans="8:21" x14ac:dyDescent="0.25">
      <c r="H1114" s="24"/>
      <c r="I1114" s="25"/>
      <c r="J1114" s="25"/>
      <c r="K1114" s="26"/>
      <c r="L1114" s="26"/>
      <c r="M1114" s="26"/>
      <c r="N1114" s="26"/>
      <c r="O1114" s="26"/>
      <c r="P1114" s="26"/>
      <c r="Q1114" s="26"/>
      <c r="R1114" s="26"/>
      <c r="S1114" s="26"/>
      <c r="T1114" s="27"/>
      <c r="U1114" s="28"/>
    </row>
    <row r="1115" spans="8:21" x14ac:dyDescent="0.25">
      <c r="H1115" s="24"/>
      <c r="I1115" s="25"/>
      <c r="J1115" s="25"/>
      <c r="K1115" s="26"/>
      <c r="L1115" s="26"/>
      <c r="M1115" s="26"/>
      <c r="N1115" s="26"/>
      <c r="O1115" s="26"/>
      <c r="P1115" s="26"/>
      <c r="Q1115" s="26"/>
      <c r="R1115" s="26"/>
      <c r="S1115" s="26"/>
      <c r="T1115" s="27"/>
      <c r="U1115" s="28"/>
    </row>
    <row r="1116" spans="8:21" x14ac:dyDescent="0.25">
      <c r="H1116" s="24"/>
      <c r="I1116" s="25"/>
      <c r="J1116" s="25"/>
      <c r="K1116" s="26"/>
      <c r="L1116" s="26"/>
      <c r="M1116" s="26"/>
      <c r="N1116" s="26"/>
      <c r="O1116" s="26"/>
      <c r="P1116" s="26"/>
      <c r="Q1116" s="26"/>
      <c r="R1116" s="26"/>
      <c r="S1116" s="26"/>
      <c r="T1116" s="27"/>
      <c r="U1116" s="28"/>
    </row>
    <row r="1117" spans="8:21" x14ac:dyDescent="0.25">
      <c r="H1117" s="24"/>
      <c r="I1117" s="25"/>
      <c r="J1117" s="25"/>
      <c r="K1117" s="26"/>
      <c r="L1117" s="26"/>
      <c r="M1117" s="26"/>
      <c r="N1117" s="26"/>
      <c r="O1117" s="26"/>
      <c r="P1117" s="26"/>
      <c r="Q1117" s="26"/>
      <c r="R1117" s="26"/>
      <c r="S1117" s="26"/>
      <c r="T1117" s="27"/>
      <c r="U1117" s="28"/>
    </row>
    <row r="1118" spans="8:21" x14ac:dyDescent="0.25">
      <c r="H1118" s="24"/>
      <c r="I1118" s="25"/>
      <c r="J1118" s="25"/>
      <c r="K1118" s="26"/>
      <c r="L1118" s="26"/>
      <c r="M1118" s="26"/>
      <c r="N1118" s="26"/>
      <c r="O1118" s="26"/>
      <c r="P1118" s="26"/>
      <c r="Q1118" s="26"/>
      <c r="R1118" s="26"/>
      <c r="S1118" s="26"/>
      <c r="T1118" s="27"/>
      <c r="U1118" s="28"/>
    </row>
    <row r="1119" spans="8:21" x14ac:dyDescent="0.25">
      <c r="H1119" s="24"/>
      <c r="I1119" s="25"/>
      <c r="J1119" s="25"/>
      <c r="K1119" s="26"/>
      <c r="L1119" s="26"/>
      <c r="M1119" s="26"/>
      <c r="N1119" s="26"/>
      <c r="O1119" s="26"/>
      <c r="P1119" s="26"/>
      <c r="Q1119" s="26"/>
      <c r="R1119" s="26"/>
      <c r="S1119" s="26"/>
      <c r="T1119" s="27"/>
      <c r="U1119" s="28"/>
    </row>
    <row r="1120" spans="8:21" x14ac:dyDescent="0.25">
      <c r="H1120" s="24"/>
      <c r="I1120" s="25"/>
      <c r="J1120" s="25"/>
      <c r="K1120" s="26"/>
      <c r="L1120" s="26"/>
      <c r="M1120" s="26"/>
      <c r="N1120" s="26"/>
      <c r="O1120" s="26"/>
      <c r="P1120" s="26"/>
      <c r="Q1120" s="26"/>
      <c r="R1120" s="26"/>
      <c r="S1120" s="26"/>
      <c r="T1120" s="27"/>
      <c r="U1120" s="28"/>
    </row>
    <row r="1121" spans="8:21" x14ac:dyDescent="0.25">
      <c r="H1121" s="24"/>
      <c r="I1121" s="25"/>
      <c r="J1121" s="25"/>
      <c r="K1121" s="26"/>
      <c r="L1121" s="26"/>
      <c r="M1121" s="26"/>
      <c r="N1121" s="26"/>
      <c r="O1121" s="26"/>
      <c r="P1121" s="26"/>
      <c r="Q1121" s="26"/>
      <c r="R1121" s="26"/>
      <c r="S1121" s="26"/>
      <c r="T1121" s="27"/>
      <c r="U1121" s="28"/>
    </row>
    <row r="1122" spans="8:21" x14ac:dyDescent="0.25">
      <c r="H1122" s="24"/>
      <c r="I1122" s="25"/>
      <c r="J1122" s="25"/>
      <c r="K1122" s="26"/>
      <c r="L1122" s="26"/>
      <c r="M1122" s="26"/>
      <c r="N1122" s="26"/>
      <c r="O1122" s="26"/>
      <c r="P1122" s="26"/>
      <c r="Q1122" s="26"/>
      <c r="R1122" s="26"/>
      <c r="S1122" s="26"/>
      <c r="T1122" s="27"/>
      <c r="U1122" s="28"/>
    </row>
    <row r="1123" spans="8:21" x14ac:dyDescent="0.25">
      <c r="H1123" s="24"/>
      <c r="I1123" s="25"/>
      <c r="J1123" s="25"/>
      <c r="K1123" s="26"/>
      <c r="L1123" s="26"/>
      <c r="M1123" s="26"/>
      <c r="N1123" s="26"/>
      <c r="O1123" s="26"/>
      <c r="P1123" s="26"/>
      <c r="Q1123" s="26"/>
      <c r="R1123" s="26"/>
      <c r="S1123" s="26"/>
      <c r="T1123" s="27"/>
      <c r="U1123" s="28"/>
    </row>
    <row r="1124" spans="8:21" x14ac:dyDescent="0.25">
      <c r="H1124" s="24"/>
      <c r="I1124" s="25"/>
      <c r="J1124" s="25"/>
      <c r="K1124" s="26"/>
      <c r="L1124" s="26"/>
      <c r="M1124" s="26"/>
      <c r="N1124" s="26"/>
      <c r="O1124" s="26"/>
      <c r="P1124" s="26"/>
      <c r="Q1124" s="26"/>
      <c r="R1124" s="26"/>
      <c r="S1124" s="26"/>
      <c r="T1124" s="27"/>
      <c r="U1124" s="28"/>
    </row>
    <row r="1125" spans="8:21" x14ac:dyDescent="0.25">
      <c r="H1125" s="24"/>
      <c r="I1125" s="25"/>
      <c r="J1125" s="25"/>
      <c r="K1125" s="26"/>
      <c r="L1125" s="26"/>
      <c r="M1125" s="26"/>
      <c r="N1125" s="26"/>
      <c r="O1125" s="26"/>
      <c r="P1125" s="26"/>
      <c r="Q1125" s="26"/>
      <c r="R1125" s="26"/>
      <c r="S1125" s="26"/>
      <c r="T1125" s="27"/>
      <c r="U1125" s="28"/>
    </row>
    <row r="1126" spans="8:21" x14ac:dyDescent="0.25">
      <c r="H1126" s="24"/>
      <c r="I1126" s="25"/>
      <c r="J1126" s="25"/>
      <c r="K1126" s="26"/>
      <c r="L1126" s="26"/>
      <c r="M1126" s="26"/>
      <c r="N1126" s="26"/>
      <c r="O1126" s="26"/>
      <c r="P1126" s="26"/>
      <c r="Q1126" s="26"/>
      <c r="R1126" s="26"/>
      <c r="S1126" s="26"/>
      <c r="T1126" s="27"/>
      <c r="U1126" s="28"/>
    </row>
    <row r="1127" spans="8:21" x14ac:dyDescent="0.25">
      <c r="H1127" s="24"/>
      <c r="I1127" s="25"/>
      <c r="J1127" s="25"/>
      <c r="K1127" s="26"/>
      <c r="L1127" s="26"/>
      <c r="M1127" s="26"/>
      <c r="N1127" s="26"/>
      <c r="O1127" s="26"/>
      <c r="P1127" s="26"/>
      <c r="Q1127" s="26"/>
      <c r="R1127" s="26"/>
      <c r="S1127" s="26"/>
      <c r="T1127" s="27"/>
      <c r="U1127" s="28"/>
    </row>
    <row r="1128" spans="8:21" x14ac:dyDescent="0.25">
      <c r="H1128" s="24"/>
      <c r="I1128" s="25"/>
      <c r="J1128" s="25"/>
      <c r="K1128" s="26"/>
      <c r="L1128" s="26"/>
      <c r="M1128" s="26"/>
      <c r="N1128" s="26"/>
      <c r="O1128" s="26"/>
      <c r="P1128" s="26"/>
      <c r="Q1128" s="26"/>
      <c r="R1128" s="26"/>
      <c r="S1128" s="26"/>
      <c r="T1128" s="27"/>
      <c r="U1128" s="28"/>
    </row>
    <row r="1129" spans="8:21" x14ac:dyDescent="0.25">
      <c r="H1129" s="24"/>
      <c r="I1129" s="25"/>
      <c r="J1129" s="25"/>
      <c r="K1129" s="26"/>
      <c r="L1129" s="26"/>
      <c r="M1129" s="26"/>
      <c r="N1129" s="26"/>
      <c r="O1129" s="26"/>
      <c r="P1129" s="26"/>
      <c r="Q1129" s="26"/>
      <c r="R1129" s="26"/>
      <c r="S1129" s="26"/>
      <c r="T1129" s="27"/>
      <c r="U1129" s="28"/>
    </row>
    <row r="1130" spans="8:21" x14ac:dyDescent="0.25">
      <c r="H1130" s="24"/>
      <c r="I1130" s="25"/>
      <c r="J1130" s="25"/>
      <c r="K1130" s="26"/>
      <c r="L1130" s="26"/>
      <c r="M1130" s="26"/>
      <c r="N1130" s="26"/>
      <c r="O1130" s="26"/>
      <c r="P1130" s="26"/>
      <c r="Q1130" s="26"/>
      <c r="R1130" s="26"/>
      <c r="S1130" s="26"/>
      <c r="T1130" s="27"/>
      <c r="U1130" s="28"/>
    </row>
    <row r="1131" spans="8:21" x14ac:dyDescent="0.25">
      <c r="H1131" s="24"/>
      <c r="I1131" s="25"/>
      <c r="J1131" s="25"/>
      <c r="K1131" s="26"/>
      <c r="L1131" s="26"/>
      <c r="M1131" s="26"/>
      <c r="N1131" s="26"/>
      <c r="O1131" s="26"/>
      <c r="P1131" s="26"/>
      <c r="Q1131" s="26"/>
      <c r="R1131" s="26"/>
      <c r="S1131" s="26"/>
      <c r="T1131" s="27"/>
      <c r="U1131" s="28"/>
    </row>
    <row r="1132" spans="8:21" x14ac:dyDescent="0.25">
      <c r="H1132" s="24"/>
      <c r="I1132" s="25"/>
      <c r="J1132" s="25"/>
      <c r="K1132" s="26"/>
      <c r="L1132" s="26"/>
      <c r="M1132" s="26"/>
      <c r="N1132" s="26"/>
      <c r="O1132" s="26"/>
      <c r="P1132" s="26"/>
      <c r="Q1132" s="26"/>
      <c r="R1132" s="26"/>
      <c r="S1132" s="26"/>
      <c r="T1132" s="27"/>
      <c r="U1132" s="28"/>
    </row>
    <row r="1133" spans="8:21" x14ac:dyDescent="0.25">
      <c r="H1133" s="24"/>
      <c r="I1133" s="25"/>
      <c r="J1133" s="25"/>
      <c r="K1133" s="26"/>
      <c r="L1133" s="26"/>
      <c r="M1133" s="26"/>
      <c r="N1133" s="26"/>
      <c r="O1133" s="26"/>
      <c r="P1133" s="26"/>
      <c r="Q1133" s="26"/>
      <c r="R1133" s="26"/>
      <c r="S1133" s="26"/>
      <c r="T1133" s="27"/>
      <c r="U1133" s="28"/>
    </row>
    <row r="1134" spans="8:21" x14ac:dyDescent="0.25">
      <c r="H1134" s="24"/>
      <c r="I1134" s="25"/>
      <c r="J1134" s="25"/>
      <c r="K1134" s="26"/>
      <c r="L1134" s="26"/>
      <c r="M1134" s="26"/>
      <c r="N1134" s="26"/>
      <c r="O1134" s="26"/>
      <c r="P1134" s="26"/>
      <c r="Q1134" s="26"/>
      <c r="R1134" s="26"/>
      <c r="S1134" s="26"/>
      <c r="T1134" s="27"/>
      <c r="U1134" s="28"/>
    </row>
    <row r="1135" spans="8:21" x14ac:dyDescent="0.25">
      <c r="H1135" s="24"/>
      <c r="I1135" s="25"/>
      <c r="J1135" s="25"/>
      <c r="K1135" s="26"/>
      <c r="L1135" s="26"/>
      <c r="M1135" s="26"/>
      <c r="N1135" s="26"/>
      <c r="O1135" s="26"/>
      <c r="P1135" s="26"/>
      <c r="Q1135" s="26"/>
      <c r="R1135" s="26"/>
      <c r="S1135" s="26"/>
      <c r="T1135" s="27"/>
      <c r="U1135" s="28"/>
    </row>
    <row r="1136" spans="8:21" x14ac:dyDescent="0.25">
      <c r="H1136" s="24"/>
      <c r="I1136" s="25"/>
      <c r="J1136" s="25"/>
      <c r="K1136" s="26"/>
      <c r="L1136" s="26"/>
      <c r="M1136" s="26"/>
      <c r="N1136" s="26"/>
      <c r="O1136" s="26"/>
      <c r="P1136" s="26"/>
      <c r="Q1136" s="26"/>
      <c r="R1136" s="26"/>
      <c r="S1136" s="26"/>
      <c r="T1136" s="27"/>
      <c r="U1136" s="28"/>
    </row>
    <row r="1137" spans="8:21" x14ac:dyDescent="0.25">
      <c r="H1137" s="24"/>
      <c r="I1137" s="25"/>
      <c r="J1137" s="25"/>
      <c r="K1137" s="26"/>
      <c r="L1137" s="26"/>
      <c r="M1137" s="26"/>
      <c r="N1137" s="26"/>
      <c r="O1137" s="26"/>
      <c r="P1137" s="26"/>
      <c r="Q1137" s="26"/>
      <c r="R1137" s="26"/>
      <c r="S1137" s="26"/>
      <c r="T1137" s="27"/>
      <c r="U1137" s="28"/>
    </row>
    <row r="1138" spans="8:21" x14ac:dyDescent="0.25">
      <c r="H1138" s="24"/>
      <c r="I1138" s="25"/>
      <c r="J1138" s="25"/>
      <c r="K1138" s="26"/>
      <c r="L1138" s="26"/>
      <c r="M1138" s="26"/>
      <c r="N1138" s="26"/>
      <c r="O1138" s="26"/>
      <c r="P1138" s="26"/>
      <c r="Q1138" s="26"/>
      <c r="R1138" s="26"/>
      <c r="S1138" s="26"/>
      <c r="T1138" s="27"/>
      <c r="U1138" s="28"/>
    </row>
    <row r="1139" spans="8:21" x14ac:dyDescent="0.25">
      <c r="H1139" s="24"/>
      <c r="I1139" s="25"/>
      <c r="J1139" s="25"/>
      <c r="K1139" s="26"/>
      <c r="L1139" s="26"/>
      <c r="M1139" s="26"/>
      <c r="N1139" s="26"/>
      <c r="O1139" s="26"/>
      <c r="P1139" s="26"/>
      <c r="Q1139" s="26"/>
      <c r="R1139" s="26"/>
      <c r="S1139" s="26"/>
      <c r="T1139" s="27"/>
      <c r="U1139" s="28"/>
    </row>
    <row r="1140" spans="8:21" x14ac:dyDescent="0.25">
      <c r="H1140" s="24"/>
      <c r="I1140" s="25"/>
      <c r="J1140" s="25"/>
      <c r="K1140" s="26"/>
      <c r="L1140" s="26"/>
      <c r="M1140" s="26"/>
      <c r="N1140" s="26"/>
      <c r="O1140" s="26"/>
      <c r="P1140" s="26"/>
      <c r="Q1140" s="26"/>
      <c r="R1140" s="26"/>
      <c r="S1140" s="26"/>
      <c r="T1140" s="27"/>
      <c r="U1140" s="28"/>
    </row>
    <row r="1141" spans="8:21" x14ac:dyDescent="0.25">
      <c r="H1141" s="24"/>
      <c r="I1141" s="25"/>
      <c r="J1141" s="25"/>
      <c r="K1141" s="26"/>
      <c r="L1141" s="26"/>
      <c r="M1141" s="26"/>
      <c r="N1141" s="26"/>
      <c r="O1141" s="26"/>
      <c r="P1141" s="26"/>
      <c r="Q1141" s="26"/>
      <c r="R1141" s="26"/>
      <c r="S1141" s="26"/>
      <c r="T1141" s="27"/>
      <c r="U1141" s="28"/>
    </row>
    <row r="1142" spans="8:21" x14ac:dyDescent="0.25">
      <c r="H1142" s="24"/>
      <c r="I1142" s="25"/>
      <c r="J1142" s="25"/>
      <c r="K1142" s="26"/>
      <c r="L1142" s="26"/>
      <c r="M1142" s="26"/>
      <c r="N1142" s="26"/>
      <c r="O1142" s="26"/>
      <c r="P1142" s="26"/>
      <c r="Q1142" s="26"/>
      <c r="R1142" s="26"/>
      <c r="S1142" s="26"/>
      <c r="T1142" s="27"/>
      <c r="U1142" s="28"/>
    </row>
    <row r="1143" spans="8:21" x14ac:dyDescent="0.25">
      <c r="H1143" s="24"/>
      <c r="I1143" s="25"/>
      <c r="J1143" s="25"/>
      <c r="K1143" s="26"/>
      <c r="L1143" s="26"/>
      <c r="M1143" s="26"/>
      <c r="N1143" s="26"/>
      <c r="O1143" s="26"/>
      <c r="P1143" s="26"/>
      <c r="Q1143" s="26"/>
      <c r="R1143" s="26"/>
      <c r="S1143" s="26"/>
      <c r="T1143" s="27"/>
      <c r="U1143" s="28"/>
    </row>
    <row r="1144" spans="8:21" x14ac:dyDescent="0.25">
      <c r="H1144" s="24"/>
      <c r="I1144" s="25"/>
      <c r="J1144" s="25"/>
      <c r="K1144" s="26"/>
      <c r="L1144" s="26"/>
      <c r="M1144" s="26"/>
      <c r="N1144" s="26"/>
      <c r="O1144" s="26"/>
      <c r="P1144" s="26"/>
      <c r="Q1144" s="26"/>
      <c r="R1144" s="26"/>
      <c r="S1144" s="26"/>
      <c r="T1144" s="27"/>
      <c r="U1144" s="28"/>
    </row>
    <row r="1145" spans="8:21" x14ac:dyDescent="0.25">
      <c r="H1145" s="24"/>
      <c r="I1145" s="25"/>
      <c r="J1145" s="25"/>
      <c r="K1145" s="26"/>
      <c r="L1145" s="26"/>
      <c r="M1145" s="26"/>
      <c r="N1145" s="26"/>
      <c r="O1145" s="26"/>
      <c r="P1145" s="26"/>
      <c r="Q1145" s="26"/>
      <c r="R1145" s="26"/>
      <c r="S1145" s="26"/>
      <c r="T1145" s="27"/>
      <c r="U1145" s="28"/>
    </row>
    <row r="1146" spans="8:21" x14ac:dyDescent="0.25">
      <c r="H1146" s="24"/>
      <c r="I1146" s="25"/>
      <c r="J1146" s="25"/>
      <c r="K1146" s="26"/>
      <c r="L1146" s="26"/>
      <c r="M1146" s="26"/>
      <c r="N1146" s="26"/>
      <c r="O1146" s="26"/>
      <c r="P1146" s="26"/>
      <c r="Q1146" s="26"/>
      <c r="R1146" s="26"/>
      <c r="S1146" s="26"/>
      <c r="T1146" s="27"/>
      <c r="U1146" s="28"/>
    </row>
    <row r="1147" spans="8:21" x14ac:dyDescent="0.25">
      <c r="H1147" s="24"/>
      <c r="I1147" s="25"/>
      <c r="J1147" s="25"/>
      <c r="K1147" s="26"/>
      <c r="L1147" s="26"/>
      <c r="M1147" s="26"/>
      <c r="N1147" s="26"/>
      <c r="O1147" s="26"/>
      <c r="P1147" s="26"/>
      <c r="Q1147" s="26"/>
      <c r="R1147" s="26"/>
      <c r="S1147" s="26"/>
      <c r="T1147" s="27"/>
      <c r="U1147" s="28"/>
    </row>
    <row r="1148" spans="8:21" x14ac:dyDescent="0.25">
      <c r="H1148" s="24"/>
      <c r="I1148" s="25"/>
      <c r="J1148" s="25"/>
      <c r="K1148" s="26"/>
      <c r="L1148" s="26"/>
      <c r="M1148" s="26"/>
      <c r="N1148" s="26"/>
      <c r="O1148" s="26"/>
      <c r="P1148" s="26"/>
      <c r="Q1148" s="26"/>
      <c r="R1148" s="26"/>
      <c r="S1148" s="26"/>
      <c r="T1148" s="27"/>
      <c r="U1148" s="28"/>
    </row>
    <row r="1149" spans="8:21" x14ac:dyDescent="0.25">
      <c r="H1149" s="24"/>
      <c r="I1149" s="25"/>
      <c r="J1149" s="25"/>
      <c r="K1149" s="26"/>
      <c r="L1149" s="26"/>
      <c r="M1149" s="26"/>
      <c r="N1149" s="26"/>
      <c r="O1149" s="26"/>
      <c r="P1149" s="26"/>
      <c r="Q1149" s="26"/>
      <c r="R1149" s="26"/>
      <c r="S1149" s="26"/>
      <c r="T1149" s="27"/>
      <c r="U1149" s="28"/>
    </row>
    <row r="1150" spans="8:21" x14ac:dyDescent="0.25">
      <c r="H1150" s="24"/>
      <c r="I1150" s="25"/>
      <c r="J1150" s="25"/>
      <c r="K1150" s="26"/>
      <c r="L1150" s="26"/>
      <c r="M1150" s="26"/>
      <c r="N1150" s="26"/>
      <c r="O1150" s="26"/>
      <c r="P1150" s="26"/>
      <c r="Q1150" s="26"/>
      <c r="R1150" s="26"/>
      <c r="S1150" s="26"/>
      <c r="T1150" s="27"/>
      <c r="U1150" s="28"/>
    </row>
    <row r="1151" spans="8:21" x14ac:dyDescent="0.25">
      <c r="H1151" s="24"/>
      <c r="I1151" s="25"/>
      <c r="J1151" s="25"/>
      <c r="K1151" s="26"/>
      <c r="L1151" s="26"/>
      <c r="M1151" s="26"/>
      <c r="N1151" s="26"/>
      <c r="O1151" s="26"/>
      <c r="P1151" s="26"/>
      <c r="Q1151" s="26"/>
      <c r="R1151" s="26"/>
      <c r="S1151" s="26"/>
      <c r="T1151" s="27"/>
      <c r="U1151" s="28"/>
    </row>
    <row r="1152" spans="8:21" x14ac:dyDescent="0.25">
      <c r="H1152" s="24"/>
      <c r="I1152" s="25"/>
      <c r="J1152" s="25"/>
      <c r="K1152" s="26"/>
      <c r="L1152" s="26"/>
      <c r="M1152" s="26"/>
      <c r="N1152" s="26"/>
      <c r="O1152" s="26"/>
      <c r="P1152" s="26"/>
      <c r="Q1152" s="26"/>
      <c r="R1152" s="26"/>
      <c r="S1152" s="26"/>
      <c r="T1152" s="27"/>
      <c r="U1152" s="28"/>
    </row>
    <row r="1153" spans="8:21" x14ac:dyDescent="0.25">
      <c r="H1153" s="24"/>
      <c r="I1153" s="25"/>
      <c r="J1153" s="25"/>
      <c r="K1153" s="26"/>
      <c r="L1153" s="26"/>
      <c r="M1153" s="26"/>
      <c r="N1153" s="26"/>
      <c r="O1153" s="26"/>
      <c r="P1153" s="26"/>
      <c r="Q1153" s="26"/>
      <c r="R1153" s="26"/>
      <c r="S1153" s="26"/>
      <c r="T1153" s="27"/>
      <c r="U1153" s="28"/>
    </row>
    <row r="1154" spans="8:21" x14ac:dyDescent="0.25">
      <c r="H1154" s="24"/>
      <c r="I1154" s="25"/>
      <c r="J1154" s="25"/>
      <c r="K1154" s="26"/>
      <c r="L1154" s="26"/>
      <c r="M1154" s="26"/>
      <c r="N1154" s="26"/>
      <c r="O1154" s="26"/>
      <c r="P1154" s="26"/>
      <c r="Q1154" s="26"/>
      <c r="R1154" s="26"/>
      <c r="S1154" s="26"/>
      <c r="T1154" s="27"/>
      <c r="U1154" s="28"/>
    </row>
    <row r="1155" spans="8:21" x14ac:dyDescent="0.25">
      <c r="H1155" s="24"/>
      <c r="I1155" s="25"/>
      <c r="J1155" s="25"/>
      <c r="K1155" s="26"/>
      <c r="L1155" s="26"/>
      <c r="M1155" s="26"/>
      <c r="N1155" s="26"/>
      <c r="O1155" s="26"/>
      <c r="P1155" s="26"/>
      <c r="Q1155" s="26"/>
      <c r="R1155" s="26"/>
      <c r="S1155" s="26"/>
      <c r="T1155" s="27"/>
      <c r="U1155" s="28"/>
    </row>
    <row r="1156" spans="8:21" x14ac:dyDescent="0.25">
      <c r="H1156" s="24"/>
      <c r="I1156" s="25"/>
      <c r="J1156" s="25"/>
      <c r="K1156" s="26"/>
      <c r="L1156" s="26"/>
      <c r="M1156" s="26"/>
      <c r="N1156" s="26"/>
      <c r="O1156" s="26"/>
      <c r="P1156" s="26"/>
      <c r="Q1156" s="26"/>
      <c r="R1156" s="26"/>
      <c r="S1156" s="26"/>
      <c r="T1156" s="27"/>
      <c r="U1156" s="28"/>
    </row>
    <row r="1157" spans="8:21" x14ac:dyDescent="0.25">
      <c r="H1157" s="24"/>
      <c r="I1157" s="25"/>
      <c r="J1157" s="25"/>
      <c r="K1157" s="26"/>
      <c r="L1157" s="26"/>
      <c r="M1157" s="26"/>
      <c r="N1157" s="26"/>
      <c r="O1157" s="26"/>
      <c r="P1157" s="26"/>
      <c r="Q1157" s="26"/>
      <c r="R1157" s="26"/>
      <c r="S1157" s="26"/>
      <c r="T1157" s="27"/>
      <c r="U1157" s="28"/>
    </row>
    <row r="1158" spans="8:21" x14ac:dyDescent="0.25">
      <c r="H1158" s="24"/>
      <c r="I1158" s="25"/>
      <c r="J1158" s="25"/>
      <c r="K1158" s="26"/>
      <c r="L1158" s="26"/>
      <c r="M1158" s="26"/>
      <c r="N1158" s="26"/>
      <c r="O1158" s="26"/>
      <c r="P1158" s="26"/>
      <c r="Q1158" s="26"/>
      <c r="R1158" s="26"/>
      <c r="S1158" s="26"/>
      <c r="T1158" s="27"/>
      <c r="U1158" s="28"/>
    </row>
    <row r="1159" spans="8:21" x14ac:dyDescent="0.25">
      <c r="H1159" s="24"/>
      <c r="I1159" s="25"/>
      <c r="J1159" s="25"/>
      <c r="K1159" s="26"/>
      <c r="L1159" s="26"/>
      <c r="M1159" s="26"/>
      <c r="N1159" s="26"/>
      <c r="O1159" s="26"/>
      <c r="P1159" s="26"/>
      <c r="Q1159" s="26"/>
      <c r="R1159" s="26"/>
      <c r="S1159" s="26"/>
      <c r="T1159" s="27"/>
      <c r="U1159" s="28"/>
    </row>
    <row r="1160" spans="8:21" x14ac:dyDescent="0.25">
      <c r="H1160" s="24"/>
      <c r="I1160" s="25"/>
      <c r="J1160" s="25"/>
      <c r="K1160" s="26"/>
      <c r="L1160" s="26"/>
      <c r="M1160" s="26"/>
      <c r="N1160" s="26"/>
      <c r="O1160" s="26"/>
      <c r="P1160" s="26"/>
      <c r="Q1160" s="26"/>
      <c r="R1160" s="26"/>
      <c r="S1160" s="26"/>
      <c r="T1160" s="27"/>
      <c r="U1160" s="28"/>
    </row>
    <row r="1161" spans="8:21" x14ac:dyDescent="0.25">
      <c r="H1161" s="24"/>
      <c r="I1161" s="25"/>
      <c r="J1161" s="25"/>
      <c r="K1161" s="26"/>
      <c r="L1161" s="26"/>
      <c r="M1161" s="26"/>
      <c r="N1161" s="26"/>
      <c r="O1161" s="26"/>
      <c r="P1161" s="26"/>
      <c r="Q1161" s="26"/>
      <c r="R1161" s="26"/>
      <c r="S1161" s="26"/>
      <c r="T1161" s="27"/>
      <c r="U1161" s="28"/>
    </row>
    <row r="1162" spans="8:21" x14ac:dyDescent="0.25">
      <c r="H1162" s="24"/>
      <c r="I1162" s="25"/>
      <c r="J1162" s="25"/>
      <c r="K1162" s="26"/>
      <c r="L1162" s="26"/>
      <c r="M1162" s="26"/>
      <c r="N1162" s="26"/>
      <c r="O1162" s="26"/>
      <c r="P1162" s="26"/>
      <c r="Q1162" s="26"/>
      <c r="R1162" s="26"/>
      <c r="S1162" s="26"/>
      <c r="T1162" s="27"/>
      <c r="U1162" s="28"/>
    </row>
    <row r="1163" spans="8:21" x14ac:dyDescent="0.25">
      <c r="H1163" s="24"/>
      <c r="I1163" s="25"/>
      <c r="J1163" s="25"/>
      <c r="K1163" s="26"/>
      <c r="L1163" s="26"/>
      <c r="M1163" s="26"/>
      <c r="N1163" s="26"/>
      <c r="O1163" s="26"/>
      <c r="P1163" s="26"/>
      <c r="Q1163" s="26"/>
      <c r="R1163" s="26"/>
      <c r="S1163" s="26"/>
      <c r="T1163" s="27"/>
      <c r="U1163" s="28"/>
    </row>
    <row r="1164" spans="8:21" x14ac:dyDescent="0.25">
      <c r="H1164" s="24"/>
      <c r="I1164" s="25"/>
      <c r="J1164" s="25"/>
      <c r="K1164" s="26"/>
      <c r="L1164" s="26"/>
      <c r="M1164" s="26"/>
      <c r="N1164" s="26"/>
      <c r="O1164" s="26"/>
      <c r="P1164" s="26"/>
      <c r="Q1164" s="26"/>
      <c r="R1164" s="26"/>
      <c r="S1164" s="26"/>
      <c r="T1164" s="27"/>
      <c r="U1164" s="28"/>
    </row>
    <row r="1165" spans="8:21" x14ac:dyDescent="0.25">
      <c r="H1165" s="24"/>
      <c r="I1165" s="25"/>
      <c r="J1165" s="25"/>
      <c r="K1165" s="26"/>
      <c r="L1165" s="26"/>
      <c r="M1165" s="26"/>
      <c r="N1165" s="26"/>
      <c r="O1165" s="26"/>
      <c r="P1165" s="26"/>
      <c r="Q1165" s="26"/>
      <c r="R1165" s="26"/>
      <c r="S1165" s="26"/>
      <c r="T1165" s="27"/>
      <c r="U1165" s="28"/>
    </row>
    <row r="1166" spans="8:21" x14ac:dyDescent="0.25">
      <c r="H1166" s="24"/>
      <c r="I1166" s="25"/>
      <c r="J1166" s="25"/>
      <c r="K1166" s="26"/>
      <c r="L1166" s="26"/>
      <c r="M1166" s="26"/>
      <c r="N1166" s="26"/>
      <c r="O1166" s="26"/>
      <c r="P1166" s="26"/>
      <c r="Q1166" s="26"/>
      <c r="R1166" s="26"/>
      <c r="S1166" s="26"/>
      <c r="T1166" s="27"/>
      <c r="U1166" s="28"/>
    </row>
    <row r="1167" spans="8:21" x14ac:dyDescent="0.25">
      <c r="H1167" s="24"/>
      <c r="I1167" s="25"/>
      <c r="J1167" s="25"/>
      <c r="K1167" s="26"/>
      <c r="L1167" s="26"/>
      <c r="M1167" s="26"/>
      <c r="N1167" s="26"/>
      <c r="O1167" s="26"/>
      <c r="P1167" s="26"/>
      <c r="Q1167" s="26"/>
      <c r="R1167" s="26"/>
      <c r="S1167" s="26"/>
      <c r="T1167" s="27"/>
      <c r="U1167" s="28"/>
    </row>
    <row r="1168" spans="8:21" x14ac:dyDescent="0.25">
      <c r="H1168" s="24"/>
      <c r="I1168" s="25"/>
      <c r="J1168" s="25"/>
      <c r="K1168" s="26"/>
      <c r="L1168" s="26"/>
      <c r="M1168" s="26"/>
      <c r="N1168" s="26"/>
      <c r="O1168" s="26"/>
      <c r="P1168" s="26"/>
      <c r="Q1168" s="26"/>
      <c r="R1168" s="26"/>
      <c r="S1168" s="26"/>
      <c r="T1168" s="27"/>
      <c r="U1168" s="28"/>
    </row>
    <row r="1169" spans="8:21" x14ac:dyDescent="0.25">
      <c r="H1169" s="24"/>
      <c r="I1169" s="25"/>
      <c r="J1169" s="25"/>
      <c r="K1169" s="26"/>
      <c r="L1169" s="26"/>
      <c r="M1169" s="26"/>
      <c r="N1169" s="26"/>
      <c r="O1169" s="26"/>
      <c r="P1169" s="26"/>
      <c r="Q1169" s="26"/>
      <c r="R1169" s="26"/>
      <c r="S1169" s="26"/>
      <c r="T1169" s="27"/>
      <c r="U1169" s="28"/>
    </row>
    <row r="1170" spans="8:21" x14ac:dyDescent="0.25">
      <c r="H1170" s="24"/>
      <c r="I1170" s="25"/>
      <c r="J1170" s="25"/>
      <c r="K1170" s="26"/>
      <c r="L1170" s="26"/>
      <c r="M1170" s="26"/>
      <c r="N1170" s="26"/>
      <c r="O1170" s="26"/>
      <c r="P1170" s="26"/>
      <c r="Q1170" s="26"/>
      <c r="R1170" s="26"/>
      <c r="S1170" s="26"/>
      <c r="T1170" s="27"/>
      <c r="U1170" s="28"/>
    </row>
    <row r="1171" spans="8:21" x14ac:dyDescent="0.25">
      <c r="H1171" s="24"/>
      <c r="I1171" s="25"/>
      <c r="J1171" s="25"/>
      <c r="K1171" s="26"/>
      <c r="L1171" s="26"/>
      <c r="M1171" s="26"/>
      <c r="N1171" s="26"/>
      <c r="O1171" s="26"/>
      <c r="P1171" s="26"/>
      <c r="Q1171" s="26"/>
      <c r="R1171" s="26"/>
      <c r="S1171" s="26"/>
      <c r="T1171" s="27"/>
      <c r="U1171" s="28"/>
    </row>
    <row r="1172" spans="8:21" x14ac:dyDescent="0.25">
      <c r="H1172" s="24"/>
      <c r="I1172" s="25"/>
      <c r="J1172" s="25"/>
      <c r="K1172" s="26"/>
      <c r="L1172" s="26"/>
      <c r="M1172" s="26"/>
      <c r="N1172" s="26"/>
      <c r="O1172" s="26"/>
      <c r="P1172" s="26"/>
      <c r="Q1172" s="26"/>
      <c r="R1172" s="26"/>
      <c r="S1172" s="26"/>
      <c r="T1172" s="27"/>
      <c r="U1172" s="28"/>
    </row>
    <row r="1173" spans="8:21" x14ac:dyDescent="0.25">
      <c r="H1173" s="24"/>
      <c r="I1173" s="25"/>
      <c r="J1173" s="25"/>
      <c r="K1173" s="26"/>
      <c r="L1173" s="26"/>
      <c r="M1173" s="26"/>
      <c r="N1173" s="26"/>
      <c r="O1173" s="26"/>
      <c r="P1173" s="26"/>
      <c r="Q1173" s="26"/>
      <c r="R1173" s="26"/>
      <c r="S1173" s="26"/>
      <c r="T1173" s="27"/>
      <c r="U1173" s="28"/>
    </row>
    <row r="1174" spans="8:21" x14ac:dyDescent="0.25">
      <c r="H1174" s="24"/>
      <c r="I1174" s="25"/>
      <c r="J1174" s="25"/>
      <c r="K1174" s="26"/>
      <c r="L1174" s="26"/>
      <c r="M1174" s="26"/>
      <c r="N1174" s="26"/>
      <c r="O1174" s="26"/>
      <c r="P1174" s="26"/>
      <c r="Q1174" s="26"/>
      <c r="R1174" s="26"/>
      <c r="S1174" s="26"/>
      <c r="T1174" s="27"/>
      <c r="U1174" s="28"/>
    </row>
    <row r="1175" spans="8:21" x14ac:dyDescent="0.25">
      <c r="H1175" s="24"/>
      <c r="I1175" s="25"/>
      <c r="J1175" s="25"/>
      <c r="K1175" s="26"/>
      <c r="L1175" s="26"/>
      <c r="M1175" s="26"/>
      <c r="N1175" s="26"/>
      <c r="O1175" s="26"/>
      <c r="P1175" s="26"/>
      <c r="Q1175" s="26"/>
      <c r="R1175" s="26"/>
      <c r="S1175" s="26"/>
      <c r="T1175" s="27"/>
      <c r="U1175" s="28"/>
    </row>
    <row r="1176" spans="8:21" x14ac:dyDescent="0.25">
      <c r="H1176" s="24"/>
      <c r="I1176" s="25"/>
      <c r="J1176" s="25"/>
      <c r="K1176" s="26"/>
      <c r="L1176" s="26"/>
      <c r="M1176" s="26"/>
      <c r="N1176" s="26"/>
      <c r="O1176" s="26"/>
      <c r="P1176" s="26"/>
      <c r="Q1176" s="26"/>
      <c r="R1176" s="26"/>
      <c r="S1176" s="26"/>
      <c r="T1176" s="27"/>
      <c r="U1176" s="28"/>
    </row>
    <row r="1177" spans="8:21" x14ac:dyDescent="0.25">
      <c r="H1177" s="24"/>
      <c r="I1177" s="25"/>
      <c r="J1177" s="25"/>
      <c r="K1177" s="26"/>
      <c r="L1177" s="26"/>
      <c r="M1177" s="26"/>
      <c r="N1177" s="26"/>
      <c r="O1177" s="26"/>
      <c r="P1177" s="26"/>
      <c r="Q1177" s="26"/>
      <c r="R1177" s="26"/>
      <c r="S1177" s="26"/>
      <c r="T1177" s="27"/>
      <c r="U1177" s="28"/>
    </row>
    <row r="1178" spans="8:21" x14ac:dyDescent="0.25">
      <c r="H1178" s="24"/>
      <c r="I1178" s="25"/>
      <c r="J1178" s="25"/>
      <c r="K1178" s="26"/>
      <c r="L1178" s="26"/>
      <c r="M1178" s="26"/>
      <c r="N1178" s="26"/>
      <c r="O1178" s="26"/>
      <c r="P1178" s="26"/>
      <c r="Q1178" s="26"/>
      <c r="R1178" s="26"/>
      <c r="S1178" s="26"/>
      <c r="T1178" s="27"/>
      <c r="U1178" s="28"/>
    </row>
    <row r="1179" spans="8:21" x14ac:dyDescent="0.25">
      <c r="H1179" s="24"/>
      <c r="I1179" s="25"/>
      <c r="J1179" s="25"/>
      <c r="K1179" s="26"/>
      <c r="L1179" s="26"/>
      <c r="M1179" s="26"/>
      <c r="N1179" s="26"/>
      <c r="O1179" s="26"/>
      <c r="P1179" s="26"/>
      <c r="Q1179" s="26"/>
      <c r="R1179" s="26"/>
      <c r="S1179" s="26"/>
      <c r="T1179" s="27"/>
      <c r="U1179" s="28"/>
    </row>
    <row r="1180" spans="8:21" x14ac:dyDescent="0.25">
      <c r="H1180" s="24"/>
      <c r="I1180" s="25"/>
      <c r="J1180" s="25"/>
      <c r="K1180" s="26"/>
      <c r="L1180" s="26"/>
      <c r="M1180" s="26"/>
      <c r="N1180" s="26"/>
      <c r="O1180" s="26"/>
      <c r="P1180" s="26"/>
      <c r="Q1180" s="26"/>
      <c r="R1180" s="26"/>
      <c r="S1180" s="26"/>
      <c r="T1180" s="27"/>
      <c r="U1180" s="28"/>
    </row>
    <row r="1181" spans="8:21" x14ac:dyDescent="0.25">
      <c r="H1181" s="24"/>
      <c r="I1181" s="25"/>
      <c r="J1181" s="25"/>
      <c r="K1181" s="26"/>
      <c r="L1181" s="26"/>
      <c r="M1181" s="26"/>
      <c r="N1181" s="26"/>
      <c r="O1181" s="26"/>
      <c r="P1181" s="26"/>
      <c r="Q1181" s="26"/>
      <c r="R1181" s="26"/>
      <c r="S1181" s="26"/>
      <c r="T1181" s="27"/>
      <c r="U1181" s="28"/>
    </row>
    <row r="1182" spans="8:21" x14ac:dyDescent="0.25">
      <c r="H1182" s="24"/>
      <c r="I1182" s="25"/>
      <c r="J1182" s="25"/>
      <c r="K1182" s="26"/>
      <c r="L1182" s="26"/>
      <c r="M1182" s="26"/>
      <c r="N1182" s="26"/>
      <c r="O1182" s="26"/>
      <c r="P1182" s="26"/>
      <c r="Q1182" s="26"/>
      <c r="R1182" s="26"/>
      <c r="S1182" s="26"/>
      <c r="T1182" s="27"/>
      <c r="U1182" s="28"/>
    </row>
    <row r="1183" spans="8:21" x14ac:dyDescent="0.25">
      <c r="H1183" s="24"/>
      <c r="I1183" s="25"/>
      <c r="J1183" s="25"/>
      <c r="K1183" s="26"/>
      <c r="L1183" s="26"/>
      <c r="M1183" s="26"/>
      <c r="N1183" s="26"/>
      <c r="O1183" s="26"/>
      <c r="P1183" s="26"/>
      <c r="Q1183" s="26"/>
      <c r="R1183" s="26"/>
      <c r="S1183" s="26"/>
      <c r="T1183" s="27"/>
      <c r="U1183" s="28"/>
    </row>
    <row r="1184" spans="8:21" x14ac:dyDescent="0.25">
      <c r="H1184" s="24"/>
      <c r="I1184" s="25"/>
      <c r="J1184" s="25"/>
      <c r="K1184" s="26"/>
      <c r="L1184" s="26"/>
      <c r="M1184" s="26"/>
      <c r="N1184" s="26"/>
      <c r="O1184" s="26"/>
      <c r="P1184" s="26"/>
      <c r="Q1184" s="26"/>
      <c r="R1184" s="26"/>
      <c r="S1184" s="26"/>
      <c r="T1184" s="27"/>
      <c r="U1184" s="28"/>
    </row>
    <row r="1185" spans="8:21" x14ac:dyDescent="0.25">
      <c r="H1185" s="24"/>
      <c r="I1185" s="25"/>
      <c r="J1185" s="25"/>
      <c r="K1185" s="26"/>
      <c r="L1185" s="26"/>
      <c r="M1185" s="26"/>
      <c r="N1185" s="26"/>
      <c r="O1185" s="26"/>
      <c r="P1185" s="26"/>
      <c r="Q1185" s="26"/>
      <c r="R1185" s="26"/>
      <c r="S1185" s="26"/>
      <c r="T1185" s="27"/>
      <c r="U1185" s="28"/>
    </row>
    <row r="1186" spans="8:21" x14ac:dyDescent="0.25">
      <c r="H1186" s="24"/>
      <c r="I1186" s="25"/>
      <c r="J1186" s="25"/>
      <c r="K1186" s="26"/>
      <c r="L1186" s="26"/>
      <c r="M1186" s="26"/>
      <c r="N1186" s="26"/>
      <c r="O1186" s="26"/>
      <c r="P1186" s="26"/>
      <c r="Q1186" s="26"/>
      <c r="R1186" s="26"/>
      <c r="S1186" s="26"/>
      <c r="T1186" s="27"/>
      <c r="U1186" s="28"/>
    </row>
    <row r="1187" spans="8:21" x14ac:dyDescent="0.25">
      <c r="H1187" s="24"/>
      <c r="I1187" s="25"/>
      <c r="J1187" s="25"/>
      <c r="K1187" s="26"/>
      <c r="L1187" s="26"/>
      <c r="M1187" s="26"/>
      <c r="N1187" s="26"/>
      <c r="O1187" s="26"/>
      <c r="P1187" s="26"/>
      <c r="Q1187" s="26"/>
      <c r="R1187" s="26"/>
      <c r="S1187" s="26"/>
      <c r="T1187" s="27"/>
      <c r="U1187" s="28"/>
    </row>
    <row r="1188" spans="8:21" x14ac:dyDescent="0.25">
      <c r="H1188" s="24"/>
      <c r="I1188" s="25"/>
      <c r="J1188" s="25"/>
      <c r="K1188" s="26"/>
      <c r="L1188" s="26"/>
      <c r="M1188" s="26"/>
      <c r="N1188" s="26"/>
      <c r="O1188" s="26"/>
      <c r="P1188" s="26"/>
      <c r="Q1188" s="26"/>
      <c r="R1188" s="26"/>
      <c r="S1188" s="26"/>
      <c r="T1188" s="27"/>
      <c r="U1188" s="28"/>
    </row>
    <row r="1189" spans="8:21" x14ac:dyDescent="0.25">
      <c r="H1189" s="24"/>
      <c r="I1189" s="25"/>
      <c r="J1189" s="25"/>
      <c r="K1189" s="26"/>
      <c r="L1189" s="26"/>
      <c r="M1189" s="26"/>
      <c r="N1189" s="26"/>
      <c r="O1189" s="26"/>
      <c r="P1189" s="26"/>
      <c r="Q1189" s="26"/>
      <c r="R1189" s="26"/>
      <c r="S1189" s="26"/>
      <c r="T1189" s="27"/>
      <c r="U1189" s="28"/>
    </row>
    <row r="1190" spans="8:21" x14ac:dyDescent="0.25">
      <c r="H1190" s="24"/>
      <c r="I1190" s="25"/>
      <c r="J1190" s="25"/>
      <c r="K1190" s="26"/>
      <c r="L1190" s="26"/>
      <c r="M1190" s="26"/>
      <c r="N1190" s="26"/>
      <c r="O1190" s="26"/>
      <c r="P1190" s="26"/>
      <c r="Q1190" s="26"/>
      <c r="R1190" s="26"/>
      <c r="S1190" s="26"/>
      <c r="T1190" s="27"/>
      <c r="U1190" s="28"/>
    </row>
    <row r="1191" spans="8:21" x14ac:dyDescent="0.25">
      <c r="H1191" s="24"/>
      <c r="I1191" s="25"/>
      <c r="J1191" s="25"/>
      <c r="K1191" s="26"/>
      <c r="L1191" s="26"/>
      <c r="M1191" s="26"/>
      <c r="N1191" s="26"/>
      <c r="O1191" s="26"/>
      <c r="P1191" s="26"/>
      <c r="Q1191" s="26"/>
      <c r="R1191" s="26"/>
      <c r="S1191" s="26"/>
      <c r="T1191" s="27"/>
      <c r="U1191" s="28"/>
    </row>
    <row r="1192" spans="8:21" x14ac:dyDescent="0.25">
      <c r="H1192" s="24"/>
      <c r="I1192" s="25"/>
      <c r="J1192" s="25"/>
      <c r="K1192" s="26"/>
      <c r="L1192" s="26"/>
      <c r="M1192" s="26"/>
      <c r="N1192" s="26"/>
      <c r="O1192" s="26"/>
      <c r="P1192" s="26"/>
      <c r="Q1192" s="26"/>
      <c r="R1192" s="26"/>
      <c r="S1192" s="26"/>
      <c r="T1192" s="27"/>
      <c r="U1192" s="28"/>
    </row>
    <row r="1193" spans="8:21" x14ac:dyDescent="0.25">
      <c r="H1193" s="24"/>
      <c r="I1193" s="25"/>
      <c r="J1193" s="25"/>
      <c r="K1193" s="26"/>
      <c r="L1193" s="26"/>
      <c r="M1193" s="26"/>
      <c r="N1193" s="26"/>
      <c r="O1193" s="26"/>
      <c r="P1193" s="26"/>
      <c r="Q1193" s="26"/>
      <c r="R1193" s="26"/>
      <c r="S1193" s="26"/>
      <c r="T1193" s="27"/>
      <c r="U1193" s="28"/>
    </row>
    <row r="1194" spans="8:21" x14ac:dyDescent="0.25">
      <c r="H1194" s="24"/>
      <c r="I1194" s="25"/>
      <c r="J1194" s="25"/>
      <c r="K1194" s="26"/>
      <c r="L1194" s="26"/>
      <c r="M1194" s="26"/>
      <c r="N1194" s="26"/>
      <c r="O1194" s="26"/>
      <c r="P1194" s="26"/>
      <c r="Q1194" s="26"/>
      <c r="R1194" s="26"/>
      <c r="S1194" s="26"/>
      <c r="T1194" s="27"/>
      <c r="U1194" s="28"/>
    </row>
    <row r="1195" spans="8:21" x14ac:dyDescent="0.25">
      <c r="H1195" s="24"/>
      <c r="I1195" s="25"/>
      <c r="J1195" s="25"/>
      <c r="K1195" s="26"/>
      <c r="L1195" s="26"/>
      <c r="M1195" s="26"/>
      <c r="N1195" s="26"/>
      <c r="O1195" s="26"/>
      <c r="P1195" s="26"/>
      <c r="Q1195" s="26"/>
      <c r="R1195" s="26"/>
      <c r="S1195" s="26"/>
      <c r="T1195" s="27"/>
      <c r="U1195" s="28"/>
    </row>
    <row r="1196" spans="8:21" x14ac:dyDescent="0.25">
      <c r="H1196" s="24"/>
      <c r="I1196" s="25"/>
      <c r="J1196" s="25"/>
      <c r="K1196" s="26"/>
      <c r="L1196" s="26"/>
      <c r="M1196" s="26"/>
      <c r="N1196" s="26"/>
      <c r="O1196" s="26"/>
      <c r="P1196" s="26"/>
      <c r="Q1196" s="26"/>
      <c r="R1196" s="26"/>
      <c r="S1196" s="26"/>
      <c r="T1196" s="27"/>
      <c r="U1196" s="28"/>
    </row>
    <row r="1197" spans="8:21" x14ac:dyDescent="0.25">
      <c r="H1197" s="24"/>
      <c r="I1197" s="25"/>
      <c r="J1197" s="25"/>
      <c r="K1197" s="26"/>
      <c r="L1197" s="26"/>
      <c r="M1197" s="26"/>
      <c r="N1197" s="26"/>
      <c r="O1197" s="26"/>
      <c r="P1197" s="26"/>
      <c r="Q1197" s="26"/>
      <c r="R1197" s="26"/>
      <c r="S1197" s="26"/>
      <c r="T1197" s="27"/>
      <c r="U1197" s="28"/>
    </row>
    <row r="1198" spans="8:21" x14ac:dyDescent="0.25">
      <c r="H1198" s="24"/>
      <c r="I1198" s="25"/>
      <c r="J1198" s="25"/>
      <c r="K1198" s="26"/>
      <c r="L1198" s="26"/>
      <c r="M1198" s="26"/>
      <c r="N1198" s="26"/>
      <c r="O1198" s="26"/>
      <c r="P1198" s="26"/>
      <c r="Q1198" s="26"/>
      <c r="R1198" s="26"/>
      <c r="S1198" s="26"/>
      <c r="T1198" s="27"/>
      <c r="U1198" s="28"/>
    </row>
    <row r="1199" spans="8:21" x14ac:dyDescent="0.25">
      <c r="H1199" s="24"/>
      <c r="I1199" s="25"/>
      <c r="J1199" s="25"/>
      <c r="K1199" s="26"/>
      <c r="L1199" s="26"/>
      <c r="M1199" s="26"/>
      <c r="N1199" s="26"/>
      <c r="O1199" s="26"/>
      <c r="P1199" s="26"/>
      <c r="Q1199" s="26"/>
      <c r="R1199" s="26"/>
      <c r="S1199" s="26"/>
      <c r="T1199" s="27"/>
      <c r="U1199" s="28"/>
    </row>
    <row r="1200" spans="8:21" x14ac:dyDescent="0.25">
      <c r="H1200" s="24"/>
      <c r="I1200" s="25"/>
      <c r="J1200" s="25"/>
      <c r="K1200" s="26"/>
      <c r="L1200" s="26"/>
      <c r="M1200" s="26"/>
      <c r="N1200" s="26"/>
      <c r="O1200" s="26"/>
      <c r="P1200" s="26"/>
      <c r="Q1200" s="26"/>
      <c r="R1200" s="26"/>
      <c r="S1200" s="26"/>
      <c r="T1200" s="27"/>
      <c r="U1200" s="28"/>
    </row>
    <row r="1201" spans="8:21" x14ac:dyDescent="0.25">
      <c r="H1201" s="24"/>
      <c r="I1201" s="25"/>
      <c r="J1201" s="25"/>
      <c r="K1201" s="26"/>
      <c r="L1201" s="26"/>
      <c r="M1201" s="26"/>
      <c r="N1201" s="26"/>
      <c r="O1201" s="26"/>
      <c r="P1201" s="26"/>
      <c r="Q1201" s="26"/>
      <c r="R1201" s="26"/>
      <c r="S1201" s="26"/>
      <c r="T1201" s="27"/>
      <c r="U1201" s="28"/>
    </row>
    <row r="1202" spans="8:21" x14ac:dyDescent="0.25">
      <c r="H1202" s="24"/>
      <c r="I1202" s="25"/>
      <c r="J1202" s="25"/>
      <c r="K1202" s="26"/>
      <c r="L1202" s="26"/>
      <c r="M1202" s="26"/>
      <c r="N1202" s="26"/>
      <c r="O1202" s="26"/>
      <c r="P1202" s="26"/>
      <c r="Q1202" s="26"/>
      <c r="R1202" s="26"/>
      <c r="S1202" s="26"/>
      <c r="T1202" s="27"/>
      <c r="U1202" s="28"/>
    </row>
    <row r="1203" spans="8:21" x14ac:dyDescent="0.25">
      <c r="H1203" s="24"/>
      <c r="I1203" s="25"/>
      <c r="J1203" s="25"/>
      <c r="K1203" s="26"/>
      <c r="L1203" s="26"/>
      <c r="M1203" s="26"/>
      <c r="N1203" s="26"/>
      <c r="O1203" s="26"/>
      <c r="P1203" s="26"/>
      <c r="Q1203" s="26"/>
      <c r="R1203" s="26"/>
      <c r="S1203" s="26"/>
      <c r="T1203" s="27"/>
      <c r="U1203" s="28"/>
    </row>
    <row r="1204" spans="8:21" x14ac:dyDescent="0.25">
      <c r="H1204" s="24"/>
      <c r="I1204" s="25"/>
      <c r="J1204" s="25"/>
      <c r="K1204" s="26"/>
      <c r="L1204" s="26"/>
      <c r="M1204" s="26"/>
      <c r="N1204" s="26"/>
      <c r="O1204" s="26"/>
      <c r="P1204" s="26"/>
      <c r="Q1204" s="26"/>
      <c r="R1204" s="26"/>
      <c r="S1204" s="26"/>
      <c r="T1204" s="27"/>
      <c r="U1204" s="28"/>
    </row>
    <row r="1205" spans="8:21" x14ac:dyDescent="0.25">
      <c r="H1205" s="24"/>
      <c r="I1205" s="25"/>
      <c r="J1205" s="25"/>
      <c r="K1205" s="26"/>
      <c r="L1205" s="26"/>
      <c r="M1205" s="26"/>
      <c r="N1205" s="26"/>
      <c r="O1205" s="26"/>
      <c r="P1205" s="26"/>
      <c r="Q1205" s="26"/>
      <c r="R1205" s="26"/>
      <c r="S1205" s="26"/>
      <c r="T1205" s="27"/>
      <c r="U1205" s="28"/>
    </row>
    <row r="1206" spans="8:21" x14ac:dyDescent="0.25">
      <c r="H1206" s="24"/>
      <c r="I1206" s="25"/>
      <c r="J1206" s="25"/>
      <c r="K1206" s="26"/>
      <c r="L1206" s="26"/>
      <c r="M1206" s="26"/>
      <c r="N1206" s="26"/>
      <c r="O1206" s="26"/>
      <c r="P1206" s="26"/>
      <c r="Q1206" s="26"/>
      <c r="R1206" s="26"/>
      <c r="S1206" s="26"/>
      <c r="T1206" s="27"/>
      <c r="U1206" s="28"/>
    </row>
    <row r="1207" spans="8:21" x14ac:dyDescent="0.25">
      <c r="H1207" s="24"/>
      <c r="I1207" s="25"/>
      <c r="J1207" s="25"/>
      <c r="K1207" s="26"/>
      <c r="L1207" s="26"/>
      <c r="M1207" s="26"/>
      <c r="N1207" s="26"/>
      <c r="O1207" s="26"/>
      <c r="P1207" s="26"/>
      <c r="Q1207" s="26"/>
      <c r="R1207" s="26"/>
      <c r="S1207" s="26"/>
      <c r="T1207" s="27"/>
      <c r="U1207" s="28"/>
    </row>
    <row r="1208" spans="8:21" x14ac:dyDescent="0.25">
      <c r="H1208" s="24"/>
      <c r="I1208" s="25"/>
      <c r="J1208" s="25"/>
      <c r="K1208" s="26"/>
      <c r="L1208" s="26"/>
      <c r="M1208" s="26"/>
      <c r="N1208" s="26"/>
      <c r="O1208" s="26"/>
      <c r="P1208" s="26"/>
      <c r="Q1208" s="26"/>
      <c r="R1208" s="26"/>
      <c r="S1208" s="26"/>
      <c r="T1208" s="27"/>
      <c r="U1208" s="28"/>
    </row>
    <row r="1209" spans="8:21" x14ac:dyDescent="0.25">
      <c r="H1209" s="24"/>
      <c r="I1209" s="25"/>
      <c r="J1209" s="25"/>
      <c r="K1209" s="26"/>
      <c r="L1209" s="26"/>
      <c r="M1209" s="26"/>
      <c r="N1209" s="26"/>
      <c r="O1209" s="26"/>
      <c r="P1209" s="26"/>
      <c r="Q1209" s="26"/>
      <c r="R1209" s="26"/>
      <c r="S1209" s="26"/>
      <c r="T1209" s="27"/>
      <c r="U1209" s="28"/>
    </row>
    <row r="1210" spans="8:21" x14ac:dyDescent="0.25">
      <c r="H1210" s="24"/>
      <c r="I1210" s="25"/>
      <c r="J1210" s="25"/>
      <c r="K1210" s="26"/>
      <c r="L1210" s="26"/>
      <c r="M1210" s="26"/>
      <c r="N1210" s="26"/>
      <c r="O1210" s="26"/>
      <c r="P1210" s="26"/>
      <c r="Q1210" s="26"/>
      <c r="R1210" s="26"/>
      <c r="S1210" s="26"/>
      <c r="T1210" s="27"/>
      <c r="U1210" s="28"/>
    </row>
    <row r="1211" spans="8:21" x14ac:dyDescent="0.25">
      <c r="H1211" s="24"/>
      <c r="I1211" s="25"/>
      <c r="J1211" s="25"/>
      <c r="K1211" s="26"/>
      <c r="L1211" s="26"/>
      <c r="M1211" s="26"/>
      <c r="N1211" s="26"/>
      <c r="O1211" s="26"/>
      <c r="P1211" s="26"/>
      <c r="Q1211" s="26"/>
      <c r="R1211" s="26"/>
      <c r="S1211" s="26"/>
      <c r="T1211" s="27"/>
      <c r="U1211" s="28"/>
    </row>
    <row r="1212" spans="8:21" x14ac:dyDescent="0.25">
      <c r="H1212" s="24"/>
      <c r="I1212" s="25"/>
      <c r="J1212" s="25"/>
      <c r="K1212" s="26"/>
      <c r="L1212" s="26"/>
      <c r="M1212" s="26"/>
      <c r="N1212" s="26"/>
      <c r="O1212" s="26"/>
      <c r="P1212" s="26"/>
      <c r="Q1212" s="26"/>
      <c r="R1212" s="26"/>
      <c r="S1212" s="26"/>
      <c r="T1212" s="27"/>
      <c r="U1212" s="28"/>
    </row>
    <row r="1213" spans="8:21" x14ac:dyDescent="0.25">
      <c r="H1213" s="24"/>
      <c r="I1213" s="25"/>
      <c r="J1213" s="25"/>
      <c r="K1213" s="26"/>
      <c r="L1213" s="26"/>
      <c r="M1213" s="26"/>
      <c r="N1213" s="26"/>
      <c r="O1213" s="26"/>
      <c r="P1213" s="26"/>
      <c r="Q1213" s="26"/>
      <c r="R1213" s="26"/>
      <c r="S1213" s="26"/>
      <c r="T1213" s="27"/>
      <c r="U1213" s="28"/>
    </row>
    <row r="1214" spans="8:21" x14ac:dyDescent="0.25">
      <c r="H1214" s="24"/>
      <c r="I1214" s="25"/>
      <c r="J1214" s="25"/>
      <c r="K1214" s="26"/>
      <c r="L1214" s="26"/>
      <c r="M1214" s="26"/>
      <c r="N1214" s="26"/>
      <c r="O1214" s="26"/>
      <c r="P1214" s="26"/>
      <c r="Q1214" s="26"/>
      <c r="R1214" s="26"/>
      <c r="S1214" s="26"/>
      <c r="T1214" s="27"/>
      <c r="U1214" s="28"/>
    </row>
    <row r="1215" spans="8:21" x14ac:dyDescent="0.25">
      <c r="H1215" s="24"/>
      <c r="I1215" s="25"/>
      <c r="J1215" s="25"/>
      <c r="K1215" s="26"/>
      <c r="L1215" s="26"/>
      <c r="M1215" s="26"/>
      <c r="N1215" s="26"/>
      <c r="O1215" s="26"/>
      <c r="P1215" s="26"/>
      <c r="Q1215" s="26"/>
      <c r="R1215" s="26"/>
      <c r="S1215" s="26"/>
      <c r="T1215" s="27"/>
      <c r="U1215" s="28"/>
    </row>
    <row r="1216" spans="8:21" x14ac:dyDescent="0.25">
      <c r="H1216" s="24"/>
      <c r="I1216" s="25"/>
      <c r="J1216" s="25"/>
      <c r="K1216" s="26"/>
      <c r="L1216" s="26"/>
      <c r="M1216" s="26"/>
      <c r="N1216" s="26"/>
      <c r="O1216" s="26"/>
      <c r="P1216" s="26"/>
      <c r="Q1216" s="26"/>
      <c r="R1216" s="26"/>
      <c r="S1216" s="26"/>
      <c r="T1216" s="27"/>
      <c r="U1216" s="28"/>
    </row>
    <row r="1217" spans="8:21" x14ac:dyDescent="0.25">
      <c r="H1217" s="24"/>
      <c r="I1217" s="25"/>
      <c r="J1217" s="25"/>
      <c r="K1217" s="26"/>
      <c r="L1217" s="26"/>
      <c r="M1217" s="26"/>
      <c r="N1217" s="26"/>
      <c r="O1217" s="26"/>
      <c r="P1217" s="26"/>
      <c r="Q1217" s="26"/>
      <c r="R1217" s="26"/>
      <c r="S1217" s="26"/>
      <c r="T1217" s="27"/>
      <c r="U1217" s="28"/>
    </row>
    <row r="1218" spans="8:21" x14ac:dyDescent="0.25">
      <c r="H1218" s="24"/>
      <c r="I1218" s="25"/>
      <c r="J1218" s="25"/>
      <c r="K1218" s="26"/>
      <c r="L1218" s="26"/>
      <c r="M1218" s="26"/>
      <c r="N1218" s="26"/>
      <c r="O1218" s="26"/>
      <c r="P1218" s="26"/>
      <c r="Q1218" s="26"/>
      <c r="R1218" s="26"/>
      <c r="S1218" s="26"/>
      <c r="T1218" s="27"/>
      <c r="U1218" s="28"/>
    </row>
    <row r="1219" spans="8:21" x14ac:dyDescent="0.25">
      <c r="H1219" s="24"/>
      <c r="I1219" s="25"/>
      <c r="J1219" s="25"/>
      <c r="K1219" s="26"/>
      <c r="L1219" s="26"/>
      <c r="M1219" s="26"/>
      <c r="N1219" s="26"/>
      <c r="O1219" s="26"/>
      <c r="P1219" s="26"/>
      <c r="Q1219" s="26"/>
      <c r="R1219" s="26"/>
      <c r="S1219" s="26"/>
      <c r="T1219" s="27"/>
      <c r="U1219" s="28"/>
    </row>
    <row r="1220" spans="8:21" x14ac:dyDescent="0.25">
      <c r="H1220" s="24"/>
      <c r="I1220" s="25"/>
      <c r="J1220" s="25"/>
      <c r="K1220" s="26"/>
      <c r="L1220" s="26"/>
      <c r="M1220" s="26"/>
      <c r="N1220" s="26"/>
      <c r="O1220" s="26"/>
      <c r="P1220" s="26"/>
      <c r="Q1220" s="26"/>
      <c r="R1220" s="26"/>
      <c r="S1220" s="26"/>
      <c r="T1220" s="27"/>
      <c r="U1220" s="28"/>
    </row>
    <row r="1221" spans="8:21" x14ac:dyDescent="0.25">
      <c r="H1221" s="24"/>
      <c r="I1221" s="25"/>
      <c r="J1221" s="25"/>
      <c r="K1221" s="26"/>
      <c r="L1221" s="26"/>
      <c r="M1221" s="26"/>
      <c r="N1221" s="26"/>
      <c r="O1221" s="26"/>
      <c r="P1221" s="26"/>
      <c r="Q1221" s="26"/>
      <c r="R1221" s="26"/>
      <c r="S1221" s="26"/>
      <c r="T1221" s="27"/>
      <c r="U1221" s="28"/>
    </row>
    <row r="1222" spans="8:21" x14ac:dyDescent="0.25">
      <c r="H1222" s="24"/>
      <c r="I1222" s="25"/>
      <c r="J1222" s="25"/>
      <c r="K1222" s="26"/>
      <c r="L1222" s="26"/>
      <c r="M1222" s="26"/>
      <c r="N1222" s="26"/>
      <c r="O1222" s="26"/>
      <c r="P1222" s="26"/>
      <c r="Q1222" s="26"/>
      <c r="R1222" s="26"/>
      <c r="S1222" s="26"/>
      <c r="T1222" s="27"/>
      <c r="U1222" s="28"/>
    </row>
    <row r="1223" spans="8:21" x14ac:dyDescent="0.25">
      <c r="H1223" s="24"/>
      <c r="I1223" s="25"/>
      <c r="J1223" s="25"/>
      <c r="K1223" s="26"/>
      <c r="L1223" s="26"/>
      <c r="M1223" s="26"/>
      <c r="N1223" s="26"/>
      <c r="O1223" s="26"/>
      <c r="P1223" s="26"/>
      <c r="Q1223" s="26"/>
      <c r="R1223" s="26"/>
      <c r="S1223" s="26"/>
      <c r="T1223" s="27"/>
      <c r="U1223" s="28"/>
    </row>
    <row r="1224" spans="8:21" x14ac:dyDescent="0.25">
      <c r="H1224" s="24"/>
      <c r="I1224" s="25"/>
      <c r="J1224" s="25"/>
      <c r="K1224" s="26"/>
      <c r="L1224" s="26"/>
      <c r="M1224" s="26"/>
      <c r="N1224" s="26"/>
      <c r="O1224" s="26"/>
      <c r="P1224" s="26"/>
      <c r="Q1224" s="26"/>
      <c r="R1224" s="26"/>
      <c r="S1224" s="26"/>
      <c r="T1224" s="27"/>
      <c r="U1224" s="28"/>
    </row>
    <row r="1225" spans="8:21" x14ac:dyDescent="0.25">
      <c r="H1225" s="24"/>
      <c r="I1225" s="25"/>
      <c r="J1225" s="25"/>
      <c r="K1225" s="26"/>
      <c r="L1225" s="26"/>
      <c r="M1225" s="26"/>
      <c r="N1225" s="26"/>
      <c r="O1225" s="26"/>
      <c r="P1225" s="26"/>
      <c r="Q1225" s="26"/>
      <c r="R1225" s="26"/>
      <c r="S1225" s="26"/>
      <c r="T1225" s="27"/>
      <c r="U1225" s="28"/>
    </row>
    <row r="1226" spans="8:21" x14ac:dyDescent="0.25">
      <c r="H1226" s="24"/>
      <c r="I1226" s="25"/>
      <c r="J1226" s="25"/>
      <c r="K1226" s="26"/>
      <c r="L1226" s="26"/>
      <c r="M1226" s="26"/>
      <c r="N1226" s="26"/>
      <c r="O1226" s="26"/>
      <c r="P1226" s="26"/>
      <c r="Q1226" s="26"/>
      <c r="R1226" s="26"/>
      <c r="S1226" s="26"/>
      <c r="T1226" s="27"/>
      <c r="U1226" s="28"/>
    </row>
    <row r="1227" spans="8:21" x14ac:dyDescent="0.25">
      <c r="H1227" s="24"/>
      <c r="I1227" s="25"/>
      <c r="J1227" s="25"/>
      <c r="K1227" s="26"/>
      <c r="L1227" s="26"/>
      <c r="M1227" s="26"/>
      <c r="N1227" s="26"/>
      <c r="O1227" s="26"/>
      <c r="P1227" s="26"/>
      <c r="Q1227" s="26"/>
      <c r="R1227" s="26"/>
      <c r="S1227" s="26"/>
      <c r="T1227" s="27"/>
      <c r="U1227" s="28"/>
    </row>
    <row r="1228" spans="8:21" x14ac:dyDescent="0.25">
      <c r="H1228" s="24"/>
      <c r="I1228" s="25"/>
      <c r="J1228" s="25"/>
      <c r="K1228" s="26"/>
      <c r="L1228" s="26"/>
      <c r="M1228" s="26"/>
      <c r="N1228" s="26"/>
      <c r="O1228" s="26"/>
      <c r="P1228" s="26"/>
      <c r="Q1228" s="26"/>
      <c r="R1228" s="26"/>
      <c r="S1228" s="26"/>
      <c r="T1228" s="27"/>
      <c r="U1228" s="28"/>
    </row>
    <row r="1229" spans="8:21" x14ac:dyDescent="0.25">
      <c r="H1229" s="24"/>
      <c r="I1229" s="25"/>
      <c r="J1229" s="25"/>
      <c r="K1229" s="26"/>
      <c r="L1229" s="26"/>
      <c r="M1229" s="26"/>
      <c r="N1229" s="26"/>
      <c r="O1229" s="26"/>
      <c r="P1229" s="26"/>
      <c r="Q1229" s="26"/>
      <c r="R1229" s="26"/>
      <c r="S1229" s="26"/>
      <c r="T1229" s="27"/>
      <c r="U1229" s="28"/>
    </row>
    <row r="1230" spans="8:21" x14ac:dyDescent="0.25">
      <c r="H1230" s="24"/>
      <c r="I1230" s="25"/>
      <c r="J1230" s="25"/>
      <c r="K1230" s="26"/>
      <c r="L1230" s="26"/>
      <c r="M1230" s="26"/>
      <c r="N1230" s="26"/>
      <c r="O1230" s="26"/>
      <c r="P1230" s="26"/>
      <c r="Q1230" s="26"/>
      <c r="R1230" s="26"/>
      <c r="S1230" s="26"/>
      <c r="T1230" s="27"/>
      <c r="U1230" s="28"/>
    </row>
    <row r="1231" spans="8:21" x14ac:dyDescent="0.25">
      <c r="H1231" s="24"/>
      <c r="I1231" s="25"/>
      <c r="J1231" s="25"/>
      <c r="K1231" s="26"/>
      <c r="L1231" s="26"/>
      <c r="M1231" s="26"/>
      <c r="N1231" s="26"/>
      <c r="O1231" s="26"/>
      <c r="P1231" s="26"/>
      <c r="Q1231" s="26"/>
      <c r="R1231" s="26"/>
      <c r="S1231" s="26"/>
      <c r="T1231" s="27"/>
      <c r="U1231" s="28"/>
    </row>
    <row r="1232" spans="8:21" x14ac:dyDescent="0.25">
      <c r="H1232" s="24"/>
      <c r="I1232" s="25"/>
      <c r="J1232" s="25"/>
      <c r="K1232" s="26"/>
      <c r="L1232" s="26"/>
      <c r="M1232" s="26"/>
      <c r="N1232" s="26"/>
      <c r="O1232" s="26"/>
      <c r="P1232" s="26"/>
      <c r="Q1232" s="26"/>
      <c r="R1232" s="26"/>
      <c r="S1232" s="26"/>
      <c r="T1232" s="27"/>
      <c r="U1232" s="28"/>
    </row>
    <row r="1233" spans="8:21" x14ac:dyDescent="0.25">
      <c r="H1233" s="24"/>
      <c r="I1233" s="25"/>
      <c r="J1233" s="25"/>
      <c r="K1233" s="26"/>
      <c r="L1233" s="26"/>
      <c r="M1233" s="26"/>
      <c r="N1233" s="26"/>
      <c r="O1233" s="26"/>
      <c r="P1233" s="26"/>
      <c r="Q1233" s="26"/>
      <c r="R1233" s="26"/>
      <c r="S1233" s="26"/>
      <c r="T1233" s="27"/>
      <c r="U1233" s="28"/>
    </row>
    <row r="1234" spans="8:21" x14ac:dyDescent="0.25">
      <c r="H1234" s="24"/>
      <c r="I1234" s="25"/>
      <c r="J1234" s="25"/>
      <c r="K1234" s="26"/>
      <c r="L1234" s="26"/>
      <c r="M1234" s="26"/>
      <c r="N1234" s="26"/>
      <c r="O1234" s="26"/>
      <c r="P1234" s="26"/>
      <c r="Q1234" s="26"/>
      <c r="R1234" s="26"/>
      <c r="S1234" s="26"/>
      <c r="T1234" s="27"/>
      <c r="U1234" s="28"/>
    </row>
    <row r="1235" spans="8:21" x14ac:dyDescent="0.25">
      <c r="H1235" s="24"/>
      <c r="I1235" s="25"/>
      <c r="J1235" s="25"/>
      <c r="K1235" s="26"/>
      <c r="L1235" s="26"/>
      <c r="M1235" s="26"/>
      <c r="N1235" s="26"/>
      <c r="O1235" s="26"/>
      <c r="P1235" s="26"/>
      <c r="Q1235" s="26"/>
      <c r="R1235" s="26"/>
      <c r="S1235" s="26"/>
      <c r="T1235" s="27"/>
      <c r="U1235" s="28"/>
    </row>
    <row r="1236" spans="8:21" x14ac:dyDescent="0.25">
      <c r="H1236" s="24"/>
      <c r="I1236" s="25"/>
      <c r="J1236" s="25"/>
      <c r="K1236" s="26"/>
      <c r="L1236" s="26"/>
      <c r="M1236" s="26"/>
      <c r="N1236" s="26"/>
      <c r="O1236" s="26"/>
      <c r="P1236" s="26"/>
      <c r="Q1236" s="26"/>
      <c r="R1236" s="26"/>
      <c r="S1236" s="26"/>
      <c r="T1236" s="27"/>
      <c r="U1236" s="28"/>
    </row>
    <row r="1237" spans="8:21" x14ac:dyDescent="0.25">
      <c r="H1237" s="24"/>
      <c r="I1237" s="25"/>
      <c r="J1237" s="25"/>
      <c r="K1237" s="26"/>
      <c r="L1237" s="26"/>
      <c r="M1237" s="26"/>
      <c r="N1237" s="26"/>
      <c r="O1237" s="26"/>
      <c r="P1237" s="26"/>
      <c r="Q1237" s="26"/>
      <c r="R1237" s="26"/>
      <c r="S1237" s="26"/>
      <c r="T1237" s="27"/>
      <c r="U1237" s="28"/>
    </row>
    <row r="1238" spans="8:21" x14ac:dyDescent="0.25">
      <c r="H1238" s="24"/>
      <c r="I1238" s="25"/>
      <c r="J1238" s="25"/>
      <c r="K1238" s="26"/>
      <c r="L1238" s="26"/>
      <c r="M1238" s="26"/>
      <c r="N1238" s="26"/>
      <c r="O1238" s="26"/>
      <c r="P1238" s="26"/>
      <c r="Q1238" s="26"/>
      <c r="R1238" s="26"/>
      <c r="S1238" s="26"/>
      <c r="T1238" s="27"/>
      <c r="U1238" s="28"/>
    </row>
    <row r="1239" spans="8:21" x14ac:dyDescent="0.25">
      <c r="H1239" s="24"/>
      <c r="I1239" s="25"/>
      <c r="J1239" s="25"/>
      <c r="K1239" s="26"/>
      <c r="L1239" s="26"/>
      <c r="M1239" s="26"/>
      <c r="N1239" s="26"/>
      <c r="O1239" s="26"/>
      <c r="P1239" s="26"/>
      <c r="Q1239" s="26"/>
      <c r="R1239" s="26"/>
      <c r="S1239" s="26"/>
      <c r="T1239" s="27"/>
      <c r="U1239" s="28"/>
    </row>
    <row r="1240" spans="8:21" x14ac:dyDescent="0.25">
      <c r="H1240" s="24"/>
      <c r="I1240" s="25"/>
      <c r="J1240" s="25"/>
      <c r="K1240" s="26"/>
      <c r="L1240" s="26"/>
      <c r="M1240" s="26"/>
      <c r="N1240" s="26"/>
      <c r="O1240" s="26"/>
      <c r="P1240" s="26"/>
      <c r="Q1240" s="26"/>
      <c r="R1240" s="26"/>
      <c r="S1240" s="26"/>
      <c r="T1240" s="27"/>
      <c r="U1240" s="28"/>
    </row>
    <row r="1241" spans="8:21" x14ac:dyDescent="0.25">
      <c r="H1241" s="24"/>
      <c r="I1241" s="25"/>
      <c r="J1241" s="25"/>
      <c r="K1241" s="26"/>
      <c r="L1241" s="26"/>
      <c r="M1241" s="26"/>
      <c r="N1241" s="26"/>
      <c r="O1241" s="26"/>
      <c r="P1241" s="26"/>
      <c r="Q1241" s="26"/>
      <c r="R1241" s="26"/>
      <c r="S1241" s="26"/>
      <c r="T1241" s="27"/>
      <c r="U1241" s="28"/>
    </row>
    <row r="1242" spans="8:21" x14ac:dyDescent="0.25">
      <c r="H1242" s="24"/>
      <c r="I1242" s="25"/>
      <c r="J1242" s="25"/>
      <c r="K1242" s="26"/>
      <c r="L1242" s="26"/>
      <c r="M1242" s="26"/>
      <c r="N1242" s="26"/>
      <c r="O1242" s="26"/>
      <c r="P1242" s="26"/>
      <c r="Q1242" s="26"/>
      <c r="R1242" s="26"/>
      <c r="S1242" s="26"/>
      <c r="T1242" s="27"/>
      <c r="U1242" s="28"/>
    </row>
    <row r="1243" spans="8:21" x14ac:dyDescent="0.25">
      <c r="H1243" s="24"/>
      <c r="I1243" s="25"/>
      <c r="J1243" s="25"/>
      <c r="K1243" s="26"/>
      <c r="L1243" s="26"/>
      <c r="M1243" s="26"/>
      <c r="N1243" s="26"/>
      <c r="O1243" s="26"/>
      <c r="P1243" s="26"/>
      <c r="Q1243" s="26"/>
      <c r="R1243" s="26"/>
      <c r="S1243" s="26"/>
      <c r="T1243" s="27"/>
      <c r="U1243" s="28"/>
    </row>
    <row r="1244" spans="8:21" x14ac:dyDescent="0.25">
      <c r="H1244" s="24"/>
      <c r="I1244" s="25"/>
      <c r="J1244" s="25"/>
      <c r="K1244" s="26"/>
      <c r="L1244" s="26"/>
      <c r="M1244" s="26"/>
      <c r="N1244" s="26"/>
      <c r="O1244" s="26"/>
      <c r="P1244" s="26"/>
      <c r="Q1244" s="26"/>
      <c r="R1244" s="26"/>
      <c r="S1244" s="26"/>
      <c r="T1244" s="27"/>
      <c r="U1244" s="28"/>
    </row>
    <row r="1245" spans="8:21" x14ac:dyDescent="0.25">
      <c r="H1245" s="24"/>
      <c r="I1245" s="25"/>
      <c r="J1245" s="25"/>
      <c r="K1245" s="26"/>
      <c r="L1245" s="26"/>
      <c r="M1245" s="26"/>
      <c r="N1245" s="26"/>
      <c r="O1245" s="26"/>
      <c r="P1245" s="26"/>
      <c r="Q1245" s="26"/>
      <c r="R1245" s="26"/>
      <c r="S1245" s="26"/>
      <c r="T1245" s="27"/>
      <c r="U1245" s="28"/>
    </row>
    <row r="1246" spans="8:21" x14ac:dyDescent="0.25">
      <c r="H1246" s="24"/>
      <c r="I1246" s="25"/>
      <c r="J1246" s="25"/>
      <c r="K1246" s="26"/>
      <c r="L1246" s="26"/>
      <c r="M1246" s="26"/>
      <c r="N1246" s="26"/>
      <c r="O1246" s="26"/>
      <c r="P1246" s="26"/>
      <c r="Q1246" s="26"/>
      <c r="R1246" s="26"/>
      <c r="S1246" s="26"/>
      <c r="T1246" s="27"/>
      <c r="U1246" s="28"/>
    </row>
    <row r="1247" spans="8:21" x14ac:dyDescent="0.25">
      <c r="H1247" s="24"/>
      <c r="I1247" s="25"/>
      <c r="J1247" s="25"/>
      <c r="K1247" s="26"/>
      <c r="L1247" s="26"/>
      <c r="M1247" s="26"/>
      <c r="N1247" s="26"/>
      <c r="O1247" s="26"/>
      <c r="P1247" s="26"/>
      <c r="Q1247" s="26"/>
      <c r="R1247" s="26"/>
      <c r="S1247" s="26"/>
      <c r="T1247" s="27"/>
      <c r="U1247" s="28"/>
    </row>
    <row r="1248" spans="8:21" x14ac:dyDescent="0.25">
      <c r="H1248" s="24"/>
      <c r="I1248" s="25"/>
      <c r="J1248" s="25"/>
      <c r="K1248" s="26"/>
      <c r="L1248" s="26"/>
      <c r="M1248" s="26"/>
      <c r="N1248" s="26"/>
      <c r="O1248" s="26"/>
      <c r="P1248" s="26"/>
      <c r="Q1248" s="26"/>
      <c r="R1248" s="26"/>
      <c r="S1248" s="26"/>
      <c r="T1248" s="27"/>
      <c r="U1248" s="28"/>
    </row>
    <row r="1249" spans="8:21" x14ac:dyDescent="0.25">
      <c r="H1249" s="24"/>
      <c r="I1249" s="25"/>
      <c r="J1249" s="25"/>
      <c r="K1249" s="26"/>
      <c r="L1249" s="26"/>
      <c r="M1249" s="26"/>
      <c r="N1249" s="26"/>
      <c r="O1249" s="26"/>
      <c r="P1249" s="26"/>
      <c r="Q1249" s="26"/>
      <c r="R1249" s="26"/>
      <c r="S1249" s="26"/>
      <c r="T1249" s="27"/>
      <c r="U1249" s="28"/>
    </row>
    <row r="1250" spans="8:21" x14ac:dyDescent="0.25">
      <c r="H1250" s="24"/>
      <c r="I1250" s="25"/>
      <c r="J1250" s="25"/>
      <c r="K1250" s="26"/>
      <c r="L1250" s="26"/>
      <c r="M1250" s="26"/>
      <c r="N1250" s="26"/>
      <c r="O1250" s="26"/>
      <c r="P1250" s="26"/>
      <c r="Q1250" s="26"/>
      <c r="R1250" s="26"/>
      <c r="S1250" s="26"/>
      <c r="T1250" s="27"/>
      <c r="U1250" s="28"/>
    </row>
    <row r="1251" spans="8:21" x14ac:dyDescent="0.25">
      <c r="H1251" s="24"/>
      <c r="I1251" s="25"/>
      <c r="J1251" s="25"/>
      <c r="K1251" s="26"/>
      <c r="L1251" s="26"/>
      <c r="M1251" s="26"/>
      <c r="N1251" s="26"/>
      <c r="O1251" s="26"/>
      <c r="P1251" s="26"/>
      <c r="Q1251" s="26"/>
      <c r="R1251" s="26"/>
      <c r="S1251" s="26"/>
      <c r="T1251" s="27"/>
      <c r="U1251" s="28"/>
    </row>
    <row r="1252" spans="8:21" x14ac:dyDescent="0.25">
      <c r="H1252" s="24"/>
      <c r="I1252" s="25"/>
      <c r="J1252" s="25"/>
      <c r="K1252" s="26"/>
      <c r="L1252" s="26"/>
      <c r="M1252" s="26"/>
      <c r="N1252" s="26"/>
      <c r="O1252" s="26"/>
      <c r="P1252" s="26"/>
      <c r="Q1252" s="26"/>
      <c r="R1252" s="26"/>
      <c r="S1252" s="26"/>
      <c r="T1252" s="27"/>
      <c r="U1252" s="28"/>
    </row>
    <row r="1253" spans="8:21" x14ac:dyDescent="0.25">
      <c r="H1253" s="24"/>
      <c r="I1253" s="25"/>
      <c r="J1253" s="25"/>
      <c r="K1253" s="26"/>
      <c r="L1253" s="26"/>
      <c r="M1253" s="26"/>
      <c r="N1253" s="26"/>
      <c r="O1253" s="26"/>
      <c r="P1253" s="26"/>
      <c r="Q1253" s="26"/>
      <c r="R1253" s="26"/>
      <c r="S1253" s="26"/>
      <c r="T1253" s="27"/>
      <c r="U1253" s="28"/>
    </row>
    <row r="1254" spans="8:21" x14ac:dyDescent="0.25">
      <c r="H1254" s="24"/>
      <c r="I1254" s="25"/>
      <c r="J1254" s="25"/>
      <c r="K1254" s="26"/>
      <c r="L1254" s="26"/>
      <c r="M1254" s="26"/>
      <c r="N1254" s="26"/>
      <c r="O1254" s="26"/>
      <c r="P1254" s="26"/>
      <c r="Q1254" s="26"/>
      <c r="R1254" s="26"/>
      <c r="S1254" s="26"/>
      <c r="T1254" s="27"/>
      <c r="U1254" s="28"/>
    </row>
    <row r="1255" spans="8:21" x14ac:dyDescent="0.25">
      <c r="H1255" s="24"/>
      <c r="I1255" s="25"/>
      <c r="J1255" s="25"/>
      <c r="K1255" s="26"/>
      <c r="L1255" s="26"/>
      <c r="M1255" s="26"/>
      <c r="N1255" s="26"/>
      <c r="O1255" s="26"/>
      <c r="P1255" s="26"/>
      <c r="Q1255" s="26"/>
      <c r="R1255" s="26"/>
      <c r="S1255" s="26"/>
      <c r="T1255" s="27"/>
      <c r="U1255" s="28"/>
    </row>
    <row r="1256" spans="8:21" x14ac:dyDescent="0.25">
      <c r="H1256" s="24"/>
      <c r="I1256" s="25"/>
      <c r="J1256" s="25"/>
      <c r="K1256" s="26"/>
      <c r="L1256" s="26"/>
      <c r="M1256" s="26"/>
      <c r="N1256" s="26"/>
      <c r="O1256" s="26"/>
      <c r="P1256" s="26"/>
      <c r="Q1256" s="26"/>
      <c r="R1256" s="26"/>
      <c r="S1256" s="26"/>
      <c r="T1256" s="27"/>
      <c r="U1256" s="28"/>
    </row>
    <row r="1257" spans="8:21" x14ac:dyDescent="0.25">
      <c r="H1257" s="24"/>
      <c r="I1257" s="25"/>
      <c r="J1257" s="25"/>
      <c r="K1257" s="26"/>
      <c r="L1257" s="26"/>
      <c r="M1257" s="26"/>
      <c r="N1257" s="26"/>
      <c r="O1257" s="26"/>
      <c r="P1257" s="26"/>
      <c r="Q1257" s="26"/>
      <c r="R1257" s="26"/>
      <c r="S1257" s="26"/>
      <c r="T1257" s="27"/>
      <c r="U1257" s="28"/>
    </row>
    <row r="1258" spans="8:21" x14ac:dyDescent="0.25">
      <c r="H1258" s="24"/>
      <c r="I1258" s="25"/>
      <c r="J1258" s="25"/>
      <c r="K1258" s="26"/>
      <c r="L1258" s="26"/>
      <c r="M1258" s="26"/>
      <c r="N1258" s="26"/>
      <c r="O1258" s="26"/>
      <c r="P1258" s="26"/>
      <c r="Q1258" s="26"/>
      <c r="R1258" s="26"/>
      <c r="S1258" s="26"/>
      <c r="T1258" s="27"/>
      <c r="U1258" s="28"/>
    </row>
    <row r="1259" spans="8:21" x14ac:dyDescent="0.25">
      <c r="H1259" s="24"/>
      <c r="I1259" s="25"/>
      <c r="J1259" s="25"/>
      <c r="K1259" s="26"/>
      <c r="L1259" s="26"/>
      <c r="M1259" s="26"/>
      <c r="N1259" s="26"/>
      <c r="O1259" s="26"/>
      <c r="P1259" s="26"/>
      <c r="Q1259" s="26"/>
      <c r="R1259" s="26"/>
      <c r="S1259" s="26"/>
      <c r="T1259" s="27"/>
      <c r="U1259" s="28"/>
    </row>
    <row r="1260" spans="8:21" x14ac:dyDescent="0.25">
      <c r="H1260" s="24"/>
      <c r="I1260" s="25"/>
      <c r="J1260" s="25"/>
      <c r="K1260" s="26"/>
      <c r="L1260" s="26"/>
      <c r="M1260" s="26"/>
      <c r="N1260" s="26"/>
      <c r="O1260" s="26"/>
      <c r="P1260" s="26"/>
      <c r="Q1260" s="26"/>
      <c r="R1260" s="26"/>
      <c r="S1260" s="26"/>
      <c r="T1260" s="27"/>
      <c r="U1260" s="28"/>
    </row>
    <row r="1261" spans="8:21" x14ac:dyDescent="0.25">
      <c r="H1261" s="24"/>
      <c r="I1261" s="25"/>
      <c r="J1261" s="25"/>
      <c r="K1261" s="26"/>
      <c r="L1261" s="26"/>
      <c r="M1261" s="26"/>
      <c r="N1261" s="26"/>
      <c r="O1261" s="26"/>
      <c r="P1261" s="26"/>
      <c r="Q1261" s="26"/>
      <c r="R1261" s="26"/>
      <c r="S1261" s="26"/>
      <c r="T1261" s="27"/>
      <c r="U1261" s="28"/>
    </row>
    <row r="1262" spans="8:21" x14ac:dyDescent="0.25">
      <c r="H1262" s="24"/>
      <c r="I1262" s="25"/>
      <c r="J1262" s="25"/>
      <c r="K1262" s="26"/>
      <c r="L1262" s="26"/>
      <c r="M1262" s="26"/>
      <c r="N1262" s="26"/>
      <c r="O1262" s="26"/>
      <c r="P1262" s="26"/>
      <c r="Q1262" s="26"/>
      <c r="R1262" s="26"/>
      <c r="S1262" s="26"/>
      <c r="T1262" s="27"/>
      <c r="U1262" s="28"/>
    </row>
    <row r="1263" spans="8:21" x14ac:dyDescent="0.25">
      <c r="H1263" s="24"/>
      <c r="I1263" s="25"/>
      <c r="J1263" s="25"/>
      <c r="K1263" s="26"/>
      <c r="L1263" s="26"/>
      <c r="M1263" s="26"/>
      <c r="N1263" s="26"/>
      <c r="O1263" s="26"/>
      <c r="P1263" s="26"/>
      <c r="Q1263" s="26"/>
      <c r="R1263" s="26"/>
      <c r="S1263" s="26"/>
      <c r="T1263" s="27"/>
      <c r="U1263" s="28"/>
    </row>
    <row r="1264" spans="8:21" x14ac:dyDescent="0.25">
      <c r="H1264" s="24"/>
      <c r="I1264" s="25"/>
      <c r="J1264" s="25"/>
      <c r="K1264" s="26"/>
      <c r="L1264" s="26"/>
      <c r="M1264" s="26"/>
      <c r="N1264" s="26"/>
      <c r="O1264" s="26"/>
      <c r="P1264" s="26"/>
      <c r="Q1264" s="26"/>
      <c r="R1264" s="26"/>
      <c r="S1264" s="26"/>
      <c r="T1264" s="27"/>
      <c r="U1264" s="28"/>
    </row>
    <row r="1265" spans="8:21" x14ac:dyDescent="0.25">
      <c r="H1265" s="24"/>
      <c r="I1265" s="25"/>
      <c r="J1265" s="25"/>
      <c r="K1265" s="26"/>
      <c r="L1265" s="26"/>
      <c r="M1265" s="26"/>
      <c r="N1265" s="26"/>
      <c r="O1265" s="26"/>
      <c r="P1265" s="26"/>
      <c r="Q1265" s="26"/>
      <c r="R1265" s="26"/>
      <c r="S1265" s="26"/>
      <c r="T1265" s="27"/>
      <c r="U1265" s="28"/>
    </row>
    <row r="1266" spans="8:21" x14ac:dyDescent="0.25">
      <c r="H1266" s="24"/>
      <c r="I1266" s="25"/>
      <c r="J1266" s="25"/>
      <c r="K1266" s="26"/>
      <c r="L1266" s="26"/>
      <c r="M1266" s="26"/>
      <c r="N1266" s="26"/>
      <c r="O1266" s="26"/>
      <c r="P1266" s="26"/>
      <c r="Q1266" s="26"/>
      <c r="R1266" s="26"/>
      <c r="S1266" s="26"/>
      <c r="T1266" s="27"/>
      <c r="U1266" s="28"/>
    </row>
    <row r="1267" spans="8:21" x14ac:dyDescent="0.25">
      <c r="H1267" s="24"/>
      <c r="I1267" s="25"/>
      <c r="J1267" s="25"/>
      <c r="K1267" s="26"/>
      <c r="L1267" s="26"/>
      <c r="M1267" s="26"/>
      <c r="N1267" s="26"/>
      <c r="O1267" s="26"/>
      <c r="P1267" s="26"/>
      <c r="Q1267" s="26"/>
      <c r="R1267" s="26"/>
      <c r="S1267" s="26"/>
      <c r="T1267" s="27"/>
      <c r="U1267" s="28"/>
    </row>
    <row r="1268" spans="8:21" x14ac:dyDescent="0.25">
      <c r="H1268" s="24"/>
      <c r="I1268" s="25"/>
      <c r="J1268" s="25"/>
      <c r="K1268" s="26"/>
      <c r="L1268" s="26"/>
      <c r="M1268" s="26"/>
      <c r="N1268" s="26"/>
      <c r="O1268" s="26"/>
      <c r="P1268" s="26"/>
      <c r="Q1268" s="26"/>
      <c r="R1268" s="26"/>
      <c r="S1268" s="26"/>
      <c r="T1268" s="27"/>
      <c r="U1268" s="28"/>
    </row>
    <row r="1269" spans="8:21" x14ac:dyDescent="0.25">
      <c r="H1269" s="24"/>
      <c r="I1269" s="25"/>
      <c r="J1269" s="25"/>
      <c r="K1269" s="26"/>
      <c r="L1269" s="26"/>
      <c r="M1269" s="26"/>
      <c r="N1269" s="26"/>
      <c r="O1269" s="26"/>
      <c r="P1269" s="26"/>
      <c r="Q1269" s="26"/>
      <c r="R1269" s="26"/>
      <c r="S1269" s="26"/>
      <c r="T1269" s="27"/>
      <c r="U1269" s="28"/>
    </row>
    <row r="1270" spans="8:21" x14ac:dyDescent="0.25">
      <c r="H1270" s="24"/>
      <c r="I1270" s="25"/>
      <c r="J1270" s="25"/>
      <c r="K1270" s="26"/>
      <c r="L1270" s="26"/>
      <c r="M1270" s="26"/>
      <c r="N1270" s="26"/>
      <c r="O1270" s="26"/>
      <c r="P1270" s="26"/>
      <c r="Q1270" s="26"/>
      <c r="R1270" s="26"/>
      <c r="S1270" s="26"/>
      <c r="T1270" s="27"/>
      <c r="U1270" s="28"/>
    </row>
    <row r="1271" spans="8:21" x14ac:dyDescent="0.25">
      <c r="H1271" s="24"/>
      <c r="I1271" s="25"/>
      <c r="J1271" s="25"/>
      <c r="K1271" s="26"/>
      <c r="L1271" s="26"/>
      <c r="M1271" s="26"/>
      <c r="N1271" s="26"/>
      <c r="O1271" s="26"/>
      <c r="P1271" s="26"/>
      <c r="Q1271" s="26"/>
      <c r="R1271" s="26"/>
      <c r="S1271" s="26"/>
      <c r="T1271" s="27"/>
      <c r="U1271" s="28"/>
    </row>
    <row r="1272" spans="8:21" x14ac:dyDescent="0.25">
      <c r="H1272" s="24"/>
      <c r="I1272" s="25"/>
      <c r="J1272" s="25"/>
      <c r="K1272" s="26"/>
      <c r="L1272" s="26"/>
      <c r="M1272" s="26"/>
      <c r="N1272" s="26"/>
      <c r="O1272" s="26"/>
      <c r="P1272" s="26"/>
      <c r="Q1272" s="26"/>
      <c r="R1272" s="26"/>
      <c r="S1272" s="26"/>
      <c r="T1272" s="27"/>
      <c r="U1272" s="28"/>
    </row>
    <row r="1273" spans="8:21" x14ac:dyDescent="0.25">
      <c r="H1273" s="24"/>
      <c r="I1273" s="25"/>
      <c r="J1273" s="25"/>
      <c r="K1273" s="26"/>
      <c r="L1273" s="26"/>
      <c r="M1273" s="26"/>
      <c r="N1273" s="26"/>
      <c r="O1273" s="26"/>
      <c r="P1273" s="26"/>
      <c r="Q1273" s="26"/>
      <c r="R1273" s="26"/>
      <c r="S1273" s="26"/>
      <c r="T1273" s="27"/>
      <c r="U1273" s="28"/>
    </row>
    <row r="1274" spans="8:21" x14ac:dyDescent="0.25">
      <c r="H1274" s="24"/>
      <c r="I1274" s="25"/>
      <c r="J1274" s="25"/>
      <c r="K1274" s="26"/>
      <c r="L1274" s="26"/>
      <c r="M1274" s="26"/>
      <c r="N1274" s="26"/>
      <c r="O1274" s="26"/>
      <c r="P1274" s="26"/>
      <c r="Q1274" s="26"/>
      <c r="R1274" s="26"/>
      <c r="S1274" s="26"/>
      <c r="T1274" s="27"/>
      <c r="U1274" s="28"/>
    </row>
    <row r="1275" spans="8:21" x14ac:dyDescent="0.25">
      <c r="H1275" s="24"/>
      <c r="I1275" s="25"/>
      <c r="J1275" s="25"/>
      <c r="K1275" s="26"/>
      <c r="L1275" s="26"/>
      <c r="M1275" s="26"/>
      <c r="N1275" s="26"/>
      <c r="O1275" s="26"/>
      <c r="P1275" s="26"/>
      <c r="Q1275" s="26"/>
      <c r="R1275" s="26"/>
      <c r="S1275" s="26"/>
      <c r="T1275" s="27"/>
      <c r="U1275" s="28"/>
    </row>
    <row r="1276" spans="8:21" x14ac:dyDescent="0.25">
      <c r="H1276" s="24"/>
      <c r="I1276" s="25"/>
      <c r="J1276" s="25"/>
      <c r="K1276" s="26"/>
      <c r="L1276" s="26"/>
      <c r="M1276" s="26"/>
      <c r="N1276" s="26"/>
      <c r="O1276" s="26"/>
      <c r="P1276" s="26"/>
      <c r="Q1276" s="26"/>
      <c r="R1276" s="26"/>
      <c r="S1276" s="26"/>
      <c r="T1276" s="27"/>
      <c r="U1276" s="28"/>
    </row>
    <row r="1277" spans="8:21" x14ac:dyDescent="0.25">
      <c r="H1277" s="24"/>
      <c r="I1277" s="25"/>
      <c r="J1277" s="25"/>
      <c r="K1277" s="26"/>
      <c r="L1277" s="26"/>
      <c r="M1277" s="26"/>
      <c r="N1277" s="26"/>
      <c r="O1277" s="26"/>
      <c r="P1277" s="26"/>
      <c r="Q1277" s="26"/>
      <c r="R1277" s="26"/>
      <c r="S1277" s="26"/>
      <c r="T1277" s="27"/>
      <c r="U1277" s="28"/>
    </row>
    <row r="1278" spans="8:21" x14ac:dyDescent="0.25">
      <c r="H1278" s="24"/>
      <c r="I1278" s="25"/>
      <c r="J1278" s="25"/>
      <c r="K1278" s="26"/>
      <c r="L1278" s="26"/>
      <c r="M1278" s="26"/>
      <c r="N1278" s="26"/>
      <c r="O1278" s="26"/>
      <c r="P1278" s="26"/>
      <c r="Q1278" s="26"/>
      <c r="R1278" s="26"/>
      <c r="S1278" s="26"/>
      <c r="T1278" s="27"/>
      <c r="U1278" s="28"/>
    </row>
    <row r="1279" spans="8:21" x14ac:dyDescent="0.25">
      <c r="H1279" s="24"/>
      <c r="I1279" s="25"/>
      <c r="J1279" s="25"/>
      <c r="K1279" s="26"/>
      <c r="L1279" s="26"/>
      <c r="M1279" s="26"/>
      <c r="N1279" s="26"/>
      <c r="O1279" s="26"/>
      <c r="P1279" s="26"/>
      <c r="Q1279" s="26"/>
      <c r="R1279" s="26"/>
      <c r="S1279" s="26"/>
      <c r="T1279" s="27"/>
      <c r="U1279" s="28"/>
    </row>
    <row r="1280" spans="8:21" x14ac:dyDescent="0.25">
      <c r="H1280" s="24"/>
      <c r="I1280" s="25"/>
      <c r="J1280" s="25"/>
      <c r="K1280" s="26"/>
      <c r="L1280" s="26"/>
      <c r="M1280" s="26"/>
      <c r="N1280" s="26"/>
      <c r="O1280" s="26"/>
      <c r="P1280" s="26"/>
      <c r="Q1280" s="26"/>
      <c r="R1280" s="26"/>
      <c r="S1280" s="26"/>
      <c r="T1280" s="27"/>
      <c r="U1280" s="28"/>
    </row>
    <row r="1281" spans="8:21" x14ac:dyDescent="0.25">
      <c r="H1281" s="24"/>
      <c r="I1281" s="25"/>
      <c r="J1281" s="25"/>
      <c r="K1281" s="26"/>
      <c r="L1281" s="26"/>
      <c r="M1281" s="26"/>
      <c r="N1281" s="26"/>
      <c r="O1281" s="26"/>
      <c r="P1281" s="26"/>
      <c r="Q1281" s="26"/>
      <c r="R1281" s="26"/>
      <c r="S1281" s="26"/>
      <c r="T1281" s="27"/>
      <c r="U1281" s="28"/>
    </row>
    <row r="1282" spans="8:21" x14ac:dyDescent="0.25">
      <c r="H1282" s="24"/>
      <c r="I1282" s="25"/>
      <c r="J1282" s="25"/>
      <c r="K1282" s="26"/>
      <c r="L1282" s="26"/>
      <c r="M1282" s="26"/>
      <c r="N1282" s="26"/>
      <c r="O1282" s="26"/>
      <c r="P1282" s="26"/>
      <c r="Q1282" s="26"/>
      <c r="R1282" s="26"/>
      <c r="S1282" s="26"/>
      <c r="T1282" s="27"/>
      <c r="U1282" s="28"/>
    </row>
    <row r="1283" spans="8:21" x14ac:dyDescent="0.25">
      <c r="H1283" s="24"/>
      <c r="I1283" s="25"/>
      <c r="J1283" s="25"/>
      <c r="K1283" s="26"/>
      <c r="L1283" s="26"/>
      <c r="M1283" s="26"/>
      <c r="N1283" s="26"/>
      <c r="O1283" s="26"/>
      <c r="P1283" s="26"/>
      <c r="Q1283" s="26"/>
      <c r="R1283" s="26"/>
      <c r="S1283" s="26"/>
      <c r="T1283" s="27"/>
      <c r="U1283" s="28"/>
    </row>
    <row r="1284" spans="8:21" x14ac:dyDescent="0.25">
      <c r="H1284" s="24"/>
      <c r="I1284" s="25"/>
      <c r="J1284" s="25"/>
      <c r="K1284" s="26"/>
      <c r="L1284" s="26"/>
      <c r="M1284" s="26"/>
      <c r="N1284" s="26"/>
      <c r="O1284" s="26"/>
      <c r="P1284" s="26"/>
      <c r="Q1284" s="26"/>
      <c r="R1284" s="26"/>
      <c r="S1284" s="26"/>
      <c r="T1284" s="27"/>
      <c r="U1284" s="28"/>
    </row>
    <row r="1285" spans="8:21" x14ac:dyDescent="0.25">
      <c r="H1285" s="24"/>
      <c r="I1285" s="25"/>
      <c r="J1285" s="25"/>
      <c r="K1285" s="26"/>
      <c r="L1285" s="26"/>
      <c r="M1285" s="26"/>
      <c r="N1285" s="26"/>
      <c r="O1285" s="26"/>
      <c r="P1285" s="26"/>
      <c r="Q1285" s="26"/>
      <c r="R1285" s="26"/>
      <c r="S1285" s="26"/>
      <c r="T1285" s="27"/>
      <c r="U1285" s="28"/>
    </row>
    <row r="1286" spans="8:21" x14ac:dyDescent="0.25">
      <c r="H1286" s="24"/>
      <c r="I1286" s="25"/>
      <c r="J1286" s="25"/>
      <c r="K1286" s="26"/>
      <c r="L1286" s="26"/>
      <c r="M1286" s="26"/>
      <c r="N1286" s="26"/>
      <c r="O1286" s="26"/>
      <c r="P1286" s="26"/>
      <c r="Q1286" s="26"/>
      <c r="R1286" s="26"/>
      <c r="S1286" s="26"/>
      <c r="T1286" s="27"/>
      <c r="U1286" s="28"/>
    </row>
    <row r="1287" spans="8:21" x14ac:dyDescent="0.25">
      <c r="H1287" s="24"/>
      <c r="I1287" s="25"/>
      <c r="J1287" s="25"/>
      <c r="K1287" s="26"/>
      <c r="L1287" s="26"/>
      <c r="M1287" s="26"/>
      <c r="N1287" s="26"/>
      <c r="O1287" s="26"/>
      <c r="P1287" s="26"/>
      <c r="Q1287" s="26"/>
      <c r="R1287" s="26"/>
      <c r="S1287" s="26"/>
      <c r="T1287" s="27"/>
      <c r="U1287" s="28"/>
    </row>
    <row r="1288" spans="8:21" x14ac:dyDescent="0.25">
      <c r="H1288" s="24"/>
      <c r="I1288" s="25"/>
      <c r="J1288" s="25"/>
      <c r="K1288" s="26"/>
      <c r="L1288" s="26"/>
      <c r="M1288" s="26"/>
      <c r="N1288" s="26"/>
      <c r="O1288" s="26"/>
      <c r="P1288" s="26"/>
      <c r="Q1288" s="26"/>
      <c r="R1288" s="26"/>
      <c r="S1288" s="26"/>
      <c r="T1288" s="27"/>
      <c r="U1288" s="28"/>
    </row>
    <row r="1289" spans="8:21" x14ac:dyDescent="0.25">
      <c r="H1289" s="24"/>
      <c r="I1289" s="25"/>
      <c r="J1289" s="25"/>
      <c r="K1289" s="26"/>
      <c r="L1289" s="26"/>
      <c r="M1289" s="26"/>
      <c r="N1289" s="26"/>
      <c r="O1289" s="26"/>
      <c r="P1289" s="26"/>
      <c r="Q1289" s="26"/>
      <c r="R1289" s="26"/>
      <c r="S1289" s="26"/>
      <c r="T1289" s="27"/>
      <c r="U1289" s="28"/>
    </row>
    <row r="1290" spans="8:21" x14ac:dyDescent="0.25">
      <c r="H1290" s="24"/>
      <c r="I1290" s="25"/>
      <c r="J1290" s="25"/>
      <c r="K1290" s="26"/>
      <c r="L1290" s="26"/>
      <c r="M1290" s="26"/>
      <c r="N1290" s="26"/>
      <c r="O1290" s="26"/>
      <c r="P1290" s="26"/>
      <c r="Q1290" s="26"/>
      <c r="R1290" s="26"/>
      <c r="S1290" s="26"/>
      <c r="T1290" s="27"/>
      <c r="U1290" s="28"/>
    </row>
    <row r="1291" spans="8:21" x14ac:dyDescent="0.25">
      <c r="H1291" s="24"/>
      <c r="I1291" s="25"/>
      <c r="J1291" s="25"/>
      <c r="K1291" s="26"/>
      <c r="L1291" s="26"/>
      <c r="M1291" s="26"/>
      <c r="N1291" s="26"/>
      <c r="O1291" s="26"/>
      <c r="P1291" s="26"/>
      <c r="Q1291" s="26"/>
      <c r="R1291" s="26"/>
      <c r="S1291" s="26"/>
      <c r="T1291" s="27"/>
      <c r="U1291" s="28"/>
    </row>
    <row r="1292" spans="8:21" x14ac:dyDescent="0.25">
      <c r="H1292" s="24"/>
      <c r="I1292" s="25"/>
      <c r="J1292" s="25"/>
      <c r="K1292" s="26"/>
      <c r="L1292" s="26"/>
      <c r="M1292" s="26"/>
      <c r="N1292" s="26"/>
      <c r="O1292" s="26"/>
      <c r="P1292" s="26"/>
      <c r="Q1292" s="26"/>
      <c r="R1292" s="26"/>
      <c r="S1292" s="26"/>
      <c r="T1292" s="27"/>
      <c r="U1292" s="28"/>
    </row>
    <row r="1293" spans="8:21" x14ac:dyDescent="0.25">
      <c r="H1293" s="24"/>
      <c r="I1293" s="25"/>
      <c r="J1293" s="25"/>
      <c r="K1293" s="26"/>
      <c r="L1293" s="26"/>
      <c r="M1293" s="26"/>
      <c r="N1293" s="26"/>
      <c r="O1293" s="26"/>
      <c r="P1293" s="26"/>
      <c r="Q1293" s="26"/>
      <c r="R1293" s="26"/>
      <c r="S1293" s="26"/>
      <c r="T1293" s="27"/>
      <c r="U1293" s="28"/>
    </row>
    <row r="1294" spans="8:21" x14ac:dyDescent="0.25">
      <c r="H1294" s="24"/>
      <c r="I1294" s="25"/>
      <c r="J1294" s="25"/>
      <c r="K1294" s="26"/>
      <c r="L1294" s="26"/>
      <c r="M1294" s="26"/>
      <c r="N1294" s="26"/>
      <c r="O1294" s="26"/>
      <c r="P1294" s="26"/>
      <c r="Q1294" s="26"/>
      <c r="R1294" s="26"/>
      <c r="S1294" s="26"/>
      <c r="T1294" s="27"/>
      <c r="U1294" s="28"/>
    </row>
    <row r="1295" spans="8:21" x14ac:dyDescent="0.25">
      <c r="H1295" s="24"/>
      <c r="I1295" s="25"/>
      <c r="J1295" s="25"/>
      <c r="K1295" s="26"/>
      <c r="L1295" s="26"/>
      <c r="M1295" s="26"/>
      <c r="N1295" s="26"/>
      <c r="O1295" s="26"/>
      <c r="P1295" s="26"/>
      <c r="Q1295" s="26"/>
      <c r="R1295" s="26"/>
      <c r="S1295" s="26"/>
      <c r="T1295" s="27"/>
      <c r="U1295" s="28"/>
    </row>
    <row r="1296" spans="8:21" x14ac:dyDescent="0.25">
      <c r="H1296" s="24"/>
      <c r="I1296" s="25"/>
      <c r="J1296" s="25"/>
      <c r="K1296" s="26"/>
      <c r="L1296" s="26"/>
      <c r="M1296" s="26"/>
      <c r="N1296" s="26"/>
      <c r="O1296" s="26"/>
      <c r="P1296" s="26"/>
      <c r="Q1296" s="26"/>
      <c r="R1296" s="26"/>
      <c r="S1296" s="26"/>
      <c r="T1296" s="27"/>
      <c r="U1296" s="28"/>
    </row>
    <row r="1297" spans="8:21" x14ac:dyDescent="0.25">
      <c r="H1297" s="24"/>
      <c r="I1297" s="25"/>
      <c r="J1297" s="25"/>
      <c r="K1297" s="26"/>
      <c r="L1297" s="26"/>
      <c r="M1297" s="26"/>
      <c r="N1297" s="26"/>
      <c r="O1297" s="26"/>
      <c r="P1297" s="26"/>
      <c r="Q1297" s="26"/>
      <c r="R1297" s="26"/>
      <c r="S1297" s="26"/>
      <c r="T1297" s="27"/>
      <c r="U1297" s="28"/>
    </row>
    <row r="1298" spans="8:21" x14ac:dyDescent="0.25">
      <c r="H1298" s="24"/>
      <c r="I1298" s="25"/>
      <c r="J1298" s="25"/>
      <c r="K1298" s="26"/>
      <c r="L1298" s="26"/>
      <c r="M1298" s="26"/>
      <c r="N1298" s="26"/>
      <c r="O1298" s="26"/>
      <c r="P1298" s="26"/>
      <c r="Q1298" s="26"/>
      <c r="R1298" s="26"/>
      <c r="S1298" s="26"/>
      <c r="T1298" s="27"/>
      <c r="U1298" s="28"/>
    </row>
    <row r="1299" spans="8:21" x14ac:dyDescent="0.25">
      <c r="H1299" s="24"/>
      <c r="I1299" s="25"/>
      <c r="J1299" s="25"/>
      <c r="K1299" s="26"/>
      <c r="L1299" s="26"/>
      <c r="M1299" s="26"/>
      <c r="N1299" s="26"/>
      <c r="O1299" s="26"/>
      <c r="P1299" s="26"/>
      <c r="Q1299" s="26"/>
      <c r="R1299" s="26"/>
      <c r="S1299" s="26"/>
      <c r="T1299" s="27"/>
      <c r="U1299" s="28"/>
    </row>
    <row r="1300" spans="8:21" x14ac:dyDescent="0.25">
      <c r="H1300" s="24"/>
      <c r="I1300" s="25"/>
      <c r="J1300" s="25"/>
      <c r="K1300" s="26"/>
      <c r="L1300" s="26"/>
      <c r="M1300" s="26"/>
      <c r="N1300" s="26"/>
      <c r="O1300" s="26"/>
      <c r="P1300" s="26"/>
      <c r="Q1300" s="26"/>
      <c r="R1300" s="26"/>
      <c r="S1300" s="26"/>
      <c r="T1300" s="27"/>
      <c r="U1300" s="28"/>
    </row>
    <row r="1301" spans="8:21" x14ac:dyDescent="0.25">
      <c r="H1301" s="24"/>
      <c r="I1301" s="25"/>
      <c r="J1301" s="25"/>
      <c r="K1301" s="26"/>
      <c r="L1301" s="26"/>
      <c r="M1301" s="26"/>
      <c r="N1301" s="26"/>
      <c r="O1301" s="26"/>
      <c r="P1301" s="26"/>
      <c r="Q1301" s="26"/>
      <c r="R1301" s="26"/>
      <c r="S1301" s="26"/>
      <c r="T1301" s="27"/>
      <c r="U1301" s="28"/>
    </row>
    <row r="1302" spans="8:21" x14ac:dyDescent="0.25">
      <c r="H1302" s="24"/>
      <c r="I1302" s="25"/>
      <c r="J1302" s="25"/>
      <c r="K1302" s="26"/>
      <c r="L1302" s="26"/>
      <c r="M1302" s="26"/>
      <c r="N1302" s="26"/>
      <c r="O1302" s="26"/>
      <c r="P1302" s="26"/>
      <c r="Q1302" s="26"/>
      <c r="R1302" s="26"/>
      <c r="S1302" s="26"/>
      <c r="T1302" s="27"/>
      <c r="U1302" s="28"/>
    </row>
    <row r="1303" spans="8:21" x14ac:dyDescent="0.25">
      <c r="H1303" s="24"/>
      <c r="I1303" s="25"/>
      <c r="J1303" s="25"/>
      <c r="K1303" s="26"/>
      <c r="L1303" s="26"/>
      <c r="M1303" s="26"/>
      <c r="N1303" s="26"/>
      <c r="O1303" s="26"/>
      <c r="P1303" s="26"/>
      <c r="Q1303" s="26"/>
      <c r="R1303" s="26"/>
      <c r="S1303" s="26"/>
      <c r="T1303" s="27"/>
      <c r="U1303" s="28"/>
    </row>
    <row r="1304" spans="8:21" x14ac:dyDescent="0.25">
      <c r="H1304" s="24"/>
      <c r="I1304" s="25"/>
      <c r="J1304" s="25"/>
      <c r="K1304" s="26"/>
      <c r="L1304" s="26"/>
      <c r="M1304" s="26"/>
      <c r="N1304" s="26"/>
      <c r="O1304" s="26"/>
      <c r="P1304" s="26"/>
      <c r="Q1304" s="26"/>
      <c r="R1304" s="26"/>
      <c r="S1304" s="26"/>
      <c r="T1304" s="27"/>
      <c r="U1304" s="28"/>
    </row>
    <row r="1305" spans="8:21" x14ac:dyDescent="0.25">
      <c r="H1305" s="24"/>
      <c r="I1305" s="25"/>
      <c r="J1305" s="25"/>
      <c r="K1305" s="26"/>
      <c r="L1305" s="26"/>
      <c r="M1305" s="26"/>
      <c r="N1305" s="26"/>
      <c r="O1305" s="26"/>
      <c r="P1305" s="26"/>
      <c r="Q1305" s="26"/>
      <c r="R1305" s="26"/>
      <c r="S1305" s="26"/>
      <c r="T1305" s="27"/>
      <c r="U1305" s="28"/>
    </row>
    <row r="1306" spans="8:21" x14ac:dyDescent="0.25">
      <c r="H1306" s="24"/>
      <c r="I1306" s="25"/>
      <c r="J1306" s="25"/>
      <c r="K1306" s="26"/>
      <c r="L1306" s="26"/>
      <c r="M1306" s="26"/>
      <c r="N1306" s="26"/>
      <c r="O1306" s="26"/>
      <c r="P1306" s="26"/>
      <c r="Q1306" s="26"/>
      <c r="R1306" s="26"/>
      <c r="S1306" s="26"/>
      <c r="T1306" s="27"/>
      <c r="U1306" s="28"/>
    </row>
    <row r="1307" spans="8:21" x14ac:dyDescent="0.25">
      <c r="H1307" s="24"/>
      <c r="I1307" s="25"/>
      <c r="J1307" s="25"/>
      <c r="K1307" s="26"/>
      <c r="L1307" s="26"/>
      <c r="M1307" s="26"/>
      <c r="N1307" s="26"/>
      <c r="O1307" s="26"/>
      <c r="P1307" s="26"/>
      <c r="Q1307" s="26"/>
      <c r="R1307" s="26"/>
      <c r="S1307" s="26"/>
      <c r="T1307" s="27"/>
      <c r="U1307" s="28"/>
    </row>
    <row r="1308" spans="8:21" x14ac:dyDescent="0.25">
      <c r="H1308" s="24"/>
      <c r="I1308" s="25"/>
      <c r="J1308" s="25"/>
      <c r="K1308" s="26"/>
      <c r="L1308" s="26"/>
      <c r="M1308" s="26"/>
      <c r="N1308" s="26"/>
      <c r="O1308" s="26"/>
      <c r="P1308" s="26"/>
      <c r="Q1308" s="26"/>
      <c r="R1308" s="26"/>
      <c r="S1308" s="26"/>
      <c r="T1308" s="27"/>
      <c r="U1308" s="28"/>
    </row>
    <row r="1309" spans="8:21" x14ac:dyDescent="0.25">
      <c r="H1309" s="24"/>
      <c r="I1309" s="25"/>
      <c r="J1309" s="25"/>
      <c r="K1309" s="26"/>
      <c r="L1309" s="26"/>
      <c r="M1309" s="26"/>
      <c r="N1309" s="26"/>
      <c r="O1309" s="26"/>
      <c r="P1309" s="26"/>
      <c r="Q1309" s="26"/>
      <c r="R1309" s="26"/>
      <c r="S1309" s="26"/>
      <c r="T1309" s="27"/>
      <c r="U1309" s="28"/>
    </row>
    <row r="1310" spans="8:21" x14ac:dyDescent="0.25">
      <c r="H1310" s="24"/>
      <c r="I1310" s="25"/>
      <c r="J1310" s="25"/>
      <c r="K1310" s="26"/>
      <c r="L1310" s="26"/>
      <c r="M1310" s="26"/>
      <c r="N1310" s="26"/>
      <c r="O1310" s="26"/>
      <c r="P1310" s="26"/>
      <c r="Q1310" s="26"/>
      <c r="R1310" s="26"/>
      <c r="S1310" s="26"/>
      <c r="T1310" s="27"/>
      <c r="U1310" s="28"/>
    </row>
    <row r="1311" spans="8:21" x14ac:dyDescent="0.25">
      <c r="H1311" s="24"/>
      <c r="I1311" s="25"/>
      <c r="J1311" s="25"/>
      <c r="K1311" s="26"/>
      <c r="L1311" s="26"/>
      <c r="M1311" s="26"/>
      <c r="N1311" s="26"/>
      <c r="O1311" s="26"/>
      <c r="P1311" s="26"/>
      <c r="Q1311" s="26"/>
      <c r="R1311" s="26"/>
      <c r="S1311" s="26"/>
      <c r="T1311" s="27"/>
      <c r="U1311" s="28"/>
    </row>
    <row r="1312" spans="8:21" x14ac:dyDescent="0.25">
      <c r="H1312" s="24"/>
      <c r="I1312" s="25"/>
      <c r="J1312" s="25"/>
      <c r="K1312" s="26"/>
      <c r="L1312" s="26"/>
      <c r="M1312" s="26"/>
      <c r="N1312" s="26"/>
      <c r="O1312" s="26"/>
      <c r="P1312" s="26"/>
      <c r="Q1312" s="26"/>
      <c r="R1312" s="26"/>
      <c r="S1312" s="26"/>
      <c r="T1312" s="27"/>
      <c r="U1312" s="28"/>
    </row>
    <row r="1313" spans="8:21" x14ac:dyDescent="0.25">
      <c r="H1313" s="24"/>
      <c r="I1313" s="25"/>
      <c r="J1313" s="25"/>
      <c r="K1313" s="26"/>
      <c r="L1313" s="26"/>
      <c r="M1313" s="26"/>
      <c r="N1313" s="26"/>
      <c r="O1313" s="26"/>
      <c r="P1313" s="26"/>
      <c r="Q1313" s="26"/>
      <c r="R1313" s="26"/>
      <c r="S1313" s="26"/>
      <c r="T1313" s="27"/>
      <c r="U1313" s="28"/>
    </row>
    <row r="1314" spans="8:21" x14ac:dyDescent="0.25">
      <c r="H1314" s="24"/>
      <c r="I1314" s="25"/>
      <c r="J1314" s="25"/>
      <c r="K1314" s="26"/>
      <c r="L1314" s="26"/>
      <c r="M1314" s="26"/>
      <c r="N1314" s="26"/>
      <c r="O1314" s="26"/>
      <c r="P1314" s="26"/>
      <c r="Q1314" s="26"/>
      <c r="R1314" s="26"/>
      <c r="S1314" s="26"/>
      <c r="T1314" s="27"/>
      <c r="U1314" s="28"/>
    </row>
    <row r="1315" spans="8:21" x14ac:dyDescent="0.25">
      <c r="H1315" s="24"/>
      <c r="I1315" s="25"/>
      <c r="J1315" s="25"/>
      <c r="K1315" s="26"/>
      <c r="L1315" s="26"/>
      <c r="M1315" s="26"/>
      <c r="N1315" s="26"/>
      <c r="O1315" s="26"/>
      <c r="P1315" s="26"/>
      <c r="Q1315" s="26"/>
      <c r="R1315" s="26"/>
      <c r="S1315" s="26"/>
      <c r="T1315" s="27"/>
      <c r="U1315" s="28"/>
    </row>
    <row r="1316" spans="8:21" x14ac:dyDescent="0.25">
      <c r="H1316" s="24"/>
      <c r="I1316" s="25"/>
      <c r="J1316" s="25"/>
      <c r="K1316" s="26"/>
      <c r="L1316" s="26"/>
      <c r="M1316" s="26"/>
      <c r="N1316" s="26"/>
      <c r="O1316" s="26"/>
      <c r="P1316" s="26"/>
      <c r="Q1316" s="26"/>
      <c r="R1316" s="26"/>
      <c r="S1316" s="26"/>
      <c r="T1316" s="27"/>
      <c r="U1316" s="28"/>
    </row>
    <row r="1317" spans="8:21" x14ac:dyDescent="0.25">
      <c r="H1317" s="24"/>
      <c r="I1317" s="25"/>
      <c r="J1317" s="25"/>
      <c r="K1317" s="26"/>
      <c r="L1317" s="26"/>
      <c r="M1317" s="26"/>
      <c r="N1317" s="26"/>
      <c r="O1317" s="26"/>
      <c r="P1317" s="26"/>
      <c r="Q1317" s="26"/>
      <c r="R1317" s="26"/>
      <c r="S1317" s="26"/>
      <c r="T1317" s="27"/>
      <c r="U1317" s="28"/>
    </row>
    <row r="1318" spans="8:21" x14ac:dyDescent="0.25">
      <c r="H1318" s="24"/>
      <c r="I1318" s="25"/>
      <c r="J1318" s="25"/>
      <c r="K1318" s="26"/>
      <c r="L1318" s="26"/>
      <c r="M1318" s="26"/>
      <c r="N1318" s="26"/>
      <c r="O1318" s="26"/>
      <c r="P1318" s="26"/>
      <c r="Q1318" s="26"/>
      <c r="R1318" s="26"/>
      <c r="S1318" s="26"/>
      <c r="T1318" s="27"/>
      <c r="U1318" s="28"/>
    </row>
    <row r="1319" spans="8:21" x14ac:dyDescent="0.25">
      <c r="H1319" s="24"/>
      <c r="I1319" s="25"/>
      <c r="J1319" s="25"/>
      <c r="K1319" s="26"/>
      <c r="L1319" s="26"/>
      <c r="M1319" s="26"/>
      <c r="N1319" s="26"/>
      <c r="O1319" s="26"/>
      <c r="P1319" s="26"/>
      <c r="Q1319" s="26"/>
      <c r="R1319" s="26"/>
      <c r="S1319" s="26"/>
      <c r="T1319" s="27"/>
      <c r="U1319" s="28"/>
    </row>
    <row r="1320" spans="8:21" x14ac:dyDescent="0.25">
      <c r="H1320" s="24"/>
      <c r="I1320" s="25"/>
      <c r="J1320" s="25"/>
      <c r="K1320" s="26"/>
      <c r="L1320" s="26"/>
      <c r="M1320" s="26"/>
      <c r="N1320" s="26"/>
      <c r="O1320" s="26"/>
      <c r="P1320" s="26"/>
      <c r="Q1320" s="26"/>
      <c r="R1320" s="26"/>
      <c r="S1320" s="26"/>
      <c r="T1320" s="27"/>
      <c r="U1320" s="28"/>
    </row>
    <row r="1321" spans="8:21" x14ac:dyDescent="0.25">
      <c r="H1321" s="24"/>
      <c r="I1321" s="25"/>
      <c r="J1321" s="25"/>
      <c r="K1321" s="26"/>
      <c r="L1321" s="26"/>
      <c r="M1321" s="26"/>
      <c r="N1321" s="26"/>
      <c r="O1321" s="26"/>
      <c r="P1321" s="26"/>
      <c r="Q1321" s="26"/>
      <c r="R1321" s="26"/>
      <c r="S1321" s="26"/>
      <c r="T1321" s="27"/>
      <c r="U1321" s="28"/>
    </row>
    <row r="1322" spans="8:21" x14ac:dyDescent="0.25">
      <c r="H1322" s="24"/>
      <c r="I1322" s="25"/>
      <c r="J1322" s="25"/>
      <c r="K1322" s="26"/>
      <c r="L1322" s="26"/>
      <c r="M1322" s="26"/>
      <c r="N1322" s="26"/>
      <c r="O1322" s="26"/>
      <c r="P1322" s="26"/>
      <c r="Q1322" s="26"/>
      <c r="R1322" s="26"/>
      <c r="S1322" s="26"/>
      <c r="T1322" s="27"/>
      <c r="U1322" s="28"/>
    </row>
    <row r="1323" spans="8:21" x14ac:dyDescent="0.25">
      <c r="H1323" s="24"/>
      <c r="I1323" s="25"/>
      <c r="J1323" s="25"/>
      <c r="K1323" s="26"/>
      <c r="L1323" s="26"/>
      <c r="M1323" s="26"/>
      <c r="N1323" s="26"/>
      <c r="O1323" s="26"/>
      <c r="P1323" s="26"/>
      <c r="Q1323" s="26"/>
      <c r="R1323" s="26"/>
      <c r="S1323" s="26"/>
      <c r="T1323" s="27"/>
      <c r="U1323" s="28"/>
    </row>
    <row r="1324" spans="8:21" x14ac:dyDescent="0.25">
      <c r="H1324" s="24"/>
      <c r="I1324" s="25"/>
      <c r="J1324" s="25"/>
      <c r="K1324" s="26"/>
      <c r="L1324" s="26"/>
      <c r="M1324" s="26"/>
      <c r="N1324" s="26"/>
      <c r="O1324" s="26"/>
      <c r="P1324" s="26"/>
      <c r="Q1324" s="26"/>
      <c r="R1324" s="26"/>
      <c r="S1324" s="26"/>
      <c r="T1324" s="27"/>
      <c r="U1324" s="28"/>
    </row>
    <row r="1325" spans="8:21" x14ac:dyDescent="0.25">
      <c r="H1325" s="24"/>
      <c r="I1325" s="25"/>
      <c r="J1325" s="25"/>
      <c r="K1325" s="26"/>
      <c r="L1325" s="26"/>
      <c r="M1325" s="26"/>
      <c r="N1325" s="26"/>
      <c r="O1325" s="26"/>
      <c r="P1325" s="26"/>
      <c r="Q1325" s="26"/>
      <c r="R1325" s="26"/>
      <c r="S1325" s="26"/>
      <c r="T1325" s="27"/>
      <c r="U1325" s="28"/>
    </row>
    <row r="1326" spans="8:21" x14ac:dyDescent="0.25">
      <c r="H1326" s="24"/>
      <c r="I1326" s="25"/>
      <c r="J1326" s="25"/>
      <c r="K1326" s="26"/>
      <c r="L1326" s="26"/>
      <c r="M1326" s="26"/>
      <c r="N1326" s="26"/>
      <c r="O1326" s="26"/>
      <c r="P1326" s="26"/>
      <c r="Q1326" s="26"/>
      <c r="R1326" s="26"/>
      <c r="S1326" s="26"/>
      <c r="T1326" s="27"/>
      <c r="U1326" s="28"/>
    </row>
    <row r="1327" spans="8:21" x14ac:dyDescent="0.25">
      <c r="H1327" s="24"/>
      <c r="I1327" s="25"/>
      <c r="J1327" s="25"/>
      <c r="K1327" s="26"/>
      <c r="L1327" s="26"/>
      <c r="M1327" s="26"/>
      <c r="N1327" s="26"/>
      <c r="O1327" s="26"/>
      <c r="P1327" s="26"/>
      <c r="Q1327" s="26"/>
      <c r="R1327" s="26"/>
      <c r="S1327" s="26"/>
      <c r="T1327" s="27"/>
      <c r="U1327" s="28"/>
    </row>
    <row r="1328" spans="8:21" x14ac:dyDescent="0.25">
      <c r="H1328" s="24"/>
      <c r="I1328" s="25"/>
      <c r="J1328" s="25"/>
      <c r="K1328" s="26"/>
      <c r="L1328" s="26"/>
      <c r="M1328" s="26"/>
      <c r="N1328" s="26"/>
      <c r="O1328" s="26"/>
      <c r="P1328" s="26"/>
      <c r="Q1328" s="26"/>
      <c r="R1328" s="26"/>
      <c r="S1328" s="26"/>
      <c r="T1328" s="27"/>
      <c r="U1328" s="28"/>
    </row>
    <row r="1329" spans="8:21" x14ac:dyDescent="0.25">
      <c r="H1329" s="24"/>
      <c r="I1329" s="25"/>
      <c r="J1329" s="25"/>
      <c r="K1329" s="26"/>
      <c r="L1329" s="26"/>
      <c r="M1329" s="26"/>
      <c r="N1329" s="26"/>
      <c r="O1329" s="26"/>
      <c r="P1329" s="26"/>
      <c r="Q1329" s="26"/>
      <c r="R1329" s="26"/>
      <c r="S1329" s="26"/>
      <c r="T1329" s="27"/>
      <c r="U1329" s="28"/>
    </row>
    <row r="1330" spans="8:21" x14ac:dyDescent="0.25">
      <c r="H1330" s="24"/>
      <c r="I1330" s="25"/>
      <c r="J1330" s="25"/>
      <c r="K1330" s="26"/>
      <c r="L1330" s="26"/>
      <c r="M1330" s="26"/>
      <c r="N1330" s="26"/>
      <c r="O1330" s="26"/>
      <c r="P1330" s="26"/>
      <c r="Q1330" s="26"/>
      <c r="R1330" s="26"/>
      <c r="S1330" s="26"/>
      <c r="T1330" s="27"/>
      <c r="U1330" s="28"/>
    </row>
    <row r="1331" spans="8:21" x14ac:dyDescent="0.25">
      <c r="H1331" s="24"/>
      <c r="I1331" s="25"/>
      <c r="J1331" s="25"/>
      <c r="K1331" s="26"/>
      <c r="L1331" s="26"/>
      <c r="M1331" s="26"/>
      <c r="N1331" s="26"/>
      <c r="O1331" s="26"/>
      <c r="P1331" s="26"/>
      <c r="Q1331" s="26"/>
      <c r="R1331" s="26"/>
      <c r="S1331" s="26"/>
      <c r="T1331" s="27"/>
      <c r="U1331" s="28"/>
    </row>
    <row r="1332" spans="8:21" x14ac:dyDescent="0.25">
      <c r="H1332" s="24"/>
      <c r="I1332" s="25"/>
      <c r="J1332" s="25"/>
      <c r="K1332" s="26"/>
      <c r="L1332" s="26"/>
      <c r="M1332" s="26"/>
      <c r="N1332" s="26"/>
      <c r="O1332" s="26"/>
      <c r="P1332" s="26"/>
      <c r="Q1332" s="26"/>
      <c r="R1332" s="26"/>
      <c r="S1332" s="26"/>
      <c r="T1332" s="27"/>
      <c r="U1332" s="28"/>
    </row>
    <row r="1333" spans="8:21" x14ac:dyDescent="0.25">
      <c r="H1333" s="24"/>
      <c r="I1333" s="25"/>
      <c r="J1333" s="25"/>
      <c r="K1333" s="26"/>
      <c r="L1333" s="26"/>
      <c r="M1333" s="26"/>
      <c r="N1333" s="26"/>
      <c r="O1333" s="26"/>
      <c r="P1333" s="26"/>
      <c r="Q1333" s="26"/>
      <c r="R1333" s="26"/>
      <c r="S1333" s="26"/>
      <c r="T1333" s="27"/>
      <c r="U1333" s="28"/>
    </row>
    <row r="1334" spans="8:21" x14ac:dyDescent="0.25">
      <c r="H1334" s="24"/>
      <c r="I1334" s="25"/>
      <c r="J1334" s="25"/>
      <c r="K1334" s="26"/>
      <c r="L1334" s="26"/>
      <c r="M1334" s="26"/>
      <c r="N1334" s="26"/>
      <c r="O1334" s="26"/>
      <c r="P1334" s="26"/>
      <c r="Q1334" s="26"/>
      <c r="R1334" s="26"/>
      <c r="S1334" s="26"/>
      <c r="T1334" s="27"/>
      <c r="U1334" s="28"/>
    </row>
    <row r="1335" spans="8:21" x14ac:dyDescent="0.25">
      <c r="H1335" s="24"/>
      <c r="I1335" s="25"/>
      <c r="J1335" s="25"/>
      <c r="K1335" s="26"/>
      <c r="L1335" s="26"/>
      <c r="M1335" s="26"/>
      <c r="N1335" s="26"/>
      <c r="O1335" s="26"/>
      <c r="P1335" s="26"/>
      <c r="Q1335" s="26"/>
      <c r="R1335" s="26"/>
      <c r="S1335" s="26"/>
      <c r="T1335" s="27"/>
      <c r="U1335" s="28"/>
    </row>
    <row r="1336" spans="8:21" x14ac:dyDescent="0.25">
      <c r="H1336" s="24"/>
      <c r="I1336" s="25"/>
      <c r="J1336" s="25"/>
      <c r="K1336" s="26"/>
      <c r="L1336" s="26"/>
      <c r="M1336" s="26"/>
      <c r="N1336" s="26"/>
      <c r="O1336" s="26"/>
      <c r="P1336" s="26"/>
      <c r="Q1336" s="26"/>
      <c r="R1336" s="26"/>
      <c r="S1336" s="26"/>
      <c r="T1336" s="27"/>
      <c r="U1336" s="28"/>
    </row>
    <row r="1337" spans="8:21" x14ac:dyDescent="0.25">
      <c r="H1337" s="24"/>
      <c r="I1337" s="25"/>
      <c r="J1337" s="25"/>
      <c r="K1337" s="26"/>
      <c r="L1337" s="26"/>
      <c r="M1337" s="26"/>
      <c r="N1337" s="26"/>
      <c r="O1337" s="26"/>
      <c r="P1337" s="26"/>
      <c r="Q1337" s="26"/>
      <c r="R1337" s="26"/>
      <c r="S1337" s="26"/>
      <c r="T1337" s="27"/>
      <c r="U1337" s="28"/>
    </row>
    <row r="1338" spans="8:21" x14ac:dyDescent="0.25">
      <c r="H1338" s="24"/>
      <c r="I1338" s="25"/>
      <c r="J1338" s="25"/>
      <c r="K1338" s="26"/>
      <c r="L1338" s="26"/>
      <c r="M1338" s="26"/>
      <c r="N1338" s="26"/>
      <c r="O1338" s="26"/>
      <c r="P1338" s="26"/>
      <c r="Q1338" s="26"/>
      <c r="R1338" s="26"/>
      <c r="S1338" s="26"/>
      <c r="T1338" s="27"/>
      <c r="U1338" s="28"/>
    </row>
    <row r="1339" spans="8:21" x14ac:dyDescent="0.25">
      <c r="H1339" s="24"/>
      <c r="I1339" s="25"/>
      <c r="J1339" s="25"/>
      <c r="K1339" s="26"/>
      <c r="L1339" s="26"/>
      <c r="M1339" s="26"/>
      <c r="N1339" s="26"/>
      <c r="O1339" s="26"/>
      <c r="P1339" s="26"/>
      <c r="Q1339" s="26"/>
      <c r="R1339" s="26"/>
      <c r="S1339" s="26"/>
      <c r="T1339" s="27"/>
      <c r="U1339" s="28"/>
    </row>
    <row r="1340" spans="8:21" x14ac:dyDescent="0.25">
      <c r="H1340" s="24"/>
      <c r="I1340" s="25"/>
      <c r="J1340" s="25"/>
      <c r="K1340" s="26"/>
      <c r="L1340" s="26"/>
      <c r="M1340" s="26"/>
      <c r="N1340" s="26"/>
      <c r="O1340" s="26"/>
      <c r="P1340" s="26"/>
      <c r="Q1340" s="26"/>
      <c r="R1340" s="26"/>
      <c r="S1340" s="26"/>
      <c r="T1340" s="27"/>
      <c r="U1340" s="28"/>
    </row>
    <row r="1341" spans="8:21" x14ac:dyDescent="0.25">
      <c r="H1341" s="24"/>
      <c r="I1341" s="25"/>
      <c r="J1341" s="25"/>
      <c r="K1341" s="26"/>
      <c r="L1341" s="26"/>
      <c r="M1341" s="26"/>
      <c r="N1341" s="26"/>
      <c r="O1341" s="26"/>
      <c r="P1341" s="26"/>
      <c r="Q1341" s="26"/>
      <c r="R1341" s="26"/>
      <c r="S1341" s="26"/>
      <c r="T1341" s="27"/>
      <c r="U1341" s="28"/>
    </row>
    <row r="1342" spans="8:21" x14ac:dyDescent="0.25">
      <c r="H1342" s="24"/>
      <c r="I1342" s="25"/>
      <c r="J1342" s="25"/>
      <c r="K1342" s="26"/>
      <c r="L1342" s="26"/>
      <c r="M1342" s="26"/>
      <c r="N1342" s="26"/>
      <c r="O1342" s="26"/>
      <c r="P1342" s="26"/>
      <c r="Q1342" s="26"/>
      <c r="R1342" s="26"/>
      <c r="S1342" s="26"/>
      <c r="T1342" s="27"/>
      <c r="U1342" s="28"/>
    </row>
    <row r="1343" spans="8:21" x14ac:dyDescent="0.25">
      <c r="H1343" s="24"/>
      <c r="I1343" s="25"/>
      <c r="J1343" s="25"/>
      <c r="K1343" s="26"/>
      <c r="L1343" s="26"/>
      <c r="M1343" s="26"/>
      <c r="N1343" s="26"/>
      <c r="O1343" s="26"/>
      <c r="P1343" s="26"/>
      <c r="Q1343" s="26"/>
      <c r="R1343" s="26"/>
      <c r="S1343" s="26"/>
      <c r="T1343" s="27"/>
      <c r="U1343" s="28"/>
    </row>
    <row r="1344" spans="8:21" x14ac:dyDescent="0.25">
      <c r="H1344" s="24"/>
      <c r="I1344" s="25"/>
      <c r="J1344" s="25"/>
      <c r="K1344" s="26"/>
      <c r="L1344" s="26"/>
      <c r="M1344" s="26"/>
      <c r="N1344" s="26"/>
      <c r="O1344" s="26"/>
      <c r="P1344" s="26"/>
      <c r="Q1344" s="26"/>
      <c r="R1344" s="26"/>
      <c r="S1344" s="26"/>
      <c r="T1344" s="27"/>
      <c r="U1344" s="28"/>
    </row>
    <row r="1345" spans="8:21" x14ac:dyDescent="0.25">
      <c r="H1345" s="24"/>
      <c r="I1345" s="25"/>
      <c r="J1345" s="25"/>
      <c r="K1345" s="26"/>
      <c r="L1345" s="26"/>
      <c r="M1345" s="26"/>
      <c r="N1345" s="26"/>
      <c r="O1345" s="26"/>
      <c r="P1345" s="26"/>
      <c r="Q1345" s="26"/>
      <c r="R1345" s="26"/>
      <c r="S1345" s="26"/>
      <c r="T1345" s="27"/>
      <c r="U1345" s="28"/>
    </row>
    <row r="1346" spans="8:21" x14ac:dyDescent="0.25">
      <c r="H1346" s="24"/>
      <c r="I1346" s="25"/>
      <c r="J1346" s="25"/>
      <c r="K1346" s="26"/>
      <c r="L1346" s="26"/>
      <c r="M1346" s="26"/>
      <c r="N1346" s="26"/>
      <c r="O1346" s="26"/>
      <c r="P1346" s="26"/>
      <c r="Q1346" s="26"/>
      <c r="R1346" s="26"/>
      <c r="S1346" s="26"/>
      <c r="T1346" s="27"/>
      <c r="U1346" s="28"/>
    </row>
    <row r="1347" spans="8:21" x14ac:dyDescent="0.25">
      <c r="H1347" s="24"/>
      <c r="I1347" s="25"/>
      <c r="J1347" s="25"/>
      <c r="K1347" s="26"/>
      <c r="L1347" s="26"/>
      <c r="M1347" s="26"/>
      <c r="N1347" s="26"/>
      <c r="O1347" s="26"/>
      <c r="P1347" s="26"/>
      <c r="Q1347" s="26"/>
      <c r="R1347" s="26"/>
      <c r="S1347" s="26"/>
      <c r="T1347" s="27"/>
      <c r="U1347" s="28"/>
    </row>
    <row r="1348" spans="8:21" x14ac:dyDescent="0.25">
      <c r="H1348" s="24"/>
      <c r="I1348" s="25"/>
      <c r="J1348" s="25"/>
      <c r="K1348" s="26"/>
      <c r="L1348" s="26"/>
      <c r="M1348" s="26"/>
      <c r="N1348" s="26"/>
      <c r="O1348" s="26"/>
      <c r="P1348" s="26"/>
      <c r="Q1348" s="26"/>
      <c r="R1348" s="26"/>
      <c r="S1348" s="26"/>
      <c r="T1348" s="27"/>
      <c r="U1348" s="28"/>
    </row>
    <row r="1349" spans="8:21" x14ac:dyDescent="0.25">
      <c r="H1349" s="24"/>
      <c r="I1349" s="25"/>
      <c r="J1349" s="25"/>
      <c r="K1349" s="26"/>
      <c r="L1349" s="26"/>
      <c r="M1349" s="26"/>
      <c r="N1349" s="26"/>
      <c r="O1349" s="26"/>
      <c r="P1349" s="26"/>
      <c r="Q1349" s="26"/>
      <c r="R1349" s="26"/>
      <c r="S1349" s="26"/>
      <c r="T1349" s="27"/>
      <c r="U1349" s="28"/>
    </row>
    <row r="1350" spans="8:21" x14ac:dyDescent="0.25">
      <c r="H1350" s="24"/>
      <c r="I1350" s="25"/>
      <c r="J1350" s="25"/>
      <c r="K1350" s="26"/>
      <c r="L1350" s="26"/>
      <c r="M1350" s="26"/>
      <c r="N1350" s="26"/>
      <c r="O1350" s="26"/>
      <c r="P1350" s="26"/>
      <c r="Q1350" s="26"/>
      <c r="R1350" s="26"/>
      <c r="S1350" s="26"/>
      <c r="T1350" s="27"/>
      <c r="U1350" s="28"/>
    </row>
    <row r="1351" spans="8:21" x14ac:dyDescent="0.25">
      <c r="H1351" s="24"/>
      <c r="I1351" s="25"/>
      <c r="J1351" s="25"/>
      <c r="K1351" s="26"/>
      <c r="L1351" s="26"/>
      <c r="M1351" s="26"/>
      <c r="N1351" s="26"/>
      <c r="O1351" s="26"/>
      <c r="P1351" s="26"/>
      <c r="Q1351" s="26"/>
      <c r="R1351" s="26"/>
      <c r="S1351" s="26"/>
      <c r="T1351" s="27"/>
      <c r="U1351" s="28"/>
    </row>
    <row r="1352" spans="8:21" x14ac:dyDescent="0.25">
      <c r="H1352" s="24"/>
      <c r="I1352" s="25"/>
      <c r="J1352" s="25"/>
      <c r="K1352" s="26"/>
      <c r="L1352" s="26"/>
      <c r="M1352" s="26"/>
      <c r="N1352" s="26"/>
      <c r="O1352" s="26"/>
      <c r="P1352" s="26"/>
      <c r="Q1352" s="26"/>
      <c r="R1352" s="26"/>
      <c r="S1352" s="26"/>
      <c r="T1352" s="27"/>
      <c r="U1352" s="28"/>
    </row>
    <row r="1353" spans="8:21" x14ac:dyDescent="0.25">
      <c r="H1353" s="24"/>
      <c r="I1353" s="25"/>
      <c r="J1353" s="25"/>
      <c r="K1353" s="26"/>
      <c r="L1353" s="26"/>
      <c r="M1353" s="26"/>
      <c r="N1353" s="26"/>
      <c r="O1353" s="26"/>
      <c r="P1353" s="26"/>
      <c r="Q1353" s="26"/>
      <c r="R1353" s="26"/>
      <c r="S1353" s="26"/>
      <c r="T1353" s="27"/>
      <c r="U1353" s="28"/>
    </row>
    <row r="1354" spans="8:21" x14ac:dyDescent="0.25">
      <c r="H1354" s="24"/>
      <c r="I1354" s="25"/>
      <c r="J1354" s="25"/>
      <c r="K1354" s="26"/>
      <c r="L1354" s="26"/>
      <c r="M1354" s="26"/>
      <c r="N1354" s="26"/>
      <c r="O1354" s="26"/>
      <c r="P1354" s="26"/>
      <c r="Q1354" s="26"/>
      <c r="R1354" s="26"/>
      <c r="S1354" s="26"/>
      <c r="T1354" s="27"/>
      <c r="U1354" s="28"/>
    </row>
    <row r="1355" spans="8:21" x14ac:dyDescent="0.25">
      <c r="H1355" s="24"/>
      <c r="I1355" s="25"/>
      <c r="J1355" s="25"/>
      <c r="K1355" s="26"/>
      <c r="L1355" s="26"/>
      <c r="M1355" s="26"/>
      <c r="N1355" s="26"/>
      <c r="O1355" s="26"/>
      <c r="P1355" s="26"/>
      <c r="Q1355" s="26"/>
      <c r="R1355" s="26"/>
      <c r="S1355" s="26"/>
      <c r="T1355" s="27"/>
      <c r="U1355" s="28"/>
    </row>
    <row r="1356" spans="8:21" x14ac:dyDescent="0.25">
      <c r="H1356" s="24"/>
      <c r="I1356" s="25"/>
      <c r="J1356" s="25"/>
      <c r="K1356" s="26"/>
      <c r="L1356" s="26"/>
      <c r="M1356" s="26"/>
      <c r="N1356" s="26"/>
      <c r="O1356" s="26"/>
      <c r="P1356" s="26"/>
      <c r="Q1356" s="26"/>
      <c r="R1356" s="26"/>
      <c r="S1356" s="26"/>
      <c r="T1356" s="27"/>
      <c r="U1356" s="28"/>
    </row>
    <row r="1357" spans="8:21" x14ac:dyDescent="0.25">
      <c r="H1357" s="24"/>
      <c r="I1357" s="25"/>
      <c r="J1357" s="25"/>
      <c r="K1357" s="26"/>
      <c r="L1357" s="26"/>
      <c r="M1357" s="26"/>
      <c r="N1357" s="26"/>
      <c r="O1357" s="26"/>
      <c r="P1357" s="26"/>
      <c r="Q1357" s="26"/>
      <c r="R1357" s="26"/>
      <c r="S1357" s="26"/>
      <c r="T1357" s="27"/>
      <c r="U1357" s="28"/>
    </row>
    <row r="1358" spans="8:21" x14ac:dyDescent="0.25">
      <c r="H1358" s="24"/>
      <c r="I1358" s="25"/>
      <c r="J1358" s="25"/>
      <c r="K1358" s="26"/>
      <c r="L1358" s="26"/>
      <c r="M1358" s="26"/>
      <c r="N1358" s="26"/>
      <c r="O1358" s="26"/>
      <c r="P1358" s="26"/>
      <c r="Q1358" s="26"/>
      <c r="R1358" s="26"/>
      <c r="S1358" s="26"/>
      <c r="T1358" s="27"/>
      <c r="U1358" s="28"/>
    </row>
    <row r="1359" spans="8:21" x14ac:dyDescent="0.25">
      <c r="H1359" s="24"/>
      <c r="I1359" s="25"/>
      <c r="J1359" s="25"/>
      <c r="K1359" s="26"/>
      <c r="L1359" s="26"/>
      <c r="M1359" s="26"/>
      <c r="N1359" s="26"/>
      <c r="O1359" s="26"/>
      <c r="P1359" s="26"/>
      <c r="Q1359" s="26"/>
      <c r="R1359" s="26"/>
      <c r="S1359" s="26"/>
      <c r="T1359" s="27"/>
      <c r="U1359" s="28"/>
    </row>
    <row r="1360" spans="8:21" x14ac:dyDescent="0.25">
      <c r="H1360" s="24"/>
      <c r="I1360" s="25"/>
      <c r="J1360" s="25"/>
      <c r="K1360" s="26"/>
      <c r="L1360" s="26"/>
      <c r="M1360" s="26"/>
      <c r="N1360" s="26"/>
      <c r="O1360" s="26"/>
      <c r="P1360" s="26"/>
      <c r="Q1360" s="26"/>
      <c r="R1360" s="26"/>
      <c r="S1360" s="26"/>
      <c r="T1360" s="27"/>
      <c r="U1360" s="28"/>
    </row>
    <row r="1361" spans="8:21" x14ac:dyDescent="0.25">
      <c r="H1361" s="24"/>
      <c r="I1361" s="25"/>
      <c r="J1361" s="25"/>
      <c r="K1361" s="26"/>
      <c r="L1361" s="26"/>
      <c r="M1361" s="26"/>
      <c r="N1361" s="26"/>
      <c r="O1361" s="26"/>
      <c r="P1361" s="26"/>
      <c r="Q1361" s="26"/>
      <c r="R1361" s="26"/>
      <c r="S1361" s="26"/>
      <c r="T1361" s="27"/>
      <c r="U1361" s="28"/>
    </row>
    <row r="1362" spans="8:21" x14ac:dyDescent="0.25">
      <c r="H1362" s="24"/>
      <c r="I1362" s="25"/>
      <c r="J1362" s="25"/>
      <c r="K1362" s="26"/>
      <c r="L1362" s="26"/>
      <c r="M1362" s="26"/>
      <c r="N1362" s="26"/>
      <c r="O1362" s="26"/>
      <c r="P1362" s="26"/>
      <c r="Q1362" s="26"/>
      <c r="R1362" s="26"/>
      <c r="S1362" s="26"/>
      <c r="T1362" s="27"/>
      <c r="U1362" s="28"/>
    </row>
    <row r="1363" spans="8:21" x14ac:dyDescent="0.25">
      <c r="H1363" s="24"/>
      <c r="I1363" s="25"/>
      <c r="J1363" s="25"/>
      <c r="K1363" s="26"/>
      <c r="L1363" s="26"/>
      <c r="M1363" s="26"/>
      <c r="N1363" s="26"/>
      <c r="O1363" s="26"/>
      <c r="P1363" s="26"/>
      <c r="Q1363" s="26"/>
      <c r="R1363" s="26"/>
      <c r="S1363" s="26"/>
      <c r="T1363" s="27"/>
      <c r="U1363" s="28"/>
    </row>
    <row r="1364" spans="8:21" x14ac:dyDescent="0.25">
      <c r="H1364" s="24"/>
      <c r="I1364" s="25"/>
      <c r="J1364" s="25"/>
      <c r="K1364" s="26"/>
      <c r="L1364" s="26"/>
      <c r="M1364" s="26"/>
      <c r="N1364" s="26"/>
      <c r="O1364" s="26"/>
      <c r="P1364" s="26"/>
      <c r="Q1364" s="26"/>
      <c r="R1364" s="26"/>
      <c r="S1364" s="26"/>
      <c r="T1364" s="27"/>
      <c r="U1364" s="28"/>
    </row>
    <row r="1365" spans="8:21" x14ac:dyDescent="0.25">
      <c r="H1365" s="24"/>
      <c r="I1365" s="25"/>
      <c r="J1365" s="25"/>
      <c r="K1365" s="26"/>
      <c r="L1365" s="26"/>
      <c r="M1365" s="26"/>
      <c r="N1365" s="26"/>
      <c r="O1365" s="26"/>
      <c r="P1365" s="26"/>
      <c r="Q1365" s="26"/>
      <c r="R1365" s="26"/>
      <c r="S1365" s="26"/>
      <c r="T1365" s="27"/>
      <c r="U1365" s="28"/>
    </row>
    <row r="1366" spans="8:21" x14ac:dyDescent="0.25">
      <c r="H1366" s="24"/>
      <c r="I1366" s="25"/>
      <c r="J1366" s="25"/>
      <c r="K1366" s="26"/>
      <c r="L1366" s="26"/>
      <c r="M1366" s="26"/>
      <c r="N1366" s="26"/>
      <c r="O1366" s="26"/>
      <c r="P1366" s="26"/>
      <c r="Q1366" s="26"/>
      <c r="R1366" s="26"/>
      <c r="S1366" s="26"/>
      <c r="T1366" s="27"/>
      <c r="U1366" s="28"/>
    </row>
    <row r="1367" spans="8:21" x14ac:dyDescent="0.25">
      <c r="H1367" s="24"/>
      <c r="I1367" s="25"/>
      <c r="J1367" s="25"/>
      <c r="K1367" s="26"/>
      <c r="L1367" s="26"/>
      <c r="M1367" s="26"/>
      <c r="N1367" s="26"/>
      <c r="O1367" s="26"/>
      <c r="P1367" s="26"/>
      <c r="Q1367" s="26"/>
      <c r="R1367" s="26"/>
      <c r="S1367" s="26"/>
      <c r="T1367" s="27"/>
      <c r="U1367" s="28"/>
    </row>
    <row r="1368" spans="8:21" x14ac:dyDescent="0.25">
      <c r="H1368" s="24"/>
      <c r="I1368" s="25"/>
      <c r="J1368" s="25"/>
      <c r="K1368" s="26"/>
      <c r="L1368" s="26"/>
      <c r="M1368" s="26"/>
      <c r="N1368" s="26"/>
      <c r="O1368" s="26"/>
      <c r="P1368" s="26"/>
      <c r="Q1368" s="26"/>
      <c r="R1368" s="26"/>
      <c r="S1368" s="26"/>
      <c r="T1368" s="27"/>
      <c r="U1368" s="28"/>
    </row>
    <row r="1369" spans="8:21" x14ac:dyDescent="0.25">
      <c r="H1369" s="24"/>
      <c r="I1369" s="25"/>
      <c r="J1369" s="25"/>
      <c r="K1369" s="26"/>
      <c r="L1369" s="26"/>
      <c r="M1369" s="26"/>
      <c r="N1369" s="26"/>
      <c r="O1369" s="26"/>
      <c r="P1369" s="26"/>
      <c r="Q1369" s="26"/>
      <c r="R1369" s="26"/>
      <c r="S1369" s="26"/>
      <c r="T1369" s="27"/>
      <c r="U1369" s="28"/>
    </row>
    <row r="1370" spans="8:21" x14ac:dyDescent="0.25">
      <c r="H1370" s="24"/>
      <c r="I1370" s="25"/>
      <c r="J1370" s="25"/>
      <c r="K1370" s="26"/>
      <c r="L1370" s="26"/>
      <c r="M1370" s="26"/>
      <c r="N1370" s="26"/>
      <c r="O1370" s="26"/>
      <c r="P1370" s="26"/>
      <c r="Q1370" s="26"/>
      <c r="R1370" s="26"/>
      <c r="S1370" s="26"/>
      <c r="T1370" s="27"/>
      <c r="U1370" s="28"/>
    </row>
    <row r="1371" spans="8:21" x14ac:dyDescent="0.25">
      <c r="H1371" s="24"/>
      <c r="I1371" s="25"/>
      <c r="J1371" s="25"/>
      <c r="K1371" s="26"/>
      <c r="L1371" s="26"/>
      <c r="M1371" s="26"/>
      <c r="N1371" s="26"/>
      <c r="O1371" s="26"/>
      <c r="P1371" s="26"/>
      <c r="Q1371" s="26"/>
      <c r="R1371" s="26"/>
      <c r="S1371" s="26"/>
      <c r="T1371" s="27"/>
      <c r="U1371" s="28"/>
    </row>
    <row r="1372" spans="8:21" x14ac:dyDescent="0.25">
      <c r="H1372" s="24"/>
      <c r="I1372" s="25"/>
      <c r="J1372" s="25"/>
      <c r="K1372" s="26"/>
      <c r="L1372" s="26"/>
      <c r="M1372" s="26"/>
      <c r="N1372" s="26"/>
      <c r="O1372" s="26"/>
      <c r="P1372" s="26"/>
      <c r="Q1372" s="26"/>
      <c r="R1372" s="26"/>
      <c r="S1372" s="26"/>
      <c r="T1372" s="27"/>
      <c r="U1372" s="28"/>
    </row>
    <row r="1373" spans="8:21" x14ac:dyDescent="0.25">
      <c r="H1373" s="24"/>
      <c r="I1373" s="25"/>
      <c r="J1373" s="25"/>
      <c r="K1373" s="26"/>
      <c r="L1373" s="26"/>
      <c r="M1373" s="26"/>
      <c r="N1373" s="26"/>
      <c r="O1373" s="26"/>
      <c r="P1373" s="26"/>
      <c r="Q1373" s="26"/>
      <c r="R1373" s="26"/>
      <c r="S1373" s="26"/>
      <c r="T1373" s="27"/>
      <c r="U1373" s="28"/>
    </row>
    <row r="1374" spans="8:21" x14ac:dyDescent="0.25">
      <c r="H1374" s="24"/>
      <c r="I1374" s="25"/>
      <c r="J1374" s="25"/>
      <c r="K1374" s="26"/>
      <c r="L1374" s="26"/>
      <c r="M1374" s="26"/>
      <c r="N1374" s="26"/>
      <c r="O1374" s="26"/>
      <c r="P1374" s="26"/>
      <c r="Q1374" s="26"/>
      <c r="R1374" s="26"/>
      <c r="S1374" s="26"/>
      <c r="T1374" s="27"/>
      <c r="U1374" s="28"/>
    </row>
    <row r="1375" spans="8:21" x14ac:dyDescent="0.25">
      <c r="H1375" s="24"/>
      <c r="I1375" s="25"/>
      <c r="J1375" s="25"/>
      <c r="K1375" s="26"/>
      <c r="L1375" s="26"/>
      <c r="M1375" s="26"/>
      <c r="N1375" s="26"/>
      <c r="O1375" s="26"/>
      <c r="P1375" s="26"/>
      <c r="Q1375" s="26"/>
      <c r="R1375" s="26"/>
      <c r="S1375" s="26"/>
      <c r="T1375" s="27"/>
      <c r="U1375" s="28"/>
    </row>
    <row r="1376" spans="8:21" x14ac:dyDescent="0.25">
      <c r="H1376" s="24"/>
      <c r="I1376" s="25"/>
      <c r="J1376" s="25"/>
      <c r="K1376" s="26"/>
      <c r="L1376" s="26"/>
      <c r="M1376" s="26"/>
      <c r="N1376" s="26"/>
      <c r="O1376" s="26"/>
      <c r="P1376" s="26"/>
      <c r="Q1376" s="26"/>
      <c r="R1376" s="26"/>
      <c r="S1376" s="26"/>
      <c r="T1376" s="27"/>
      <c r="U1376" s="28"/>
    </row>
    <row r="1377" spans="8:21" x14ac:dyDescent="0.25">
      <c r="H1377" s="24"/>
      <c r="I1377" s="25"/>
      <c r="J1377" s="25"/>
      <c r="K1377" s="26"/>
      <c r="L1377" s="26"/>
      <c r="M1377" s="26"/>
      <c r="N1377" s="26"/>
      <c r="O1377" s="26"/>
      <c r="P1377" s="26"/>
      <c r="Q1377" s="26"/>
      <c r="R1377" s="26"/>
      <c r="S1377" s="26"/>
      <c r="T1377" s="27"/>
      <c r="U1377" s="28"/>
    </row>
    <row r="1378" spans="8:21" x14ac:dyDescent="0.25">
      <c r="H1378" s="24"/>
      <c r="I1378" s="25"/>
      <c r="J1378" s="25"/>
      <c r="K1378" s="26"/>
      <c r="L1378" s="26"/>
      <c r="M1378" s="26"/>
      <c r="N1378" s="26"/>
      <c r="O1378" s="26"/>
      <c r="P1378" s="26"/>
      <c r="Q1378" s="26"/>
      <c r="R1378" s="26"/>
      <c r="S1378" s="26"/>
      <c r="T1378" s="27"/>
      <c r="U1378" s="28"/>
    </row>
    <row r="1379" spans="8:21" x14ac:dyDescent="0.25">
      <c r="H1379" s="24"/>
      <c r="I1379" s="25"/>
      <c r="J1379" s="25"/>
      <c r="K1379" s="26"/>
      <c r="L1379" s="26"/>
      <c r="M1379" s="26"/>
      <c r="N1379" s="26"/>
      <c r="O1379" s="26"/>
      <c r="P1379" s="26"/>
      <c r="Q1379" s="26"/>
      <c r="R1379" s="26"/>
      <c r="S1379" s="26"/>
      <c r="T1379" s="27"/>
      <c r="U1379" s="28"/>
    </row>
    <row r="1380" spans="8:21" x14ac:dyDescent="0.25">
      <c r="H1380" s="24"/>
      <c r="I1380" s="25"/>
      <c r="J1380" s="25"/>
      <c r="K1380" s="26"/>
      <c r="L1380" s="26"/>
      <c r="M1380" s="26"/>
      <c r="N1380" s="26"/>
      <c r="O1380" s="26"/>
      <c r="P1380" s="26"/>
      <c r="Q1380" s="26"/>
      <c r="R1380" s="26"/>
      <c r="S1380" s="26"/>
      <c r="T1380" s="27"/>
      <c r="U1380" s="28"/>
    </row>
    <row r="1381" spans="8:21" x14ac:dyDescent="0.25">
      <c r="H1381" s="24"/>
      <c r="I1381" s="25"/>
      <c r="J1381" s="25"/>
      <c r="K1381" s="26"/>
      <c r="L1381" s="26"/>
      <c r="M1381" s="26"/>
      <c r="N1381" s="26"/>
      <c r="O1381" s="26"/>
      <c r="P1381" s="26"/>
      <c r="Q1381" s="26"/>
      <c r="R1381" s="26"/>
      <c r="S1381" s="26"/>
      <c r="T1381" s="27"/>
      <c r="U1381" s="28"/>
    </row>
    <row r="1382" spans="8:21" x14ac:dyDescent="0.25">
      <c r="H1382" s="24"/>
      <c r="I1382" s="25"/>
      <c r="J1382" s="25"/>
      <c r="K1382" s="26"/>
      <c r="L1382" s="26"/>
      <c r="M1382" s="26"/>
      <c r="N1382" s="26"/>
      <c r="O1382" s="26"/>
      <c r="P1382" s="26"/>
      <c r="Q1382" s="26"/>
      <c r="R1382" s="26"/>
      <c r="S1382" s="26"/>
      <c r="T1382" s="27"/>
      <c r="U1382" s="28"/>
    </row>
    <row r="1383" spans="8:21" x14ac:dyDescent="0.25">
      <c r="H1383" s="24"/>
      <c r="I1383" s="25"/>
      <c r="J1383" s="25"/>
      <c r="K1383" s="26"/>
      <c r="L1383" s="26"/>
      <c r="M1383" s="26"/>
      <c r="N1383" s="26"/>
      <c r="O1383" s="26"/>
      <c r="P1383" s="26"/>
      <c r="Q1383" s="26"/>
      <c r="R1383" s="26"/>
      <c r="S1383" s="26"/>
      <c r="T1383" s="27"/>
      <c r="U1383" s="28"/>
    </row>
    <row r="1384" spans="8:21" x14ac:dyDescent="0.25">
      <c r="H1384" s="24"/>
      <c r="I1384" s="25"/>
      <c r="J1384" s="25"/>
      <c r="K1384" s="26"/>
      <c r="L1384" s="26"/>
      <c r="M1384" s="26"/>
      <c r="N1384" s="26"/>
      <c r="O1384" s="26"/>
      <c r="P1384" s="26"/>
      <c r="Q1384" s="26"/>
      <c r="R1384" s="26"/>
      <c r="S1384" s="26"/>
      <c r="T1384" s="27"/>
      <c r="U1384" s="28"/>
    </row>
    <row r="1385" spans="8:21" x14ac:dyDescent="0.25">
      <c r="H1385" s="24"/>
      <c r="I1385" s="25"/>
      <c r="J1385" s="25"/>
      <c r="K1385" s="26"/>
      <c r="L1385" s="26"/>
      <c r="M1385" s="26"/>
      <c r="N1385" s="26"/>
      <c r="O1385" s="26"/>
      <c r="P1385" s="26"/>
      <c r="Q1385" s="26"/>
      <c r="R1385" s="26"/>
      <c r="S1385" s="26"/>
      <c r="T1385" s="27"/>
      <c r="U1385" s="28"/>
    </row>
    <row r="1386" spans="8:21" x14ac:dyDescent="0.25">
      <c r="H1386" s="24"/>
      <c r="I1386" s="25"/>
      <c r="J1386" s="25"/>
      <c r="K1386" s="26"/>
      <c r="L1386" s="26"/>
      <c r="M1386" s="26"/>
      <c r="N1386" s="26"/>
      <c r="O1386" s="26"/>
      <c r="P1386" s="26"/>
      <c r="Q1386" s="26"/>
      <c r="R1386" s="26"/>
      <c r="S1386" s="26"/>
      <c r="T1386" s="27"/>
      <c r="U1386" s="28"/>
    </row>
    <row r="1387" spans="8:21" x14ac:dyDescent="0.25">
      <c r="H1387" s="24"/>
      <c r="I1387" s="25"/>
      <c r="J1387" s="25"/>
      <c r="K1387" s="26"/>
      <c r="L1387" s="26"/>
      <c r="M1387" s="26"/>
      <c r="N1387" s="26"/>
      <c r="O1387" s="26"/>
      <c r="P1387" s="26"/>
      <c r="Q1387" s="26"/>
      <c r="R1387" s="26"/>
      <c r="S1387" s="26"/>
      <c r="T1387" s="27"/>
      <c r="U1387" s="28"/>
    </row>
    <row r="1388" spans="8:21" x14ac:dyDescent="0.25">
      <c r="H1388" s="24"/>
      <c r="I1388" s="25"/>
      <c r="J1388" s="25"/>
      <c r="K1388" s="26"/>
      <c r="L1388" s="26"/>
      <c r="M1388" s="26"/>
      <c r="N1388" s="26"/>
      <c r="O1388" s="26"/>
      <c r="P1388" s="26"/>
      <c r="Q1388" s="26"/>
      <c r="R1388" s="26"/>
      <c r="S1388" s="26"/>
      <c r="T1388" s="27"/>
      <c r="U1388" s="28"/>
    </row>
    <row r="1389" spans="8:21" x14ac:dyDescent="0.25">
      <c r="H1389" s="24"/>
      <c r="I1389" s="25"/>
      <c r="J1389" s="25"/>
      <c r="K1389" s="26"/>
      <c r="L1389" s="26"/>
      <c r="M1389" s="26"/>
      <c r="N1389" s="26"/>
      <c r="O1389" s="26"/>
      <c r="P1389" s="26"/>
      <c r="Q1389" s="26"/>
      <c r="R1389" s="26"/>
      <c r="S1389" s="26"/>
      <c r="T1389" s="27"/>
      <c r="U1389" s="28"/>
    </row>
    <row r="1390" spans="8:21" x14ac:dyDescent="0.25">
      <c r="H1390" s="24"/>
      <c r="I1390" s="25"/>
      <c r="J1390" s="25"/>
      <c r="K1390" s="26"/>
      <c r="L1390" s="26"/>
      <c r="M1390" s="26"/>
      <c r="N1390" s="26"/>
      <c r="O1390" s="26"/>
      <c r="P1390" s="26"/>
      <c r="Q1390" s="26"/>
      <c r="R1390" s="26"/>
      <c r="S1390" s="26"/>
      <c r="T1390" s="27"/>
      <c r="U1390" s="28"/>
    </row>
    <row r="1391" spans="8:21" x14ac:dyDescent="0.25">
      <c r="H1391" s="24"/>
      <c r="I1391" s="25"/>
      <c r="J1391" s="25"/>
      <c r="K1391" s="26"/>
      <c r="L1391" s="26"/>
      <c r="M1391" s="26"/>
      <c r="N1391" s="26"/>
      <c r="O1391" s="26"/>
      <c r="P1391" s="26"/>
      <c r="Q1391" s="26"/>
      <c r="R1391" s="26"/>
      <c r="S1391" s="26"/>
      <c r="T1391" s="27"/>
      <c r="U1391" s="28"/>
    </row>
    <row r="1392" spans="8:21" x14ac:dyDescent="0.25">
      <c r="H1392" s="24"/>
      <c r="I1392" s="25"/>
      <c r="J1392" s="25"/>
      <c r="K1392" s="26"/>
      <c r="L1392" s="26"/>
      <c r="M1392" s="26"/>
      <c r="N1392" s="26"/>
      <c r="O1392" s="26"/>
      <c r="P1392" s="26"/>
      <c r="Q1392" s="26"/>
      <c r="R1392" s="26"/>
      <c r="S1392" s="26"/>
      <c r="T1392" s="27"/>
      <c r="U1392" s="28"/>
    </row>
    <row r="1393" spans="8:21" x14ac:dyDescent="0.25">
      <c r="H1393" s="24"/>
      <c r="I1393" s="25"/>
      <c r="J1393" s="25"/>
      <c r="K1393" s="26"/>
      <c r="L1393" s="26"/>
      <c r="M1393" s="26"/>
      <c r="N1393" s="26"/>
      <c r="O1393" s="26"/>
      <c r="P1393" s="26"/>
      <c r="Q1393" s="26"/>
      <c r="R1393" s="26"/>
      <c r="S1393" s="26"/>
      <c r="T1393" s="27"/>
      <c r="U1393" s="28"/>
    </row>
    <row r="1394" spans="8:21" x14ac:dyDescent="0.25">
      <c r="H1394" s="24"/>
      <c r="I1394" s="25"/>
      <c r="J1394" s="25"/>
      <c r="K1394" s="26"/>
      <c r="L1394" s="26"/>
      <c r="M1394" s="26"/>
      <c r="N1394" s="26"/>
      <c r="O1394" s="26"/>
      <c r="P1394" s="26"/>
      <c r="Q1394" s="26"/>
      <c r="R1394" s="26"/>
      <c r="S1394" s="26"/>
      <c r="T1394" s="27"/>
      <c r="U1394" s="28"/>
    </row>
    <row r="1395" spans="8:21" x14ac:dyDescent="0.25">
      <c r="H1395" s="24"/>
      <c r="I1395" s="25"/>
      <c r="J1395" s="25"/>
      <c r="K1395" s="26"/>
      <c r="L1395" s="26"/>
      <c r="M1395" s="26"/>
      <c r="N1395" s="26"/>
      <c r="O1395" s="26"/>
      <c r="P1395" s="26"/>
      <c r="Q1395" s="26"/>
      <c r="R1395" s="26"/>
      <c r="S1395" s="26"/>
      <c r="T1395" s="27"/>
      <c r="U1395" s="28"/>
    </row>
    <row r="1396" spans="8:21" x14ac:dyDescent="0.25">
      <c r="H1396" s="24"/>
      <c r="I1396" s="25"/>
      <c r="J1396" s="25"/>
      <c r="K1396" s="26"/>
      <c r="L1396" s="26"/>
      <c r="M1396" s="26"/>
      <c r="N1396" s="26"/>
      <c r="O1396" s="26"/>
      <c r="P1396" s="26"/>
      <c r="Q1396" s="26"/>
      <c r="R1396" s="26"/>
      <c r="S1396" s="26"/>
      <c r="T1396" s="27"/>
      <c r="U1396" s="28"/>
    </row>
    <row r="1397" spans="8:21" x14ac:dyDescent="0.25">
      <c r="H1397" s="24"/>
      <c r="I1397" s="25"/>
      <c r="J1397" s="25"/>
      <c r="K1397" s="26"/>
      <c r="L1397" s="26"/>
      <c r="M1397" s="26"/>
      <c r="N1397" s="26"/>
      <c r="O1397" s="26"/>
      <c r="P1397" s="26"/>
      <c r="Q1397" s="26"/>
      <c r="R1397" s="26"/>
      <c r="S1397" s="26"/>
      <c r="T1397" s="27"/>
      <c r="U1397" s="28"/>
    </row>
    <row r="1398" spans="8:21" x14ac:dyDescent="0.25">
      <c r="H1398" s="24"/>
      <c r="I1398" s="25"/>
      <c r="J1398" s="25"/>
      <c r="K1398" s="26"/>
      <c r="L1398" s="26"/>
      <c r="M1398" s="26"/>
      <c r="N1398" s="26"/>
      <c r="O1398" s="26"/>
      <c r="P1398" s="26"/>
      <c r="Q1398" s="26"/>
      <c r="R1398" s="26"/>
      <c r="S1398" s="26"/>
      <c r="T1398" s="27"/>
      <c r="U1398" s="28"/>
    </row>
    <row r="1399" spans="8:21" x14ac:dyDescent="0.25">
      <c r="H1399" s="24"/>
      <c r="I1399" s="25"/>
      <c r="J1399" s="25"/>
      <c r="K1399" s="26"/>
      <c r="L1399" s="26"/>
      <c r="M1399" s="26"/>
      <c r="N1399" s="26"/>
      <c r="O1399" s="26"/>
      <c r="P1399" s="26"/>
      <c r="Q1399" s="26"/>
      <c r="R1399" s="26"/>
      <c r="S1399" s="26"/>
      <c r="T1399" s="27"/>
      <c r="U1399" s="28"/>
    </row>
    <row r="1400" spans="8:21" x14ac:dyDescent="0.25">
      <c r="H1400" s="24"/>
      <c r="I1400" s="25"/>
      <c r="J1400" s="25"/>
      <c r="K1400" s="26"/>
      <c r="L1400" s="26"/>
      <c r="M1400" s="26"/>
      <c r="N1400" s="26"/>
      <c r="O1400" s="26"/>
      <c r="P1400" s="26"/>
      <c r="Q1400" s="26"/>
      <c r="R1400" s="26"/>
      <c r="S1400" s="26"/>
      <c r="T1400" s="27"/>
      <c r="U1400" s="28"/>
    </row>
    <row r="1401" spans="8:21" x14ac:dyDescent="0.25">
      <c r="H1401" s="24"/>
      <c r="I1401" s="25"/>
      <c r="J1401" s="25"/>
      <c r="K1401" s="26"/>
      <c r="L1401" s="26"/>
      <c r="M1401" s="26"/>
      <c r="N1401" s="26"/>
      <c r="O1401" s="26"/>
      <c r="P1401" s="26"/>
      <c r="Q1401" s="26"/>
      <c r="R1401" s="26"/>
      <c r="S1401" s="26"/>
      <c r="T1401" s="27"/>
      <c r="U1401" s="28"/>
    </row>
    <row r="1402" spans="8:21" x14ac:dyDescent="0.25">
      <c r="H1402" s="24"/>
      <c r="I1402" s="25"/>
      <c r="J1402" s="25"/>
      <c r="K1402" s="26"/>
      <c r="L1402" s="26"/>
      <c r="M1402" s="26"/>
      <c r="N1402" s="26"/>
      <c r="O1402" s="26"/>
      <c r="P1402" s="26"/>
      <c r="Q1402" s="26"/>
      <c r="R1402" s="26"/>
      <c r="S1402" s="26"/>
      <c r="T1402" s="27"/>
      <c r="U1402" s="28"/>
    </row>
    <row r="1403" spans="8:21" x14ac:dyDescent="0.25">
      <c r="H1403" s="24"/>
      <c r="I1403" s="25"/>
      <c r="J1403" s="25"/>
      <c r="K1403" s="26"/>
      <c r="L1403" s="26"/>
      <c r="M1403" s="26"/>
      <c r="N1403" s="26"/>
      <c r="O1403" s="26"/>
      <c r="P1403" s="26"/>
      <c r="Q1403" s="26"/>
      <c r="R1403" s="26"/>
      <c r="S1403" s="26"/>
      <c r="T1403" s="27"/>
      <c r="U1403" s="28"/>
    </row>
    <row r="1404" spans="8:21" x14ac:dyDescent="0.25">
      <c r="H1404" s="24"/>
      <c r="I1404" s="25"/>
      <c r="J1404" s="25"/>
      <c r="K1404" s="26"/>
      <c r="L1404" s="26"/>
      <c r="M1404" s="26"/>
      <c r="N1404" s="26"/>
      <c r="O1404" s="26"/>
      <c r="P1404" s="26"/>
      <c r="Q1404" s="26"/>
      <c r="R1404" s="26"/>
      <c r="S1404" s="26"/>
      <c r="T1404" s="27"/>
      <c r="U1404" s="28"/>
    </row>
    <row r="1405" spans="8:21" x14ac:dyDescent="0.25">
      <c r="H1405" s="24"/>
      <c r="I1405" s="25"/>
      <c r="J1405" s="25"/>
      <c r="K1405" s="26"/>
      <c r="L1405" s="26"/>
      <c r="M1405" s="26"/>
      <c r="N1405" s="26"/>
      <c r="O1405" s="26"/>
      <c r="P1405" s="26"/>
      <c r="Q1405" s="26"/>
      <c r="R1405" s="26"/>
      <c r="S1405" s="26"/>
      <c r="T1405" s="27"/>
      <c r="U1405" s="28"/>
    </row>
    <row r="1406" spans="8:21" x14ac:dyDescent="0.25">
      <c r="H1406" s="24"/>
      <c r="I1406" s="25"/>
      <c r="J1406" s="25"/>
      <c r="K1406" s="26"/>
      <c r="L1406" s="26"/>
      <c r="M1406" s="26"/>
      <c r="N1406" s="26"/>
      <c r="O1406" s="26"/>
      <c r="P1406" s="26"/>
      <c r="Q1406" s="26"/>
      <c r="R1406" s="26"/>
      <c r="S1406" s="26"/>
      <c r="T1406" s="27"/>
      <c r="U1406" s="28"/>
    </row>
    <row r="1407" spans="8:21" x14ac:dyDescent="0.25">
      <c r="H1407" s="24"/>
      <c r="I1407" s="25"/>
      <c r="J1407" s="25"/>
      <c r="K1407" s="26"/>
      <c r="L1407" s="26"/>
      <c r="M1407" s="26"/>
      <c r="N1407" s="26"/>
      <c r="O1407" s="26"/>
      <c r="P1407" s="26"/>
      <c r="Q1407" s="26"/>
      <c r="R1407" s="26"/>
      <c r="S1407" s="26"/>
      <c r="T1407" s="27"/>
      <c r="U1407" s="28"/>
    </row>
    <row r="1408" spans="8:21" x14ac:dyDescent="0.25">
      <c r="H1408" s="24"/>
      <c r="I1408" s="25"/>
      <c r="J1408" s="25"/>
      <c r="K1408" s="26"/>
      <c r="L1408" s="26"/>
      <c r="M1408" s="26"/>
      <c r="N1408" s="26"/>
      <c r="O1408" s="26"/>
      <c r="P1408" s="26"/>
      <c r="Q1408" s="26"/>
      <c r="R1408" s="26"/>
      <c r="S1408" s="26"/>
      <c r="T1408" s="27"/>
      <c r="U1408" s="28"/>
    </row>
    <row r="1409" spans="8:21" x14ac:dyDescent="0.25">
      <c r="H1409" s="24"/>
      <c r="I1409" s="25"/>
      <c r="J1409" s="25"/>
      <c r="K1409" s="26"/>
      <c r="L1409" s="26"/>
      <c r="M1409" s="26"/>
      <c r="N1409" s="26"/>
      <c r="O1409" s="26"/>
      <c r="P1409" s="26"/>
      <c r="Q1409" s="26"/>
      <c r="R1409" s="26"/>
      <c r="S1409" s="26"/>
      <c r="T1409" s="27"/>
      <c r="U1409" s="28"/>
    </row>
    <row r="1410" spans="8:21" x14ac:dyDescent="0.25">
      <c r="H1410" s="24"/>
      <c r="I1410" s="25"/>
      <c r="J1410" s="25"/>
      <c r="K1410" s="26"/>
      <c r="L1410" s="26"/>
      <c r="M1410" s="26"/>
      <c r="N1410" s="26"/>
      <c r="O1410" s="26"/>
      <c r="P1410" s="26"/>
      <c r="Q1410" s="26"/>
      <c r="R1410" s="26"/>
      <c r="S1410" s="26"/>
      <c r="T1410" s="27"/>
      <c r="U1410" s="28"/>
    </row>
    <row r="1411" spans="8:21" x14ac:dyDescent="0.25">
      <c r="H1411" s="24"/>
      <c r="I1411" s="25"/>
      <c r="J1411" s="25"/>
      <c r="K1411" s="26"/>
      <c r="L1411" s="26"/>
      <c r="M1411" s="26"/>
      <c r="N1411" s="26"/>
      <c r="O1411" s="26"/>
      <c r="P1411" s="26"/>
      <c r="Q1411" s="26"/>
      <c r="R1411" s="26"/>
      <c r="S1411" s="26"/>
      <c r="T1411" s="27"/>
      <c r="U1411" s="28"/>
    </row>
    <row r="1412" spans="8:21" x14ac:dyDescent="0.25">
      <c r="H1412" s="24"/>
      <c r="I1412" s="25"/>
      <c r="J1412" s="25"/>
      <c r="K1412" s="26"/>
      <c r="L1412" s="26"/>
      <c r="M1412" s="26"/>
      <c r="N1412" s="26"/>
      <c r="O1412" s="26"/>
      <c r="P1412" s="26"/>
      <c r="Q1412" s="26"/>
      <c r="R1412" s="26"/>
      <c r="S1412" s="26"/>
      <c r="T1412" s="27"/>
      <c r="U1412" s="28"/>
    </row>
    <row r="1413" spans="8:21" x14ac:dyDescent="0.25">
      <c r="H1413" s="24"/>
      <c r="I1413" s="25"/>
      <c r="J1413" s="25"/>
      <c r="K1413" s="26"/>
      <c r="L1413" s="26"/>
      <c r="M1413" s="26"/>
      <c r="N1413" s="26"/>
      <c r="O1413" s="26"/>
      <c r="P1413" s="26"/>
      <c r="Q1413" s="26"/>
      <c r="R1413" s="26"/>
      <c r="S1413" s="26"/>
      <c r="T1413" s="27"/>
      <c r="U1413" s="28"/>
    </row>
    <row r="1414" spans="8:21" x14ac:dyDescent="0.25">
      <c r="H1414" s="24"/>
      <c r="I1414" s="25"/>
      <c r="J1414" s="25"/>
      <c r="K1414" s="26"/>
      <c r="L1414" s="26"/>
      <c r="M1414" s="26"/>
      <c r="N1414" s="26"/>
      <c r="O1414" s="26"/>
      <c r="P1414" s="26"/>
      <c r="Q1414" s="26"/>
      <c r="R1414" s="26"/>
      <c r="S1414" s="26"/>
      <c r="T1414" s="27"/>
      <c r="U1414" s="28"/>
    </row>
    <row r="1415" spans="8:21" x14ac:dyDescent="0.25">
      <c r="H1415" s="24"/>
      <c r="I1415" s="25"/>
      <c r="J1415" s="25"/>
      <c r="K1415" s="26"/>
      <c r="L1415" s="26"/>
      <c r="M1415" s="26"/>
      <c r="N1415" s="26"/>
      <c r="O1415" s="26"/>
      <c r="P1415" s="26"/>
      <c r="Q1415" s="26"/>
      <c r="R1415" s="26"/>
      <c r="S1415" s="26"/>
      <c r="T1415" s="27"/>
      <c r="U1415" s="28"/>
    </row>
    <row r="1416" spans="8:21" x14ac:dyDescent="0.25">
      <c r="H1416" s="24"/>
      <c r="I1416" s="25"/>
      <c r="J1416" s="25"/>
      <c r="K1416" s="26"/>
      <c r="L1416" s="26"/>
      <c r="M1416" s="26"/>
      <c r="N1416" s="26"/>
      <c r="O1416" s="26"/>
      <c r="P1416" s="26"/>
      <c r="Q1416" s="26"/>
      <c r="R1416" s="26"/>
      <c r="S1416" s="26"/>
      <c r="T1416" s="27"/>
      <c r="U1416" s="28"/>
    </row>
    <row r="1417" spans="8:21" x14ac:dyDescent="0.25">
      <c r="H1417" s="24"/>
      <c r="I1417" s="25"/>
      <c r="J1417" s="25"/>
      <c r="K1417" s="26"/>
      <c r="L1417" s="26"/>
      <c r="M1417" s="26"/>
      <c r="N1417" s="26"/>
      <c r="O1417" s="26"/>
      <c r="P1417" s="26"/>
      <c r="Q1417" s="26"/>
      <c r="R1417" s="26"/>
      <c r="S1417" s="26"/>
      <c r="T1417" s="27"/>
      <c r="U1417" s="28"/>
    </row>
    <row r="1418" spans="8:21" x14ac:dyDescent="0.25">
      <c r="H1418" s="24"/>
      <c r="I1418" s="25"/>
      <c r="J1418" s="25"/>
      <c r="K1418" s="26"/>
      <c r="L1418" s="26"/>
      <c r="M1418" s="26"/>
      <c r="N1418" s="26"/>
      <c r="O1418" s="26"/>
      <c r="P1418" s="26"/>
      <c r="Q1418" s="26"/>
      <c r="R1418" s="26"/>
      <c r="S1418" s="26"/>
      <c r="T1418" s="27"/>
      <c r="U1418" s="28"/>
    </row>
    <row r="1419" spans="8:21" x14ac:dyDescent="0.25">
      <c r="H1419" s="24"/>
      <c r="I1419" s="25"/>
      <c r="J1419" s="25"/>
      <c r="K1419" s="26"/>
      <c r="L1419" s="26"/>
      <c r="M1419" s="26"/>
      <c r="N1419" s="26"/>
      <c r="O1419" s="26"/>
      <c r="P1419" s="26"/>
      <c r="Q1419" s="26"/>
      <c r="R1419" s="26"/>
      <c r="S1419" s="26"/>
      <c r="T1419" s="27"/>
      <c r="U1419" s="28"/>
    </row>
    <row r="1420" spans="8:21" x14ac:dyDescent="0.25">
      <c r="H1420" s="24"/>
      <c r="I1420" s="25"/>
      <c r="J1420" s="25"/>
      <c r="K1420" s="26"/>
      <c r="L1420" s="26"/>
      <c r="M1420" s="26"/>
      <c r="N1420" s="26"/>
      <c r="O1420" s="26"/>
      <c r="P1420" s="26"/>
      <c r="Q1420" s="26"/>
      <c r="R1420" s="26"/>
      <c r="S1420" s="26"/>
      <c r="T1420" s="27"/>
      <c r="U1420" s="28"/>
    </row>
    <row r="1421" spans="8:21" x14ac:dyDescent="0.25">
      <c r="H1421" s="24"/>
      <c r="I1421" s="25"/>
      <c r="J1421" s="25"/>
      <c r="K1421" s="26"/>
      <c r="L1421" s="26"/>
      <c r="M1421" s="26"/>
      <c r="N1421" s="26"/>
      <c r="O1421" s="26"/>
      <c r="P1421" s="26"/>
      <c r="Q1421" s="26"/>
      <c r="R1421" s="26"/>
      <c r="S1421" s="26"/>
      <c r="T1421" s="27"/>
      <c r="U1421" s="28"/>
    </row>
    <row r="1422" spans="8:21" x14ac:dyDescent="0.25">
      <c r="H1422" s="24"/>
      <c r="I1422" s="25"/>
      <c r="J1422" s="25"/>
      <c r="K1422" s="26"/>
      <c r="L1422" s="26"/>
      <c r="M1422" s="26"/>
      <c r="N1422" s="26"/>
      <c r="O1422" s="26"/>
      <c r="P1422" s="26"/>
      <c r="Q1422" s="26"/>
      <c r="R1422" s="26"/>
      <c r="S1422" s="26"/>
      <c r="T1422" s="27"/>
      <c r="U1422" s="28"/>
    </row>
    <row r="1423" spans="8:21" x14ac:dyDescent="0.25">
      <c r="H1423" s="24"/>
      <c r="I1423" s="25"/>
      <c r="J1423" s="25"/>
      <c r="K1423" s="26"/>
      <c r="L1423" s="26"/>
      <c r="M1423" s="26"/>
      <c r="N1423" s="26"/>
      <c r="O1423" s="26"/>
      <c r="P1423" s="26"/>
      <c r="Q1423" s="26"/>
      <c r="R1423" s="26"/>
      <c r="S1423" s="26"/>
      <c r="T1423" s="27"/>
      <c r="U1423" s="28"/>
    </row>
    <row r="1424" spans="8:21" x14ac:dyDescent="0.25">
      <c r="H1424" s="24"/>
      <c r="I1424" s="25"/>
      <c r="J1424" s="25"/>
      <c r="K1424" s="26"/>
      <c r="L1424" s="26"/>
      <c r="M1424" s="26"/>
      <c r="N1424" s="26"/>
      <c r="O1424" s="26"/>
      <c r="P1424" s="26"/>
      <c r="Q1424" s="26"/>
      <c r="R1424" s="26"/>
      <c r="S1424" s="26"/>
      <c r="T1424" s="27"/>
      <c r="U1424" s="28"/>
    </row>
    <row r="1425" spans="8:21" x14ac:dyDescent="0.25">
      <c r="H1425" s="24"/>
      <c r="I1425" s="25"/>
      <c r="J1425" s="25"/>
      <c r="K1425" s="26"/>
      <c r="L1425" s="26"/>
      <c r="M1425" s="26"/>
      <c r="N1425" s="26"/>
      <c r="O1425" s="26"/>
      <c r="P1425" s="26"/>
      <c r="Q1425" s="26"/>
      <c r="R1425" s="26"/>
      <c r="S1425" s="26"/>
      <c r="T1425" s="27"/>
      <c r="U1425" s="28"/>
    </row>
    <row r="1426" spans="8:21" x14ac:dyDescent="0.25">
      <c r="H1426" s="24"/>
      <c r="I1426" s="25"/>
      <c r="J1426" s="25"/>
      <c r="K1426" s="26"/>
      <c r="L1426" s="26"/>
      <c r="M1426" s="26"/>
      <c r="N1426" s="26"/>
      <c r="O1426" s="26"/>
      <c r="P1426" s="26"/>
      <c r="Q1426" s="26"/>
      <c r="R1426" s="26"/>
      <c r="S1426" s="26"/>
      <c r="T1426" s="27"/>
      <c r="U1426" s="28"/>
    </row>
    <row r="1427" spans="8:21" x14ac:dyDescent="0.25">
      <c r="H1427" s="24"/>
      <c r="I1427" s="25"/>
      <c r="J1427" s="25"/>
      <c r="K1427" s="26"/>
      <c r="L1427" s="26"/>
      <c r="M1427" s="26"/>
      <c r="N1427" s="26"/>
      <c r="O1427" s="26"/>
      <c r="P1427" s="26"/>
      <c r="Q1427" s="26"/>
      <c r="R1427" s="26"/>
      <c r="S1427" s="26"/>
      <c r="T1427" s="27"/>
      <c r="U1427" s="28"/>
    </row>
    <row r="1428" spans="8:21" x14ac:dyDescent="0.25">
      <c r="H1428" s="24"/>
      <c r="I1428" s="25"/>
      <c r="J1428" s="25"/>
      <c r="K1428" s="26"/>
      <c r="L1428" s="26"/>
      <c r="M1428" s="26"/>
      <c r="N1428" s="26"/>
      <c r="O1428" s="26"/>
      <c r="P1428" s="26"/>
      <c r="Q1428" s="26"/>
      <c r="R1428" s="26"/>
      <c r="S1428" s="26"/>
      <c r="T1428" s="27"/>
      <c r="U1428" s="28"/>
    </row>
    <row r="1429" spans="8:21" x14ac:dyDescent="0.25">
      <c r="H1429" s="24"/>
      <c r="I1429" s="25"/>
      <c r="J1429" s="25"/>
      <c r="K1429" s="26"/>
      <c r="L1429" s="26"/>
      <c r="M1429" s="26"/>
      <c r="N1429" s="26"/>
      <c r="O1429" s="26"/>
      <c r="P1429" s="26"/>
      <c r="Q1429" s="26"/>
      <c r="R1429" s="26"/>
      <c r="S1429" s="26"/>
      <c r="T1429" s="27"/>
      <c r="U1429" s="28"/>
    </row>
    <row r="1430" spans="8:21" x14ac:dyDescent="0.25">
      <c r="H1430" s="24"/>
      <c r="I1430" s="25"/>
      <c r="J1430" s="25"/>
      <c r="K1430" s="26"/>
      <c r="L1430" s="26"/>
      <c r="M1430" s="26"/>
      <c r="N1430" s="26"/>
      <c r="O1430" s="26"/>
      <c r="P1430" s="26"/>
      <c r="Q1430" s="26"/>
      <c r="R1430" s="26"/>
      <c r="S1430" s="26"/>
      <c r="T1430" s="27"/>
      <c r="U1430" s="28"/>
    </row>
    <row r="1431" spans="8:21" x14ac:dyDescent="0.25">
      <c r="H1431" s="24"/>
      <c r="I1431" s="25"/>
      <c r="J1431" s="25"/>
      <c r="K1431" s="26"/>
      <c r="L1431" s="26"/>
      <c r="M1431" s="26"/>
      <c r="N1431" s="26"/>
      <c r="O1431" s="26"/>
      <c r="P1431" s="26"/>
      <c r="Q1431" s="26"/>
      <c r="R1431" s="26"/>
      <c r="S1431" s="26"/>
      <c r="T1431" s="27"/>
      <c r="U1431" s="28"/>
    </row>
    <row r="1432" spans="8:21" x14ac:dyDescent="0.25">
      <c r="H1432" s="24"/>
      <c r="I1432" s="25"/>
      <c r="J1432" s="25"/>
      <c r="K1432" s="26"/>
      <c r="L1432" s="26"/>
      <c r="M1432" s="26"/>
      <c r="N1432" s="26"/>
      <c r="O1432" s="26"/>
      <c r="P1432" s="26"/>
      <c r="Q1432" s="26"/>
      <c r="R1432" s="26"/>
      <c r="S1432" s="26"/>
      <c r="T1432" s="27"/>
      <c r="U1432" s="28"/>
    </row>
    <row r="1433" spans="8:21" x14ac:dyDescent="0.25">
      <c r="H1433" s="24"/>
      <c r="I1433" s="25"/>
      <c r="J1433" s="25"/>
      <c r="K1433" s="26"/>
      <c r="L1433" s="26"/>
      <c r="M1433" s="26"/>
      <c r="N1433" s="26"/>
      <c r="O1433" s="26"/>
      <c r="P1433" s="26"/>
      <c r="Q1433" s="26"/>
      <c r="R1433" s="26"/>
      <c r="S1433" s="26"/>
      <c r="T1433" s="27"/>
      <c r="U1433" s="28"/>
    </row>
    <row r="1434" spans="8:21" x14ac:dyDescent="0.25">
      <c r="H1434" s="24"/>
      <c r="I1434" s="25"/>
      <c r="J1434" s="25"/>
      <c r="K1434" s="26"/>
      <c r="L1434" s="26"/>
      <c r="M1434" s="26"/>
      <c r="N1434" s="26"/>
      <c r="O1434" s="26"/>
      <c r="P1434" s="26"/>
      <c r="Q1434" s="26"/>
      <c r="R1434" s="26"/>
      <c r="S1434" s="26"/>
      <c r="T1434" s="27"/>
      <c r="U1434" s="28"/>
    </row>
    <row r="1435" spans="8:21" x14ac:dyDescent="0.25">
      <c r="H1435" s="24"/>
      <c r="I1435" s="25"/>
      <c r="J1435" s="25"/>
      <c r="K1435" s="26"/>
      <c r="L1435" s="26"/>
      <c r="M1435" s="26"/>
      <c r="N1435" s="26"/>
      <c r="O1435" s="26"/>
      <c r="P1435" s="26"/>
      <c r="Q1435" s="26"/>
      <c r="R1435" s="26"/>
      <c r="S1435" s="26"/>
      <c r="T1435" s="27"/>
      <c r="U1435" s="28"/>
    </row>
    <row r="1436" spans="8:21" x14ac:dyDescent="0.25">
      <c r="H1436" s="24"/>
      <c r="I1436" s="25"/>
      <c r="J1436" s="25"/>
      <c r="K1436" s="26"/>
      <c r="L1436" s="26"/>
      <c r="M1436" s="26"/>
      <c r="N1436" s="26"/>
      <c r="O1436" s="26"/>
      <c r="P1436" s="26"/>
      <c r="Q1436" s="26"/>
      <c r="R1436" s="26"/>
      <c r="S1436" s="26"/>
      <c r="T1436" s="27"/>
      <c r="U1436" s="28"/>
    </row>
    <row r="1437" spans="8:21" x14ac:dyDescent="0.25">
      <c r="H1437" s="24"/>
      <c r="I1437" s="25"/>
      <c r="J1437" s="25"/>
      <c r="K1437" s="26"/>
      <c r="L1437" s="26"/>
      <c r="M1437" s="26"/>
      <c r="N1437" s="26"/>
      <c r="O1437" s="26"/>
      <c r="P1437" s="26"/>
      <c r="Q1437" s="26"/>
      <c r="R1437" s="26"/>
      <c r="S1437" s="26"/>
      <c r="T1437" s="27"/>
      <c r="U1437" s="28"/>
    </row>
    <row r="1438" spans="8:21" x14ac:dyDescent="0.25">
      <c r="H1438" s="24"/>
      <c r="I1438" s="25"/>
      <c r="J1438" s="25"/>
      <c r="K1438" s="26"/>
      <c r="L1438" s="26"/>
      <c r="M1438" s="26"/>
      <c r="N1438" s="26"/>
      <c r="O1438" s="26"/>
      <c r="P1438" s="26"/>
      <c r="Q1438" s="26"/>
      <c r="R1438" s="26"/>
      <c r="S1438" s="26"/>
      <c r="T1438" s="27"/>
      <c r="U1438" s="28"/>
    </row>
    <row r="1439" spans="8:21" x14ac:dyDescent="0.25">
      <c r="H1439" s="24"/>
      <c r="I1439" s="25"/>
      <c r="J1439" s="25"/>
      <c r="K1439" s="26"/>
      <c r="L1439" s="26"/>
      <c r="M1439" s="26"/>
      <c r="N1439" s="26"/>
      <c r="O1439" s="26"/>
      <c r="P1439" s="26"/>
      <c r="Q1439" s="26"/>
      <c r="R1439" s="26"/>
      <c r="S1439" s="26"/>
      <c r="T1439" s="27"/>
      <c r="U1439" s="28"/>
    </row>
    <row r="1440" spans="8:21" x14ac:dyDescent="0.25">
      <c r="H1440" s="24"/>
      <c r="I1440" s="25"/>
      <c r="J1440" s="25"/>
      <c r="K1440" s="26"/>
      <c r="L1440" s="26"/>
      <c r="M1440" s="26"/>
      <c r="N1440" s="26"/>
      <c r="O1440" s="26"/>
      <c r="P1440" s="26"/>
      <c r="Q1440" s="26"/>
      <c r="R1440" s="26"/>
      <c r="S1440" s="26"/>
      <c r="T1440" s="27"/>
      <c r="U1440" s="28"/>
    </row>
    <row r="1441" spans="8:21" x14ac:dyDescent="0.25">
      <c r="H1441" s="24"/>
      <c r="I1441" s="25"/>
      <c r="J1441" s="25"/>
      <c r="K1441" s="26"/>
      <c r="L1441" s="26"/>
      <c r="M1441" s="26"/>
      <c r="N1441" s="26"/>
      <c r="O1441" s="26"/>
      <c r="P1441" s="26"/>
      <c r="Q1441" s="26"/>
      <c r="R1441" s="26"/>
      <c r="S1441" s="26"/>
      <c r="T1441" s="27"/>
      <c r="U1441" s="28"/>
    </row>
    <row r="1442" spans="8:21" x14ac:dyDescent="0.25">
      <c r="H1442" s="24"/>
      <c r="I1442" s="25"/>
      <c r="J1442" s="25"/>
      <c r="K1442" s="26"/>
      <c r="L1442" s="26"/>
      <c r="M1442" s="26"/>
      <c r="N1442" s="26"/>
      <c r="O1442" s="26"/>
      <c r="P1442" s="26"/>
      <c r="Q1442" s="26"/>
      <c r="R1442" s="26"/>
      <c r="S1442" s="26"/>
      <c r="T1442" s="27"/>
      <c r="U1442" s="28"/>
    </row>
    <row r="1443" spans="8:21" x14ac:dyDescent="0.25">
      <c r="H1443" s="24"/>
      <c r="I1443" s="25"/>
      <c r="J1443" s="25"/>
      <c r="K1443" s="26"/>
      <c r="L1443" s="26"/>
      <c r="M1443" s="26"/>
      <c r="N1443" s="26"/>
      <c r="O1443" s="26"/>
      <c r="P1443" s="26"/>
      <c r="Q1443" s="26"/>
      <c r="R1443" s="26"/>
      <c r="S1443" s="26"/>
      <c r="T1443" s="27"/>
      <c r="U1443" s="28"/>
    </row>
    <row r="1444" spans="8:21" x14ac:dyDescent="0.25">
      <c r="H1444" s="24"/>
      <c r="I1444" s="25"/>
      <c r="J1444" s="25"/>
      <c r="K1444" s="26"/>
      <c r="L1444" s="26"/>
      <c r="M1444" s="26"/>
      <c r="N1444" s="26"/>
      <c r="O1444" s="26"/>
      <c r="P1444" s="26"/>
      <c r="Q1444" s="26"/>
      <c r="R1444" s="26"/>
      <c r="S1444" s="26"/>
      <c r="T1444" s="27"/>
      <c r="U1444" s="28"/>
    </row>
    <row r="1445" spans="8:21" x14ac:dyDescent="0.25">
      <c r="H1445" s="24"/>
      <c r="I1445" s="25"/>
      <c r="J1445" s="25"/>
      <c r="K1445" s="26"/>
      <c r="L1445" s="26"/>
      <c r="M1445" s="26"/>
      <c r="N1445" s="26"/>
      <c r="O1445" s="26"/>
      <c r="P1445" s="26"/>
      <c r="Q1445" s="26"/>
      <c r="R1445" s="26"/>
      <c r="S1445" s="26"/>
      <c r="T1445" s="27"/>
      <c r="U1445" s="28"/>
    </row>
    <row r="1446" spans="8:21" x14ac:dyDescent="0.25">
      <c r="H1446" s="24"/>
      <c r="I1446" s="25"/>
      <c r="J1446" s="25"/>
      <c r="K1446" s="26"/>
      <c r="L1446" s="26"/>
      <c r="M1446" s="26"/>
      <c r="N1446" s="26"/>
      <c r="O1446" s="26"/>
      <c r="P1446" s="26"/>
      <c r="Q1446" s="26"/>
      <c r="R1446" s="26"/>
      <c r="S1446" s="26"/>
      <c r="T1446" s="27"/>
      <c r="U1446" s="28"/>
    </row>
    <row r="1447" spans="8:21" x14ac:dyDescent="0.25">
      <c r="H1447" s="24"/>
      <c r="I1447" s="25"/>
      <c r="J1447" s="25"/>
      <c r="K1447" s="26"/>
      <c r="L1447" s="26"/>
      <c r="M1447" s="26"/>
      <c r="N1447" s="26"/>
      <c r="O1447" s="26"/>
      <c r="P1447" s="26"/>
      <c r="Q1447" s="26"/>
      <c r="R1447" s="26"/>
      <c r="S1447" s="26"/>
      <c r="T1447" s="27"/>
      <c r="U1447" s="28"/>
    </row>
    <row r="1448" spans="8:21" x14ac:dyDescent="0.25">
      <c r="H1448" s="24"/>
      <c r="I1448" s="25"/>
      <c r="J1448" s="25"/>
      <c r="K1448" s="26"/>
      <c r="L1448" s="26"/>
      <c r="M1448" s="26"/>
      <c r="N1448" s="26"/>
      <c r="O1448" s="26"/>
      <c r="P1448" s="26"/>
      <c r="Q1448" s="26"/>
      <c r="R1448" s="26"/>
      <c r="S1448" s="26"/>
      <c r="T1448" s="27"/>
      <c r="U1448" s="28"/>
    </row>
    <row r="1449" spans="8:21" x14ac:dyDescent="0.25">
      <c r="H1449" s="24"/>
      <c r="I1449" s="25"/>
      <c r="J1449" s="25"/>
      <c r="K1449" s="26"/>
      <c r="L1449" s="26"/>
      <c r="M1449" s="26"/>
      <c r="N1449" s="26"/>
      <c r="O1449" s="26"/>
      <c r="P1449" s="26"/>
      <c r="Q1449" s="26"/>
      <c r="R1449" s="26"/>
      <c r="S1449" s="26"/>
      <c r="T1449" s="27"/>
      <c r="U1449" s="28"/>
    </row>
    <row r="1450" spans="8:21" x14ac:dyDescent="0.25">
      <c r="H1450" s="24"/>
      <c r="I1450" s="25"/>
      <c r="J1450" s="25"/>
      <c r="K1450" s="26"/>
      <c r="L1450" s="26"/>
      <c r="M1450" s="26"/>
      <c r="N1450" s="26"/>
      <c r="O1450" s="26"/>
      <c r="P1450" s="26"/>
      <c r="Q1450" s="26"/>
      <c r="R1450" s="26"/>
      <c r="S1450" s="26"/>
      <c r="T1450" s="27"/>
      <c r="U1450" s="28"/>
    </row>
    <row r="1451" spans="8:21" x14ac:dyDescent="0.25">
      <c r="H1451" s="24"/>
      <c r="I1451" s="25"/>
      <c r="J1451" s="25"/>
      <c r="K1451" s="26"/>
      <c r="L1451" s="26"/>
      <c r="M1451" s="26"/>
      <c r="N1451" s="26"/>
      <c r="O1451" s="26"/>
      <c r="P1451" s="26"/>
      <c r="Q1451" s="26"/>
      <c r="R1451" s="26"/>
      <c r="S1451" s="26"/>
      <c r="T1451" s="27"/>
      <c r="U1451" s="28"/>
    </row>
    <row r="1452" spans="8:21" x14ac:dyDescent="0.25">
      <c r="H1452" s="24"/>
      <c r="I1452" s="25"/>
      <c r="J1452" s="25"/>
      <c r="K1452" s="26"/>
      <c r="L1452" s="26"/>
      <c r="M1452" s="26"/>
      <c r="N1452" s="26"/>
      <c r="O1452" s="26"/>
      <c r="P1452" s="26"/>
      <c r="Q1452" s="26"/>
      <c r="R1452" s="26"/>
      <c r="S1452" s="26"/>
      <c r="T1452" s="27"/>
      <c r="U1452" s="28"/>
    </row>
    <row r="1453" spans="8:21" x14ac:dyDescent="0.25">
      <c r="H1453" s="24"/>
      <c r="I1453" s="25"/>
      <c r="J1453" s="25"/>
      <c r="K1453" s="26"/>
      <c r="L1453" s="26"/>
      <c r="M1453" s="26"/>
      <c r="N1453" s="26"/>
      <c r="O1453" s="26"/>
      <c r="P1453" s="26"/>
      <c r="Q1453" s="26"/>
      <c r="R1453" s="26"/>
      <c r="S1453" s="26"/>
      <c r="T1453" s="27"/>
      <c r="U1453" s="28"/>
    </row>
    <row r="1454" spans="8:21" x14ac:dyDescent="0.25">
      <c r="H1454" s="24"/>
      <c r="I1454" s="25"/>
      <c r="J1454" s="25"/>
      <c r="K1454" s="26"/>
      <c r="L1454" s="26"/>
      <c r="M1454" s="26"/>
      <c r="N1454" s="26"/>
      <c r="O1454" s="26"/>
      <c r="P1454" s="26"/>
      <c r="Q1454" s="26"/>
      <c r="R1454" s="26"/>
      <c r="S1454" s="26"/>
      <c r="T1454" s="27"/>
      <c r="U1454" s="28"/>
    </row>
    <row r="1455" spans="8:21" x14ac:dyDescent="0.25">
      <c r="H1455" s="24"/>
      <c r="I1455" s="25"/>
      <c r="J1455" s="25"/>
      <c r="K1455" s="26"/>
      <c r="L1455" s="26"/>
      <c r="M1455" s="26"/>
      <c r="N1455" s="26"/>
      <c r="O1455" s="26"/>
      <c r="P1455" s="26"/>
      <c r="Q1455" s="26"/>
      <c r="R1455" s="26"/>
      <c r="S1455" s="26"/>
      <c r="T1455" s="27"/>
      <c r="U1455" s="28"/>
    </row>
    <row r="1456" spans="8:21" x14ac:dyDescent="0.25">
      <c r="H1456" s="24"/>
      <c r="I1456" s="25"/>
      <c r="J1456" s="25"/>
      <c r="K1456" s="26"/>
      <c r="L1456" s="26"/>
      <c r="M1456" s="26"/>
      <c r="N1456" s="26"/>
      <c r="O1456" s="26"/>
      <c r="P1456" s="26"/>
      <c r="Q1456" s="26"/>
      <c r="R1456" s="26"/>
      <c r="S1456" s="26"/>
      <c r="T1456" s="27"/>
      <c r="U1456" s="28"/>
    </row>
    <row r="1457" spans="8:21" x14ac:dyDescent="0.25">
      <c r="H1457" s="24"/>
      <c r="I1457" s="25"/>
      <c r="J1457" s="25"/>
      <c r="K1457" s="26"/>
      <c r="L1457" s="26"/>
      <c r="M1457" s="26"/>
      <c r="N1457" s="26"/>
      <c r="O1457" s="26"/>
      <c r="P1457" s="26"/>
      <c r="Q1457" s="26"/>
      <c r="R1457" s="26"/>
      <c r="S1457" s="26"/>
      <c r="T1457" s="27"/>
      <c r="U1457" s="28"/>
    </row>
    <row r="1458" spans="8:21" x14ac:dyDescent="0.25">
      <c r="H1458" s="24"/>
      <c r="I1458" s="25"/>
      <c r="J1458" s="25"/>
      <c r="K1458" s="26"/>
      <c r="L1458" s="26"/>
      <c r="M1458" s="26"/>
      <c r="N1458" s="26"/>
      <c r="O1458" s="26"/>
      <c r="P1458" s="26"/>
      <c r="Q1458" s="26"/>
      <c r="R1458" s="26"/>
      <c r="S1458" s="26"/>
      <c r="T1458" s="27"/>
      <c r="U1458" s="28"/>
    </row>
    <row r="1459" spans="8:21" x14ac:dyDescent="0.25">
      <c r="H1459" s="24"/>
      <c r="I1459" s="25"/>
      <c r="J1459" s="25"/>
      <c r="K1459" s="26"/>
      <c r="L1459" s="26"/>
      <c r="M1459" s="26"/>
      <c r="N1459" s="26"/>
      <c r="O1459" s="26"/>
      <c r="P1459" s="26"/>
      <c r="Q1459" s="26"/>
      <c r="R1459" s="26"/>
      <c r="S1459" s="26"/>
      <c r="T1459" s="27"/>
      <c r="U1459" s="28"/>
    </row>
    <row r="1460" spans="8:21" x14ac:dyDescent="0.25">
      <c r="H1460" s="24"/>
      <c r="I1460" s="25"/>
      <c r="J1460" s="25"/>
      <c r="K1460" s="26"/>
      <c r="L1460" s="26"/>
      <c r="M1460" s="26"/>
      <c r="N1460" s="26"/>
      <c r="O1460" s="26"/>
      <c r="P1460" s="26"/>
      <c r="Q1460" s="26"/>
      <c r="R1460" s="26"/>
      <c r="S1460" s="26"/>
      <c r="T1460" s="27"/>
      <c r="U1460" s="28"/>
    </row>
    <row r="1461" spans="8:21" x14ac:dyDescent="0.25">
      <c r="H1461" s="24"/>
      <c r="I1461" s="25"/>
      <c r="J1461" s="25"/>
      <c r="K1461" s="26"/>
      <c r="L1461" s="26"/>
      <c r="M1461" s="26"/>
      <c r="N1461" s="26"/>
      <c r="O1461" s="26"/>
      <c r="P1461" s="26"/>
      <c r="Q1461" s="26"/>
      <c r="R1461" s="26"/>
      <c r="S1461" s="26"/>
      <c r="T1461" s="27"/>
      <c r="U1461" s="28"/>
    </row>
    <row r="1462" spans="8:21" x14ac:dyDescent="0.25">
      <c r="H1462" s="24"/>
      <c r="I1462" s="25"/>
      <c r="J1462" s="25"/>
      <c r="K1462" s="26"/>
      <c r="L1462" s="26"/>
      <c r="M1462" s="26"/>
      <c r="N1462" s="26"/>
      <c r="O1462" s="26"/>
      <c r="P1462" s="26"/>
      <c r="Q1462" s="26"/>
      <c r="R1462" s="26"/>
      <c r="S1462" s="26"/>
      <c r="T1462" s="27"/>
      <c r="U1462" s="28"/>
    </row>
    <row r="1463" spans="8:21" x14ac:dyDescent="0.25">
      <c r="H1463" s="24"/>
      <c r="I1463" s="25"/>
      <c r="J1463" s="25"/>
      <c r="K1463" s="26"/>
      <c r="L1463" s="26"/>
      <c r="M1463" s="26"/>
      <c r="N1463" s="26"/>
      <c r="O1463" s="26"/>
      <c r="P1463" s="26"/>
      <c r="Q1463" s="26"/>
      <c r="R1463" s="26"/>
      <c r="S1463" s="26"/>
      <c r="T1463" s="27"/>
      <c r="U1463" s="28"/>
    </row>
    <row r="1464" spans="8:21" x14ac:dyDescent="0.25">
      <c r="H1464" s="24"/>
      <c r="I1464" s="25"/>
      <c r="J1464" s="25"/>
      <c r="K1464" s="26"/>
      <c r="L1464" s="26"/>
      <c r="M1464" s="26"/>
      <c r="N1464" s="26"/>
      <c r="O1464" s="26"/>
      <c r="P1464" s="26"/>
      <c r="Q1464" s="26"/>
      <c r="R1464" s="26"/>
      <c r="S1464" s="26"/>
      <c r="T1464" s="27"/>
      <c r="U1464" s="28"/>
    </row>
    <row r="1465" spans="8:21" x14ac:dyDescent="0.25">
      <c r="H1465" s="24"/>
      <c r="I1465" s="25"/>
      <c r="J1465" s="25"/>
      <c r="K1465" s="26"/>
      <c r="L1465" s="26"/>
      <c r="M1465" s="26"/>
      <c r="N1465" s="26"/>
      <c r="O1465" s="26"/>
      <c r="P1465" s="26"/>
      <c r="Q1465" s="26"/>
      <c r="R1465" s="26"/>
      <c r="S1465" s="26"/>
      <c r="T1465" s="27"/>
      <c r="U1465" s="28"/>
    </row>
    <row r="1466" spans="8:21" x14ac:dyDescent="0.25">
      <c r="H1466" s="24"/>
      <c r="I1466" s="25"/>
      <c r="J1466" s="25"/>
      <c r="K1466" s="26"/>
      <c r="L1466" s="26"/>
      <c r="M1466" s="26"/>
      <c r="N1466" s="26"/>
      <c r="O1466" s="26"/>
      <c r="P1466" s="26"/>
      <c r="Q1466" s="26"/>
      <c r="R1466" s="26"/>
      <c r="S1466" s="26"/>
      <c r="T1466" s="27"/>
      <c r="U1466" s="28"/>
    </row>
    <row r="1467" spans="8:21" x14ac:dyDescent="0.25">
      <c r="H1467" s="24"/>
      <c r="I1467" s="25"/>
      <c r="J1467" s="25"/>
      <c r="K1467" s="26"/>
      <c r="L1467" s="26"/>
      <c r="M1467" s="26"/>
      <c r="N1467" s="26"/>
      <c r="O1467" s="26"/>
      <c r="P1467" s="26"/>
      <c r="Q1467" s="26"/>
      <c r="R1467" s="26"/>
      <c r="S1467" s="26"/>
      <c r="T1467" s="27"/>
      <c r="U1467" s="28"/>
    </row>
    <row r="1468" spans="8:21" x14ac:dyDescent="0.25">
      <c r="H1468" s="24"/>
      <c r="I1468" s="25"/>
      <c r="J1468" s="25"/>
      <c r="K1468" s="26"/>
      <c r="L1468" s="26"/>
      <c r="M1468" s="26"/>
      <c r="N1468" s="26"/>
      <c r="O1468" s="26"/>
      <c r="P1468" s="26"/>
      <c r="Q1468" s="26"/>
      <c r="R1468" s="26"/>
      <c r="S1468" s="26"/>
      <c r="T1468" s="27"/>
      <c r="U1468" s="28"/>
    </row>
    <row r="1469" spans="8:21" x14ac:dyDescent="0.25">
      <c r="H1469" s="24"/>
      <c r="I1469" s="25"/>
      <c r="J1469" s="25"/>
      <c r="K1469" s="26"/>
      <c r="L1469" s="26"/>
      <c r="M1469" s="26"/>
      <c r="N1469" s="26"/>
      <c r="O1469" s="26"/>
      <c r="P1469" s="26"/>
      <c r="Q1469" s="26"/>
      <c r="R1469" s="26"/>
      <c r="S1469" s="26"/>
      <c r="T1469" s="27"/>
      <c r="U1469" s="28"/>
    </row>
    <row r="1470" spans="8:21" x14ac:dyDescent="0.25">
      <c r="H1470" s="24"/>
      <c r="I1470" s="25"/>
      <c r="J1470" s="25"/>
      <c r="K1470" s="26"/>
      <c r="L1470" s="26"/>
      <c r="M1470" s="26"/>
      <c r="N1470" s="26"/>
      <c r="O1470" s="26"/>
      <c r="P1470" s="26"/>
      <c r="Q1470" s="26"/>
      <c r="R1470" s="26"/>
      <c r="S1470" s="26"/>
      <c r="T1470" s="27"/>
      <c r="U1470" s="28"/>
    </row>
    <row r="1471" spans="8:21" x14ac:dyDescent="0.25">
      <c r="H1471" s="24"/>
      <c r="I1471" s="25"/>
      <c r="J1471" s="25"/>
      <c r="K1471" s="26"/>
      <c r="L1471" s="26"/>
      <c r="M1471" s="26"/>
      <c r="N1471" s="26"/>
      <c r="O1471" s="26"/>
      <c r="P1471" s="26"/>
      <c r="Q1471" s="26"/>
      <c r="R1471" s="26"/>
      <c r="S1471" s="26"/>
      <c r="T1471" s="27"/>
      <c r="U1471" s="28"/>
    </row>
    <row r="1472" spans="8:21" x14ac:dyDescent="0.25">
      <c r="H1472" s="24"/>
      <c r="I1472" s="25"/>
      <c r="J1472" s="25"/>
      <c r="K1472" s="26"/>
      <c r="L1472" s="26"/>
      <c r="M1472" s="26"/>
      <c r="N1472" s="26"/>
      <c r="O1472" s="26"/>
      <c r="P1472" s="26"/>
      <c r="Q1472" s="26"/>
      <c r="R1472" s="26"/>
      <c r="S1472" s="26"/>
      <c r="T1472" s="27"/>
      <c r="U1472" s="28"/>
    </row>
    <row r="1473" spans="8:21" x14ac:dyDescent="0.25">
      <c r="H1473" s="24"/>
      <c r="I1473" s="25"/>
      <c r="J1473" s="25"/>
      <c r="K1473" s="26"/>
      <c r="L1473" s="26"/>
      <c r="M1473" s="26"/>
      <c r="N1473" s="26"/>
      <c r="O1473" s="26"/>
      <c r="P1473" s="26"/>
      <c r="Q1473" s="26"/>
      <c r="R1473" s="26"/>
      <c r="S1473" s="26"/>
      <c r="T1473" s="27"/>
      <c r="U1473" s="28"/>
    </row>
    <row r="1474" spans="8:21" x14ac:dyDescent="0.25">
      <c r="H1474" s="24"/>
      <c r="I1474" s="25"/>
      <c r="J1474" s="25"/>
      <c r="K1474" s="26"/>
      <c r="L1474" s="26"/>
      <c r="M1474" s="26"/>
      <c r="N1474" s="26"/>
      <c r="O1474" s="26"/>
      <c r="P1474" s="26"/>
      <c r="Q1474" s="26"/>
      <c r="R1474" s="26"/>
      <c r="S1474" s="26"/>
      <c r="T1474" s="27"/>
      <c r="U1474" s="28"/>
    </row>
    <row r="1475" spans="8:21" x14ac:dyDescent="0.25">
      <c r="H1475" s="24"/>
      <c r="I1475" s="25"/>
      <c r="J1475" s="25"/>
      <c r="K1475" s="26"/>
      <c r="L1475" s="26"/>
      <c r="M1475" s="26"/>
      <c r="N1475" s="26"/>
      <c r="O1475" s="26"/>
      <c r="P1475" s="26"/>
      <c r="Q1475" s="26"/>
      <c r="R1475" s="26"/>
      <c r="S1475" s="26"/>
      <c r="T1475" s="27"/>
      <c r="U1475" s="28"/>
    </row>
    <row r="1476" spans="8:21" x14ac:dyDescent="0.25">
      <c r="H1476" s="24"/>
      <c r="I1476" s="25"/>
      <c r="J1476" s="25"/>
      <c r="K1476" s="26"/>
      <c r="L1476" s="26"/>
      <c r="M1476" s="26"/>
      <c r="N1476" s="26"/>
      <c r="O1476" s="26"/>
      <c r="P1476" s="26"/>
      <c r="Q1476" s="26"/>
      <c r="R1476" s="26"/>
      <c r="S1476" s="26"/>
      <c r="T1476" s="27"/>
      <c r="U1476" s="28"/>
    </row>
    <row r="1477" spans="8:21" x14ac:dyDescent="0.25">
      <c r="H1477" s="24"/>
      <c r="I1477" s="25"/>
      <c r="J1477" s="25"/>
      <c r="K1477" s="26"/>
      <c r="L1477" s="26"/>
      <c r="M1477" s="26"/>
      <c r="N1477" s="26"/>
      <c r="O1477" s="26"/>
      <c r="P1477" s="26"/>
      <c r="Q1477" s="26"/>
      <c r="R1477" s="26"/>
      <c r="S1477" s="26"/>
      <c r="T1477" s="27"/>
      <c r="U1477" s="28"/>
    </row>
    <row r="1478" spans="8:21" x14ac:dyDescent="0.25">
      <c r="H1478" s="24"/>
      <c r="I1478" s="25"/>
      <c r="J1478" s="25"/>
      <c r="K1478" s="26"/>
      <c r="L1478" s="26"/>
      <c r="M1478" s="26"/>
      <c r="N1478" s="26"/>
      <c r="O1478" s="26"/>
      <c r="P1478" s="26"/>
      <c r="Q1478" s="26"/>
      <c r="R1478" s="26"/>
      <c r="S1478" s="26"/>
      <c r="T1478" s="27"/>
      <c r="U1478" s="28"/>
    </row>
    <row r="1479" spans="8:21" x14ac:dyDescent="0.25">
      <c r="H1479" s="24"/>
      <c r="I1479" s="25"/>
      <c r="J1479" s="25"/>
      <c r="K1479" s="26"/>
      <c r="L1479" s="26"/>
      <c r="M1479" s="26"/>
      <c r="N1479" s="26"/>
      <c r="O1479" s="26"/>
      <c r="P1479" s="26"/>
      <c r="Q1479" s="26"/>
      <c r="R1479" s="26"/>
      <c r="S1479" s="26"/>
      <c r="T1479" s="27"/>
      <c r="U1479" s="28"/>
    </row>
    <row r="1480" spans="8:21" x14ac:dyDescent="0.25">
      <c r="H1480" s="24"/>
      <c r="I1480" s="25"/>
      <c r="J1480" s="25"/>
      <c r="K1480" s="26"/>
      <c r="L1480" s="26"/>
      <c r="M1480" s="26"/>
      <c r="N1480" s="26"/>
      <c r="O1480" s="26"/>
      <c r="P1480" s="26"/>
      <c r="Q1480" s="26"/>
      <c r="R1480" s="26"/>
      <c r="S1480" s="26"/>
      <c r="T1480" s="27"/>
      <c r="U1480" s="28"/>
    </row>
    <row r="1481" spans="8:21" x14ac:dyDescent="0.25">
      <c r="H1481" s="24"/>
      <c r="I1481" s="25"/>
      <c r="J1481" s="25"/>
      <c r="K1481" s="26"/>
      <c r="L1481" s="26"/>
      <c r="M1481" s="26"/>
      <c r="N1481" s="26"/>
      <c r="O1481" s="26"/>
      <c r="P1481" s="26"/>
      <c r="Q1481" s="26"/>
      <c r="R1481" s="26"/>
      <c r="S1481" s="26"/>
      <c r="T1481" s="27"/>
      <c r="U1481" s="28"/>
    </row>
    <row r="1482" spans="8:21" x14ac:dyDescent="0.25">
      <c r="H1482" s="24"/>
      <c r="I1482" s="25"/>
      <c r="J1482" s="25"/>
      <c r="K1482" s="26"/>
      <c r="L1482" s="26"/>
      <c r="M1482" s="26"/>
      <c r="N1482" s="26"/>
      <c r="O1482" s="26"/>
      <c r="P1482" s="26"/>
      <c r="Q1482" s="26"/>
      <c r="R1482" s="26"/>
      <c r="S1482" s="26"/>
      <c r="T1482" s="27"/>
      <c r="U1482" s="28"/>
    </row>
    <row r="1483" spans="8:21" x14ac:dyDescent="0.25">
      <c r="H1483" s="24"/>
      <c r="I1483" s="25"/>
      <c r="J1483" s="25"/>
      <c r="K1483" s="26"/>
      <c r="L1483" s="26"/>
      <c r="M1483" s="26"/>
      <c r="N1483" s="26"/>
      <c r="O1483" s="26"/>
      <c r="P1483" s="26"/>
      <c r="Q1483" s="26"/>
      <c r="R1483" s="26"/>
      <c r="S1483" s="26"/>
      <c r="T1483" s="27"/>
      <c r="U1483" s="28"/>
    </row>
    <row r="1484" spans="8:21" x14ac:dyDescent="0.25">
      <c r="H1484" s="24"/>
      <c r="I1484" s="25"/>
      <c r="J1484" s="25"/>
      <c r="K1484" s="26"/>
      <c r="L1484" s="26"/>
      <c r="M1484" s="26"/>
      <c r="N1484" s="26"/>
      <c r="O1484" s="26"/>
      <c r="P1484" s="26"/>
      <c r="Q1484" s="26"/>
      <c r="R1484" s="26"/>
      <c r="S1484" s="26"/>
      <c r="T1484" s="27"/>
      <c r="U1484" s="28"/>
    </row>
    <row r="1485" spans="8:21" x14ac:dyDescent="0.25">
      <c r="H1485" s="24"/>
      <c r="I1485" s="25"/>
      <c r="J1485" s="25"/>
      <c r="K1485" s="26"/>
      <c r="L1485" s="26"/>
      <c r="M1485" s="26"/>
      <c r="N1485" s="26"/>
      <c r="O1485" s="26"/>
      <c r="P1485" s="26"/>
      <c r="Q1485" s="26"/>
      <c r="R1485" s="26"/>
      <c r="S1485" s="26"/>
      <c r="T1485" s="27"/>
      <c r="U1485" s="28"/>
    </row>
    <row r="1486" spans="8:21" x14ac:dyDescent="0.25">
      <c r="H1486" s="24"/>
      <c r="I1486" s="25"/>
      <c r="J1486" s="25"/>
      <c r="K1486" s="26"/>
      <c r="L1486" s="26"/>
      <c r="M1486" s="26"/>
      <c r="N1486" s="26"/>
      <c r="O1486" s="26"/>
      <c r="P1486" s="26"/>
      <c r="Q1486" s="26"/>
      <c r="R1486" s="26"/>
      <c r="S1486" s="26"/>
      <c r="T1486" s="27"/>
      <c r="U1486" s="28"/>
    </row>
    <row r="1487" spans="8:21" x14ac:dyDescent="0.25">
      <c r="H1487" s="24"/>
      <c r="I1487" s="25"/>
      <c r="J1487" s="25"/>
      <c r="K1487" s="26"/>
      <c r="L1487" s="26"/>
      <c r="M1487" s="26"/>
      <c r="N1487" s="26"/>
      <c r="O1487" s="26"/>
      <c r="P1487" s="26"/>
      <c r="Q1487" s="26"/>
      <c r="R1487" s="26"/>
      <c r="S1487" s="26"/>
      <c r="T1487" s="27"/>
      <c r="U1487" s="28"/>
    </row>
    <row r="1488" spans="8:21" x14ac:dyDescent="0.25">
      <c r="H1488" s="24"/>
      <c r="I1488" s="25"/>
      <c r="J1488" s="25"/>
      <c r="K1488" s="26"/>
      <c r="L1488" s="26"/>
      <c r="M1488" s="26"/>
      <c r="N1488" s="26"/>
      <c r="O1488" s="26"/>
      <c r="P1488" s="26"/>
      <c r="Q1488" s="26"/>
      <c r="R1488" s="26"/>
      <c r="S1488" s="26"/>
      <c r="T1488" s="27"/>
      <c r="U1488" s="28"/>
    </row>
    <row r="1489" spans="8:21" x14ac:dyDescent="0.25">
      <c r="H1489" s="24"/>
      <c r="I1489" s="25"/>
      <c r="J1489" s="25"/>
      <c r="K1489" s="26"/>
      <c r="L1489" s="26"/>
      <c r="M1489" s="26"/>
      <c r="N1489" s="26"/>
      <c r="O1489" s="26"/>
      <c r="P1489" s="26"/>
      <c r="Q1489" s="26"/>
      <c r="R1489" s="26"/>
      <c r="S1489" s="26"/>
      <c r="T1489" s="27"/>
      <c r="U1489" s="28"/>
    </row>
    <row r="1490" spans="8:21" x14ac:dyDescent="0.25">
      <c r="H1490" s="24"/>
      <c r="I1490" s="25"/>
      <c r="J1490" s="25"/>
      <c r="K1490" s="26"/>
      <c r="L1490" s="26"/>
      <c r="M1490" s="26"/>
      <c r="N1490" s="26"/>
      <c r="O1490" s="26"/>
      <c r="P1490" s="26"/>
      <c r="Q1490" s="26"/>
      <c r="R1490" s="26"/>
      <c r="S1490" s="26"/>
      <c r="T1490" s="27"/>
      <c r="U1490" s="28"/>
    </row>
    <row r="1491" spans="8:21" x14ac:dyDescent="0.25">
      <c r="H1491" s="24"/>
      <c r="I1491" s="25"/>
      <c r="J1491" s="25"/>
      <c r="K1491" s="26"/>
      <c r="L1491" s="26"/>
      <c r="M1491" s="26"/>
      <c r="N1491" s="26"/>
      <c r="O1491" s="26"/>
      <c r="P1491" s="26"/>
      <c r="Q1491" s="26"/>
      <c r="R1491" s="26"/>
      <c r="S1491" s="26"/>
      <c r="T1491" s="27"/>
      <c r="U1491" s="28"/>
    </row>
    <row r="1492" spans="8:21" x14ac:dyDescent="0.25">
      <c r="H1492" s="24"/>
      <c r="I1492" s="25"/>
      <c r="J1492" s="25"/>
      <c r="K1492" s="26"/>
      <c r="L1492" s="26"/>
      <c r="M1492" s="26"/>
      <c r="N1492" s="26"/>
      <c r="O1492" s="26"/>
      <c r="P1492" s="26"/>
      <c r="Q1492" s="26"/>
      <c r="R1492" s="26"/>
      <c r="S1492" s="26"/>
      <c r="T1492" s="27"/>
      <c r="U1492" s="28"/>
    </row>
    <row r="1493" spans="8:21" x14ac:dyDescent="0.25">
      <c r="H1493" s="24"/>
      <c r="I1493" s="25"/>
      <c r="J1493" s="25"/>
      <c r="K1493" s="26"/>
      <c r="L1493" s="26"/>
      <c r="M1493" s="26"/>
      <c r="N1493" s="26"/>
      <c r="O1493" s="26"/>
      <c r="P1493" s="26"/>
      <c r="Q1493" s="26"/>
      <c r="R1493" s="26"/>
      <c r="S1493" s="26"/>
      <c r="T1493" s="27"/>
      <c r="U1493" s="28"/>
    </row>
    <row r="1494" spans="8:21" x14ac:dyDescent="0.25">
      <c r="H1494" s="24"/>
      <c r="I1494" s="25"/>
      <c r="J1494" s="25"/>
      <c r="K1494" s="26"/>
      <c r="L1494" s="26"/>
      <c r="M1494" s="26"/>
      <c r="N1494" s="26"/>
      <c r="O1494" s="26"/>
      <c r="P1494" s="26"/>
      <c r="Q1494" s="26"/>
      <c r="R1494" s="26"/>
      <c r="S1494" s="26"/>
      <c r="T1494" s="27"/>
      <c r="U1494" s="28"/>
    </row>
    <row r="1495" spans="8:21" x14ac:dyDescent="0.25">
      <c r="H1495" s="24"/>
      <c r="I1495" s="25"/>
      <c r="J1495" s="25"/>
      <c r="K1495" s="26"/>
      <c r="L1495" s="26"/>
      <c r="M1495" s="26"/>
      <c r="N1495" s="26"/>
      <c r="O1495" s="26"/>
      <c r="P1495" s="26"/>
      <c r="Q1495" s="26"/>
      <c r="R1495" s="26"/>
      <c r="S1495" s="26"/>
      <c r="T1495" s="27"/>
      <c r="U1495" s="28"/>
    </row>
    <row r="1496" spans="8:21" x14ac:dyDescent="0.25">
      <c r="H1496" s="24"/>
      <c r="I1496" s="25"/>
      <c r="J1496" s="25"/>
      <c r="K1496" s="26"/>
      <c r="L1496" s="26"/>
      <c r="M1496" s="26"/>
      <c r="N1496" s="26"/>
      <c r="O1496" s="26"/>
      <c r="P1496" s="26"/>
      <c r="Q1496" s="26"/>
      <c r="R1496" s="26"/>
      <c r="S1496" s="26"/>
      <c r="T1496" s="27"/>
      <c r="U1496" s="28"/>
    </row>
    <row r="1497" spans="8:21" x14ac:dyDescent="0.25">
      <c r="H1497" s="24"/>
      <c r="I1497" s="25"/>
      <c r="J1497" s="25"/>
      <c r="K1497" s="26"/>
      <c r="L1497" s="26"/>
      <c r="M1497" s="26"/>
      <c r="N1497" s="26"/>
      <c r="O1497" s="26"/>
      <c r="P1497" s="26"/>
      <c r="Q1497" s="26"/>
      <c r="R1497" s="26"/>
      <c r="S1497" s="26"/>
      <c r="T1497" s="27"/>
      <c r="U1497" s="28"/>
    </row>
    <row r="1498" spans="8:21" x14ac:dyDescent="0.25">
      <c r="H1498" s="24"/>
      <c r="I1498" s="25"/>
      <c r="J1498" s="25"/>
      <c r="K1498" s="26"/>
      <c r="L1498" s="26"/>
      <c r="M1498" s="26"/>
      <c r="N1498" s="26"/>
      <c r="O1498" s="26"/>
      <c r="P1498" s="26"/>
      <c r="Q1498" s="26"/>
      <c r="R1498" s="26"/>
      <c r="S1498" s="26"/>
      <c r="T1498" s="27"/>
      <c r="U1498" s="28"/>
    </row>
    <row r="1499" spans="8:21" x14ac:dyDescent="0.25">
      <c r="H1499" s="24"/>
      <c r="I1499" s="25"/>
      <c r="J1499" s="25"/>
      <c r="K1499" s="26"/>
      <c r="L1499" s="26"/>
      <c r="M1499" s="26"/>
      <c r="N1499" s="26"/>
      <c r="O1499" s="26"/>
      <c r="P1499" s="26"/>
      <c r="Q1499" s="26"/>
      <c r="R1499" s="26"/>
      <c r="S1499" s="26"/>
      <c r="T1499" s="27"/>
      <c r="U1499" s="28"/>
    </row>
    <row r="1500" spans="8:21" x14ac:dyDescent="0.25">
      <c r="H1500" s="24"/>
      <c r="I1500" s="25"/>
      <c r="J1500" s="25"/>
      <c r="K1500" s="26"/>
      <c r="L1500" s="26"/>
      <c r="M1500" s="26"/>
      <c r="N1500" s="26"/>
      <c r="O1500" s="26"/>
      <c r="P1500" s="26"/>
      <c r="Q1500" s="26"/>
      <c r="R1500" s="26"/>
      <c r="S1500" s="26"/>
      <c r="T1500" s="27"/>
      <c r="U1500" s="28"/>
    </row>
    <row r="1501" spans="8:21" x14ac:dyDescent="0.25">
      <c r="H1501" s="24"/>
      <c r="I1501" s="25"/>
      <c r="J1501" s="25"/>
      <c r="K1501" s="26"/>
      <c r="L1501" s="26"/>
      <c r="M1501" s="26"/>
      <c r="N1501" s="26"/>
      <c r="O1501" s="26"/>
      <c r="P1501" s="26"/>
      <c r="Q1501" s="26"/>
      <c r="R1501" s="26"/>
      <c r="S1501" s="26"/>
      <c r="T1501" s="27"/>
      <c r="U1501" s="28"/>
    </row>
    <row r="1502" spans="8:21" x14ac:dyDescent="0.25">
      <c r="H1502" s="24"/>
      <c r="I1502" s="25"/>
      <c r="J1502" s="25"/>
      <c r="K1502" s="26"/>
      <c r="L1502" s="26"/>
      <c r="M1502" s="26"/>
      <c r="N1502" s="26"/>
      <c r="O1502" s="26"/>
      <c r="P1502" s="26"/>
      <c r="Q1502" s="26"/>
      <c r="R1502" s="26"/>
      <c r="S1502" s="26"/>
      <c r="T1502" s="27"/>
      <c r="U1502" s="28"/>
    </row>
    <row r="1503" spans="8:21" x14ac:dyDescent="0.25">
      <c r="H1503" s="24"/>
      <c r="I1503" s="25"/>
      <c r="J1503" s="25"/>
      <c r="K1503" s="26"/>
      <c r="L1503" s="26"/>
      <c r="M1503" s="26"/>
      <c r="N1503" s="26"/>
      <c r="O1503" s="26"/>
      <c r="P1503" s="26"/>
      <c r="Q1503" s="26"/>
      <c r="R1503" s="26"/>
      <c r="S1503" s="26"/>
      <c r="T1503" s="27"/>
      <c r="U1503" s="28"/>
    </row>
    <row r="1504" spans="8:21" x14ac:dyDescent="0.25">
      <c r="H1504" s="24"/>
      <c r="I1504" s="25"/>
      <c r="J1504" s="25"/>
      <c r="K1504" s="26"/>
      <c r="L1504" s="26"/>
      <c r="M1504" s="26"/>
      <c r="N1504" s="26"/>
      <c r="O1504" s="26"/>
      <c r="P1504" s="26"/>
      <c r="Q1504" s="26"/>
      <c r="R1504" s="26"/>
      <c r="S1504" s="26"/>
      <c r="T1504" s="27"/>
      <c r="U1504" s="28"/>
    </row>
    <row r="1505" spans="8:21" x14ac:dyDescent="0.25">
      <c r="H1505" s="24"/>
      <c r="I1505" s="25"/>
      <c r="J1505" s="25"/>
      <c r="K1505" s="26"/>
      <c r="L1505" s="26"/>
      <c r="M1505" s="26"/>
      <c r="N1505" s="26"/>
      <c r="O1505" s="26"/>
      <c r="P1505" s="26"/>
      <c r="Q1505" s="26"/>
      <c r="R1505" s="26"/>
      <c r="S1505" s="26"/>
      <c r="T1505" s="27"/>
      <c r="U1505" s="28"/>
    </row>
    <row r="1506" spans="8:21" x14ac:dyDescent="0.25">
      <c r="H1506" s="24"/>
      <c r="I1506" s="25"/>
      <c r="J1506" s="25"/>
      <c r="K1506" s="26"/>
      <c r="L1506" s="26"/>
      <c r="M1506" s="26"/>
      <c r="N1506" s="26"/>
      <c r="O1506" s="26"/>
      <c r="P1506" s="26"/>
      <c r="Q1506" s="26"/>
      <c r="R1506" s="26"/>
      <c r="S1506" s="26"/>
      <c r="T1506" s="27"/>
      <c r="U1506" s="28"/>
    </row>
    <row r="1507" spans="8:21" x14ac:dyDescent="0.25">
      <c r="H1507" s="24"/>
      <c r="I1507" s="25"/>
      <c r="J1507" s="25"/>
      <c r="K1507" s="26"/>
      <c r="L1507" s="26"/>
      <c r="M1507" s="26"/>
      <c r="N1507" s="26"/>
      <c r="O1507" s="26"/>
      <c r="P1507" s="26"/>
      <c r="Q1507" s="26"/>
      <c r="R1507" s="26"/>
      <c r="S1507" s="26"/>
      <c r="T1507" s="27"/>
      <c r="U1507" s="28"/>
    </row>
    <row r="1508" spans="8:21" x14ac:dyDescent="0.25">
      <c r="H1508" s="24"/>
      <c r="I1508" s="25"/>
      <c r="J1508" s="25"/>
      <c r="K1508" s="26"/>
      <c r="L1508" s="26"/>
      <c r="M1508" s="26"/>
      <c r="N1508" s="26"/>
      <c r="O1508" s="26"/>
      <c r="P1508" s="26"/>
      <c r="Q1508" s="26"/>
      <c r="R1508" s="26"/>
      <c r="S1508" s="26"/>
      <c r="T1508" s="27"/>
      <c r="U1508" s="28"/>
    </row>
    <row r="1509" spans="8:21" x14ac:dyDescent="0.25">
      <c r="H1509" s="24"/>
      <c r="I1509" s="25"/>
      <c r="J1509" s="25"/>
      <c r="K1509" s="26"/>
      <c r="L1509" s="26"/>
      <c r="M1509" s="26"/>
      <c r="N1509" s="26"/>
      <c r="O1509" s="26"/>
      <c r="P1509" s="26"/>
      <c r="Q1509" s="26"/>
      <c r="R1509" s="26"/>
      <c r="S1509" s="26"/>
      <c r="T1509" s="27"/>
      <c r="U1509" s="28"/>
    </row>
    <row r="1510" spans="8:21" x14ac:dyDescent="0.25">
      <c r="H1510" s="24"/>
      <c r="I1510" s="25"/>
      <c r="J1510" s="25"/>
      <c r="K1510" s="26"/>
      <c r="L1510" s="26"/>
      <c r="M1510" s="26"/>
      <c r="N1510" s="26"/>
      <c r="O1510" s="26"/>
      <c r="P1510" s="26"/>
      <c r="Q1510" s="26"/>
      <c r="R1510" s="26"/>
      <c r="S1510" s="26"/>
      <c r="T1510" s="27"/>
      <c r="U1510" s="28"/>
    </row>
    <row r="1511" spans="8:21" x14ac:dyDescent="0.25">
      <c r="H1511" s="24"/>
      <c r="I1511" s="25"/>
      <c r="J1511" s="25"/>
      <c r="K1511" s="26"/>
      <c r="L1511" s="26"/>
      <c r="M1511" s="26"/>
      <c r="N1511" s="26"/>
      <c r="O1511" s="26"/>
      <c r="P1511" s="26"/>
      <c r="Q1511" s="26"/>
      <c r="R1511" s="26"/>
      <c r="S1511" s="26"/>
      <c r="T1511" s="27"/>
      <c r="U1511" s="28"/>
    </row>
    <row r="1512" spans="8:21" x14ac:dyDescent="0.25">
      <c r="H1512" s="24"/>
      <c r="I1512" s="25"/>
      <c r="J1512" s="25"/>
      <c r="K1512" s="26"/>
      <c r="L1512" s="26"/>
      <c r="M1512" s="26"/>
      <c r="N1512" s="26"/>
      <c r="O1512" s="26"/>
      <c r="P1512" s="26"/>
      <c r="Q1512" s="26"/>
      <c r="R1512" s="26"/>
      <c r="S1512" s="26"/>
      <c r="T1512" s="27"/>
      <c r="U1512" s="28"/>
    </row>
    <row r="1513" spans="8:21" x14ac:dyDescent="0.25">
      <c r="H1513" s="24"/>
      <c r="I1513" s="25"/>
      <c r="J1513" s="25"/>
      <c r="K1513" s="26"/>
      <c r="L1513" s="26"/>
      <c r="M1513" s="26"/>
      <c r="N1513" s="26"/>
      <c r="O1513" s="26"/>
      <c r="P1513" s="26"/>
      <c r="Q1513" s="26"/>
      <c r="R1513" s="26"/>
      <c r="S1513" s="26"/>
      <c r="T1513" s="27"/>
      <c r="U1513" s="28"/>
    </row>
    <row r="1514" spans="8:21" x14ac:dyDescent="0.25">
      <c r="H1514" s="24"/>
      <c r="I1514" s="25"/>
      <c r="J1514" s="25"/>
      <c r="K1514" s="26"/>
      <c r="L1514" s="26"/>
      <c r="M1514" s="26"/>
      <c r="N1514" s="26"/>
      <c r="O1514" s="26"/>
      <c r="P1514" s="26"/>
      <c r="Q1514" s="26"/>
      <c r="R1514" s="26"/>
      <c r="S1514" s="26"/>
      <c r="T1514" s="27"/>
      <c r="U1514" s="28"/>
    </row>
    <row r="1515" spans="8:21" x14ac:dyDescent="0.25">
      <c r="H1515" s="24"/>
      <c r="I1515" s="25"/>
      <c r="J1515" s="25"/>
      <c r="K1515" s="26"/>
      <c r="L1515" s="26"/>
      <c r="M1515" s="26"/>
      <c r="N1515" s="26"/>
      <c r="O1515" s="26"/>
      <c r="P1515" s="26"/>
      <c r="Q1515" s="26"/>
      <c r="R1515" s="26"/>
      <c r="S1515" s="26"/>
      <c r="T1515" s="27"/>
      <c r="U1515" s="28"/>
    </row>
    <row r="1516" spans="8:21" x14ac:dyDescent="0.25">
      <c r="H1516" s="24"/>
      <c r="I1516" s="25"/>
      <c r="J1516" s="25"/>
      <c r="K1516" s="26"/>
      <c r="L1516" s="26"/>
      <c r="M1516" s="26"/>
      <c r="N1516" s="26"/>
      <c r="O1516" s="26"/>
      <c r="P1516" s="26"/>
      <c r="Q1516" s="26"/>
      <c r="R1516" s="26"/>
      <c r="S1516" s="26"/>
      <c r="T1516" s="27"/>
      <c r="U1516" s="28"/>
    </row>
    <row r="1517" spans="8:21" x14ac:dyDescent="0.25">
      <c r="H1517" s="24"/>
      <c r="I1517" s="25"/>
      <c r="J1517" s="25"/>
      <c r="K1517" s="26"/>
      <c r="L1517" s="26"/>
      <c r="M1517" s="26"/>
      <c r="N1517" s="26"/>
      <c r="O1517" s="26"/>
      <c r="P1517" s="26"/>
      <c r="Q1517" s="26"/>
      <c r="R1517" s="26"/>
      <c r="S1517" s="26"/>
      <c r="T1517" s="27"/>
      <c r="U1517" s="28"/>
    </row>
    <row r="1518" spans="8:21" x14ac:dyDescent="0.25">
      <c r="H1518" s="24"/>
      <c r="I1518" s="25"/>
      <c r="J1518" s="25"/>
      <c r="K1518" s="26"/>
      <c r="L1518" s="26"/>
      <c r="M1518" s="26"/>
      <c r="N1518" s="26"/>
      <c r="O1518" s="26"/>
      <c r="P1518" s="26"/>
      <c r="Q1518" s="26"/>
      <c r="R1518" s="26"/>
      <c r="S1518" s="26"/>
      <c r="T1518" s="27"/>
      <c r="U1518" s="28"/>
    </row>
    <row r="1519" spans="8:21" x14ac:dyDescent="0.25">
      <c r="H1519" s="24"/>
      <c r="I1519" s="25"/>
      <c r="J1519" s="25"/>
      <c r="K1519" s="26"/>
      <c r="L1519" s="26"/>
      <c r="M1519" s="26"/>
      <c r="N1519" s="26"/>
      <c r="O1519" s="26"/>
      <c r="P1519" s="26"/>
      <c r="Q1519" s="26"/>
      <c r="R1519" s="26"/>
      <c r="S1519" s="26"/>
      <c r="T1519" s="27"/>
      <c r="U1519" s="28"/>
    </row>
    <row r="1520" spans="8:21" x14ac:dyDescent="0.25">
      <c r="H1520" s="24"/>
      <c r="I1520" s="25"/>
      <c r="J1520" s="25"/>
      <c r="K1520" s="26"/>
      <c r="L1520" s="26"/>
      <c r="M1520" s="26"/>
      <c r="N1520" s="26"/>
      <c r="O1520" s="26"/>
      <c r="P1520" s="26"/>
      <c r="Q1520" s="26"/>
      <c r="R1520" s="26"/>
      <c r="S1520" s="26"/>
      <c r="T1520" s="27"/>
      <c r="U1520" s="28"/>
    </row>
    <row r="1521" spans="8:21" x14ac:dyDescent="0.25">
      <c r="H1521" s="24"/>
      <c r="I1521" s="25"/>
      <c r="J1521" s="25"/>
      <c r="K1521" s="26"/>
      <c r="L1521" s="26"/>
      <c r="M1521" s="26"/>
      <c r="N1521" s="26"/>
      <c r="O1521" s="26"/>
      <c r="P1521" s="26"/>
      <c r="Q1521" s="26"/>
      <c r="R1521" s="26"/>
      <c r="S1521" s="26"/>
      <c r="T1521" s="27"/>
      <c r="U1521" s="28"/>
    </row>
    <row r="1522" spans="8:21" x14ac:dyDescent="0.25">
      <c r="H1522" s="24"/>
      <c r="I1522" s="25"/>
      <c r="J1522" s="25"/>
      <c r="K1522" s="26"/>
      <c r="L1522" s="26"/>
      <c r="M1522" s="26"/>
      <c r="N1522" s="26"/>
      <c r="O1522" s="26"/>
      <c r="P1522" s="26"/>
      <c r="Q1522" s="26"/>
      <c r="R1522" s="26"/>
      <c r="S1522" s="26"/>
      <c r="T1522" s="27"/>
      <c r="U1522" s="28"/>
    </row>
    <row r="1523" spans="8:21" x14ac:dyDescent="0.25">
      <c r="H1523" s="24"/>
      <c r="I1523" s="25"/>
      <c r="J1523" s="25"/>
      <c r="K1523" s="26"/>
      <c r="L1523" s="26"/>
      <c r="M1523" s="26"/>
      <c r="N1523" s="26"/>
      <c r="O1523" s="26"/>
      <c r="P1523" s="26"/>
      <c r="Q1523" s="26"/>
      <c r="R1523" s="26"/>
      <c r="S1523" s="26"/>
      <c r="T1523" s="27"/>
      <c r="U1523" s="28"/>
    </row>
    <row r="1524" spans="8:21" x14ac:dyDescent="0.25">
      <c r="H1524" s="24"/>
      <c r="I1524" s="25"/>
      <c r="J1524" s="25"/>
      <c r="K1524" s="26"/>
      <c r="L1524" s="26"/>
      <c r="M1524" s="26"/>
      <c r="N1524" s="26"/>
      <c r="O1524" s="26"/>
      <c r="P1524" s="26"/>
      <c r="Q1524" s="26"/>
      <c r="R1524" s="26"/>
      <c r="S1524" s="26"/>
      <c r="T1524" s="27"/>
      <c r="U1524" s="28"/>
    </row>
    <row r="1525" spans="8:21" x14ac:dyDescent="0.25">
      <c r="H1525" s="24"/>
      <c r="I1525" s="25"/>
      <c r="J1525" s="25"/>
      <c r="K1525" s="26"/>
      <c r="L1525" s="26"/>
      <c r="M1525" s="26"/>
      <c r="N1525" s="26"/>
      <c r="O1525" s="26"/>
      <c r="P1525" s="26"/>
      <c r="Q1525" s="26"/>
      <c r="R1525" s="26"/>
      <c r="S1525" s="26"/>
      <c r="T1525" s="27"/>
      <c r="U1525" s="28"/>
    </row>
    <row r="1526" spans="8:21" x14ac:dyDescent="0.25">
      <c r="H1526" s="24"/>
      <c r="I1526" s="25"/>
      <c r="J1526" s="25"/>
      <c r="K1526" s="26"/>
      <c r="L1526" s="26"/>
      <c r="M1526" s="26"/>
      <c r="N1526" s="26"/>
      <c r="O1526" s="26"/>
      <c r="P1526" s="26"/>
      <c r="Q1526" s="26"/>
      <c r="R1526" s="26"/>
      <c r="S1526" s="26"/>
      <c r="T1526" s="27"/>
      <c r="U1526" s="28"/>
    </row>
    <row r="1527" spans="8:21" x14ac:dyDescent="0.25">
      <c r="H1527" s="24"/>
      <c r="I1527" s="25"/>
      <c r="J1527" s="25"/>
      <c r="K1527" s="26"/>
      <c r="L1527" s="26"/>
      <c r="M1527" s="26"/>
      <c r="N1527" s="26"/>
      <c r="O1527" s="26"/>
      <c r="P1527" s="26"/>
      <c r="Q1527" s="26"/>
      <c r="R1527" s="26"/>
      <c r="S1527" s="26"/>
      <c r="T1527" s="27"/>
      <c r="U1527" s="28"/>
    </row>
    <row r="1528" spans="8:21" x14ac:dyDescent="0.25">
      <c r="H1528" s="24"/>
      <c r="I1528" s="25"/>
      <c r="J1528" s="25"/>
      <c r="K1528" s="26"/>
      <c r="L1528" s="26"/>
      <c r="M1528" s="26"/>
      <c r="N1528" s="26"/>
      <c r="O1528" s="26"/>
      <c r="P1528" s="26"/>
      <c r="Q1528" s="26"/>
      <c r="R1528" s="26"/>
      <c r="S1528" s="26"/>
      <c r="T1528" s="27"/>
      <c r="U1528" s="28"/>
    </row>
    <row r="1529" spans="8:21" x14ac:dyDescent="0.25">
      <c r="H1529" s="24"/>
      <c r="I1529" s="25"/>
      <c r="J1529" s="25"/>
      <c r="K1529" s="26"/>
      <c r="L1529" s="26"/>
      <c r="M1529" s="26"/>
      <c r="N1529" s="26"/>
      <c r="O1529" s="26"/>
      <c r="P1529" s="26"/>
      <c r="Q1529" s="26"/>
      <c r="R1529" s="26"/>
      <c r="S1529" s="26"/>
      <c r="T1529" s="27"/>
      <c r="U1529" s="28"/>
    </row>
    <row r="1530" spans="8:21" x14ac:dyDescent="0.25">
      <c r="H1530" s="24"/>
      <c r="I1530" s="25"/>
      <c r="J1530" s="25"/>
      <c r="K1530" s="26"/>
      <c r="L1530" s="26"/>
      <c r="M1530" s="26"/>
      <c r="N1530" s="26"/>
      <c r="O1530" s="26"/>
      <c r="P1530" s="26"/>
      <c r="Q1530" s="26"/>
      <c r="R1530" s="26"/>
      <c r="S1530" s="26"/>
      <c r="T1530" s="27"/>
      <c r="U1530" s="28"/>
    </row>
    <row r="1531" spans="8:21" x14ac:dyDescent="0.25">
      <c r="H1531" s="24"/>
      <c r="I1531" s="25"/>
      <c r="J1531" s="25"/>
      <c r="K1531" s="26"/>
      <c r="L1531" s="26"/>
      <c r="M1531" s="26"/>
      <c r="N1531" s="26"/>
      <c r="O1531" s="26"/>
      <c r="P1531" s="26"/>
      <c r="Q1531" s="26"/>
      <c r="R1531" s="26"/>
      <c r="S1531" s="26"/>
      <c r="T1531" s="27"/>
      <c r="U1531" s="28"/>
    </row>
    <row r="1532" spans="8:21" x14ac:dyDescent="0.25">
      <c r="H1532" s="24"/>
      <c r="I1532" s="25"/>
      <c r="J1532" s="25"/>
      <c r="K1532" s="26"/>
      <c r="L1532" s="26"/>
      <c r="M1532" s="26"/>
      <c r="N1532" s="26"/>
      <c r="O1532" s="26"/>
      <c r="P1532" s="26"/>
      <c r="Q1532" s="26"/>
      <c r="R1532" s="26"/>
      <c r="S1532" s="26"/>
      <c r="T1532" s="27"/>
      <c r="U1532" s="28"/>
    </row>
    <row r="1533" spans="8:21" x14ac:dyDescent="0.25">
      <c r="H1533" s="24"/>
      <c r="I1533" s="25"/>
      <c r="J1533" s="25"/>
      <c r="K1533" s="26"/>
      <c r="L1533" s="26"/>
      <c r="M1533" s="26"/>
      <c r="N1533" s="26"/>
      <c r="O1533" s="26"/>
      <c r="P1533" s="26"/>
      <c r="Q1533" s="26"/>
      <c r="R1533" s="26"/>
      <c r="S1533" s="26"/>
      <c r="T1533" s="27"/>
      <c r="U1533" s="28"/>
    </row>
    <row r="1534" spans="8:21" x14ac:dyDescent="0.25">
      <c r="H1534" s="24"/>
      <c r="I1534" s="25"/>
      <c r="J1534" s="25"/>
      <c r="K1534" s="26"/>
      <c r="L1534" s="26"/>
      <c r="M1534" s="26"/>
      <c r="N1534" s="26"/>
      <c r="O1534" s="26"/>
      <c r="P1534" s="26"/>
      <c r="Q1534" s="26"/>
      <c r="R1534" s="26"/>
      <c r="S1534" s="26"/>
      <c r="T1534" s="27"/>
      <c r="U1534" s="28"/>
    </row>
    <row r="1535" spans="8:21" x14ac:dyDescent="0.25">
      <c r="H1535" s="24"/>
      <c r="I1535" s="25"/>
      <c r="J1535" s="25"/>
      <c r="K1535" s="26"/>
      <c r="L1535" s="26"/>
      <c r="M1535" s="26"/>
      <c r="N1535" s="26"/>
      <c r="O1535" s="26"/>
      <c r="P1535" s="26"/>
      <c r="Q1535" s="26"/>
      <c r="R1535" s="26"/>
      <c r="S1535" s="26"/>
      <c r="T1535" s="27"/>
      <c r="U1535" s="28"/>
    </row>
    <row r="1536" spans="8:21" x14ac:dyDescent="0.25">
      <c r="H1536" s="24"/>
      <c r="I1536" s="25"/>
      <c r="J1536" s="25"/>
      <c r="K1536" s="26"/>
      <c r="L1536" s="26"/>
      <c r="M1536" s="26"/>
      <c r="N1536" s="26"/>
      <c r="O1536" s="26"/>
      <c r="P1536" s="26"/>
      <c r="Q1536" s="26"/>
      <c r="R1536" s="26"/>
      <c r="S1536" s="26"/>
      <c r="T1536" s="27"/>
      <c r="U1536" s="28"/>
    </row>
    <row r="1537" spans="8:21" x14ac:dyDescent="0.25">
      <c r="H1537" s="24"/>
      <c r="I1537" s="25"/>
      <c r="J1537" s="25"/>
      <c r="K1537" s="26"/>
      <c r="L1537" s="26"/>
      <c r="M1537" s="26"/>
      <c r="N1537" s="26"/>
      <c r="O1537" s="26"/>
      <c r="P1537" s="26"/>
      <c r="Q1537" s="26"/>
      <c r="R1537" s="26"/>
      <c r="S1537" s="26"/>
      <c r="T1537" s="27"/>
      <c r="U1537" s="28"/>
    </row>
    <row r="1538" spans="8:21" x14ac:dyDescent="0.25">
      <c r="H1538" s="24"/>
      <c r="I1538" s="25"/>
      <c r="J1538" s="25"/>
      <c r="K1538" s="26"/>
      <c r="L1538" s="26"/>
      <c r="M1538" s="26"/>
      <c r="N1538" s="26"/>
      <c r="O1538" s="26"/>
      <c r="P1538" s="26"/>
      <c r="Q1538" s="26"/>
      <c r="R1538" s="26"/>
      <c r="S1538" s="26"/>
      <c r="T1538" s="27"/>
      <c r="U1538" s="28"/>
    </row>
    <row r="1539" spans="8:21" x14ac:dyDescent="0.25">
      <c r="H1539" s="24"/>
      <c r="I1539" s="25"/>
      <c r="J1539" s="25"/>
      <c r="K1539" s="26"/>
      <c r="L1539" s="26"/>
      <c r="M1539" s="26"/>
      <c r="N1539" s="26"/>
      <c r="O1539" s="26"/>
      <c r="P1539" s="26"/>
      <c r="Q1539" s="26"/>
      <c r="R1539" s="26"/>
      <c r="S1539" s="26"/>
      <c r="T1539" s="27"/>
      <c r="U1539" s="28"/>
    </row>
    <row r="1540" spans="8:21" x14ac:dyDescent="0.25">
      <c r="H1540" s="24"/>
      <c r="I1540" s="25"/>
      <c r="J1540" s="25"/>
      <c r="K1540" s="26"/>
      <c r="L1540" s="26"/>
      <c r="M1540" s="26"/>
      <c r="N1540" s="26"/>
      <c r="O1540" s="26"/>
      <c r="P1540" s="26"/>
      <c r="Q1540" s="26"/>
      <c r="R1540" s="26"/>
      <c r="S1540" s="26"/>
      <c r="T1540" s="27"/>
      <c r="U1540" s="28"/>
    </row>
    <row r="1541" spans="8:21" x14ac:dyDescent="0.25">
      <c r="H1541" s="24"/>
      <c r="I1541" s="25"/>
      <c r="J1541" s="25"/>
      <c r="K1541" s="26"/>
      <c r="L1541" s="26"/>
      <c r="M1541" s="26"/>
      <c r="N1541" s="26"/>
      <c r="O1541" s="26"/>
      <c r="P1541" s="26"/>
      <c r="Q1541" s="26"/>
      <c r="R1541" s="26"/>
      <c r="S1541" s="26"/>
      <c r="T1541" s="27"/>
      <c r="U1541" s="28"/>
    </row>
    <row r="1542" spans="8:21" x14ac:dyDescent="0.25">
      <c r="H1542" s="24"/>
      <c r="I1542" s="25"/>
      <c r="J1542" s="25"/>
      <c r="K1542" s="26"/>
      <c r="L1542" s="26"/>
      <c r="M1542" s="26"/>
      <c r="N1542" s="26"/>
      <c r="O1542" s="26"/>
      <c r="P1542" s="26"/>
      <c r="Q1542" s="26"/>
      <c r="R1542" s="26"/>
      <c r="S1542" s="26"/>
      <c r="T1542" s="27"/>
      <c r="U1542" s="28"/>
    </row>
    <row r="1543" spans="8:21" x14ac:dyDescent="0.25">
      <c r="H1543" s="24"/>
      <c r="I1543" s="25"/>
      <c r="J1543" s="25"/>
      <c r="K1543" s="26"/>
      <c r="L1543" s="26"/>
      <c r="M1543" s="26"/>
      <c r="N1543" s="26"/>
      <c r="O1543" s="26"/>
      <c r="P1543" s="26"/>
      <c r="Q1543" s="26"/>
      <c r="R1543" s="26"/>
      <c r="S1543" s="26"/>
      <c r="T1543" s="27"/>
      <c r="U1543" s="28"/>
    </row>
    <row r="1544" spans="8:21" x14ac:dyDescent="0.25">
      <c r="H1544" s="24"/>
      <c r="I1544" s="25"/>
      <c r="J1544" s="25"/>
      <c r="K1544" s="26"/>
      <c r="L1544" s="26"/>
      <c r="M1544" s="26"/>
      <c r="N1544" s="26"/>
      <c r="O1544" s="26"/>
      <c r="P1544" s="26"/>
      <c r="Q1544" s="26"/>
      <c r="R1544" s="26"/>
      <c r="S1544" s="26"/>
      <c r="T1544" s="27"/>
      <c r="U1544" s="28"/>
    </row>
    <row r="1545" spans="8:21" x14ac:dyDescent="0.25">
      <c r="H1545" s="24"/>
      <c r="I1545" s="25"/>
      <c r="J1545" s="25"/>
      <c r="K1545" s="26"/>
      <c r="L1545" s="26"/>
      <c r="M1545" s="26"/>
      <c r="N1545" s="26"/>
      <c r="O1545" s="26"/>
      <c r="P1545" s="26"/>
      <c r="Q1545" s="26"/>
      <c r="R1545" s="26"/>
      <c r="S1545" s="26"/>
      <c r="T1545" s="27"/>
      <c r="U1545" s="28"/>
    </row>
    <row r="1546" spans="8:21" x14ac:dyDescent="0.25">
      <c r="H1546" s="24"/>
      <c r="I1546" s="25"/>
      <c r="J1546" s="25"/>
      <c r="K1546" s="26"/>
      <c r="L1546" s="26"/>
      <c r="M1546" s="26"/>
      <c r="N1546" s="26"/>
      <c r="O1546" s="26"/>
      <c r="P1546" s="26"/>
      <c r="Q1546" s="26"/>
      <c r="R1546" s="26"/>
      <c r="S1546" s="26"/>
      <c r="T1546" s="27"/>
      <c r="U1546" s="28"/>
    </row>
    <row r="1547" spans="8:21" x14ac:dyDescent="0.25">
      <c r="H1547" s="24"/>
      <c r="I1547" s="25"/>
      <c r="J1547" s="25"/>
      <c r="K1547" s="26"/>
      <c r="L1547" s="26"/>
      <c r="M1547" s="26"/>
      <c r="N1547" s="26"/>
      <c r="O1547" s="26"/>
      <c r="P1547" s="26"/>
      <c r="Q1547" s="26"/>
      <c r="R1547" s="26"/>
      <c r="S1547" s="26"/>
      <c r="T1547" s="27"/>
      <c r="U1547" s="28"/>
    </row>
    <row r="1548" spans="8:21" x14ac:dyDescent="0.25">
      <c r="H1548" s="24"/>
      <c r="I1548" s="25"/>
      <c r="J1548" s="25"/>
      <c r="K1548" s="26"/>
      <c r="L1548" s="26"/>
      <c r="M1548" s="26"/>
      <c r="N1548" s="26"/>
      <c r="O1548" s="26"/>
      <c r="P1548" s="26"/>
      <c r="Q1548" s="26"/>
      <c r="R1548" s="26"/>
      <c r="S1548" s="26"/>
      <c r="T1548" s="27"/>
      <c r="U1548" s="28"/>
    </row>
    <row r="1549" spans="8:21" x14ac:dyDescent="0.25">
      <c r="H1549" s="24"/>
      <c r="I1549" s="25"/>
      <c r="J1549" s="25"/>
      <c r="K1549" s="26"/>
      <c r="L1549" s="26"/>
      <c r="M1549" s="26"/>
      <c r="N1549" s="26"/>
      <c r="O1549" s="26"/>
      <c r="P1549" s="26"/>
      <c r="Q1549" s="26"/>
      <c r="R1549" s="26"/>
      <c r="S1549" s="26"/>
      <c r="T1549" s="27"/>
      <c r="U1549" s="28"/>
    </row>
    <row r="1550" spans="8:21" x14ac:dyDescent="0.25">
      <c r="H1550" s="24"/>
      <c r="I1550" s="25"/>
      <c r="J1550" s="25"/>
      <c r="K1550" s="26"/>
      <c r="L1550" s="26"/>
      <c r="M1550" s="26"/>
      <c r="N1550" s="26"/>
      <c r="O1550" s="26"/>
      <c r="P1550" s="26"/>
      <c r="Q1550" s="26"/>
      <c r="R1550" s="26"/>
      <c r="S1550" s="26"/>
      <c r="T1550" s="27"/>
      <c r="U1550" s="28"/>
    </row>
    <row r="1551" spans="8:21" x14ac:dyDescent="0.25">
      <c r="H1551" s="24"/>
      <c r="I1551" s="25"/>
      <c r="J1551" s="25"/>
      <c r="K1551" s="26"/>
      <c r="L1551" s="26"/>
      <c r="M1551" s="26"/>
      <c r="N1551" s="26"/>
      <c r="O1551" s="26"/>
      <c r="P1551" s="26"/>
      <c r="Q1551" s="26"/>
      <c r="R1551" s="26"/>
      <c r="S1551" s="26"/>
      <c r="T1551" s="27"/>
      <c r="U1551" s="28"/>
    </row>
    <row r="1552" spans="8:21" x14ac:dyDescent="0.25">
      <c r="H1552" s="24"/>
      <c r="I1552" s="25"/>
      <c r="J1552" s="25"/>
      <c r="K1552" s="26"/>
      <c r="L1552" s="26"/>
      <c r="M1552" s="26"/>
      <c r="N1552" s="26"/>
      <c r="O1552" s="26"/>
      <c r="P1552" s="26"/>
      <c r="Q1552" s="26"/>
      <c r="R1552" s="26"/>
      <c r="S1552" s="26"/>
      <c r="T1552" s="27"/>
      <c r="U1552" s="28"/>
    </row>
    <row r="1553" spans="8:21" x14ac:dyDescent="0.25">
      <c r="H1553" s="24"/>
      <c r="I1553" s="25"/>
      <c r="J1553" s="25"/>
      <c r="K1553" s="26"/>
      <c r="L1553" s="26"/>
      <c r="M1553" s="26"/>
      <c r="N1553" s="26"/>
      <c r="O1553" s="26"/>
      <c r="P1553" s="26"/>
      <c r="Q1553" s="26"/>
      <c r="R1553" s="26"/>
      <c r="S1553" s="26"/>
      <c r="T1553" s="27"/>
      <c r="U1553" s="28"/>
    </row>
    <row r="1554" spans="8:21" x14ac:dyDescent="0.25">
      <c r="H1554" s="24"/>
      <c r="I1554" s="25"/>
      <c r="J1554" s="25"/>
      <c r="K1554" s="26"/>
      <c r="L1554" s="26"/>
      <c r="M1554" s="26"/>
      <c r="N1554" s="26"/>
      <c r="O1554" s="26"/>
      <c r="P1554" s="26"/>
      <c r="Q1554" s="26"/>
      <c r="R1554" s="26"/>
      <c r="S1554" s="26"/>
      <c r="T1554" s="27"/>
      <c r="U1554" s="28"/>
    </row>
    <row r="1555" spans="8:21" x14ac:dyDescent="0.25">
      <c r="H1555" s="24"/>
      <c r="I1555" s="25"/>
      <c r="J1555" s="25"/>
      <c r="K1555" s="26"/>
      <c r="L1555" s="26"/>
      <c r="M1555" s="26"/>
      <c r="N1555" s="26"/>
      <c r="O1555" s="26"/>
      <c r="P1555" s="26"/>
      <c r="Q1555" s="26"/>
      <c r="R1555" s="26"/>
      <c r="S1555" s="26"/>
      <c r="T1555" s="27"/>
      <c r="U1555" s="28"/>
    </row>
    <row r="1556" spans="8:21" x14ac:dyDescent="0.25">
      <c r="H1556" s="24"/>
      <c r="I1556" s="25"/>
      <c r="J1556" s="25"/>
      <c r="K1556" s="26"/>
      <c r="L1556" s="26"/>
      <c r="M1556" s="26"/>
      <c r="N1556" s="26"/>
      <c r="O1556" s="26"/>
      <c r="P1556" s="26"/>
      <c r="Q1556" s="26"/>
      <c r="R1556" s="26"/>
      <c r="S1556" s="26"/>
      <c r="T1556" s="27"/>
      <c r="U1556" s="28"/>
    </row>
    <row r="1557" spans="8:21" x14ac:dyDescent="0.25">
      <c r="H1557" s="24"/>
      <c r="I1557" s="25"/>
      <c r="J1557" s="25"/>
      <c r="K1557" s="26"/>
      <c r="L1557" s="26"/>
      <c r="M1557" s="26"/>
      <c r="N1557" s="26"/>
      <c r="O1557" s="26"/>
      <c r="P1557" s="26"/>
      <c r="Q1557" s="26"/>
      <c r="R1557" s="26"/>
      <c r="S1557" s="26"/>
      <c r="T1557" s="27"/>
      <c r="U1557" s="28"/>
    </row>
    <row r="1558" spans="8:21" x14ac:dyDescent="0.25">
      <c r="H1558" s="24"/>
      <c r="I1558" s="25"/>
      <c r="J1558" s="25"/>
      <c r="K1558" s="26"/>
      <c r="L1558" s="26"/>
      <c r="M1558" s="26"/>
      <c r="N1558" s="26"/>
      <c r="O1558" s="26"/>
      <c r="P1558" s="26"/>
      <c r="Q1558" s="26"/>
      <c r="R1558" s="26"/>
      <c r="S1558" s="26"/>
      <c r="T1558" s="27"/>
      <c r="U1558" s="28"/>
    </row>
    <row r="1559" spans="8:21" x14ac:dyDescent="0.25">
      <c r="H1559" s="24"/>
      <c r="I1559" s="25"/>
      <c r="J1559" s="25"/>
      <c r="K1559" s="26"/>
      <c r="L1559" s="26"/>
      <c r="M1559" s="26"/>
      <c r="N1559" s="26"/>
      <c r="O1559" s="26"/>
      <c r="P1559" s="26"/>
      <c r="Q1559" s="26"/>
      <c r="R1559" s="26"/>
      <c r="S1559" s="26"/>
      <c r="T1559" s="27"/>
      <c r="U1559" s="28"/>
    </row>
    <row r="1560" spans="8:21" x14ac:dyDescent="0.25">
      <c r="H1560" s="24"/>
      <c r="I1560" s="25"/>
      <c r="J1560" s="25"/>
      <c r="K1560" s="26"/>
      <c r="L1560" s="26"/>
      <c r="M1560" s="26"/>
      <c r="N1560" s="26"/>
      <c r="O1560" s="26"/>
      <c r="P1560" s="26"/>
      <c r="Q1560" s="26"/>
      <c r="R1560" s="26"/>
      <c r="S1560" s="26"/>
      <c r="T1560" s="27"/>
      <c r="U1560" s="28"/>
    </row>
    <row r="1561" spans="8:21" x14ac:dyDescent="0.25">
      <c r="H1561" s="24"/>
      <c r="I1561" s="25"/>
      <c r="J1561" s="25"/>
      <c r="K1561" s="26"/>
      <c r="L1561" s="26"/>
      <c r="M1561" s="26"/>
      <c r="N1561" s="26"/>
      <c r="O1561" s="26"/>
      <c r="P1561" s="26"/>
      <c r="Q1561" s="26"/>
      <c r="R1561" s="26"/>
      <c r="S1561" s="26"/>
      <c r="T1561" s="27"/>
      <c r="U1561" s="28"/>
    </row>
    <row r="1562" spans="8:21" x14ac:dyDescent="0.25">
      <c r="H1562" s="24"/>
      <c r="I1562" s="25"/>
      <c r="J1562" s="25"/>
      <c r="K1562" s="26"/>
      <c r="L1562" s="26"/>
      <c r="M1562" s="26"/>
      <c r="N1562" s="26"/>
      <c r="O1562" s="26"/>
      <c r="P1562" s="26"/>
      <c r="Q1562" s="26"/>
      <c r="R1562" s="26"/>
      <c r="S1562" s="26"/>
      <c r="T1562" s="27"/>
      <c r="U1562" s="28"/>
    </row>
    <row r="1563" spans="8:21" x14ac:dyDescent="0.25">
      <c r="H1563" s="24"/>
      <c r="I1563" s="25"/>
      <c r="J1563" s="25"/>
      <c r="K1563" s="26"/>
      <c r="L1563" s="26"/>
      <c r="M1563" s="26"/>
      <c r="N1563" s="26"/>
      <c r="O1563" s="26"/>
      <c r="P1563" s="26"/>
      <c r="Q1563" s="26"/>
      <c r="R1563" s="26"/>
      <c r="S1563" s="26"/>
      <c r="T1563" s="27"/>
      <c r="U1563" s="28"/>
    </row>
    <row r="1564" spans="8:21" x14ac:dyDescent="0.25">
      <c r="H1564" s="24"/>
      <c r="I1564" s="25"/>
      <c r="J1564" s="25"/>
      <c r="K1564" s="26"/>
      <c r="L1564" s="26"/>
      <c r="M1564" s="26"/>
      <c r="N1564" s="26"/>
      <c r="O1564" s="26"/>
      <c r="P1564" s="26"/>
      <c r="Q1564" s="26"/>
      <c r="R1564" s="26"/>
      <c r="S1564" s="26"/>
      <c r="T1564" s="27"/>
      <c r="U1564" s="28"/>
    </row>
    <row r="1565" spans="8:21" x14ac:dyDescent="0.25">
      <c r="H1565" s="24"/>
      <c r="I1565" s="25"/>
      <c r="J1565" s="25"/>
      <c r="K1565" s="26"/>
      <c r="L1565" s="26"/>
      <c r="M1565" s="26"/>
      <c r="N1565" s="26"/>
      <c r="O1565" s="26"/>
      <c r="P1565" s="26"/>
      <c r="Q1565" s="26"/>
      <c r="R1565" s="26"/>
      <c r="S1565" s="26"/>
      <c r="T1565" s="27"/>
      <c r="U1565" s="28"/>
    </row>
    <row r="1566" spans="8:21" x14ac:dyDescent="0.25">
      <c r="H1566" s="24"/>
      <c r="I1566" s="25"/>
      <c r="J1566" s="25"/>
      <c r="K1566" s="26"/>
      <c r="L1566" s="26"/>
      <c r="M1566" s="26"/>
      <c r="N1566" s="26"/>
      <c r="O1566" s="26"/>
      <c r="P1566" s="26"/>
      <c r="Q1566" s="26"/>
      <c r="R1566" s="26"/>
      <c r="S1566" s="26"/>
      <c r="T1566" s="27"/>
      <c r="U1566" s="28"/>
    </row>
    <row r="1567" spans="8:21" x14ac:dyDescent="0.25">
      <c r="H1567" s="24"/>
      <c r="I1567" s="25"/>
      <c r="J1567" s="25"/>
      <c r="K1567" s="26"/>
      <c r="L1567" s="26"/>
      <c r="M1567" s="26"/>
      <c r="N1567" s="26"/>
      <c r="O1567" s="26"/>
      <c r="P1567" s="26"/>
      <c r="Q1567" s="26"/>
      <c r="R1567" s="26"/>
      <c r="S1567" s="26"/>
      <c r="T1567" s="27"/>
      <c r="U1567" s="28"/>
    </row>
    <row r="1568" spans="8:21" x14ac:dyDescent="0.25">
      <c r="H1568" s="24"/>
      <c r="I1568" s="25"/>
      <c r="J1568" s="25"/>
      <c r="K1568" s="26"/>
      <c r="L1568" s="26"/>
      <c r="M1568" s="26"/>
      <c r="N1568" s="26"/>
      <c r="O1568" s="26"/>
      <c r="P1568" s="26"/>
      <c r="Q1568" s="26"/>
      <c r="R1568" s="26"/>
      <c r="S1568" s="26"/>
      <c r="T1568" s="27"/>
      <c r="U1568" s="28"/>
    </row>
    <row r="1569" spans="8:21" x14ac:dyDescent="0.25">
      <c r="H1569" s="24"/>
      <c r="I1569" s="25"/>
      <c r="J1569" s="25"/>
      <c r="K1569" s="26"/>
      <c r="L1569" s="26"/>
      <c r="M1569" s="26"/>
      <c r="N1569" s="26"/>
      <c r="O1569" s="26"/>
      <c r="P1569" s="26"/>
      <c r="Q1569" s="26"/>
      <c r="R1569" s="26"/>
      <c r="S1569" s="26"/>
      <c r="T1569" s="27"/>
      <c r="U1569" s="28"/>
    </row>
    <row r="1570" spans="8:21" x14ac:dyDescent="0.25">
      <c r="H1570" s="24"/>
      <c r="I1570" s="25"/>
      <c r="J1570" s="25"/>
      <c r="K1570" s="26"/>
      <c r="L1570" s="26"/>
      <c r="M1570" s="26"/>
      <c r="N1570" s="26"/>
      <c r="O1570" s="26"/>
      <c r="P1570" s="26"/>
      <c r="Q1570" s="26"/>
      <c r="R1570" s="26"/>
      <c r="S1570" s="26"/>
      <c r="T1570" s="27"/>
      <c r="U1570" s="28"/>
    </row>
    <row r="1571" spans="8:21" x14ac:dyDescent="0.25">
      <c r="H1571" s="24"/>
      <c r="I1571" s="25"/>
      <c r="J1571" s="25"/>
      <c r="K1571" s="26"/>
      <c r="L1571" s="26"/>
      <c r="M1571" s="26"/>
      <c r="N1571" s="26"/>
      <c r="O1571" s="26"/>
      <c r="P1571" s="26"/>
      <c r="Q1571" s="26"/>
      <c r="R1571" s="26"/>
      <c r="S1571" s="26"/>
      <c r="T1571" s="27"/>
      <c r="U1571" s="28"/>
    </row>
    <row r="1572" spans="8:21" x14ac:dyDescent="0.25">
      <c r="H1572" s="24"/>
      <c r="I1572" s="25"/>
      <c r="J1572" s="25"/>
      <c r="K1572" s="26"/>
      <c r="L1572" s="26"/>
      <c r="M1572" s="26"/>
      <c r="N1572" s="26"/>
      <c r="O1572" s="26"/>
      <c r="P1572" s="26"/>
      <c r="Q1572" s="26"/>
      <c r="R1572" s="26"/>
      <c r="S1572" s="26"/>
      <c r="T1572" s="27"/>
      <c r="U1572" s="28"/>
    </row>
    <row r="1573" spans="8:21" x14ac:dyDescent="0.25">
      <c r="H1573" s="24"/>
      <c r="I1573" s="25"/>
      <c r="J1573" s="25"/>
      <c r="K1573" s="26"/>
      <c r="L1573" s="26"/>
      <c r="M1573" s="26"/>
      <c r="N1573" s="26"/>
      <c r="O1573" s="26"/>
      <c r="P1573" s="26"/>
      <c r="Q1573" s="26"/>
      <c r="R1573" s="26"/>
      <c r="S1573" s="26"/>
      <c r="T1573" s="27"/>
      <c r="U1573" s="28"/>
    </row>
    <row r="1574" spans="8:21" x14ac:dyDescent="0.25">
      <c r="H1574" s="24"/>
      <c r="I1574" s="25"/>
      <c r="J1574" s="25"/>
      <c r="K1574" s="26"/>
      <c r="L1574" s="26"/>
      <c r="M1574" s="26"/>
      <c r="N1574" s="26"/>
      <c r="O1574" s="26"/>
      <c r="P1574" s="26"/>
      <c r="Q1574" s="26"/>
      <c r="R1574" s="26"/>
      <c r="S1574" s="26"/>
      <c r="T1574" s="27"/>
      <c r="U1574" s="28"/>
    </row>
    <row r="1575" spans="8:21" x14ac:dyDescent="0.25">
      <c r="H1575" s="24"/>
      <c r="I1575" s="25"/>
      <c r="J1575" s="25"/>
      <c r="K1575" s="26"/>
      <c r="L1575" s="26"/>
      <c r="M1575" s="26"/>
      <c r="N1575" s="26"/>
      <c r="O1575" s="26"/>
      <c r="P1575" s="26"/>
      <c r="Q1575" s="26"/>
      <c r="R1575" s="26"/>
      <c r="S1575" s="26"/>
      <c r="T1575" s="27"/>
      <c r="U1575" s="28"/>
    </row>
    <row r="1576" spans="8:21" x14ac:dyDescent="0.25">
      <c r="H1576" s="24"/>
      <c r="I1576" s="25"/>
      <c r="J1576" s="25"/>
      <c r="K1576" s="26"/>
      <c r="L1576" s="26"/>
      <c r="M1576" s="26"/>
      <c r="N1576" s="26"/>
      <c r="O1576" s="26"/>
      <c r="P1576" s="26"/>
      <c r="Q1576" s="26"/>
      <c r="R1576" s="26"/>
      <c r="S1576" s="26"/>
      <c r="T1576" s="27"/>
      <c r="U1576" s="28"/>
    </row>
    <row r="1577" spans="8:21" x14ac:dyDescent="0.25">
      <c r="H1577" s="24"/>
      <c r="I1577" s="25"/>
      <c r="J1577" s="25"/>
      <c r="K1577" s="26"/>
      <c r="L1577" s="26"/>
      <c r="M1577" s="26"/>
      <c r="N1577" s="26"/>
      <c r="O1577" s="26"/>
      <c r="P1577" s="26"/>
      <c r="Q1577" s="26"/>
      <c r="R1577" s="26"/>
      <c r="S1577" s="26"/>
      <c r="T1577" s="27"/>
      <c r="U1577" s="28"/>
    </row>
    <row r="1578" spans="8:21" x14ac:dyDescent="0.25">
      <c r="H1578" s="24"/>
      <c r="I1578" s="25"/>
      <c r="J1578" s="25"/>
      <c r="K1578" s="26"/>
      <c r="L1578" s="26"/>
      <c r="M1578" s="26"/>
      <c r="N1578" s="26"/>
      <c r="O1578" s="26"/>
      <c r="P1578" s="26"/>
      <c r="Q1578" s="26"/>
      <c r="R1578" s="26"/>
      <c r="S1578" s="26"/>
      <c r="T1578" s="27"/>
      <c r="U1578" s="28"/>
    </row>
    <row r="1579" spans="8:21" x14ac:dyDescent="0.25">
      <c r="H1579" s="24"/>
      <c r="I1579" s="25"/>
      <c r="J1579" s="25"/>
      <c r="K1579" s="26"/>
      <c r="L1579" s="26"/>
      <c r="M1579" s="26"/>
      <c r="N1579" s="26"/>
      <c r="O1579" s="26"/>
      <c r="P1579" s="26"/>
      <c r="Q1579" s="26"/>
      <c r="R1579" s="26"/>
      <c r="S1579" s="26"/>
      <c r="T1579" s="27"/>
      <c r="U1579" s="28"/>
    </row>
    <row r="1580" spans="8:21" x14ac:dyDescent="0.25">
      <c r="H1580" s="24"/>
      <c r="I1580" s="25"/>
      <c r="J1580" s="25"/>
      <c r="K1580" s="26"/>
      <c r="L1580" s="26"/>
      <c r="M1580" s="26"/>
      <c r="N1580" s="26"/>
      <c r="O1580" s="26"/>
      <c r="P1580" s="26"/>
      <c r="Q1580" s="26"/>
      <c r="R1580" s="26"/>
      <c r="S1580" s="26"/>
      <c r="T1580" s="27"/>
      <c r="U1580" s="28"/>
    </row>
    <row r="1581" spans="8:21" x14ac:dyDescent="0.25">
      <c r="H1581" s="24"/>
      <c r="I1581" s="25"/>
      <c r="J1581" s="25"/>
      <c r="K1581" s="26"/>
      <c r="L1581" s="26"/>
      <c r="M1581" s="26"/>
      <c r="N1581" s="26"/>
      <c r="O1581" s="26"/>
      <c r="P1581" s="26"/>
      <c r="Q1581" s="26"/>
      <c r="R1581" s="26"/>
      <c r="S1581" s="26"/>
      <c r="T1581" s="27"/>
      <c r="U1581" s="28"/>
    </row>
    <row r="1582" spans="8:21" x14ac:dyDescent="0.25">
      <c r="H1582" s="24"/>
      <c r="I1582" s="25"/>
      <c r="J1582" s="25"/>
      <c r="K1582" s="26"/>
      <c r="L1582" s="26"/>
      <c r="M1582" s="26"/>
      <c r="N1582" s="26"/>
      <c r="O1582" s="26"/>
      <c r="P1582" s="26"/>
      <c r="Q1582" s="26"/>
      <c r="R1582" s="26"/>
      <c r="S1582" s="26"/>
      <c r="T1582" s="27"/>
      <c r="U1582" s="28"/>
    </row>
    <row r="1583" spans="8:21" x14ac:dyDescent="0.25">
      <c r="H1583" s="24"/>
      <c r="I1583" s="25"/>
      <c r="J1583" s="25"/>
      <c r="K1583" s="26"/>
      <c r="L1583" s="26"/>
      <c r="M1583" s="26"/>
      <c r="N1583" s="26"/>
      <c r="O1583" s="26"/>
      <c r="P1583" s="26"/>
      <c r="Q1583" s="26"/>
      <c r="R1583" s="26"/>
      <c r="S1583" s="26"/>
      <c r="T1583" s="27"/>
      <c r="U1583" s="28"/>
    </row>
    <row r="1584" spans="8:21" x14ac:dyDescent="0.25">
      <c r="H1584" s="24"/>
      <c r="I1584" s="25"/>
      <c r="J1584" s="25"/>
      <c r="K1584" s="26"/>
      <c r="L1584" s="26"/>
      <c r="M1584" s="26"/>
      <c r="N1584" s="26"/>
      <c r="O1584" s="26"/>
      <c r="P1584" s="26"/>
      <c r="Q1584" s="26"/>
      <c r="R1584" s="26"/>
      <c r="S1584" s="26"/>
      <c r="T1584" s="27"/>
      <c r="U1584" s="28"/>
    </row>
    <row r="1585" spans="8:21" x14ac:dyDescent="0.25">
      <c r="H1585" s="24"/>
      <c r="I1585" s="25"/>
      <c r="J1585" s="25"/>
      <c r="K1585" s="26"/>
      <c r="L1585" s="26"/>
      <c r="M1585" s="26"/>
      <c r="N1585" s="26"/>
      <c r="O1585" s="26"/>
      <c r="P1585" s="26"/>
      <c r="Q1585" s="26"/>
      <c r="R1585" s="26"/>
      <c r="S1585" s="26"/>
      <c r="T1585" s="27"/>
      <c r="U1585" s="28"/>
    </row>
    <row r="1586" spans="8:21" x14ac:dyDescent="0.25">
      <c r="H1586" s="24"/>
      <c r="I1586" s="25"/>
      <c r="J1586" s="25"/>
      <c r="K1586" s="26"/>
      <c r="L1586" s="26"/>
      <c r="M1586" s="26"/>
      <c r="N1586" s="26"/>
      <c r="O1586" s="26"/>
      <c r="P1586" s="26"/>
      <c r="Q1586" s="26"/>
      <c r="R1586" s="26"/>
      <c r="S1586" s="26"/>
      <c r="T1586" s="27"/>
      <c r="U1586" s="28"/>
    </row>
    <row r="1587" spans="8:21" x14ac:dyDescent="0.25">
      <c r="H1587" s="24"/>
      <c r="I1587" s="25"/>
      <c r="J1587" s="25"/>
      <c r="K1587" s="26"/>
      <c r="L1587" s="26"/>
      <c r="M1587" s="26"/>
      <c r="N1587" s="26"/>
      <c r="O1587" s="26"/>
      <c r="P1587" s="26"/>
      <c r="Q1587" s="26"/>
      <c r="R1587" s="26"/>
      <c r="S1587" s="26"/>
      <c r="T1587" s="27"/>
      <c r="U1587" s="28"/>
    </row>
    <row r="1588" spans="8:21" x14ac:dyDescent="0.25">
      <c r="H1588" s="24"/>
      <c r="I1588" s="25"/>
      <c r="J1588" s="25"/>
      <c r="K1588" s="26"/>
      <c r="L1588" s="26"/>
      <c r="M1588" s="26"/>
      <c r="N1588" s="26"/>
      <c r="O1588" s="26"/>
      <c r="P1588" s="26"/>
      <c r="Q1588" s="26"/>
      <c r="R1588" s="26"/>
      <c r="S1588" s="26"/>
      <c r="T1588" s="27"/>
      <c r="U1588" s="28"/>
    </row>
    <row r="1589" spans="8:21" x14ac:dyDescent="0.25">
      <c r="H1589" s="24"/>
      <c r="I1589" s="25"/>
      <c r="J1589" s="25"/>
      <c r="K1589" s="26"/>
      <c r="L1589" s="26"/>
      <c r="M1589" s="26"/>
      <c r="N1589" s="26"/>
      <c r="O1589" s="26"/>
      <c r="P1589" s="26"/>
      <c r="Q1589" s="26"/>
      <c r="R1589" s="26"/>
      <c r="S1589" s="26"/>
      <c r="T1589" s="27"/>
      <c r="U1589" s="28"/>
    </row>
    <row r="1590" spans="8:21" x14ac:dyDescent="0.25">
      <c r="H1590" s="24"/>
      <c r="I1590" s="25"/>
      <c r="J1590" s="25"/>
      <c r="K1590" s="26"/>
      <c r="L1590" s="26"/>
      <c r="M1590" s="26"/>
      <c r="N1590" s="26"/>
      <c r="O1590" s="26"/>
      <c r="P1590" s="26"/>
      <c r="Q1590" s="26"/>
      <c r="R1590" s="26"/>
      <c r="S1590" s="26"/>
      <c r="T1590" s="27"/>
      <c r="U1590" s="28"/>
    </row>
    <row r="1591" spans="8:21" x14ac:dyDescent="0.25">
      <c r="H1591" s="24"/>
      <c r="I1591" s="25"/>
      <c r="J1591" s="25"/>
      <c r="K1591" s="26"/>
      <c r="L1591" s="26"/>
      <c r="M1591" s="26"/>
      <c r="N1591" s="26"/>
      <c r="O1591" s="26"/>
      <c r="P1591" s="26"/>
      <c r="Q1591" s="26"/>
      <c r="R1591" s="26"/>
      <c r="S1591" s="26"/>
      <c r="T1591" s="27"/>
      <c r="U1591" s="28"/>
    </row>
    <row r="1592" spans="8:21" x14ac:dyDescent="0.25">
      <c r="H1592" s="24"/>
      <c r="I1592" s="25"/>
      <c r="J1592" s="25"/>
      <c r="K1592" s="26"/>
      <c r="L1592" s="26"/>
      <c r="M1592" s="26"/>
      <c r="N1592" s="26"/>
      <c r="O1592" s="26"/>
      <c r="P1592" s="26"/>
      <c r="Q1592" s="26"/>
      <c r="R1592" s="26"/>
      <c r="S1592" s="26"/>
      <c r="T1592" s="27"/>
      <c r="U1592" s="28"/>
    </row>
    <row r="1593" spans="8:21" x14ac:dyDescent="0.25">
      <c r="H1593" s="24"/>
      <c r="I1593" s="25"/>
      <c r="J1593" s="25"/>
      <c r="K1593" s="26"/>
      <c r="L1593" s="26"/>
      <c r="M1593" s="26"/>
      <c r="N1593" s="26"/>
      <c r="O1593" s="26"/>
      <c r="P1593" s="26"/>
      <c r="Q1593" s="26"/>
      <c r="R1593" s="26"/>
      <c r="S1593" s="26"/>
      <c r="T1593" s="27"/>
      <c r="U1593" s="28"/>
    </row>
    <row r="1594" spans="8:21" x14ac:dyDescent="0.25">
      <c r="H1594" s="24"/>
      <c r="I1594" s="25"/>
      <c r="J1594" s="25"/>
      <c r="K1594" s="26"/>
      <c r="L1594" s="26"/>
      <c r="M1594" s="26"/>
      <c r="N1594" s="26"/>
      <c r="O1594" s="26"/>
      <c r="P1594" s="26"/>
      <c r="Q1594" s="26"/>
      <c r="R1594" s="26"/>
      <c r="S1594" s="26"/>
      <c r="T1594" s="27"/>
      <c r="U1594" s="28"/>
    </row>
    <row r="1595" spans="8:21" x14ac:dyDescent="0.25">
      <c r="H1595" s="24"/>
      <c r="I1595" s="25"/>
      <c r="J1595" s="25"/>
      <c r="K1595" s="26"/>
      <c r="L1595" s="26"/>
      <c r="M1595" s="26"/>
      <c r="N1595" s="26"/>
      <c r="O1595" s="26"/>
      <c r="P1595" s="26"/>
      <c r="Q1595" s="26"/>
      <c r="R1595" s="26"/>
      <c r="S1595" s="26"/>
      <c r="T1595" s="27"/>
      <c r="U1595" s="28"/>
    </row>
    <row r="1596" spans="8:21" x14ac:dyDescent="0.25">
      <c r="H1596" s="24"/>
      <c r="I1596" s="25"/>
      <c r="J1596" s="25"/>
      <c r="K1596" s="26"/>
      <c r="L1596" s="26"/>
      <c r="M1596" s="26"/>
      <c r="N1596" s="26"/>
      <c r="O1596" s="26"/>
      <c r="P1596" s="26"/>
      <c r="Q1596" s="26"/>
      <c r="R1596" s="26"/>
      <c r="S1596" s="26"/>
      <c r="T1596" s="27"/>
      <c r="U1596" s="28"/>
    </row>
    <row r="1597" spans="8:21" x14ac:dyDescent="0.25">
      <c r="H1597" s="24"/>
      <c r="I1597" s="25"/>
      <c r="J1597" s="25"/>
      <c r="K1597" s="26"/>
      <c r="L1597" s="26"/>
      <c r="M1597" s="26"/>
      <c r="N1597" s="26"/>
      <c r="O1597" s="26"/>
      <c r="P1597" s="26"/>
      <c r="Q1597" s="26"/>
      <c r="R1597" s="26"/>
      <c r="S1597" s="26"/>
      <c r="T1597" s="27"/>
      <c r="U1597" s="28"/>
    </row>
    <row r="1598" spans="8:21" x14ac:dyDescent="0.25">
      <c r="H1598" s="24"/>
      <c r="I1598" s="25"/>
      <c r="J1598" s="25"/>
      <c r="K1598" s="26"/>
      <c r="L1598" s="26"/>
      <c r="M1598" s="26"/>
      <c r="N1598" s="26"/>
      <c r="O1598" s="26"/>
      <c r="P1598" s="26"/>
      <c r="Q1598" s="26"/>
      <c r="R1598" s="26"/>
      <c r="S1598" s="26"/>
      <c r="T1598" s="27"/>
      <c r="U1598" s="28"/>
    </row>
    <row r="1599" spans="8:21" x14ac:dyDescent="0.25">
      <c r="H1599" s="24"/>
      <c r="I1599" s="25"/>
      <c r="J1599" s="25"/>
      <c r="K1599" s="26"/>
      <c r="L1599" s="26"/>
      <c r="M1599" s="26"/>
      <c r="N1599" s="26"/>
      <c r="O1599" s="26"/>
      <c r="P1599" s="26"/>
      <c r="Q1599" s="26"/>
      <c r="R1599" s="26"/>
      <c r="S1599" s="26"/>
      <c r="T1599" s="27"/>
      <c r="U1599" s="28"/>
    </row>
    <row r="1600" spans="8:21" x14ac:dyDescent="0.25">
      <c r="H1600" s="24"/>
      <c r="I1600" s="25"/>
      <c r="J1600" s="25"/>
      <c r="K1600" s="26"/>
      <c r="L1600" s="26"/>
      <c r="M1600" s="26"/>
      <c r="N1600" s="26"/>
      <c r="O1600" s="26"/>
      <c r="P1600" s="26"/>
      <c r="Q1600" s="26"/>
      <c r="R1600" s="26"/>
      <c r="S1600" s="26"/>
      <c r="T1600" s="27"/>
      <c r="U1600" s="28"/>
    </row>
    <row r="1601" spans="8:21" x14ac:dyDescent="0.25">
      <c r="H1601" s="24"/>
      <c r="I1601" s="25"/>
      <c r="J1601" s="25"/>
      <c r="K1601" s="26"/>
      <c r="L1601" s="26"/>
      <c r="M1601" s="26"/>
      <c r="N1601" s="26"/>
      <c r="O1601" s="26"/>
      <c r="P1601" s="26"/>
      <c r="Q1601" s="26"/>
      <c r="R1601" s="26"/>
      <c r="S1601" s="26"/>
      <c r="T1601" s="27"/>
      <c r="U1601" s="28"/>
    </row>
    <row r="1602" spans="8:21" x14ac:dyDescent="0.25">
      <c r="H1602" s="24"/>
      <c r="I1602" s="25"/>
      <c r="J1602" s="25"/>
      <c r="K1602" s="26"/>
      <c r="L1602" s="26"/>
      <c r="M1602" s="26"/>
      <c r="N1602" s="26"/>
      <c r="O1602" s="26"/>
      <c r="P1602" s="26"/>
      <c r="Q1602" s="26"/>
      <c r="R1602" s="26"/>
      <c r="S1602" s="26"/>
      <c r="T1602" s="27"/>
      <c r="U1602" s="28"/>
    </row>
    <row r="1603" spans="8:21" x14ac:dyDescent="0.25">
      <c r="H1603" s="24"/>
      <c r="I1603" s="25"/>
      <c r="J1603" s="25"/>
      <c r="K1603" s="26"/>
      <c r="L1603" s="26"/>
      <c r="M1603" s="26"/>
      <c r="N1603" s="26"/>
      <c r="O1603" s="26"/>
      <c r="P1603" s="26"/>
      <c r="Q1603" s="26"/>
      <c r="R1603" s="26"/>
      <c r="S1603" s="26"/>
      <c r="T1603" s="27"/>
      <c r="U1603" s="28"/>
    </row>
    <row r="1604" spans="8:21" x14ac:dyDescent="0.25">
      <c r="H1604" s="24"/>
      <c r="I1604" s="25"/>
      <c r="J1604" s="25"/>
      <c r="K1604" s="26"/>
      <c r="L1604" s="26"/>
      <c r="M1604" s="26"/>
      <c r="N1604" s="26"/>
      <c r="O1604" s="26"/>
      <c r="P1604" s="26"/>
      <c r="Q1604" s="26"/>
      <c r="R1604" s="26"/>
      <c r="S1604" s="26"/>
      <c r="T1604" s="27"/>
      <c r="U1604" s="28"/>
    </row>
    <row r="1605" spans="8:21" x14ac:dyDescent="0.25">
      <c r="H1605" s="24"/>
      <c r="I1605" s="25"/>
      <c r="J1605" s="25"/>
      <c r="K1605" s="26"/>
      <c r="L1605" s="26"/>
      <c r="M1605" s="26"/>
      <c r="N1605" s="26"/>
      <c r="O1605" s="26"/>
      <c r="P1605" s="26"/>
      <c r="Q1605" s="26"/>
      <c r="R1605" s="26"/>
      <c r="S1605" s="26"/>
      <c r="T1605" s="27"/>
      <c r="U1605" s="28"/>
    </row>
    <row r="1606" spans="8:21" x14ac:dyDescent="0.25">
      <c r="H1606" s="24"/>
      <c r="I1606" s="25"/>
      <c r="J1606" s="25"/>
      <c r="K1606" s="26"/>
      <c r="L1606" s="26"/>
      <c r="M1606" s="26"/>
      <c r="N1606" s="26"/>
      <c r="O1606" s="26"/>
      <c r="P1606" s="26"/>
      <c r="Q1606" s="26"/>
      <c r="R1606" s="26"/>
      <c r="S1606" s="26"/>
      <c r="T1606" s="27"/>
      <c r="U1606" s="28"/>
    </row>
    <row r="1607" spans="8:21" x14ac:dyDescent="0.25">
      <c r="H1607" s="24"/>
      <c r="I1607" s="25"/>
      <c r="J1607" s="25"/>
      <c r="K1607" s="26"/>
      <c r="L1607" s="26"/>
      <c r="M1607" s="26"/>
      <c r="N1607" s="26"/>
      <c r="O1607" s="26"/>
      <c r="P1607" s="26"/>
      <c r="Q1607" s="26"/>
      <c r="R1607" s="26"/>
      <c r="S1607" s="26"/>
      <c r="T1607" s="27"/>
      <c r="U1607" s="28"/>
    </row>
    <row r="1608" spans="8:21" x14ac:dyDescent="0.25">
      <c r="H1608" s="24"/>
      <c r="I1608" s="25"/>
      <c r="J1608" s="25"/>
      <c r="K1608" s="26"/>
      <c r="L1608" s="26"/>
      <c r="M1608" s="26"/>
      <c r="N1608" s="26"/>
      <c r="O1608" s="26"/>
      <c r="P1608" s="26"/>
      <c r="Q1608" s="26"/>
      <c r="R1608" s="26"/>
      <c r="S1608" s="26"/>
      <c r="T1608" s="27"/>
      <c r="U1608" s="28"/>
    </row>
    <row r="1609" spans="8:21" x14ac:dyDescent="0.25">
      <c r="H1609" s="24"/>
      <c r="I1609" s="25"/>
      <c r="J1609" s="25"/>
      <c r="K1609" s="26"/>
      <c r="L1609" s="26"/>
      <c r="M1609" s="26"/>
      <c r="N1609" s="26"/>
      <c r="O1609" s="26"/>
      <c r="P1609" s="26"/>
      <c r="Q1609" s="26"/>
      <c r="R1609" s="26"/>
      <c r="S1609" s="26"/>
      <c r="T1609" s="27"/>
      <c r="U1609" s="28"/>
    </row>
    <row r="1610" spans="8:21" x14ac:dyDescent="0.25">
      <c r="H1610" s="24"/>
      <c r="I1610" s="25"/>
      <c r="J1610" s="25"/>
      <c r="K1610" s="26"/>
      <c r="L1610" s="26"/>
      <c r="M1610" s="26"/>
      <c r="N1610" s="26"/>
      <c r="O1610" s="26"/>
      <c r="P1610" s="26"/>
      <c r="Q1610" s="26"/>
      <c r="R1610" s="26"/>
      <c r="S1610" s="26"/>
      <c r="T1610" s="27"/>
      <c r="U1610" s="28"/>
    </row>
    <row r="1611" spans="8:21" x14ac:dyDescent="0.25">
      <c r="H1611" s="24"/>
      <c r="I1611" s="25"/>
      <c r="J1611" s="25"/>
      <c r="K1611" s="26"/>
      <c r="L1611" s="26"/>
      <c r="M1611" s="26"/>
      <c r="N1611" s="26"/>
      <c r="O1611" s="26"/>
      <c r="P1611" s="26"/>
      <c r="Q1611" s="26"/>
      <c r="R1611" s="26"/>
      <c r="S1611" s="26"/>
      <c r="T1611" s="27"/>
      <c r="U1611" s="28"/>
    </row>
    <row r="1612" spans="8:21" x14ac:dyDescent="0.25">
      <c r="H1612" s="24"/>
      <c r="I1612" s="25"/>
      <c r="J1612" s="25"/>
      <c r="K1612" s="26"/>
      <c r="L1612" s="26"/>
      <c r="M1612" s="26"/>
      <c r="N1612" s="26"/>
      <c r="O1612" s="26"/>
      <c r="P1612" s="26"/>
      <c r="Q1612" s="26"/>
      <c r="R1612" s="26"/>
      <c r="S1612" s="26"/>
      <c r="T1612" s="27"/>
      <c r="U1612" s="28"/>
    </row>
    <row r="1613" spans="8:21" x14ac:dyDescent="0.25">
      <c r="H1613" s="24"/>
      <c r="I1613" s="25"/>
      <c r="J1613" s="25"/>
      <c r="K1613" s="26"/>
      <c r="L1613" s="26"/>
      <c r="M1613" s="26"/>
      <c r="N1613" s="26"/>
      <c r="O1613" s="26"/>
      <c r="P1613" s="26"/>
      <c r="Q1613" s="26"/>
      <c r="R1613" s="26"/>
      <c r="S1613" s="26"/>
      <c r="T1613" s="27"/>
      <c r="U1613" s="28"/>
    </row>
    <row r="1614" spans="8:21" x14ac:dyDescent="0.25">
      <c r="H1614" s="24"/>
      <c r="I1614" s="25"/>
      <c r="J1614" s="25"/>
      <c r="K1614" s="26"/>
      <c r="L1614" s="26"/>
      <c r="M1614" s="26"/>
      <c r="N1614" s="26"/>
      <c r="O1614" s="26"/>
      <c r="P1614" s="26"/>
      <c r="Q1614" s="26"/>
      <c r="R1614" s="26"/>
      <c r="S1614" s="26"/>
      <c r="T1614" s="27"/>
      <c r="U1614" s="28"/>
    </row>
    <row r="1615" spans="8:21" x14ac:dyDescent="0.25">
      <c r="H1615" s="24"/>
      <c r="I1615" s="25"/>
      <c r="J1615" s="25"/>
      <c r="K1615" s="26"/>
      <c r="L1615" s="26"/>
      <c r="M1615" s="26"/>
      <c r="N1615" s="26"/>
      <c r="O1615" s="26"/>
      <c r="P1615" s="26"/>
      <c r="Q1615" s="26"/>
      <c r="R1615" s="26"/>
      <c r="S1615" s="26"/>
      <c r="T1615" s="27"/>
      <c r="U1615" s="28"/>
    </row>
    <row r="1616" spans="8:21" x14ac:dyDescent="0.25">
      <c r="H1616" s="24"/>
      <c r="I1616" s="25"/>
      <c r="J1616" s="25"/>
      <c r="K1616" s="26"/>
      <c r="L1616" s="26"/>
      <c r="M1616" s="26"/>
      <c r="N1616" s="26"/>
      <c r="O1616" s="26"/>
      <c r="P1616" s="26"/>
      <c r="Q1616" s="26"/>
      <c r="R1616" s="26"/>
      <c r="S1616" s="26"/>
      <c r="T1616" s="27"/>
      <c r="U1616" s="28"/>
    </row>
    <row r="1617" spans="8:21" x14ac:dyDescent="0.25">
      <c r="H1617" s="24"/>
      <c r="I1617" s="25"/>
      <c r="J1617" s="25"/>
      <c r="K1617" s="26"/>
      <c r="L1617" s="26"/>
      <c r="M1617" s="26"/>
      <c r="N1617" s="26"/>
      <c r="O1617" s="26"/>
      <c r="P1617" s="26"/>
      <c r="Q1617" s="26"/>
      <c r="R1617" s="26"/>
      <c r="S1617" s="26"/>
      <c r="T1617" s="27"/>
      <c r="U1617" s="28"/>
    </row>
    <row r="1618" spans="8:21" x14ac:dyDescent="0.25">
      <c r="H1618" s="24"/>
      <c r="I1618" s="25"/>
      <c r="J1618" s="25"/>
      <c r="K1618" s="26"/>
      <c r="L1618" s="26"/>
      <c r="M1618" s="26"/>
      <c r="N1618" s="26"/>
      <c r="O1618" s="26"/>
      <c r="P1618" s="26"/>
      <c r="Q1618" s="26"/>
      <c r="R1618" s="26"/>
      <c r="S1618" s="26"/>
      <c r="T1618" s="27"/>
      <c r="U1618" s="28"/>
    </row>
    <row r="1619" spans="8:21" x14ac:dyDescent="0.25">
      <c r="H1619" s="24"/>
      <c r="I1619" s="25"/>
      <c r="J1619" s="25"/>
      <c r="K1619" s="26"/>
      <c r="L1619" s="26"/>
      <c r="M1619" s="26"/>
      <c r="N1619" s="26"/>
      <c r="O1619" s="26"/>
      <c r="P1619" s="26"/>
      <c r="Q1619" s="26"/>
      <c r="R1619" s="26"/>
      <c r="S1619" s="26"/>
      <c r="T1619" s="27"/>
      <c r="U1619" s="28"/>
    </row>
    <row r="1620" spans="8:21" x14ac:dyDescent="0.25">
      <c r="H1620" s="24"/>
      <c r="I1620" s="25"/>
      <c r="J1620" s="25"/>
      <c r="K1620" s="26"/>
      <c r="L1620" s="26"/>
      <c r="M1620" s="26"/>
      <c r="N1620" s="26"/>
      <c r="O1620" s="26"/>
      <c r="P1620" s="26"/>
      <c r="Q1620" s="26"/>
      <c r="R1620" s="26"/>
      <c r="S1620" s="26"/>
      <c r="T1620" s="27"/>
      <c r="U1620" s="28"/>
    </row>
    <row r="1621" spans="8:21" x14ac:dyDescent="0.25">
      <c r="H1621" s="24"/>
      <c r="I1621" s="25"/>
      <c r="J1621" s="25"/>
      <c r="K1621" s="26"/>
      <c r="L1621" s="26"/>
      <c r="M1621" s="26"/>
      <c r="N1621" s="26"/>
      <c r="O1621" s="26"/>
      <c r="P1621" s="26"/>
      <c r="Q1621" s="26"/>
      <c r="R1621" s="26"/>
      <c r="S1621" s="26"/>
      <c r="T1621" s="27"/>
      <c r="U1621" s="28"/>
    </row>
    <row r="1622" spans="8:21" x14ac:dyDescent="0.25">
      <c r="H1622" s="24"/>
      <c r="I1622" s="25"/>
      <c r="J1622" s="25"/>
      <c r="K1622" s="26"/>
      <c r="L1622" s="26"/>
      <c r="M1622" s="26"/>
      <c r="N1622" s="26"/>
      <c r="O1622" s="26"/>
      <c r="P1622" s="26"/>
      <c r="Q1622" s="26"/>
      <c r="R1622" s="26"/>
      <c r="S1622" s="26"/>
      <c r="T1622" s="27"/>
      <c r="U1622" s="28"/>
    </row>
    <row r="1623" spans="8:21" x14ac:dyDescent="0.25">
      <c r="H1623" s="24"/>
      <c r="I1623" s="25"/>
      <c r="J1623" s="25"/>
      <c r="K1623" s="26"/>
      <c r="L1623" s="26"/>
      <c r="M1623" s="26"/>
      <c r="N1623" s="26"/>
      <c r="O1623" s="26"/>
      <c r="P1623" s="26"/>
      <c r="Q1623" s="26"/>
      <c r="R1623" s="26"/>
      <c r="S1623" s="26"/>
      <c r="T1623" s="27"/>
      <c r="U1623" s="28"/>
    </row>
    <row r="1624" spans="8:21" x14ac:dyDescent="0.25">
      <c r="H1624" s="24"/>
      <c r="I1624" s="25"/>
      <c r="J1624" s="25"/>
      <c r="K1624" s="26"/>
      <c r="L1624" s="26"/>
      <c r="M1624" s="26"/>
      <c r="N1624" s="26"/>
      <c r="O1624" s="26"/>
      <c r="P1624" s="26"/>
      <c r="Q1624" s="26"/>
      <c r="R1624" s="26"/>
      <c r="S1624" s="26"/>
      <c r="T1624" s="27"/>
      <c r="U1624" s="28"/>
    </row>
    <row r="1625" spans="8:21" x14ac:dyDescent="0.25">
      <c r="H1625" s="24"/>
      <c r="I1625" s="25"/>
      <c r="J1625" s="25"/>
      <c r="K1625" s="26"/>
      <c r="L1625" s="26"/>
      <c r="M1625" s="26"/>
      <c r="N1625" s="26"/>
      <c r="O1625" s="26"/>
      <c r="P1625" s="26"/>
      <c r="Q1625" s="26"/>
      <c r="R1625" s="26"/>
      <c r="S1625" s="26"/>
      <c r="T1625" s="27"/>
      <c r="U1625" s="28"/>
    </row>
    <row r="1626" spans="8:21" x14ac:dyDescent="0.25">
      <c r="H1626" s="24"/>
      <c r="I1626" s="25"/>
      <c r="J1626" s="25"/>
      <c r="K1626" s="26"/>
      <c r="L1626" s="26"/>
      <c r="M1626" s="26"/>
      <c r="N1626" s="26"/>
      <c r="O1626" s="26"/>
      <c r="P1626" s="26"/>
      <c r="Q1626" s="26"/>
      <c r="R1626" s="26"/>
      <c r="S1626" s="26"/>
      <c r="T1626" s="27"/>
      <c r="U1626" s="28"/>
    </row>
    <row r="1627" spans="8:21" x14ac:dyDescent="0.25">
      <c r="H1627" s="24"/>
      <c r="I1627" s="25"/>
      <c r="J1627" s="25"/>
      <c r="K1627" s="26"/>
      <c r="L1627" s="26"/>
      <c r="M1627" s="26"/>
      <c r="N1627" s="26"/>
      <c r="O1627" s="26"/>
      <c r="P1627" s="26"/>
      <c r="Q1627" s="26"/>
      <c r="R1627" s="26"/>
      <c r="S1627" s="26"/>
      <c r="T1627" s="27"/>
      <c r="U1627" s="28"/>
    </row>
    <row r="1628" spans="8:21" x14ac:dyDescent="0.25">
      <c r="H1628" s="24"/>
      <c r="I1628" s="25"/>
      <c r="J1628" s="25"/>
      <c r="K1628" s="26"/>
      <c r="L1628" s="26"/>
      <c r="M1628" s="26"/>
      <c r="N1628" s="26"/>
      <c r="O1628" s="26"/>
      <c r="P1628" s="26"/>
      <c r="Q1628" s="26"/>
      <c r="R1628" s="26"/>
      <c r="S1628" s="26"/>
      <c r="T1628" s="27"/>
      <c r="U1628" s="28"/>
    </row>
    <row r="1629" spans="8:21" x14ac:dyDescent="0.25">
      <c r="H1629" s="24"/>
      <c r="I1629" s="25"/>
      <c r="J1629" s="25"/>
      <c r="K1629" s="26"/>
      <c r="L1629" s="26"/>
      <c r="M1629" s="26"/>
      <c r="N1629" s="26"/>
      <c r="O1629" s="26"/>
      <c r="P1629" s="26"/>
      <c r="Q1629" s="26"/>
      <c r="R1629" s="26"/>
      <c r="S1629" s="26"/>
      <c r="T1629" s="27"/>
      <c r="U1629" s="28"/>
    </row>
    <row r="1630" spans="8:21" x14ac:dyDescent="0.25">
      <c r="H1630" s="24"/>
      <c r="I1630" s="25"/>
      <c r="J1630" s="25"/>
      <c r="K1630" s="26"/>
      <c r="L1630" s="26"/>
      <c r="M1630" s="26"/>
      <c r="N1630" s="26"/>
      <c r="O1630" s="26"/>
      <c r="P1630" s="26"/>
      <c r="Q1630" s="26"/>
      <c r="R1630" s="26"/>
      <c r="S1630" s="26"/>
      <c r="T1630" s="27"/>
      <c r="U1630" s="28"/>
    </row>
    <row r="1631" spans="8:21" x14ac:dyDescent="0.25">
      <c r="H1631" s="24"/>
      <c r="I1631" s="25"/>
      <c r="J1631" s="25"/>
      <c r="K1631" s="26"/>
      <c r="L1631" s="26"/>
      <c r="M1631" s="26"/>
      <c r="N1631" s="26"/>
      <c r="O1631" s="26"/>
      <c r="P1631" s="26"/>
      <c r="Q1631" s="26"/>
      <c r="R1631" s="26"/>
      <c r="S1631" s="26"/>
      <c r="T1631" s="27"/>
      <c r="U1631" s="28"/>
    </row>
    <row r="1632" spans="8:21" x14ac:dyDescent="0.25">
      <c r="H1632" s="24"/>
      <c r="I1632" s="25"/>
      <c r="J1632" s="25"/>
      <c r="K1632" s="26"/>
      <c r="L1632" s="26"/>
      <c r="M1632" s="26"/>
      <c r="N1632" s="26"/>
      <c r="O1632" s="26"/>
      <c r="P1632" s="26"/>
      <c r="Q1632" s="26"/>
      <c r="R1632" s="26"/>
      <c r="S1632" s="26"/>
      <c r="T1632" s="27"/>
      <c r="U1632" s="28"/>
    </row>
    <row r="1633" spans="8:21" x14ac:dyDescent="0.25">
      <c r="H1633" s="24"/>
      <c r="I1633" s="25"/>
      <c r="J1633" s="25"/>
      <c r="K1633" s="26"/>
      <c r="L1633" s="26"/>
      <c r="M1633" s="26"/>
      <c r="N1633" s="26"/>
      <c r="O1633" s="26"/>
      <c r="P1633" s="26"/>
      <c r="Q1633" s="26"/>
      <c r="R1633" s="26"/>
      <c r="S1633" s="26"/>
      <c r="T1633" s="27"/>
      <c r="U1633" s="28"/>
    </row>
    <row r="1634" spans="8:21" x14ac:dyDescent="0.25">
      <c r="H1634" s="24"/>
      <c r="I1634" s="25"/>
      <c r="J1634" s="25"/>
      <c r="K1634" s="26"/>
      <c r="L1634" s="26"/>
      <c r="M1634" s="26"/>
      <c r="N1634" s="26"/>
      <c r="O1634" s="26"/>
      <c r="P1634" s="26"/>
      <c r="Q1634" s="26"/>
      <c r="R1634" s="26"/>
      <c r="S1634" s="26"/>
      <c r="T1634" s="27"/>
      <c r="U1634" s="28"/>
    </row>
    <row r="1635" spans="8:21" x14ac:dyDescent="0.25">
      <c r="H1635" s="24"/>
      <c r="I1635" s="25"/>
      <c r="J1635" s="25"/>
      <c r="K1635" s="26"/>
      <c r="L1635" s="26"/>
      <c r="M1635" s="26"/>
      <c r="N1635" s="26"/>
      <c r="O1635" s="26"/>
      <c r="P1635" s="26"/>
      <c r="Q1635" s="26"/>
      <c r="R1635" s="26"/>
      <c r="S1635" s="26"/>
      <c r="T1635" s="27"/>
      <c r="U1635" s="28"/>
    </row>
    <row r="1636" spans="8:21" x14ac:dyDescent="0.25">
      <c r="H1636" s="24"/>
      <c r="I1636" s="25"/>
      <c r="J1636" s="25"/>
      <c r="K1636" s="26"/>
      <c r="L1636" s="26"/>
      <c r="M1636" s="26"/>
      <c r="N1636" s="26"/>
      <c r="O1636" s="26"/>
      <c r="P1636" s="26"/>
      <c r="Q1636" s="26"/>
      <c r="R1636" s="26"/>
      <c r="S1636" s="26"/>
      <c r="T1636" s="27"/>
      <c r="U1636" s="28"/>
    </row>
    <row r="1637" spans="8:21" x14ac:dyDescent="0.25">
      <c r="H1637" s="24"/>
      <c r="I1637" s="25"/>
      <c r="J1637" s="25"/>
      <c r="K1637" s="26"/>
      <c r="L1637" s="26"/>
      <c r="M1637" s="26"/>
      <c r="N1637" s="26"/>
      <c r="O1637" s="26"/>
      <c r="P1637" s="26"/>
      <c r="Q1637" s="26"/>
      <c r="R1637" s="26"/>
      <c r="S1637" s="26"/>
      <c r="T1637" s="27"/>
      <c r="U1637" s="28"/>
    </row>
    <row r="1638" spans="8:21" x14ac:dyDescent="0.25">
      <c r="H1638" s="24"/>
      <c r="I1638" s="25"/>
      <c r="J1638" s="25"/>
      <c r="K1638" s="26"/>
      <c r="L1638" s="26"/>
      <c r="M1638" s="26"/>
      <c r="N1638" s="26"/>
      <c r="O1638" s="26"/>
      <c r="P1638" s="26"/>
      <c r="Q1638" s="26"/>
      <c r="R1638" s="26"/>
      <c r="S1638" s="26"/>
      <c r="T1638" s="27"/>
      <c r="U1638" s="28"/>
    </row>
    <row r="1639" spans="8:21" x14ac:dyDescent="0.25">
      <c r="H1639" s="24"/>
      <c r="I1639" s="25"/>
      <c r="J1639" s="25"/>
      <c r="K1639" s="26"/>
      <c r="L1639" s="26"/>
      <c r="M1639" s="26"/>
      <c r="N1639" s="26"/>
      <c r="O1639" s="26"/>
      <c r="P1639" s="26"/>
      <c r="Q1639" s="26"/>
      <c r="R1639" s="26"/>
      <c r="S1639" s="26"/>
      <c r="T1639" s="27"/>
      <c r="U1639" s="28"/>
    </row>
    <row r="1640" spans="8:21" x14ac:dyDescent="0.25">
      <c r="H1640" s="24"/>
      <c r="I1640" s="25"/>
      <c r="J1640" s="25"/>
      <c r="K1640" s="26"/>
      <c r="L1640" s="26"/>
      <c r="M1640" s="26"/>
      <c r="N1640" s="26"/>
      <c r="O1640" s="26"/>
      <c r="P1640" s="26"/>
      <c r="Q1640" s="26"/>
      <c r="R1640" s="26"/>
      <c r="S1640" s="26"/>
      <c r="T1640" s="27"/>
      <c r="U1640" s="28"/>
    </row>
    <row r="1641" spans="8:21" x14ac:dyDescent="0.25">
      <c r="H1641" s="24"/>
      <c r="I1641" s="25"/>
      <c r="J1641" s="25"/>
      <c r="K1641" s="26"/>
      <c r="L1641" s="26"/>
      <c r="M1641" s="26"/>
      <c r="N1641" s="26"/>
      <c r="O1641" s="26"/>
      <c r="P1641" s="26"/>
      <c r="Q1641" s="26"/>
      <c r="R1641" s="26"/>
      <c r="S1641" s="26"/>
      <c r="T1641" s="27"/>
      <c r="U1641" s="28"/>
    </row>
    <row r="1642" spans="8:21" x14ac:dyDescent="0.25">
      <c r="H1642" s="24"/>
      <c r="I1642" s="25"/>
      <c r="J1642" s="25"/>
      <c r="K1642" s="26"/>
      <c r="L1642" s="26"/>
      <c r="M1642" s="26"/>
      <c r="N1642" s="26"/>
      <c r="O1642" s="26"/>
      <c r="P1642" s="26"/>
      <c r="Q1642" s="26"/>
      <c r="R1642" s="26"/>
      <c r="S1642" s="26"/>
      <c r="T1642" s="27"/>
      <c r="U1642" s="28"/>
    </row>
    <row r="1643" spans="8:21" x14ac:dyDescent="0.25">
      <c r="H1643" s="24"/>
      <c r="I1643" s="25"/>
      <c r="J1643" s="25"/>
      <c r="K1643" s="26"/>
      <c r="L1643" s="26"/>
      <c r="M1643" s="26"/>
      <c r="N1643" s="26"/>
      <c r="O1643" s="26"/>
      <c r="P1643" s="26"/>
      <c r="Q1643" s="26"/>
      <c r="R1643" s="26"/>
      <c r="S1643" s="26"/>
      <c r="T1643" s="27"/>
      <c r="U1643" s="28"/>
    </row>
    <row r="1644" spans="8:21" x14ac:dyDescent="0.25">
      <c r="H1644" s="24"/>
      <c r="I1644" s="25"/>
      <c r="J1644" s="25"/>
      <c r="K1644" s="26"/>
      <c r="L1644" s="26"/>
      <c r="M1644" s="26"/>
      <c r="N1644" s="26"/>
      <c r="O1644" s="26"/>
      <c r="P1644" s="26"/>
      <c r="Q1644" s="26"/>
      <c r="R1644" s="26"/>
      <c r="S1644" s="26"/>
      <c r="T1644" s="27"/>
      <c r="U1644" s="28"/>
    </row>
    <row r="1645" spans="8:21" x14ac:dyDescent="0.25">
      <c r="H1645" s="24"/>
      <c r="I1645" s="25"/>
      <c r="J1645" s="25"/>
      <c r="K1645" s="26"/>
      <c r="L1645" s="26"/>
      <c r="M1645" s="26"/>
      <c r="N1645" s="26"/>
      <c r="O1645" s="26"/>
      <c r="P1645" s="26"/>
      <c r="Q1645" s="26"/>
      <c r="R1645" s="26"/>
      <c r="S1645" s="26"/>
      <c r="T1645" s="27"/>
      <c r="U1645" s="28"/>
    </row>
    <row r="1646" spans="8:21" x14ac:dyDescent="0.25">
      <c r="H1646" s="24"/>
      <c r="I1646" s="25"/>
      <c r="J1646" s="25"/>
      <c r="K1646" s="26"/>
      <c r="L1646" s="26"/>
      <c r="M1646" s="26"/>
      <c r="N1646" s="26"/>
      <c r="O1646" s="26"/>
      <c r="P1646" s="26"/>
      <c r="Q1646" s="26"/>
      <c r="R1646" s="26"/>
      <c r="S1646" s="26"/>
      <c r="T1646" s="27"/>
      <c r="U1646" s="28"/>
    </row>
    <row r="1647" spans="8:21" x14ac:dyDescent="0.25">
      <c r="H1647" s="24"/>
      <c r="I1647" s="25"/>
      <c r="J1647" s="25"/>
      <c r="K1647" s="26"/>
      <c r="L1647" s="26"/>
      <c r="M1647" s="26"/>
      <c r="N1647" s="26"/>
      <c r="O1647" s="26"/>
      <c r="P1647" s="26"/>
      <c r="Q1647" s="26"/>
      <c r="R1647" s="26"/>
      <c r="S1647" s="26"/>
      <c r="T1647" s="27"/>
      <c r="U1647" s="28"/>
    </row>
    <row r="1648" spans="8:21" x14ac:dyDescent="0.25">
      <c r="H1648" s="24"/>
      <c r="I1648" s="25"/>
      <c r="J1648" s="25"/>
      <c r="K1648" s="26"/>
      <c r="L1648" s="26"/>
      <c r="M1648" s="26"/>
      <c r="N1648" s="26"/>
      <c r="O1648" s="26"/>
      <c r="P1648" s="26"/>
      <c r="Q1648" s="26"/>
      <c r="R1648" s="26"/>
      <c r="S1648" s="26"/>
      <c r="T1648" s="27"/>
      <c r="U1648" s="28"/>
    </row>
    <row r="1649" spans="8:21" x14ac:dyDescent="0.25">
      <c r="H1649" s="24"/>
      <c r="I1649" s="25"/>
      <c r="J1649" s="25"/>
      <c r="K1649" s="26"/>
      <c r="L1649" s="26"/>
      <c r="M1649" s="26"/>
      <c r="N1649" s="26"/>
      <c r="O1649" s="26"/>
      <c r="P1649" s="26"/>
      <c r="Q1649" s="26"/>
      <c r="R1649" s="26"/>
      <c r="S1649" s="26"/>
      <c r="T1649" s="27"/>
      <c r="U1649" s="28"/>
    </row>
    <row r="1650" spans="8:21" x14ac:dyDescent="0.25">
      <c r="H1650" s="24"/>
      <c r="I1650" s="25"/>
      <c r="J1650" s="25"/>
      <c r="K1650" s="26"/>
      <c r="L1650" s="26"/>
      <c r="M1650" s="26"/>
      <c r="N1650" s="26"/>
      <c r="O1650" s="26"/>
      <c r="P1650" s="26"/>
      <c r="Q1650" s="26"/>
      <c r="R1650" s="26"/>
      <c r="S1650" s="26"/>
      <c r="T1650" s="27"/>
      <c r="U1650" s="28"/>
    </row>
    <row r="1651" spans="8:21" x14ac:dyDescent="0.25">
      <c r="H1651" s="24"/>
      <c r="I1651" s="25"/>
      <c r="J1651" s="25"/>
      <c r="K1651" s="26"/>
      <c r="L1651" s="26"/>
      <c r="M1651" s="26"/>
      <c r="N1651" s="26"/>
      <c r="O1651" s="26"/>
      <c r="P1651" s="26"/>
      <c r="Q1651" s="26"/>
      <c r="R1651" s="26"/>
      <c r="S1651" s="26"/>
      <c r="T1651" s="27"/>
      <c r="U1651" s="28"/>
    </row>
    <row r="1652" spans="8:21" x14ac:dyDescent="0.25">
      <c r="H1652" s="24"/>
      <c r="I1652" s="25"/>
      <c r="J1652" s="25"/>
      <c r="K1652" s="26"/>
      <c r="L1652" s="26"/>
      <c r="M1652" s="26"/>
      <c r="N1652" s="26"/>
      <c r="O1652" s="26"/>
      <c r="P1652" s="26"/>
      <c r="Q1652" s="26"/>
      <c r="R1652" s="26"/>
      <c r="S1652" s="26"/>
      <c r="T1652" s="27"/>
      <c r="U1652" s="28"/>
    </row>
    <row r="1653" spans="8:21" x14ac:dyDescent="0.25">
      <c r="H1653" s="24"/>
      <c r="I1653" s="25"/>
      <c r="J1653" s="25"/>
      <c r="K1653" s="26"/>
      <c r="L1653" s="26"/>
      <c r="M1653" s="26"/>
      <c r="N1653" s="26"/>
      <c r="O1653" s="26"/>
      <c r="P1653" s="26"/>
      <c r="Q1653" s="26"/>
      <c r="R1653" s="26"/>
      <c r="S1653" s="26"/>
      <c r="T1653" s="27"/>
      <c r="U1653" s="28"/>
    </row>
    <row r="1654" spans="8:21" x14ac:dyDescent="0.25">
      <c r="H1654" s="24"/>
      <c r="I1654" s="25"/>
      <c r="J1654" s="25"/>
      <c r="K1654" s="26"/>
      <c r="L1654" s="26"/>
      <c r="M1654" s="26"/>
      <c r="N1654" s="26"/>
      <c r="O1654" s="26"/>
      <c r="P1654" s="26"/>
      <c r="Q1654" s="26"/>
      <c r="R1654" s="26"/>
      <c r="S1654" s="26"/>
      <c r="T1654" s="27"/>
      <c r="U1654" s="28"/>
    </row>
    <row r="1655" spans="8:21" x14ac:dyDescent="0.25">
      <c r="H1655" s="24"/>
      <c r="I1655" s="25"/>
      <c r="J1655" s="25"/>
      <c r="K1655" s="26"/>
      <c r="L1655" s="26"/>
      <c r="M1655" s="26"/>
      <c r="N1655" s="26"/>
      <c r="O1655" s="26"/>
      <c r="P1655" s="26"/>
      <c r="Q1655" s="26"/>
      <c r="R1655" s="26"/>
      <c r="S1655" s="26"/>
      <c r="T1655" s="27"/>
      <c r="U1655" s="28"/>
    </row>
    <row r="1656" spans="8:21" x14ac:dyDescent="0.25">
      <c r="H1656" s="24"/>
      <c r="I1656" s="25"/>
      <c r="J1656" s="25"/>
      <c r="K1656" s="26"/>
      <c r="L1656" s="26"/>
      <c r="M1656" s="26"/>
      <c r="N1656" s="26"/>
      <c r="O1656" s="26"/>
      <c r="P1656" s="26"/>
      <c r="Q1656" s="26"/>
      <c r="R1656" s="26"/>
      <c r="S1656" s="26"/>
      <c r="T1656" s="27"/>
      <c r="U1656" s="28"/>
    </row>
    <row r="1657" spans="8:21" x14ac:dyDescent="0.25">
      <c r="H1657" s="24"/>
      <c r="I1657" s="25"/>
      <c r="J1657" s="25"/>
      <c r="K1657" s="26"/>
      <c r="L1657" s="26"/>
      <c r="M1657" s="26"/>
      <c r="N1657" s="26"/>
      <c r="O1657" s="26"/>
      <c r="P1657" s="26"/>
      <c r="Q1657" s="26"/>
      <c r="R1657" s="26"/>
      <c r="S1657" s="26"/>
      <c r="T1657" s="27"/>
      <c r="U1657" s="28"/>
    </row>
    <row r="1658" spans="8:21" x14ac:dyDescent="0.25">
      <c r="H1658" s="24"/>
      <c r="I1658" s="25"/>
      <c r="J1658" s="25"/>
      <c r="K1658" s="26"/>
      <c r="L1658" s="26"/>
      <c r="M1658" s="26"/>
      <c r="N1658" s="26"/>
      <c r="O1658" s="26"/>
      <c r="P1658" s="26"/>
      <c r="Q1658" s="26"/>
      <c r="R1658" s="26"/>
      <c r="S1658" s="26"/>
      <c r="T1658" s="27"/>
      <c r="U1658" s="28"/>
    </row>
    <row r="1659" spans="8:21" x14ac:dyDescent="0.25">
      <c r="H1659" s="24"/>
      <c r="I1659" s="25"/>
      <c r="J1659" s="25"/>
      <c r="K1659" s="26"/>
      <c r="L1659" s="26"/>
      <c r="M1659" s="26"/>
      <c r="N1659" s="26"/>
      <c r="O1659" s="26"/>
      <c r="P1659" s="26"/>
      <c r="Q1659" s="26"/>
      <c r="R1659" s="26"/>
      <c r="S1659" s="26"/>
      <c r="T1659" s="27"/>
      <c r="U1659" s="28"/>
    </row>
    <row r="1660" spans="8:21" x14ac:dyDescent="0.25">
      <c r="H1660" s="24"/>
      <c r="I1660" s="25"/>
      <c r="J1660" s="25"/>
      <c r="K1660" s="26"/>
      <c r="L1660" s="26"/>
      <c r="M1660" s="26"/>
      <c r="N1660" s="26"/>
      <c r="O1660" s="26"/>
      <c r="P1660" s="26"/>
      <c r="Q1660" s="26"/>
      <c r="R1660" s="26"/>
      <c r="S1660" s="26"/>
      <c r="T1660" s="27"/>
      <c r="U1660" s="28"/>
    </row>
    <row r="1661" spans="8:21" x14ac:dyDescent="0.25">
      <c r="H1661" s="24"/>
      <c r="I1661" s="25"/>
      <c r="J1661" s="25"/>
      <c r="K1661" s="26"/>
      <c r="L1661" s="26"/>
      <c r="M1661" s="26"/>
      <c r="N1661" s="26"/>
      <c r="O1661" s="26"/>
      <c r="P1661" s="26"/>
      <c r="Q1661" s="26"/>
      <c r="R1661" s="26"/>
      <c r="S1661" s="26"/>
      <c r="T1661" s="27"/>
      <c r="U1661" s="28"/>
    </row>
    <row r="1662" spans="8:21" x14ac:dyDescent="0.25">
      <c r="H1662" s="24"/>
      <c r="I1662" s="25"/>
      <c r="J1662" s="25"/>
      <c r="K1662" s="26"/>
      <c r="L1662" s="26"/>
      <c r="M1662" s="26"/>
      <c r="N1662" s="26"/>
      <c r="O1662" s="26"/>
      <c r="P1662" s="26"/>
      <c r="Q1662" s="26"/>
      <c r="R1662" s="26"/>
      <c r="S1662" s="26"/>
      <c r="T1662" s="27"/>
      <c r="U1662" s="28"/>
    </row>
    <row r="1663" spans="8:21" x14ac:dyDescent="0.25">
      <c r="H1663" s="24"/>
      <c r="I1663" s="25"/>
      <c r="J1663" s="25"/>
      <c r="K1663" s="26"/>
      <c r="L1663" s="26"/>
      <c r="M1663" s="26"/>
      <c r="N1663" s="26"/>
      <c r="O1663" s="26"/>
      <c r="P1663" s="26"/>
      <c r="Q1663" s="26"/>
      <c r="R1663" s="26"/>
      <c r="S1663" s="26"/>
      <c r="T1663" s="27"/>
      <c r="U1663" s="28"/>
    </row>
    <row r="1664" spans="8:21" x14ac:dyDescent="0.25">
      <c r="H1664" s="24"/>
      <c r="I1664" s="25"/>
      <c r="J1664" s="25"/>
      <c r="K1664" s="26"/>
      <c r="L1664" s="26"/>
      <c r="M1664" s="26"/>
      <c r="N1664" s="26"/>
      <c r="O1664" s="26"/>
      <c r="P1664" s="26"/>
      <c r="Q1664" s="26"/>
      <c r="R1664" s="26"/>
      <c r="S1664" s="26"/>
      <c r="T1664" s="27"/>
      <c r="U1664" s="28"/>
    </row>
    <row r="1665" spans="8:21" x14ac:dyDescent="0.25">
      <c r="H1665" s="24"/>
      <c r="I1665" s="25"/>
      <c r="J1665" s="25"/>
      <c r="K1665" s="26"/>
      <c r="L1665" s="26"/>
      <c r="M1665" s="26"/>
      <c r="N1665" s="26"/>
      <c r="O1665" s="26"/>
      <c r="P1665" s="26"/>
      <c r="Q1665" s="26"/>
      <c r="R1665" s="26"/>
      <c r="S1665" s="26"/>
      <c r="T1665" s="27"/>
      <c r="U1665" s="28"/>
    </row>
    <row r="1666" spans="8:21" x14ac:dyDescent="0.25">
      <c r="H1666" s="24"/>
      <c r="I1666" s="25"/>
      <c r="J1666" s="25"/>
      <c r="K1666" s="26"/>
      <c r="L1666" s="26"/>
      <c r="M1666" s="26"/>
      <c r="N1666" s="26"/>
      <c r="O1666" s="26"/>
      <c r="P1666" s="26"/>
      <c r="Q1666" s="26"/>
      <c r="R1666" s="26"/>
      <c r="S1666" s="26"/>
      <c r="T1666" s="27"/>
      <c r="U1666" s="28"/>
    </row>
    <row r="1667" spans="8:21" x14ac:dyDescent="0.25">
      <c r="H1667" s="24"/>
      <c r="I1667" s="25"/>
      <c r="J1667" s="25"/>
      <c r="K1667" s="26"/>
      <c r="L1667" s="26"/>
      <c r="M1667" s="26"/>
      <c r="N1667" s="26"/>
      <c r="O1667" s="26"/>
      <c r="P1667" s="26"/>
      <c r="Q1667" s="26"/>
      <c r="R1667" s="26"/>
      <c r="S1667" s="26"/>
      <c r="T1667" s="27"/>
      <c r="U1667" s="28"/>
    </row>
    <row r="1668" spans="8:21" x14ac:dyDescent="0.25">
      <c r="H1668" s="24"/>
      <c r="I1668" s="25"/>
      <c r="J1668" s="25"/>
      <c r="K1668" s="26"/>
      <c r="L1668" s="26"/>
      <c r="M1668" s="26"/>
      <c r="N1668" s="26"/>
      <c r="O1668" s="26"/>
      <c r="P1668" s="26"/>
      <c r="Q1668" s="26"/>
      <c r="R1668" s="26"/>
      <c r="S1668" s="26"/>
      <c r="T1668" s="27"/>
      <c r="U1668" s="28"/>
    </row>
    <row r="1669" spans="8:21" x14ac:dyDescent="0.25">
      <c r="H1669" s="24"/>
      <c r="I1669" s="25"/>
      <c r="J1669" s="25"/>
      <c r="K1669" s="26"/>
      <c r="L1669" s="26"/>
      <c r="M1669" s="26"/>
      <c r="N1669" s="26"/>
      <c r="O1669" s="26"/>
      <c r="P1669" s="26"/>
      <c r="Q1669" s="26"/>
      <c r="R1669" s="26"/>
      <c r="S1669" s="26"/>
      <c r="T1669" s="27"/>
      <c r="U1669" s="28"/>
    </row>
    <row r="1670" spans="8:21" x14ac:dyDescent="0.25">
      <c r="H1670" s="24"/>
      <c r="I1670" s="25"/>
      <c r="J1670" s="25"/>
      <c r="K1670" s="26"/>
      <c r="L1670" s="26"/>
      <c r="M1670" s="26"/>
      <c r="N1670" s="26"/>
      <c r="O1670" s="26"/>
      <c r="P1670" s="26"/>
      <c r="Q1670" s="26"/>
      <c r="R1670" s="26"/>
      <c r="S1670" s="26"/>
      <c r="T1670" s="27"/>
      <c r="U1670" s="28"/>
    </row>
    <row r="1671" spans="8:21" x14ac:dyDescent="0.25">
      <c r="H1671" s="24"/>
      <c r="I1671" s="25"/>
      <c r="J1671" s="25"/>
      <c r="K1671" s="26"/>
      <c r="L1671" s="26"/>
      <c r="M1671" s="26"/>
      <c r="N1671" s="26"/>
      <c r="O1671" s="26"/>
      <c r="P1671" s="26"/>
      <c r="Q1671" s="26"/>
      <c r="R1671" s="26"/>
      <c r="S1671" s="26"/>
      <c r="T1671" s="27"/>
      <c r="U1671" s="28"/>
    </row>
    <row r="1672" spans="8:21" x14ac:dyDescent="0.25">
      <c r="H1672" s="24"/>
      <c r="I1672" s="25"/>
      <c r="J1672" s="25"/>
      <c r="K1672" s="26"/>
      <c r="L1672" s="26"/>
      <c r="M1672" s="26"/>
      <c r="N1672" s="26"/>
      <c r="O1672" s="26"/>
      <c r="P1672" s="26"/>
      <c r="Q1672" s="26"/>
      <c r="R1672" s="26"/>
      <c r="S1672" s="26"/>
      <c r="T1672" s="27"/>
      <c r="U1672" s="28"/>
    </row>
    <row r="1673" spans="8:21" x14ac:dyDescent="0.25">
      <c r="H1673" s="24"/>
      <c r="I1673" s="25"/>
      <c r="J1673" s="25"/>
      <c r="K1673" s="26"/>
      <c r="L1673" s="26"/>
      <c r="M1673" s="26"/>
      <c r="N1673" s="26"/>
      <c r="O1673" s="26"/>
      <c r="P1673" s="26"/>
      <c r="Q1673" s="26"/>
      <c r="R1673" s="26"/>
      <c r="S1673" s="26"/>
      <c r="T1673" s="27"/>
      <c r="U1673" s="28"/>
    </row>
    <row r="1674" spans="8:21" x14ac:dyDescent="0.25">
      <c r="H1674" s="24"/>
      <c r="I1674" s="25"/>
      <c r="J1674" s="25"/>
      <c r="K1674" s="26"/>
      <c r="L1674" s="26"/>
      <c r="M1674" s="26"/>
      <c r="N1674" s="26"/>
      <c r="O1674" s="26"/>
      <c r="P1674" s="26"/>
      <c r="Q1674" s="26"/>
      <c r="R1674" s="26"/>
      <c r="S1674" s="26"/>
      <c r="T1674" s="27"/>
      <c r="U1674" s="28"/>
    </row>
    <row r="1675" spans="8:21" x14ac:dyDescent="0.25">
      <c r="H1675" s="24"/>
      <c r="I1675" s="25"/>
      <c r="J1675" s="25"/>
      <c r="K1675" s="26"/>
      <c r="L1675" s="26"/>
      <c r="M1675" s="26"/>
      <c r="N1675" s="26"/>
      <c r="O1675" s="26"/>
      <c r="P1675" s="26"/>
      <c r="Q1675" s="26"/>
      <c r="R1675" s="26"/>
      <c r="S1675" s="26"/>
      <c r="T1675" s="27"/>
      <c r="U1675" s="28"/>
    </row>
    <row r="1676" spans="8:21" x14ac:dyDescent="0.25">
      <c r="H1676" s="24"/>
      <c r="I1676" s="25"/>
      <c r="J1676" s="25"/>
      <c r="K1676" s="26"/>
      <c r="L1676" s="26"/>
      <c r="M1676" s="26"/>
      <c r="N1676" s="26"/>
      <c r="O1676" s="26"/>
      <c r="P1676" s="26"/>
      <c r="Q1676" s="26"/>
      <c r="R1676" s="26"/>
      <c r="S1676" s="26"/>
      <c r="T1676" s="27"/>
      <c r="U1676" s="28"/>
    </row>
    <row r="1677" spans="8:21" x14ac:dyDescent="0.25">
      <c r="H1677" s="24"/>
      <c r="I1677" s="25"/>
      <c r="J1677" s="25"/>
      <c r="K1677" s="26"/>
      <c r="L1677" s="26"/>
      <c r="M1677" s="26"/>
      <c r="N1677" s="26"/>
      <c r="O1677" s="26"/>
      <c r="P1677" s="26"/>
      <c r="Q1677" s="26"/>
      <c r="R1677" s="26"/>
      <c r="S1677" s="26"/>
      <c r="T1677" s="27"/>
      <c r="U1677" s="28"/>
    </row>
    <row r="1678" spans="8:21" x14ac:dyDescent="0.25">
      <c r="H1678" s="24"/>
      <c r="I1678" s="25"/>
      <c r="J1678" s="25"/>
      <c r="K1678" s="26"/>
      <c r="L1678" s="26"/>
      <c r="M1678" s="26"/>
      <c r="N1678" s="26"/>
      <c r="O1678" s="26"/>
      <c r="P1678" s="26"/>
      <c r="Q1678" s="26"/>
      <c r="R1678" s="26"/>
      <c r="S1678" s="26"/>
      <c r="T1678" s="27"/>
      <c r="U1678" s="28"/>
    </row>
    <row r="1679" spans="8:21" x14ac:dyDescent="0.25">
      <c r="H1679" s="24"/>
      <c r="I1679" s="25"/>
      <c r="J1679" s="25"/>
      <c r="K1679" s="26"/>
      <c r="L1679" s="26"/>
      <c r="M1679" s="26"/>
      <c r="N1679" s="26"/>
      <c r="O1679" s="26"/>
      <c r="P1679" s="26"/>
      <c r="Q1679" s="26"/>
      <c r="R1679" s="26"/>
      <c r="S1679" s="26"/>
      <c r="T1679" s="27"/>
      <c r="U1679" s="28"/>
    </row>
    <row r="1680" spans="8:21" x14ac:dyDescent="0.25">
      <c r="H1680" s="24"/>
      <c r="I1680" s="25"/>
      <c r="J1680" s="25"/>
      <c r="K1680" s="26"/>
      <c r="L1680" s="26"/>
      <c r="M1680" s="26"/>
      <c r="N1680" s="26"/>
      <c r="O1680" s="26"/>
      <c r="P1680" s="26"/>
      <c r="Q1680" s="26"/>
      <c r="R1680" s="26"/>
      <c r="S1680" s="26"/>
      <c r="T1680" s="27"/>
      <c r="U1680" s="28"/>
    </row>
    <row r="1681" spans="8:21" x14ac:dyDescent="0.25">
      <c r="H1681" s="24"/>
      <c r="I1681" s="25"/>
      <c r="J1681" s="25"/>
      <c r="K1681" s="26"/>
      <c r="L1681" s="26"/>
      <c r="M1681" s="26"/>
      <c r="N1681" s="26"/>
      <c r="O1681" s="26"/>
      <c r="P1681" s="26"/>
      <c r="Q1681" s="26"/>
      <c r="R1681" s="26"/>
      <c r="S1681" s="26"/>
      <c r="T1681" s="27"/>
      <c r="U1681" s="28"/>
    </row>
    <row r="1682" spans="8:21" x14ac:dyDescent="0.25">
      <c r="H1682" s="24"/>
      <c r="I1682" s="25"/>
      <c r="J1682" s="25"/>
      <c r="K1682" s="26"/>
      <c r="L1682" s="26"/>
      <c r="M1682" s="26"/>
      <c r="N1682" s="26"/>
      <c r="O1682" s="26"/>
      <c r="P1682" s="26"/>
      <c r="Q1682" s="26"/>
      <c r="R1682" s="26"/>
      <c r="S1682" s="26"/>
      <c r="T1682" s="27"/>
      <c r="U1682" s="28"/>
    </row>
    <row r="1683" spans="8:21" x14ac:dyDescent="0.25">
      <c r="H1683" s="24"/>
      <c r="I1683" s="25"/>
      <c r="J1683" s="25"/>
      <c r="K1683" s="26"/>
      <c r="L1683" s="26"/>
      <c r="M1683" s="26"/>
      <c r="N1683" s="26"/>
      <c r="O1683" s="26"/>
      <c r="P1683" s="26"/>
      <c r="Q1683" s="26"/>
      <c r="R1683" s="26"/>
      <c r="S1683" s="26"/>
      <c r="T1683" s="27"/>
      <c r="U1683" s="28"/>
    </row>
    <row r="1684" spans="8:21" x14ac:dyDescent="0.25">
      <c r="H1684" s="24"/>
      <c r="I1684" s="25"/>
      <c r="J1684" s="25"/>
      <c r="K1684" s="26"/>
      <c r="L1684" s="26"/>
      <c r="M1684" s="26"/>
      <c r="N1684" s="26"/>
      <c r="O1684" s="26"/>
      <c r="P1684" s="26"/>
      <c r="Q1684" s="26"/>
      <c r="R1684" s="26"/>
      <c r="S1684" s="26"/>
      <c r="T1684" s="27"/>
      <c r="U1684" s="28"/>
    </row>
    <row r="1685" spans="8:21" x14ac:dyDescent="0.25">
      <c r="H1685" s="24"/>
      <c r="I1685" s="25"/>
      <c r="J1685" s="25"/>
      <c r="K1685" s="26"/>
      <c r="L1685" s="26"/>
      <c r="M1685" s="26"/>
      <c r="N1685" s="26"/>
      <c r="O1685" s="26"/>
      <c r="P1685" s="26"/>
      <c r="Q1685" s="26"/>
      <c r="R1685" s="26"/>
      <c r="S1685" s="26"/>
      <c r="T1685" s="27"/>
      <c r="U1685" s="28"/>
    </row>
    <row r="1686" spans="8:21" x14ac:dyDescent="0.25">
      <c r="H1686" s="24"/>
      <c r="I1686" s="25"/>
      <c r="J1686" s="25"/>
      <c r="K1686" s="26"/>
      <c r="L1686" s="26"/>
      <c r="M1686" s="26"/>
      <c r="N1686" s="26"/>
      <c r="O1686" s="26"/>
      <c r="P1686" s="26"/>
      <c r="Q1686" s="26"/>
      <c r="R1686" s="26"/>
      <c r="S1686" s="26"/>
      <c r="T1686" s="27"/>
      <c r="U1686" s="28"/>
    </row>
    <row r="1687" spans="8:21" x14ac:dyDescent="0.25">
      <c r="H1687" s="24"/>
      <c r="I1687" s="25"/>
      <c r="J1687" s="25"/>
      <c r="K1687" s="26"/>
      <c r="L1687" s="26"/>
      <c r="M1687" s="26"/>
      <c r="N1687" s="26"/>
      <c r="O1687" s="26"/>
      <c r="P1687" s="26"/>
      <c r="Q1687" s="26"/>
      <c r="R1687" s="26"/>
      <c r="S1687" s="26"/>
      <c r="T1687" s="27"/>
      <c r="U1687" s="28"/>
    </row>
    <row r="1688" spans="8:21" x14ac:dyDescent="0.25">
      <c r="H1688" s="24"/>
      <c r="I1688" s="25"/>
      <c r="J1688" s="25"/>
      <c r="K1688" s="26"/>
      <c r="L1688" s="26"/>
      <c r="M1688" s="26"/>
      <c r="N1688" s="26"/>
      <c r="O1688" s="26"/>
      <c r="P1688" s="26"/>
      <c r="Q1688" s="26"/>
      <c r="R1688" s="26"/>
      <c r="S1688" s="26"/>
      <c r="T1688" s="27"/>
      <c r="U1688" s="28"/>
    </row>
    <row r="1689" spans="8:21" x14ac:dyDescent="0.25">
      <c r="H1689" s="24"/>
      <c r="I1689" s="25"/>
      <c r="J1689" s="25"/>
      <c r="K1689" s="26"/>
      <c r="L1689" s="26"/>
      <c r="M1689" s="26"/>
      <c r="N1689" s="26"/>
      <c r="O1689" s="26"/>
      <c r="P1689" s="26"/>
      <c r="Q1689" s="26"/>
      <c r="R1689" s="26"/>
      <c r="S1689" s="26"/>
      <c r="T1689" s="27"/>
      <c r="U1689" s="28"/>
    </row>
    <row r="1690" spans="8:21" x14ac:dyDescent="0.25">
      <c r="H1690" s="24"/>
      <c r="I1690" s="25"/>
      <c r="J1690" s="25"/>
      <c r="K1690" s="26"/>
      <c r="L1690" s="26"/>
      <c r="M1690" s="26"/>
      <c r="N1690" s="26"/>
      <c r="O1690" s="26"/>
      <c r="P1690" s="26"/>
      <c r="Q1690" s="26"/>
      <c r="R1690" s="26"/>
      <c r="S1690" s="26"/>
      <c r="T1690" s="27"/>
      <c r="U1690" s="28"/>
    </row>
    <row r="1691" spans="8:21" x14ac:dyDescent="0.25">
      <c r="H1691" s="24"/>
      <c r="I1691" s="25"/>
      <c r="J1691" s="25"/>
      <c r="K1691" s="26"/>
      <c r="L1691" s="26"/>
      <c r="M1691" s="26"/>
      <c r="N1691" s="26"/>
      <c r="O1691" s="26"/>
      <c r="P1691" s="26"/>
      <c r="Q1691" s="26"/>
      <c r="R1691" s="26"/>
      <c r="S1691" s="26"/>
      <c r="T1691" s="27"/>
      <c r="U1691" s="28"/>
    </row>
    <row r="1692" spans="8:21" x14ac:dyDescent="0.25">
      <c r="H1692" s="24"/>
      <c r="I1692" s="25"/>
      <c r="J1692" s="25"/>
      <c r="K1692" s="26"/>
      <c r="L1692" s="26"/>
      <c r="M1692" s="26"/>
      <c r="N1692" s="26"/>
      <c r="O1692" s="26"/>
      <c r="P1692" s="26"/>
      <c r="Q1692" s="26"/>
      <c r="R1692" s="26"/>
      <c r="S1692" s="26"/>
      <c r="T1692" s="27"/>
      <c r="U1692" s="28"/>
    </row>
    <row r="1693" spans="8:21" x14ac:dyDescent="0.25">
      <c r="H1693" s="24"/>
      <c r="I1693" s="25"/>
      <c r="J1693" s="25"/>
      <c r="K1693" s="26"/>
      <c r="L1693" s="26"/>
      <c r="M1693" s="26"/>
      <c r="N1693" s="26"/>
      <c r="O1693" s="26"/>
      <c r="P1693" s="26"/>
      <c r="Q1693" s="26"/>
      <c r="R1693" s="26"/>
      <c r="S1693" s="26"/>
      <c r="T1693" s="27"/>
      <c r="U1693" s="28"/>
    </row>
    <row r="1694" spans="8:21" x14ac:dyDescent="0.25">
      <c r="H1694" s="24"/>
      <c r="I1694" s="25"/>
      <c r="J1694" s="25"/>
      <c r="K1694" s="26"/>
      <c r="L1694" s="26"/>
      <c r="M1694" s="26"/>
      <c r="N1694" s="26"/>
      <c r="O1694" s="26"/>
      <c r="P1694" s="26"/>
      <c r="Q1694" s="26"/>
      <c r="R1694" s="26"/>
      <c r="S1694" s="26"/>
      <c r="T1694" s="27"/>
      <c r="U1694" s="28"/>
    </row>
    <row r="1695" spans="8:21" x14ac:dyDescent="0.25">
      <c r="H1695" s="24"/>
      <c r="I1695" s="25"/>
      <c r="J1695" s="25"/>
      <c r="K1695" s="26"/>
      <c r="L1695" s="26"/>
      <c r="M1695" s="26"/>
      <c r="N1695" s="26"/>
      <c r="O1695" s="26"/>
      <c r="P1695" s="26"/>
      <c r="Q1695" s="26"/>
      <c r="R1695" s="26"/>
      <c r="S1695" s="26"/>
      <c r="T1695" s="27"/>
      <c r="U1695" s="28"/>
    </row>
    <row r="1696" spans="8:21" x14ac:dyDescent="0.25">
      <c r="H1696" s="24"/>
      <c r="I1696" s="25"/>
      <c r="J1696" s="25"/>
      <c r="K1696" s="26"/>
      <c r="L1696" s="26"/>
      <c r="M1696" s="26"/>
      <c r="N1696" s="26"/>
      <c r="O1696" s="26"/>
      <c r="P1696" s="26"/>
      <c r="Q1696" s="26"/>
      <c r="R1696" s="26"/>
      <c r="S1696" s="26"/>
      <c r="T1696" s="27"/>
      <c r="U1696" s="28"/>
    </row>
    <row r="1697" spans="8:21" x14ac:dyDescent="0.25">
      <c r="H1697" s="24"/>
      <c r="I1697" s="25"/>
      <c r="J1697" s="25"/>
      <c r="K1697" s="26"/>
      <c r="L1697" s="26"/>
      <c r="M1697" s="26"/>
      <c r="N1697" s="26"/>
      <c r="O1697" s="26"/>
      <c r="P1697" s="26"/>
      <c r="Q1697" s="26"/>
      <c r="R1697" s="26"/>
      <c r="S1697" s="26"/>
      <c r="T1697" s="27"/>
      <c r="U1697" s="28"/>
    </row>
    <row r="1698" spans="8:21" x14ac:dyDescent="0.25">
      <c r="H1698" s="24"/>
      <c r="I1698" s="25"/>
      <c r="J1698" s="25"/>
      <c r="K1698" s="26"/>
      <c r="L1698" s="26"/>
      <c r="M1698" s="26"/>
      <c r="N1698" s="26"/>
      <c r="O1698" s="26"/>
      <c r="P1698" s="26"/>
      <c r="Q1698" s="26"/>
      <c r="R1698" s="26"/>
      <c r="S1698" s="26"/>
      <c r="T1698" s="27"/>
      <c r="U1698" s="28"/>
    </row>
    <row r="1699" spans="8:21" x14ac:dyDescent="0.25">
      <c r="H1699" s="24"/>
      <c r="I1699" s="25"/>
      <c r="J1699" s="25"/>
      <c r="K1699" s="26"/>
      <c r="L1699" s="26"/>
      <c r="M1699" s="26"/>
      <c r="N1699" s="26"/>
      <c r="O1699" s="26"/>
      <c r="P1699" s="26"/>
      <c r="Q1699" s="26"/>
      <c r="R1699" s="26"/>
      <c r="S1699" s="26"/>
      <c r="T1699" s="27"/>
      <c r="U1699" s="28"/>
    </row>
    <row r="1700" spans="8:21" x14ac:dyDescent="0.25">
      <c r="H1700" s="24"/>
      <c r="I1700" s="25"/>
      <c r="J1700" s="25"/>
      <c r="K1700" s="26"/>
      <c r="L1700" s="26"/>
      <c r="M1700" s="26"/>
      <c r="N1700" s="26"/>
      <c r="O1700" s="26"/>
      <c r="P1700" s="26"/>
      <c r="Q1700" s="26"/>
      <c r="R1700" s="26"/>
      <c r="S1700" s="26"/>
      <c r="T1700" s="27"/>
      <c r="U1700" s="28"/>
    </row>
    <row r="1701" spans="8:21" x14ac:dyDescent="0.25">
      <c r="H1701" s="24"/>
      <c r="I1701" s="25"/>
      <c r="J1701" s="25"/>
      <c r="K1701" s="26"/>
      <c r="L1701" s="26"/>
      <c r="M1701" s="26"/>
      <c r="N1701" s="26"/>
      <c r="O1701" s="26"/>
      <c r="P1701" s="26"/>
      <c r="Q1701" s="26"/>
      <c r="R1701" s="26"/>
      <c r="S1701" s="26"/>
      <c r="T1701" s="27"/>
      <c r="U1701" s="28"/>
    </row>
    <row r="1702" spans="8:21" x14ac:dyDescent="0.25">
      <c r="H1702" s="24"/>
      <c r="I1702" s="25"/>
      <c r="J1702" s="25"/>
      <c r="K1702" s="26"/>
      <c r="L1702" s="26"/>
      <c r="M1702" s="26"/>
      <c r="N1702" s="26"/>
      <c r="O1702" s="26"/>
      <c r="P1702" s="26"/>
      <c r="Q1702" s="26"/>
      <c r="R1702" s="26"/>
      <c r="S1702" s="26"/>
      <c r="T1702" s="27"/>
      <c r="U1702" s="28"/>
    </row>
    <row r="1703" spans="8:21" x14ac:dyDescent="0.25">
      <c r="H1703" s="24"/>
      <c r="I1703" s="25"/>
      <c r="J1703" s="25"/>
      <c r="K1703" s="26"/>
      <c r="L1703" s="26"/>
      <c r="M1703" s="26"/>
      <c r="N1703" s="26"/>
      <c r="O1703" s="26"/>
      <c r="P1703" s="26"/>
      <c r="Q1703" s="26"/>
      <c r="R1703" s="26"/>
      <c r="S1703" s="26"/>
      <c r="T1703" s="27"/>
      <c r="U1703" s="28"/>
    </row>
    <row r="1704" spans="8:21" x14ac:dyDescent="0.25">
      <c r="H1704" s="24"/>
      <c r="I1704" s="25"/>
      <c r="J1704" s="25"/>
      <c r="K1704" s="26"/>
      <c r="L1704" s="26"/>
      <c r="M1704" s="26"/>
      <c r="N1704" s="26"/>
      <c r="O1704" s="26"/>
      <c r="P1704" s="26"/>
      <c r="Q1704" s="26"/>
      <c r="R1704" s="26"/>
      <c r="S1704" s="26"/>
      <c r="T1704" s="27"/>
      <c r="U1704" s="28"/>
    </row>
    <row r="1705" spans="8:21" x14ac:dyDescent="0.25">
      <c r="H1705" s="24"/>
      <c r="I1705" s="25"/>
      <c r="J1705" s="25"/>
      <c r="K1705" s="26"/>
      <c r="L1705" s="26"/>
      <c r="M1705" s="26"/>
      <c r="N1705" s="26"/>
      <c r="O1705" s="26"/>
      <c r="P1705" s="26"/>
      <c r="Q1705" s="26"/>
      <c r="R1705" s="26"/>
      <c r="S1705" s="26"/>
      <c r="T1705" s="27"/>
      <c r="U1705" s="28"/>
    </row>
    <row r="1706" spans="8:21" x14ac:dyDescent="0.25">
      <c r="H1706" s="24"/>
      <c r="I1706" s="25"/>
      <c r="J1706" s="25"/>
      <c r="K1706" s="26"/>
      <c r="L1706" s="26"/>
      <c r="M1706" s="26"/>
      <c r="N1706" s="26"/>
      <c r="O1706" s="26"/>
      <c r="P1706" s="26"/>
      <c r="Q1706" s="26"/>
      <c r="R1706" s="26"/>
      <c r="S1706" s="26"/>
      <c r="T1706" s="27"/>
      <c r="U1706" s="28"/>
    </row>
    <row r="1707" spans="8:21" x14ac:dyDescent="0.25">
      <c r="H1707" s="24"/>
      <c r="I1707" s="25"/>
      <c r="J1707" s="25"/>
      <c r="K1707" s="26"/>
      <c r="L1707" s="26"/>
      <c r="M1707" s="26"/>
      <c r="N1707" s="26"/>
      <c r="O1707" s="26"/>
      <c r="P1707" s="26"/>
      <c r="Q1707" s="26"/>
      <c r="R1707" s="26"/>
      <c r="S1707" s="26"/>
      <c r="T1707" s="27"/>
      <c r="U1707" s="28"/>
    </row>
    <row r="1708" spans="8:21" x14ac:dyDescent="0.25">
      <c r="H1708" s="24"/>
      <c r="I1708" s="25"/>
      <c r="J1708" s="25"/>
      <c r="K1708" s="26"/>
      <c r="L1708" s="26"/>
      <c r="M1708" s="26"/>
      <c r="N1708" s="26"/>
      <c r="O1708" s="26"/>
      <c r="P1708" s="26"/>
      <c r="Q1708" s="26"/>
      <c r="R1708" s="26"/>
      <c r="S1708" s="26"/>
      <c r="T1708" s="27"/>
      <c r="U1708" s="28"/>
    </row>
    <row r="1709" spans="8:21" x14ac:dyDescent="0.25">
      <c r="H1709" s="24"/>
      <c r="I1709" s="25"/>
      <c r="J1709" s="25"/>
      <c r="K1709" s="26"/>
      <c r="L1709" s="26"/>
      <c r="M1709" s="26"/>
      <c r="N1709" s="26"/>
      <c r="O1709" s="26"/>
      <c r="P1709" s="26"/>
      <c r="Q1709" s="26"/>
      <c r="R1709" s="26"/>
      <c r="S1709" s="26"/>
      <c r="T1709" s="27"/>
      <c r="U1709" s="28"/>
    </row>
    <row r="1710" spans="8:21" x14ac:dyDescent="0.25">
      <c r="H1710" s="24"/>
      <c r="I1710" s="25"/>
      <c r="J1710" s="25"/>
      <c r="K1710" s="26"/>
      <c r="L1710" s="26"/>
      <c r="M1710" s="26"/>
      <c r="N1710" s="26"/>
      <c r="O1710" s="26"/>
      <c r="P1710" s="26"/>
      <c r="Q1710" s="26"/>
      <c r="R1710" s="26"/>
      <c r="S1710" s="26"/>
      <c r="T1710" s="27"/>
      <c r="U1710" s="28"/>
    </row>
    <row r="1711" spans="8:21" x14ac:dyDescent="0.25">
      <c r="H1711" s="24"/>
      <c r="I1711" s="25"/>
      <c r="J1711" s="25"/>
      <c r="K1711" s="26"/>
      <c r="L1711" s="26"/>
      <c r="M1711" s="26"/>
      <c r="N1711" s="26"/>
      <c r="O1711" s="26"/>
      <c r="P1711" s="26"/>
      <c r="Q1711" s="26"/>
      <c r="R1711" s="26"/>
      <c r="S1711" s="26"/>
      <c r="T1711" s="27"/>
      <c r="U1711" s="28"/>
    </row>
    <row r="1712" spans="8:21" x14ac:dyDescent="0.25">
      <c r="H1712" s="24"/>
      <c r="I1712" s="25"/>
      <c r="J1712" s="25"/>
      <c r="K1712" s="26"/>
      <c r="L1712" s="26"/>
      <c r="M1712" s="26"/>
      <c r="N1712" s="26"/>
      <c r="O1712" s="26"/>
      <c r="P1712" s="26"/>
      <c r="Q1712" s="26"/>
      <c r="R1712" s="26"/>
      <c r="S1712" s="26"/>
      <c r="T1712" s="27"/>
      <c r="U1712" s="28"/>
    </row>
    <row r="1713" spans="8:21" x14ac:dyDescent="0.25">
      <c r="H1713" s="24"/>
      <c r="I1713" s="25"/>
      <c r="J1713" s="25"/>
      <c r="K1713" s="26"/>
      <c r="L1713" s="26"/>
      <c r="M1713" s="26"/>
      <c r="N1713" s="26"/>
      <c r="O1713" s="26"/>
      <c r="P1713" s="26"/>
      <c r="Q1713" s="26"/>
      <c r="R1713" s="26"/>
      <c r="S1713" s="26"/>
      <c r="T1713" s="27"/>
      <c r="U1713" s="28"/>
    </row>
    <row r="1714" spans="8:21" x14ac:dyDescent="0.25">
      <c r="H1714" s="24"/>
      <c r="I1714" s="25"/>
      <c r="J1714" s="25"/>
      <c r="K1714" s="26"/>
      <c r="L1714" s="26"/>
      <c r="M1714" s="26"/>
      <c r="N1714" s="26"/>
      <c r="O1714" s="26"/>
      <c r="P1714" s="26"/>
      <c r="Q1714" s="26"/>
      <c r="R1714" s="26"/>
      <c r="S1714" s="26"/>
      <c r="T1714" s="27"/>
      <c r="U1714" s="28"/>
    </row>
    <row r="1715" spans="8:21" x14ac:dyDescent="0.25">
      <c r="H1715" s="24"/>
      <c r="I1715" s="25"/>
      <c r="J1715" s="25"/>
      <c r="K1715" s="26"/>
      <c r="L1715" s="26"/>
      <c r="M1715" s="26"/>
      <c r="N1715" s="26"/>
      <c r="O1715" s="26"/>
      <c r="P1715" s="26"/>
      <c r="Q1715" s="26"/>
      <c r="R1715" s="26"/>
      <c r="S1715" s="26"/>
      <c r="T1715" s="27"/>
      <c r="U1715" s="28"/>
    </row>
    <row r="1716" spans="8:21" x14ac:dyDescent="0.25">
      <c r="H1716" s="24"/>
      <c r="I1716" s="25"/>
      <c r="J1716" s="25"/>
      <c r="K1716" s="26"/>
      <c r="L1716" s="26"/>
      <c r="M1716" s="26"/>
      <c r="N1716" s="26"/>
      <c r="O1716" s="26"/>
      <c r="P1716" s="26"/>
      <c r="Q1716" s="26"/>
      <c r="R1716" s="26"/>
      <c r="S1716" s="26"/>
      <c r="T1716" s="27"/>
      <c r="U1716" s="28"/>
    </row>
    <row r="1717" spans="8:21" x14ac:dyDescent="0.25">
      <c r="H1717" s="24"/>
      <c r="I1717" s="25"/>
      <c r="J1717" s="25"/>
      <c r="K1717" s="26"/>
      <c r="L1717" s="26"/>
      <c r="M1717" s="26"/>
      <c r="N1717" s="26"/>
      <c r="O1717" s="26"/>
      <c r="P1717" s="26"/>
      <c r="Q1717" s="26"/>
      <c r="R1717" s="26"/>
      <c r="S1717" s="26"/>
      <c r="T1717" s="27"/>
      <c r="U1717" s="28"/>
    </row>
    <row r="1718" spans="8:21" x14ac:dyDescent="0.25">
      <c r="H1718" s="24"/>
      <c r="I1718" s="25"/>
      <c r="J1718" s="25"/>
      <c r="K1718" s="26"/>
      <c r="L1718" s="26"/>
      <c r="M1718" s="26"/>
      <c r="N1718" s="26"/>
      <c r="O1718" s="26"/>
      <c r="P1718" s="26"/>
      <c r="Q1718" s="26"/>
      <c r="R1718" s="26"/>
      <c r="S1718" s="26"/>
      <c r="T1718" s="27"/>
      <c r="U1718" s="28"/>
    </row>
    <row r="1719" spans="8:21" x14ac:dyDescent="0.25">
      <c r="H1719" s="24"/>
      <c r="I1719" s="25"/>
      <c r="J1719" s="25"/>
      <c r="K1719" s="26"/>
      <c r="L1719" s="26"/>
      <c r="M1719" s="26"/>
      <c r="N1719" s="26"/>
      <c r="O1719" s="26"/>
      <c r="P1719" s="26"/>
      <c r="Q1719" s="26"/>
      <c r="R1719" s="26"/>
      <c r="S1719" s="26"/>
      <c r="T1719" s="27"/>
      <c r="U1719" s="28"/>
    </row>
    <row r="1720" spans="8:21" x14ac:dyDescent="0.25">
      <c r="H1720" s="24"/>
      <c r="I1720" s="25"/>
      <c r="J1720" s="25"/>
      <c r="K1720" s="26"/>
      <c r="L1720" s="26"/>
      <c r="M1720" s="26"/>
      <c r="N1720" s="26"/>
      <c r="O1720" s="26"/>
      <c r="P1720" s="26"/>
      <c r="Q1720" s="26"/>
      <c r="R1720" s="26"/>
      <c r="S1720" s="26"/>
      <c r="T1720" s="27"/>
      <c r="U1720" s="28"/>
    </row>
    <row r="1721" spans="8:21" x14ac:dyDescent="0.25">
      <c r="H1721" s="24"/>
      <c r="I1721" s="25"/>
      <c r="J1721" s="25"/>
      <c r="K1721" s="26"/>
      <c r="L1721" s="26"/>
      <c r="M1721" s="26"/>
      <c r="N1721" s="26"/>
      <c r="O1721" s="26"/>
      <c r="P1721" s="26"/>
      <c r="Q1721" s="26"/>
      <c r="R1721" s="26"/>
      <c r="S1721" s="26"/>
      <c r="T1721" s="27"/>
      <c r="U1721" s="28"/>
    </row>
    <row r="1722" spans="8:21" x14ac:dyDescent="0.25">
      <c r="H1722" s="24"/>
      <c r="I1722" s="25"/>
      <c r="J1722" s="25"/>
      <c r="K1722" s="26"/>
      <c r="L1722" s="26"/>
      <c r="M1722" s="26"/>
      <c r="N1722" s="26"/>
      <c r="O1722" s="26"/>
      <c r="P1722" s="26"/>
      <c r="Q1722" s="26"/>
      <c r="R1722" s="26"/>
      <c r="S1722" s="26"/>
      <c r="T1722" s="27"/>
      <c r="U1722" s="28"/>
    </row>
    <row r="1723" spans="8:21" x14ac:dyDescent="0.25">
      <c r="H1723" s="24"/>
      <c r="I1723" s="25"/>
      <c r="J1723" s="25"/>
      <c r="K1723" s="26"/>
      <c r="L1723" s="26"/>
      <c r="M1723" s="26"/>
      <c r="N1723" s="26"/>
      <c r="O1723" s="26"/>
      <c r="P1723" s="26"/>
      <c r="Q1723" s="26"/>
      <c r="R1723" s="26"/>
      <c r="S1723" s="26"/>
      <c r="T1723" s="27"/>
      <c r="U1723" s="28"/>
    </row>
    <row r="1724" spans="8:21" x14ac:dyDescent="0.25">
      <c r="H1724" s="24"/>
      <c r="I1724" s="25"/>
      <c r="J1724" s="25"/>
      <c r="K1724" s="26"/>
      <c r="L1724" s="26"/>
      <c r="M1724" s="26"/>
      <c r="N1724" s="26"/>
      <c r="O1724" s="26"/>
      <c r="P1724" s="26"/>
      <c r="Q1724" s="26"/>
      <c r="R1724" s="26"/>
      <c r="S1724" s="26"/>
      <c r="T1724" s="27"/>
      <c r="U1724" s="28"/>
    </row>
    <row r="1725" spans="8:21" x14ac:dyDescent="0.25">
      <c r="H1725" s="24"/>
      <c r="I1725" s="25"/>
      <c r="J1725" s="25"/>
      <c r="K1725" s="26"/>
      <c r="L1725" s="26"/>
      <c r="M1725" s="26"/>
      <c r="N1725" s="26"/>
      <c r="O1725" s="26"/>
      <c r="P1725" s="26"/>
      <c r="Q1725" s="26"/>
      <c r="R1725" s="26"/>
      <c r="S1725" s="26"/>
      <c r="T1725" s="27"/>
      <c r="U1725" s="28"/>
    </row>
    <row r="1726" spans="8:21" x14ac:dyDescent="0.25">
      <c r="H1726" s="24"/>
      <c r="I1726" s="25"/>
      <c r="J1726" s="25"/>
      <c r="K1726" s="26"/>
      <c r="L1726" s="26"/>
      <c r="M1726" s="26"/>
      <c r="N1726" s="26"/>
      <c r="O1726" s="26"/>
      <c r="P1726" s="26"/>
      <c r="Q1726" s="26"/>
      <c r="R1726" s="26"/>
      <c r="S1726" s="26"/>
      <c r="T1726" s="27"/>
      <c r="U1726" s="28"/>
    </row>
    <row r="1727" spans="8:21" x14ac:dyDescent="0.25">
      <c r="H1727" s="24"/>
      <c r="I1727" s="25"/>
      <c r="J1727" s="25"/>
      <c r="K1727" s="26"/>
      <c r="L1727" s="26"/>
      <c r="M1727" s="26"/>
      <c r="N1727" s="26"/>
      <c r="O1727" s="26"/>
      <c r="P1727" s="26"/>
      <c r="Q1727" s="26"/>
      <c r="R1727" s="26"/>
      <c r="S1727" s="26"/>
      <c r="T1727" s="27"/>
      <c r="U1727" s="28"/>
    </row>
    <row r="1728" spans="8:21" x14ac:dyDescent="0.25">
      <c r="H1728" s="24"/>
      <c r="I1728" s="25"/>
      <c r="J1728" s="25"/>
      <c r="K1728" s="26"/>
      <c r="L1728" s="26"/>
      <c r="M1728" s="26"/>
      <c r="N1728" s="26"/>
      <c r="O1728" s="26"/>
      <c r="P1728" s="26"/>
      <c r="Q1728" s="26"/>
      <c r="R1728" s="26"/>
      <c r="S1728" s="26"/>
      <c r="T1728" s="27"/>
      <c r="U1728" s="28"/>
    </row>
    <row r="1729" spans="8:21" x14ac:dyDescent="0.25">
      <c r="H1729" s="24"/>
      <c r="I1729" s="25"/>
      <c r="J1729" s="25"/>
      <c r="K1729" s="26"/>
      <c r="L1729" s="26"/>
      <c r="M1729" s="26"/>
      <c r="N1729" s="26"/>
      <c r="O1729" s="26"/>
      <c r="P1729" s="26"/>
      <c r="Q1729" s="26"/>
      <c r="R1729" s="26"/>
      <c r="S1729" s="26"/>
      <c r="T1729" s="27"/>
      <c r="U1729" s="28"/>
    </row>
    <row r="1730" spans="8:21" x14ac:dyDescent="0.25">
      <c r="H1730" s="24"/>
      <c r="I1730" s="25"/>
      <c r="J1730" s="25"/>
      <c r="K1730" s="26"/>
      <c r="L1730" s="26"/>
      <c r="M1730" s="26"/>
      <c r="N1730" s="26"/>
      <c r="O1730" s="26"/>
      <c r="P1730" s="26"/>
      <c r="Q1730" s="26"/>
      <c r="R1730" s="26"/>
      <c r="S1730" s="26"/>
      <c r="T1730" s="27"/>
      <c r="U1730" s="28"/>
    </row>
    <row r="1731" spans="8:21" x14ac:dyDescent="0.25">
      <c r="H1731" s="24"/>
      <c r="I1731" s="25"/>
      <c r="J1731" s="25"/>
      <c r="K1731" s="26"/>
      <c r="L1731" s="26"/>
      <c r="M1731" s="26"/>
      <c r="N1731" s="26"/>
      <c r="O1731" s="26"/>
      <c r="P1731" s="26"/>
      <c r="Q1731" s="26"/>
      <c r="R1731" s="26"/>
      <c r="S1731" s="26"/>
      <c r="T1731" s="27"/>
      <c r="U1731" s="28"/>
    </row>
    <row r="1732" spans="8:21" x14ac:dyDescent="0.25">
      <c r="H1732" s="24"/>
      <c r="I1732" s="25"/>
      <c r="J1732" s="25"/>
      <c r="K1732" s="26"/>
      <c r="L1732" s="26"/>
      <c r="M1732" s="26"/>
      <c r="N1732" s="26"/>
      <c r="O1732" s="26"/>
      <c r="P1732" s="26"/>
      <c r="Q1732" s="26"/>
      <c r="R1732" s="26"/>
      <c r="S1732" s="26"/>
      <c r="T1732" s="27"/>
      <c r="U1732" s="28"/>
    </row>
    <row r="1733" spans="8:21" x14ac:dyDescent="0.25">
      <c r="H1733" s="24"/>
      <c r="I1733" s="25"/>
      <c r="J1733" s="25"/>
      <c r="K1733" s="26"/>
      <c r="L1733" s="26"/>
      <c r="M1733" s="26"/>
      <c r="N1733" s="26"/>
      <c r="O1733" s="26"/>
      <c r="P1733" s="26"/>
      <c r="Q1733" s="26"/>
      <c r="R1733" s="26"/>
      <c r="S1733" s="26"/>
      <c r="T1733" s="27"/>
      <c r="U1733" s="28"/>
    </row>
    <row r="1734" spans="8:21" x14ac:dyDescent="0.25">
      <c r="H1734" s="24"/>
      <c r="I1734" s="25"/>
      <c r="J1734" s="25"/>
      <c r="K1734" s="26"/>
      <c r="L1734" s="26"/>
      <c r="M1734" s="26"/>
      <c r="N1734" s="26"/>
      <c r="O1734" s="26"/>
      <c r="P1734" s="26"/>
      <c r="Q1734" s="26"/>
      <c r="R1734" s="26"/>
      <c r="S1734" s="26"/>
      <c r="T1734" s="27"/>
      <c r="U1734" s="28"/>
    </row>
    <row r="1735" spans="8:21" x14ac:dyDescent="0.25">
      <c r="H1735" s="24"/>
      <c r="I1735" s="25"/>
      <c r="J1735" s="25"/>
      <c r="K1735" s="26"/>
      <c r="L1735" s="26"/>
      <c r="M1735" s="26"/>
      <c r="N1735" s="26"/>
      <c r="O1735" s="26"/>
      <c r="P1735" s="26"/>
      <c r="Q1735" s="26"/>
      <c r="R1735" s="26"/>
      <c r="S1735" s="26"/>
      <c r="T1735" s="27"/>
      <c r="U1735" s="28"/>
    </row>
    <row r="1736" spans="8:21" x14ac:dyDescent="0.25">
      <c r="H1736" s="24"/>
      <c r="I1736" s="25"/>
      <c r="J1736" s="25"/>
      <c r="K1736" s="26"/>
      <c r="L1736" s="26"/>
      <c r="M1736" s="26"/>
      <c r="N1736" s="26"/>
      <c r="O1736" s="26"/>
      <c r="P1736" s="26"/>
      <c r="Q1736" s="26"/>
      <c r="R1736" s="26"/>
      <c r="S1736" s="26"/>
      <c r="T1736" s="27"/>
      <c r="U1736" s="28"/>
    </row>
    <row r="1737" spans="8:21" x14ac:dyDescent="0.25">
      <c r="H1737" s="24"/>
      <c r="I1737" s="25"/>
      <c r="J1737" s="25"/>
      <c r="K1737" s="26"/>
      <c r="L1737" s="26"/>
      <c r="M1737" s="26"/>
      <c r="N1737" s="26"/>
      <c r="O1737" s="26"/>
      <c r="P1737" s="26"/>
      <c r="Q1737" s="26"/>
      <c r="R1737" s="26"/>
      <c r="S1737" s="26"/>
      <c r="T1737" s="27"/>
      <c r="U1737" s="28"/>
    </row>
    <row r="1738" spans="8:21" x14ac:dyDescent="0.25">
      <c r="H1738" s="24"/>
      <c r="I1738" s="25"/>
      <c r="J1738" s="25"/>
      <c r="K1738" s="26"/>
      <c r="L1738" s="26"/>
      <c r="M1738" s="26"/>
      <c r="N1738" s="26"/>
      <c r="O1738" s="26"/>
      <c r="P1738" s="26"/>
      <c r="Q1738" s="26"/>
      <c r="R1738" s="26"/>
      <c r="S1738" s="26"/>
      <c r="T1738" s="27"/>
      <c r="U1738" s="28"/>
    </row>
    <row r="1739" spans="8:21" x14ac:dyDescent="0.25">
      <c r="H1739" s="24"/>
      <c r="I1739" s="25"/>
      <c r="J1739" s="25"/>
      <c r="K1739" s="26"/>
      <c r="L1739" s="26"/>
      <c r="M1739" s="26"/>
      <c r="N1739" s="26"/>
      <c r="O1739" s="26"/>
      <c r="P1739" s="26"/>
      <c r="Q1739" s="26"/>
      <c r="R1739" s="26"/>
      <c r="S1739" s="26"/>
      <c r="T1739" s="27"/>
      <c r="U1739" s="28"/>
    </row>
    <row r="1740" spans="8:21" x14ac:dyDescent="0.25">
      <c r="H1740" s="24"/>
      <c r="I1740" s="25"/>
      <c r="J1740" s="25"/>
      <c r="K1740" s="26"/>
      <c r="L1740" s="26"/>
      <c r="M1740" s="26"/>
      <c r="N1740" s="26"/>
      <c r="O1740" s="26"/>
      <c r="P1740" s="26"/>
      <c r="Q1740" s="26"/>
      <c r="R1740" s="26"/>
      <c r="S1740" s="26"/>
      <c r="T1740" s="27"/>
      <c r="U1740" s="28"/>
    </row>
    <row r="1741" spans="8:21" x14ac:dyDescent="0.25">
      <c r="H1741" s="24"/>
      <c r="I1741" s="25"/>
      <c r="J1741" s="25"/>
      <c r="K1741" s="26"/>
      <c r="L1741" s="26"/>
      <c r="M1741" s="26"/>
      <c r="N1741" s="26"/>
      <c r="O1741" s="26"/>
      <c r="P1741" s="26"/>
      <c r="Q1741" s="26"/>
      <c r="R1741" s="26"/>
      <c r="S1741" s="26"/>
      <c r="T1741" s="27"/>
      <c r="U1741" s="28"/>
    </row>
    <row r="1742" spans="8:21" x14ac:dyDescent="0.25">
      <c r="H1742" s="24"/>
      <c r="I1742" s="25"/>
      <c r="J1742" s="25"/>
      <c r="K1742" s="26"/>
      <c r="L1742" s="26"/>
      <c r="M1742" s="26"/>
      <c r="N1742" s="26"/>
      <c r="O1742" s="26"/>
      <c r="P1742" s="26"/>
      <c r="Q1742" s="26"/>
      <c r="R1742" s="26"/>
      <c r="S1742" s="26"/>
      <c r="T1742" s="27"/>
      <c r="U1742" s="28"/>
    </row>
    <row r="1743" spans="8:21" x14ac:dyDescent="0.25">
      <c r="H1743" s="24"/>
      <c r="I1743" s="25"/>
      <c r="J1743" s="25"/>
      <c r="K1743" s="26"/>
      <c r="L1743" s="26"/>
      <c r="M1743" s="26"/>
      <c r="N1743" s="26"/>
      <c r="O1743" s="26"/>
      <c r="P1743" s="26"/>
      <c r="Q1743" s="26"/>
      <c r="R1743" s="26"/>
      <c r="S1743" s="26"/>
      <c r="T1743" s="27"/>
      <c r="U1743" s="28"/>
    </row>
    <row r="1744" spans="8:21" x14ac:dyDescent="0.25">
      <c r="H1744" s="24"/>
      <c r="I1744" s="25"/>
      <c r="J1744" s="25"/>
      <c r="K1744" s="26"/>
      <c r="L1744" s="26"/>
      <c r="M1744" s="26"/>
      <c r="N1744" s="26"/>
      <c r="O1744" s="26"/>
      <c r="P1744" s="26"/>
      <c r="Q1744" s="26"/>
      <c r="R1744" s="26"/>
      <c r="S1744" s="26"/>
      <c r="T1744" s="27"/>
      <c r="U1744" s="28"/>
    </row>
    <row r="1745" spans="8:21" x14ac:dyDescent="0.25">
      <c r="H1745" s="24"/>
      <c r="I1745" s="25"/>
      <c r="J1745" s="25"/>
      <c r="K1745" s="26"/>
      <c r="L1745" s="26"/>
      <c r="M1745" s="26"/>
      <c r="N1745" s="26"/>
      <c r="O1745" s="26"/>
      <c r="P1745" s="26"/>
      <c r="Q1745" s="26"/>
      <c r="R1745" s="26"/>
      <c r="S1745" s="26"/>
      <c r="T1745" s="27"/>
      <c r="U1745" s="28"/>
    </row>
    <row r="1746" spans="8:21" x14ac:dyDescent="0.25">
      <c r="H1746" s="24"/>
      <c r="I1746" s="25"/>
      <c r="J1746" s="25"/>
      <c r="K1746" s="26"/>
      <c r="L1746" s="26"/>
      <c r="M1746" s="26"/>
      <c r="N1746" s="26"/>
      <c r="O1746" s="26"/>
      <c r="P1746" s="26"/>
      <c r="Q1746" s="26"/>
      <c r="R1746" s="26"/>
      <c r="S1746" s="26"/>
      <c r="T1746" s="27"/>
      <c r="U1746" s="28"/>
    </row>
    <row r="1747" spans="8:21" x14ac:dyDescent="0.25">
      <c r="H1747" s="24"/>
      <c r="I1747" s="25"/>
      <c r="J1747" s="25"/>
      <c r="K1747" s="26"/>
      <c r="L1747" s="26"/>
      <c r="M1747" s="26"/>
      <c r="N1747" s="26"/>
      <c r="O1747" s="26"/>
      <c r="P1747" s="26"/>
      <c r="Q1747" s="26"/>
      <c r="R1747" s="26"/>
      <c r="S1747" s="26"/>
      <c r="T1747" s="27"/>
      <c r="U1747" s="28"/>
    </row>
    <row r="1748" spans="8:21" x14ac:dyDescent="0.25">
      <c r="H1748" s="24"/>
      <c r="I1748" s="25"/>
      <c r="J1748" s="25"/>
      <c r="K1748" s="26"/>
      <c r="L1748" s="26"/>
      <c r="M1748" s="26"/>
      <c r="N1748" s="26"/>
      <c r="O1748" s="26"/>
      <c r="P1748" s="26"/>
      <c r="Q1748" s="26"/>
      <c r="R1748" s="26"/>
      <c r="S1748" s="26"/>
      <c r="T1748" s="27"/>
      <c r="U1748" s="28"/>
    </row>
    <row r="1749" spans="8:21" x14ac:dyDescent="0.25">
      <c r="H1749" s="24"/>
      <c r="I1749" s="25"/>
      <c r="J1749" s="25"/>
      <c r="K1749" s="26"/>
      <c r="L1749" s="26"/>
      <c r="M1749" s="26"/>
      <c r="N1749" s="26"/>
      <c r="O1749" s="26"/>
      <c r="P1749" s="26"/>
      <c r="Q1749" s="26"/>
      <c r="R1749" s="26"/>
      <c r="S1749" s="26"/>
      <c r="T1749" s="27"/>
      <c r="U1749" s="28"/>
    </row>
    <row r="1750" spans="8:21" x14ac:dyDescent="0.25">
      <c r="H1750" s="24"/>
      <c r="I1750" s="25"/>
      <c r="J1750" s="25"/>
      <c r="K1750" s="26"/>
      <c r="L1750" s="26"/>
      <c r="M1750" s="26"/>
      <c r="N1750" s="26"/>
      <c r="O1750" s="26"/>
      <c r="P1750" s="26"/>
      <c r="Q1750" s="26"/>
      <c r="R1750" s="26"/>
      <c r="S1750" s="26"/>
      <c r="T1750" s="27"/>
      <c r="U1750" s="28"/>
    </row>
    <row r="1751" spans="8:21" x14ac:dyDescent="0.25">
      <c r="H1751" s="24"/>
      <c r="I1751" s="25"/>
      <c r="J1751" s="25"/>
      <c r="K1751" s="26"/>
      <c r="L1751" s="26"/>
      <c r="M1751" s="26"/>
      <c r="N1751" s="26"/>
      <c r="O1751" s="26"/>
      <c r="P1751" s="26"/>
      <c r="Q1751" s="26"/>
      <c r="R1751" s="26"/>
      <c r="S1751" s="26"/>
      <c r="T1751" s="27"/>
      <c r="U1751" s="28"/>
    </row>
    <row r="1752" spans="8:21" x14ac:dyDescent="0.25">
      <c r="H1752" s="24"/>
      <c r="I1752" s="25"/>
      <c r="J1752" s="25"/>
      <c r="K1752" s="26"/>
      <c r="L1752" s="26"/>
      <c r="M1752" s="26"/>
      <c r="N1752" s="26"/>
      <c r="O1752" s="26"/>
      <c r="P1752" s="26"/>
      <c r="Q1752" s="26"/>
      <c r="R1752" s="26"/>
      <c r="S1752" s="26"/>
      <c r="T1752" s="27"/>
      <c r="U1752" s="28"/>
    </row>
    <row r="1753" spans="8:21" x14ac:dyDescent="0.25">
      <c r="H1753" s="24"/>
      <c r="I1753" s="25"/>
      <c r="J1753" s="25"/>
      <c r="K1753" s="26"/>
      <c r="L1753" s="26"/>
      <c r="M1753" s="26"/>
      <c r="N1753" s="26"/>
      <c r="O1753" s="26"/>
      <c r="P1753" s="26"/>
      <c r="Q1753" s="26"/>
      <c r="R1753" s="26"/>
      <c r="S1753" s="26"/>
      <c r="T1753" s="27"/>
      <c r="U1753" s="28"/>
    </row>
    <row r="1754" spans="8:21" x14ac:dyDescent="0.25">
      <c r="H1754" s="24"/>
      <c r="I1754" s="25"/>
      <c r="J1754" s="25"/>
      <c r="K1754" s="26"/>
      <c r="L1754" s="26"/>
      <c r="M1754" s="26"/>
      <c r="N1754" s="26"/>
      <c r="O1754" s="26"/>
      <c r="P1754" s="26"/>
      <c r="Q1754" s="26"/>
      <c r="R1754" s="26"/>
      <c r="S1754" s="26"/>
      <c r="T1754" s="27"/>
      <c r="U1754" s="28"/>
    </row>
    <row r="1755" spans="8:21" x14ac:dyDescent="0.25">
      <c r="H1755" s="24"/>
      <c r="I1755" s="25"/>
      <c r="J1755" s="25"/>
      <c r="K1755" s="26"/>
      <c r="L1755" s="26"/>
      <c r="M1755" s="26"/>
      <c r="N1755" s="26"/>
      <c r="O1755" s="26"/>
      <c r="P1755" s="26"/>
      <c r="Q1755" s="26"/>
      <c r="R1755" s="26"/>
      <c r="S1755" s="26"/>
      <c r="T1755" s="27"/>
      <c r="U1755" s="28"/>
    </row>
    <row r="1756" spans="8:21" x14ac:dyDescent="0.25">
      <c r="H1756" s="24"/>
      <c r="I1756" s="25"/>
      <c r="J1756" s="25"/>
      <c r="K1756" s="26"/>
      <c r="L1756" s="26"/>
      <c r="M1756" s="26"/>
      <c r="N1756" s="26"/>
      <c r="O1756" s="26"/>
      <c r="P1756" s="26"/>
      <c r="Q1756" s="26"/>
      <c r="R1756" s="26"/>
      <c r="S1756" s="26"/>
      <c r="T1756" s="27"/>
      <c r="U1756" s="28"/>
    </row>
    <row r="1757" spans="8:21" x14ac:dyDescent="0.25">
      <c r="H1757" s="24"/>
      <c r="I1757" s="25"/>
      <c r="J1757" s="25"/>
      <c r="K1757" s="26"/>
      <c r="L1757" s="26"/>
      <c r="M1757" s="26"/>
      <c r="N1757" s="26"/>
      <c r="O1757" s="26"/>
      <c r="P1757" s="26"/>
      <c r="Q1757" s="26"/>
      <c r="R1757" s="26"/>
      <c r="S1757" s="26"/>
      <c r="T1757" s="27"/>
      <c r="U1757" s="28"/>
    </row>
    <row r="1758" spans="8:21" x14ac:dyDescent="0.25">
      <c r="H1758" s="24"/>
      <c r="I1758" s="25"/>
      <c r="J1758" s="25"/>
      <c r="K1758" s="26"/>
      <c r="L1758" s="26"/>
      <c r="M1758" s="26"/>
      <c r="N1758" s="26"/>
      <c r="O1758" s="26"/>
      <c r="P1758" s="26"/>
      <c r="Q1758" s="26"/>
      <c r="R1758" s="26"/>
      <c r="S1758" s="26"/>
      <c r="T1758" s="27"/>
      <c r="U1758" s="28"/>
    </row>
    <row r="1759" spans="8:21" x14ac:dyDescent="0.25">
      <c r="H1759" s="24"/>
      <c r="I1759" s="25"/>
      <c r="J1759" s="25"/>
      <c r="K1759" s="26"/>
      <c r="L1759" s="26"/>
      <c r="M1759" s="26"/>
      <c r="N1759" s="26"/>
      <c r="O1759" s="26"/>
      <c r="P1759" s="26"/>
      <c r="Q1759" s="26"/>
      <c r="R1759" s="26"/>
      <c r="S1759" s="26"/>
      <c r="T1759" s="27"/>
      <c r="U1759" s="28"/>
    </row>
    <row r="1760" spans="8:21" x14ac:dyDescent="0.25">
      <c r="H1760" s="24"/>
      <c r="I1760" s="25"/>
      <c r="J1760" s="25"/>
      <c r="K1760" s="26"/>
      <c r="L1760" s="26"/>
      <c r="M1760" s="26"/>
      <c r="N1760" s="26"/>
      <c r="O1760" s="26"/>
      <c r="P1760" s="26"/>
      <c r="Q1760" s="26"/>
      <c r="R1760" s="26"/>
      <c r="S1760" s="26"/>
      <c r="T1760" s="27"/>
      <c r="U1760" s="28"/>
    </row>
    <row r="1761" spans="8:21" x14ac:dyDescent="0.25">
      <c r="H1761" s="24"/>
      <c r="I1761" s="25"/>
      <c r="J1761" s="25"/>
      <c r="K1761" s="26"/>
      <c r="L1761" s="26"/>
      <c r="M1761" s="26"/>
      <c r="N1761" s="26"/>
      <c r="O1761" s="26"/>
      <c r="P1761" s="26"/>
      <c r="Q1761" s="26"/>
      <c r="R1761" s="26"/>
      <c r="S1761" s="26"/>
      <c r="T1761" s="27"/>
      <c r="U1761" s="28"/>
    </row>
    <row r="1762" spans="8:21" x14ac:dyDescent="0.25">
      <c r="H1762" s="24"/>
      <c r="I1762" s="25"/>
      <c r="J1762" s="25"/>
      <c r="K1762" s="26"/>
      <c r="L1762" s="26"/>
      <c r="M1762" s="26"/>
      <c r="N1762" s="26"/>
      <c r="O1762" s="26"/>
      <c r="P1762" s="26"/>
      <c r="Q1762" s="26"/>
      <c r="R1762" s="26"/>
      <c r="S1762" s="26"/>
      <c r="T1762" s="27"/>
      <c r="U1762" s="28"/>
    </row>
    <row r="1763" spans="8:21" x14ac:dyDescent="0.25">
      <c r="H1763" s="24"/>
      <c r="I1763" s="25"/>
      <c r="J1763" s="25"/>
      <c r="K1763" s="26"/>
      <c r="L1763" s="26"/>
      <c r="M1763" s="26"/>
      <c r="N1763" s="26"/>
      <c r="O1763" s="26"/>
      <c r="P1763" s="26"/>
      <c r="Q1763" s="26"/>
      <c r="R1763" s="26"/>
      <c r="S1763" s="26"/>
      <c r="T1763" s="27"/>
      <c r="U1763" s="28"/>
    </row>
    <row r="1764" spans="8:21" x14ac:dyDescent="0.25">
      <c r="H1764" s="24"/>
      <c r="I1764" s="25"/>
      <c r="J1764" s="25"/>
      <c r="K1764" s="26"/>
      <c r="L1764" s="26"/>
      <c r="M1764" s="26"/>
      <c r="N1764" s="26"/>
      <c r="O1764" s="26"/>
      <c r="P1764" s="26"/>
      <c r="Q1764" s="26"/>
      <c r="R1764" s="26"/>
      <c r="S1764" s="26"/>
      <c r="T1764" s="27"/>
      <c r="U1764" s="28"/>
    </row>
    <row r="1765" spans="8:21" x14ac:dyDescent="0.25">
      <c r="H1765" s="24"/>
      <c r="I1765" s="25"/>
      <c r="J1765" s="25"/>
      <c r="K1765" s="26"/>
      <c r="L1765" s="26"/>
      <c r="M1765" s="26"/>
      <c r="N1765" s="26"/>
      <c r="O1765" s="26"/>
      <c r="P1765" s="26"/>
      <c r="Q1765" s="26"/>
      <c r="R1765" s="26"/>
      <c r="S1765" s="26"/>
      <c r="T1765" s="27"/>
      <c r="U1765" s="28"/>
    </row>
    <row r="1766" spans="8:21" x14ac:dyDescent="0.25">
      <c r="H1766" s="24"/>
      <c r="I1766" s="25"/>
      <c r="J1766" s="25"/>
      <c r="K1766" s="26"/>
      <c r="L1766" s="26"/>
      <c r="M1766" s="26"/>
      <c r="N1766" s="26"/>
      <c r="O1766" s="26"/>
      <c r="P1766" s="26"/>
      <c r="Q1766" s="26"/>
      <c r="R1766" s="26"/>
      <c r="S1766" s="26"/>
      <c r="T1766" s="27"/>
      <c r="U1766" s="28"/>
    </row>
    <row r="1767" spans="8:21" x14ac:dyDescent="0.25">
      <c r="H1767" s="24"/>
      <c r="I1767" s="25"/>
      <c r="J1767" s="25"/>
      <c r="K1767" s="26"/>
      <c r="L1767" s="26"/>
      <c r="M1767" s="26"/>
      <c r="N1767" s="26"/>
      <c r="O1767" s="26"/>
      <c r="P1767" s="26"/>
      <c r="Q1767" s="26"/>
      <c r="R1767" s="26"/>
      <c r="S1767" s="26"/>
      <c r="T1767" s="27"/>
      <c r="U1767" s="28"/>
    </row>
    <row r="1768" spans="8:21" x14ac:dyDescent="0.25">
      <c r="H1768" s="24"/>
      <c r="I1768" s="25"/>
      <c r="J1768" s="25"/>
      <c r="K1768" s="26"/>
      <c r="L1768" s="26"/>
      <c r="M1768" s="26"/>
      <c r="N1768" s="26"/>
      <c r="O1768" s="26"/>
      <c r="P1768" s="26"/>
      <c r="Q1768" s="26"/>
      <c r="R1768" s="26"/>
      <c r="S1768" s="26"/>
      <c r="T1768" s="27"/>
      <c r="U1768" s="28"/>
    </row>
    <row r="1769" spans="8:21" x14ac:dyDescent="0.25">
      <c r="H1769" s="24"/>
      <c r="I1769" s="25"/>
      <c r="J1769" s="25"/>
      <c r="K1769" s="26"/>
      <c r="L1769" s="26"/>
      <c r="M1769" s="26"/>
      <c r="N1769" s="26"/>
      <c r="O1769" s="26"/>
      <c r="P1769" s="26"/>
      <c r="Q1769" s="26"/>
      <c r="R1769" s="26"/>
      <c r="S1769" s="26"/>
      <c r="T1769" s="27"/>
      <c r="U1769" s="28"/>
    </row>
    <row r="1770" spans="8:21" x14ac:dyDescent="0.25">
      <c r="H1770" s="24"/>
      <c r="I1770" s="25"/>
      <c r="J1770" s="25"/>
      <c r="K1770" s="26"/>
      <c r="L1770" s="26"/>
      <c r="M1770" s="26"/>
      <c r="N1770" s="26"/>
      <c r="O1770" s="26"/>
      <c r="P1770" s="26"/>
      <c r="Q1770" s="26"/>
      <c r="R1770" s="26"/>
      <c r="S1770" s="26"/>
      <c r="T1770" s="27"/>
      <c r="U1770" s="28"/>
    </row>
    <row r="1771" spans="8:21" x14ac:dyDescent="0.25">
      <c r="H1771" s="24"/>
      <c r="I1771" s="25"/>
      <c r="J1771" s="25"/>
      <c r="K1771" s="26"/>
      <c r="L1771" s="26"/>
      <c r="M1771" s="26"/>
      <c r="N1771" s="26"/>
      <c r="O1771" s="26"/>
      <c r="P1771" s="26"/>
      <c r="Q1771" s="26"/>
      <c r="R1771" s="26"/>
      <c r="S1771" s="26"/>
      <c r="T1771" s="27"/>
      <c r="U1771" s="28"/>
    </row>
    <row r="1772" spans="8:21" x14ac:dyDescent="0.25">
      <c r="H1772" s="24"/>
      <c r="I1772" s="25"/>
      <c r="J1772" s="25"/>
      <c r="K1772" s="26"/>
      <c r="L1772" s="26"/>
      <c r="M1772" s="26"/>
      <c r="N1772" s="26"/>
      <c r="O1772" s="26"/>
      <c r="P1772" s="26"/>
      <c r="Q1772" s="26"/>
      <c r="R1772" s="26"/>
      <c r="S1772" s="26"/>
      <c r="T1772" s="27"/>
      <c r="U1772" s="28"/>
    </row>
    <row r="1773" spans="8:21" x14ac:dyDescent="0.25">
      <c r="H1773" s="24"/>
      <c r="I1773" s="25"/>
      <c r="J1773" s="25"/>
      <c r="K1773" s="26"/>
      <c r="L1773" s="26"/>
      <c r="M1773" s="26"/>
      <c r="N1773" s="26"/>
      <c r="O1773" s="26"/>
      <c r="P1773" s="26"/>
      <c r="Q1773" s="26"/>
      <c r="R1773" s="26"/>
      <c r="S1773" s="26"/>
      <c r="T1773" s="27"/>
      <c r="U1773" s="28"/>
    </row>
    <row r="1774" spans="8:21" x14ac:dyDescent="0.25">
      <c r="H1774" s="24"/>
      <c r="I1774" s="25"/>
      <c r="J1774" s="25"/>
      <c r="K1774" s="26"/>
      <c r="L1774" s="26"/>
      <c r="M1774" s="26"/>
      <c r="N1774" s="26"/>
      <c r="O1774" s="26"/>
      <c r="P1774" s="26"/>
      <c r="Q1774" s="26"/>
      <c r="R1774" s="26"/>
      <c r="S1774" s="26"/>
      <c r="T1774" s="27"/>
      <c r="U1774" s="28"/>
    </row>
    <row r="1775" spans="8:21" x14ac:dyDescent="0.25">
      <c r="H1775" s="24"/>
      <c r="I1775" s="25"/>
      <c r="J1775" s="25"/>
      <c r="K1775" s="26"/>
      <c r="L1775" s="26"/>
      <c r="M1775" s="26"/>
      <c r="N1775" s="26"/>
      <c r="O1775" s="26"/>
      <c r="P1775" s="26"/>
      <c r="Q1775" s="26"/>
      <c r="R1775" s="26"/>
      <c r="S1775" s="26"/>
      <c r="T1775" s="27"/>
      <c r="U1775" s="28"/>
    </row>
    <row r="1776" spans="8:21" x14ac:dyDescent="0.25">
      <c r="H1776" s="24"/>
      <c r="I1776" s="25"/>
      <c r="J1776" s="25"/>
      <c r="K1776" s="26"/>
      <c r="L1776" s="26"/>
      <c r="M1776" s="26"/>
      <c r="N1776" s="26"/>
      <c r="O1776" s="26"/>
      <c r="P1776" s="26"/>
      <c r="Q1776" s="26"/>
      <c r="R1776" s="26"/>
      <c r="S1776" s="26"/>
      <c r="T1776" s="27"/>
      <c r="U1776" s="28"/>
    </row>
    <row r="1777" spans="8:21" x14ac:dyDescent="0.25">
      <c r="H1777" s="24"/>
      <c r="I1777" s="25"/>
      <c r="J1777" s="25"/>
      <c r="K1777" s="26"/>
      <c r="L1777" s="26"/>
      <c r="M1777" s="26"/>
      <c r="N1777" s="26"/>
      <c r="O1777" s="26"/>
      <c r="P1777" s="26"/>
      <c r="Q1777" s="26"/>
      <c r="R1777" s="26"/>
      <c r="S1777" s="26"/>
      <c r="T1777" s="27"/>
      <c r="U1777" s="28"/>
    </row>
    <row r="1778" spans="8:21" x14ac:dyDescent="0.25">
      <c r="H1778" s="24"/>
      <c r="I1778" s="25"/>
      <c r="J1778" s="25"/>
      <c r="K1778" s="26"/>
      <c r="L1778" s="26"/>
      <c r="M1778" s="26"/>
      <c r="N1778" s="26"/>
      <c r="O1778" s="26"/>
      <c r="P1778" s="26"/>
      <c r="Q1778" s="26"/>
      <c r="R1778" s="26"/>
      <c r="S1778" s="26"/>
      <c r="T1778" s="27"/>
      <c r="U1778" s="28"/>
    </row>
    <row r="1779" spans="8:21" x14ac:dyDescent="0.25">
      <c r="H1779" s="24"/>
      <c r="I1779" s="25"/>
      <c r="J1779" s="25"/>
      <c r="K1779" s="26"/>
      <c r="L1779" s="26"/>
      <c r="M1779" s="26"/>
      <c r="N1779" s="26"/>
      <c r="O1779" s="26"/>
      <c r="P1779" s="26"/>
      <c r="Q1779" s="26"/>
      <c r="R1779" s="26"/>
      <c r="S1779" s="26"/>
      <c r="T1779" s="27"/>
      <c r="U1779" s="28"/>
    </row>
    <row r="1780" spans="8:21" x14ac:dyDescent="0.25">
      <c r="H1780" s="24"/>
      <c r="I1780" s="25"/>
      <c r="J1780" s="25"/>
      <c r="K1780" s="26"/>
      <c r="L1780" s="26"/>
      <c r="M1780" s="26"/>
      <c r="N1780" s="26"/>
      <c r="O1780" s="26"/>
      <c r="P1780" s="26"/>
      <c r="Q1780" s="26"/>
      <c r="R1780" s="26"/>
      <c r="S1780" s="26"/>
      <c r="T1780" s="27"/>
      <c r="U1780" s="28"/>
    </row>
    <row r="1781" spans="8:21" x14ac:dyDescent="0.25">
      <c r="H1781" s="24"/>
      <c r="I1781" s="25"/>
      <c r="J1781" s="25"/>
      <c r="K1781" s="26"/>
      <c r="L1781" s="26"/>
      <c r="M1781" s="26"/>
      <c r="N1781" s="26"/>
      <c r="O1781" s="26"/>
      <c r="P1781" s="26"/>
      <c r="Q1781" s="26"/>
      <c r="R1781" s="26"/>
      <c r="S1781" s="26"/>
      <c r="T1781" s="27"/>
      <c r="U1781" s="28"/>
    </row>
    <row r="1782" spans="8:21" x14ac:dyDescent="0.25">
      <c r="H1782" s="24"/>
      <c r="I1782" s="25"/>
      <c r="J1782" s="25"/>
      <c r="K1782" s="26"/>
      <c r="L1782" s="26"/>
      <c r="M1782" s="26"/>
      <c r="N1782" s="26"/>
      <c r="O1782" s="26"/>
      <c r="P1782" s="26"/>
      <c r="Q1782" s="26"/>
      <c r="R1782" s="26"/>
      <c r="S1782" s="26"/>
      <c r="T1782" s="27"/>
      <c r="U1782" s="28"/>
    </row>
    <row r="1783" spans="8:21" x14ac:dyDescent="0.25">
      <c r="H1783" s="24"/>
      <c r="I1783" s="25"/>
      <c r="J1783" s="25"/>
      <c r="K1783" s="26"/>
      <c r="L1783" s="26"/>
      <c r="M1783" s="26"/>
      <c r="N1783" s="26"/>
      <c r="O1783" s="26"/>
      <c r="P1783" s="26"/>
      <c r="Q1783" s="26"/>
      <c r="R1783" s="26"/>
      <c r="S1783" s="26"/>
      <c r="T1783" s="27"/>
      <c r="U1783" s="28"/>
    </row>
    <row r="1784" spans="8:21" x14ac:dyDescent="0.25">
      <c r="H1784" s="24"/>
      <c r="I1784" s="25"/>
      <c r="J1784" s="25"/>
      <c r="K1784" s="26"/>
      <c r="L1784" s="26"/>
      <c r="M1784" s="26"/>
      <c r="N1784" s="26"/>
      <c r="O1784" s="26"/>
      <c r="P1784" s="26"/>
      <c r="Q1784" s="26"/>
      <c r="R1784" s="26"/>
      <c r="S1784" s="26"/>
      <c r="T1784" s="27"/>
      <c r="U1784" s="28"/>
    </row>
    <row r="1785" spans="8:21" x14ac:dyDescent="0.25">
      <c r="H1785" s="24"/>
      <c r="I1785" s="25"/>
      <c r="J1785" s="25"/>
      <c r="K1785" s="26"/>
      <c r="L1785" s="26"/>
      <c r="M1785" s="26"/>
      <c r="N1785" s="26"/>
      <c r="O1785" s="26"/>
      <c r="P1785" s="26"/>
      <c r="Q1785" s="26"/>
      <c r="R1785" s="26"/>
      <c r="S1785" s="26"/>
      <c r="T1785" s="27"/>
      <c r="U1785" s="28"/>
    </row>
    <row r="1786" spans="8:21" x14ac:dyDescent="0.25">
      <c r="H1786" s="24"/>
      <c r="I1786" s="25"/>
      <c r="J1786" s="25"/>
      <c r="K1786" s="26"/>
      <c r="L1786" s="26"/>
      <c r="M1786" s="26"/>
      <c r="N1786" s="26"/>
      <c r="O1786" s="26"/>
      <c r="P1786" s="26"/>
      <c r="Q1786" s="26"/>
      <c r="R1786" s="26"/>
      <c r="S1786" s="26"/>
      <c r="T1786" s="27"/>
      <c r="U1786" s="28"/>
    </row>
    <row r="1787" spans="8:21" x14ac:dyDescent="0.25">
      <c r="H1787" s="24"/>
      <c r="I1787" s="25"/>
      <c r="J1787" s="25"/>
      <c r="K1787" s="26"/>
      <c r="L1787" s="26"/>
      <c r="M1787" s="26"/>
      <c r="N1787" s="26"/>
      <c r="O1787" s="26"/>
      <c r="P1787" s="26"/>
      <c r="Q1787" s="26"/>
      <c r="R1787" s="26"/>
      <c r="S1787" s="26"/>
      <c r="T1787" s="27"/>
      <c r="U1787" s="28"/>
    </row>
    <row r="1788" spans="8:21" x14ac:dyDescent="0.25">
      <c r="H1788" s="24"/>
      <c r="I1788" s="25"/>
      <c r="J1788" s="25"/>
      <c r="K1788" s="26"/>
      <c r="L1788" s="26"/>
      <c r="M1788" s="26"/>
      <c r="N1788" s="26"/>
      <c r="O1788" s="26"/>
      <c r="P1788" s="26"/>
      <c r="Q1788" s="26"/>
      <c r="R1788" s="26"/>
      <c r="S1788" s="26"/>
      <c r="T1788" s="27"/>
      <c r="U1788" s="28"/>
    </row>
    <row r="1789" spans="8:21" x14ac:dyDescent="0.25">
      <c r="H1789" s="24"/>
      <c r="I1789" s="25"/>
      <c r="J1789" s="25"/>
      <c r="K1789" s="26"/>
      <c r="L1789" s="26"/>
      <c r="M1789" s="26"/>
      <c r="N1789" s="26"/>
      <c r="O1789" s="26"/>
      <c r="P1789" s="26"/>
      <c r="Q1789" s="26"/>
      <c r="R1789" s="26"/>
      <c r="S1789" s="26"/>
      <c r="T1789" s="27"/>
      <c r="U1789" s="28"/>
    </row>
    <row r="1790" spans="8:21" x14ac:dyDescent="0.25">
      <c r="H1790" s="24"/>
      <c r="I1790" s="25"/>
      <c r="J1790" s="25"/>
      <c r="K1790" s="26"/>
      <c r="L1790" s="26"/>
      <c r="M1790" s="26"/>
      <c r="N1790" s="26"/>
      <c r="O1790" s="26"/>
      <c r="P1790" s="26"/>
      <c r="Q1790" s="26"/>
      <c r="R1790" s="26"/>
      <c r="S1790" s="26"/>
      <c r="T1790" s="27"/>
      <c r="U1790" s="28"/>
    </row>
    <row r="1791" spans="8:21" x14ac:dyDescent="0.25">
      <c r="H1791" s="24"/>
      <c r="I1791" s="25"/>
      <c r="J1791" s="25"/>
      <c r="K1791" s="26"/>
      <c r="L1791" s="26"/>
      <c r="M1791" s="26"/>
      <c r="N1791" s="26"/>
      <c r="O1791" s="26"/>
      <c r="P1791" s="26"/>
      <c r="Q1791" s="26"/>
      <c r="R1791" s="26"/>
      <c r="S1791" s="26"/>
      <c r="T1791" s="27"/>
      <c r="U1791" s="28"/>
    </row>
    <row r="1792" spans="8:21" x14ac:dyDescent="0.25">
      <c r="H1792" s="24"/>
      <c r="I1792" s="25"/>
      <c r="J1792" s="25"/>
      <c r="K1792" s="26"/>
      <c r="L1792" s="26"/>
      <c r="M1792" s="26"/>
      <c r="N1792" s="26"/>
      <c r="O1792" s="26"/>
      <c r="P1792" s="26"/>
      <c r="Q1792" s="26"/>
      <c r="R1792" s="26"/>
      <c r="S1792" s="26"/>
      <c r="T1792" s="27"/>
      <c r="U1792" s="28"/>
    </row>
    <row r="1793" spans="8:21" x14ac:dyDescent="0.25">
      <c r="H1793" s="24"/>
      <c r="I1793" s="25"/>
      <c r="J1793" s="25"/>
      <c r="K1793" s="26"/>
      <c r="L1793" s="26"/>
      <c r="M1793" s="26"/>
      <c r="N1793" s="26"/>
      <c r="O1793" s="26"/>
      <c r="P1793" s="26"/>
      <c r="Q1793" s="26"/>
      <c r="R1793" s="26"/>
      <c r="S1793" s="26"/>
      <c r="T1793" s="27"/>
      <c r="U1793" s="28"/>
    </row>
    <row r="1794" spans="8:21" x14ac:dyDescent="0.25">
      <c r="H1794" s="24"/>
      <c r="I1794" s="25"/>
      <c r="J1794" s="25"/>
      <c r="K1794" s="26"/>
      <c r="L1794" s="26"/>
      <c r="M1794" s="26"/>
      <c r="N1794" s="26"/>
      <c r="O1794" s="26"/>
      <c r="P1794" s="26"/>
      <c r="Q1794" s="26"/>
      <c r="R1794" s="26"/>
      <c r="S1794" s="26"/>
      <c r="T1794" s="27"/>
      <c r="U1794" s="28"/>
    </row>
    <row r="1795" spans="8:21" x14ac:dyDescent="0.25">
      <c r="H1795" s="24"/>
      <c r="I1795" s="25"/>
      <c r="J1795" s="25"/>
      <c r="K1795" s="26"/>
      <c r="L1795" s="26"/>
      <c r="M1795" s="26"/>
      <c r="N1795" s="26"/>
      <c r="O1795" s="26"/>
      <c r="P1795" s="26"/>
      <c r="Q1795" s="26"/>
      <c r="R1795" s="26"/>
      <c r="S1795" s="26"/>
      <c r="T1795" s="27"/>
      <c r="U1795" s="28"/>
    </row>
    <row r="1796" spans="8:21" x14ac:dyDescent="0.25">
      <c r="H1796" s="24"/>
      <c r="I1796" s="25"/>
      <c r="J1796" s="25"/>
      <c r="K1796" s="26"/>
      <c r="L1796" s="26"/>
      <c r="M1796" s="26"/>
      <c r="N1796" s="26"/>
      <c r="O1796" s="26"/>
      <c r="P1796" s="26"/>
      <c r="Q1796" s="26"/>
      <c r="R1796" s="26"/>
      <c r="S1796" s="26"/>
      <c r="T1796" s="27"/>
      <c r="U1796" s="28"/>
    </row>
    <row r="1797" spans="8:21" x14ac:dyDescent="0.25">
      <c r="H1797" s="24"/>
      <c r="I1797" s="25"/>
      <c r="J1797" s="25"/>
      <c r="K1797" s="26"/>
      <c r="L1797" s="26"/>
      <c r="M1797" s="26"/>
      <c r="N1797" s="26"/>
      <c r="O1797" s="26"/>
      <c r="P1797" s="26"/>
      <c r="Q1797" s="26"/>
      <c r="R1797" s="26"/>
      <c r="S1797" s="26"/>
      <c r="T1797" s="27"/>
      <c r="U1797" s="28"/>
    </row>
    <row r="1798" spans="8:21" x14ac:dyDescent="0.25">
      <c r="H1798" s="24"/>
      <c r="I1798" s="25"/>
      <c r="J1798" s="25"/>
      <c r="K1798" s="26"/>
      <c r="L1798" s="26"/>
      <c r="M1798" s="26"/>
      <c r="N1798" s="26"/>
      <c r="O1798" s="26"/>
      <c r="P1798" s="26"/>
      <c r="Q1798" s="26"/>
      <c r="R1798" s="26"/>
      <c r="S1798" s="26"/>
      <c r="T1798" s="27"/>
      <c r="U1798" s="28"/>
    </row>
    <row r="1799" spans="8:21" x14ac:dyDescent="0.25">
      <c r="H1799" s="24"/>
      <c r="I1799" s="25"/>
      <c r="J1799" s="25"/>
      <c r="K1799" s="26"/>
      <c r="L1799" s="26"/>
      <c r="M1799" s="26"/>
      <c r="N1799" s="26"/>
      <c r="O1799" s="26"/>
      <c r="P1799" s="26"/>
      <c r="Q1799" s="26"/>
      <c r="R1799" s="26"/>
      <c r="S1799" s="26"/>
      <c r="T1799" s="27"/>
      <c r="U1799" s="28"/>
    </row>
    <row r="1800" spans="8:21" x14ac:dyDescent="0.25">
      <c r="H1800" s="24"/>
      <c r="I1800" s="25"/>
      <c r="J1800" s="25"/>
      <c r="K1800" s="26"/>
      <c r="L1800" s="26"/>
      <c r="M1800" s="26"/>
      <c r="N1800" s="26"/>
      <c r="O1800" s="26"/>
      <c r="P1800" s="26"/>
      <c r="Q1800" s="26"/>
      <c r="R1800" s="26"/>
      <c r="S1800" s="26"/>
      <c r="T1800" s="27"/>
      <c r="U1800" s="28"/>
    </row>
    <row r="1801" spans="8:21" x14ac:dyDescent="0.25">
      <c r="H1801" s="24"/>
      <c r="I1801" s="25"/>
      <c r="J1801" s="25"/>
      <c r="K1801" s="26"/>
      <c r="L1801" s="26"/>
      <c r="M1801" s="26"/>
      <c r="N1801" s="26"/>
      <c r="O1801" s="26"/>
      <c r="P1801" s="26"/>
      <c r="Q1801" s="26"/>
      <c r="R1801" s="26"/>
      <c r="S1801" s="26"/>
      <c r="T1801" s="27"/>
      <c r="U1801" s="28"/>
    </row>
    <row r="1802" spans="8:21" x14ac:dyDescent="0.25">
      <c r="H1802" s="24"/>
      <c r="I1802" s="25"/>
      <c r="J1802" s="25"/>
      <c r="K1802" s="26"/>
      <c r="L1802" s="26"/>
      <c r="M1802" s="26"/>
      <c r="N1802" s="26"/>
      <c r="O1802" s="26"/>
      <c r="P1802" s="26"/>
      <c r="Q1802" s="26"/>
      <c r="R1802" s="26"/>
      <c r="S1802" s="26"/>
      <c r="T1802" s="27"/>
      <c r="U1802" s="28"/>
    </row>
    <row r="1803" spans="8:21" x14ac:dyDescent="0.25">
      <c r="H1803" s="24"/>
      <c r="I1803" s="25"/>
      <c r="J1803" s="25"/>
      <c r="K1803" s="26"/>
      <c r="L1803" s="26"/>
      <c r="M1803" s="26"/>
      <c r="N1803" s="26"/>
      <c r="O1803" s="26"/>
      <c r="P1803" s="26"/>
      <c r="Q1803" s="26"/>
      <c r="R1803" s="26"/>
      <c r="S1803" s="26"/>
      <c r="T1803" s="27"/>
      <c r="U1803" s="28"/>
    </row>
    <row r="1804" spans="8:21" x14ac:dyDescent="0.25">
      <c r="H1804" s="24"/>
      <c r="I1804" s="25"/>
      <c r="J1804" s="25"/>
      <c r="K1804" s="26"/>
      <c r="L1804" s="26"/>
      <c r="M1804" s="26"/>
      <c r="N1804" s="26"/>
      <c r="O1804" s="26"/>
      <c r="P1804" s="26"/>
      <c r="Q1804" s="26"/>
      <c r="R1804" s="26"/>
      <c r="S1804" s="26"/>
      <c r="T1804" s="27"/>
      <c r="U1804" s="28"/>
    </row>
    <row r="1805" spans="8:21" x14ac:dyDescent="0.25">
      <c r="H1805" s="24"/>
      <c r="I1805" s="25"/>
      <c r="J1805" s="25"/>
      <c r="K1805" s="26"/>
      <c r="L1805" s="26"/>
      <c r="M1805" s="26"/>
      <c r="N1805" s="26"/>
      <c r="O1805" s="26"/>
      <c r="P1805" s="26"/>
      <c r="Q1805" s="26"/>
      <c r="R1805" s="26"/>
      <c r="S1805" s="26"/>
      <c r="T1805" s="27"/>
      <c r="U1805" s="28"/>
    </row>
    <row r="1806" spans="8:21" x14ac:dyDescent="0.25">
      <c r="H1806" s="24"/>
      <c r="I1806" s="25"/>
      <c r="J1806" s="25"/>
      <c r="K1806" s="26"/>
      <c r="L1806" s="26"/>
      <c r="M1806" s="26"/>
      <c r="N1806" s="26"/>
      <c r="O1806" s="26"/>
      <c r="P1806" s="26"/>
      <c r="Q1806" s="26"/>
      <c r="R1806" s="26"/>
      <c r="S1806" s="26"/>
      <c r="T1806" s="27"/>
      <c r="U1806" s="28"/>
    </row>
    <row r="1807" spans="8:21" x14ac:dyDescent="0.25">
      <c r="H1807" s="24"/>
      <c r="I1807" s="25"/>
      <c r="J1807" s="25"/>
      <c r="K1807" s="26"/>
      <c r="L1807" s="26"/>
      <c r="M1807" s="26"/>
      <c r="N1807" s="26"/>
      <c r="O1807" s="26"/>
      <c r="P1807" s="26"/>
      <c r="Q1807" s="26"/>
      <c r="R1807" s="26"/>
      <c r="S1807" s="26"/>
      <c r="T1807" s="27"/>
      <c r="U1807" s="28"/>
    </row>
    <row r="1808" spans="8:21" x14ac:dyDescent="0.25">
      <c r="H1808" s="24"/>
      <c r="I1808" s="25"/>
      <c r="J1808" s="25"/>
      <c r="K1808" s="26"/>
      <c r="L1808" s="26"/>
      <c r="M1808" s="26"/>
      <c r="N1808" s="26"/>
      <c r="O1808" s="26"/>
      <c r="P1808" s="26"/>
      <c r="Q1808" s="26"/>
      <c r="R1808" s="26"/>
      <c r="S1808" s="26"/>
      <c r="T1808" s="27"/>
      <c r="U1808" s="28"/>
    </row>
    <row r="1809" spans="8:21" x14ac:dyDescent="0.25">
      <c r="H1809" s="24"/>
      <c r="I1809" s="25"/>
      <c r="J1809" s="25"/>
      <c r="K1809" s="26"/>
      <c r="L1809" s="26"/>
      <c r="M1809" s="26"/>
      <c r="N1809" s="26"/>
      <c r="O1809" s="26"/>
      <c r="P1809" s="26"/>
      <c r="Q1809" s="26"/>
      <c r="R1809" s="26"/>
      <c r="S1809" s="26"/>
      <c r="T1809" s="27"/>
      <c r="U1809" s="28"/>
    </row>
    <row r="1810" spans="8:21" x14ac:dyDescent="0.25">
      <c r="H1810" s="24"/>
      <c r="I1810" s="25"/>
      <c r="J1810" s="25"/>
      <c r="K1810" s="26"/>
      <c r="L1810" s="26"/>
      <c r="M1810" s="26"/>
      <c r="N1810" s="26"/>
      <c r="O1810" s="26"/>
      <c r="P1810" s="26"/>
      <c r="Q1810" s="26"/>
      <c r="R1810" s="26"/>
      <c r="S1810" s="26"/>
      <c r="T1810" s="27"/>
      <c r="U1810" s="28"/>
    </row>
    <row r="1811" spans="8:21" x14ac:dyDescent="0.25">
      <c r="H1811" s="24"/>
      <c r="I1811" s="25"/>
      <c r="J1811" s="25"/>
      <c r="K1811" s="26"/>
      <c r="L1811" s="26"/>
      <c r="M1811" s="26"/>
      <c r="N1811" s="26"/>
      <c r="O1811" s="26"/>
      <c r="P1811" s="26"/>
      <c r="Q1811" s="26"/>
      <c r="R1811" s="26"/>
      <c r="S1811" s="26"/>
      <c r="T1811" s="27"/>
      <c r="U1811" s="28"/>
    </row>
    <row r="1812" spans="8:21" x14ac:dyDescent="0.25">
      <c r="H1812" s="24"/>
      <c r="I1812" s="25"/>
      <c r="J1812" s="25"/>
      <c r="K1812" s="26"/>
      <c r="L1812" s="26"/>
      <c r="M1812" s="26"/>
      <c r="N1812" s="26"/>
      <c r="O1812" s="26"/>
      <c r="P1812" s="26"/>
      <c r="Q1812" s="26"/>
      <c r="R1812" s="26"/>
      <c r="S1812" s="26"/>
      <c r="T1812" s="27"/>
      <c r="U1812" s="28"/>
    </row>
    <row r="1813" spans="8:21" x14ac:dyDescent="0.25">
      <c r="H1813" s="24"/>
      <c r="I1813" s="25"/>
      <c r="J1813" s="25"/>
      <c r="K1813" s="26"/>
      <c r="L1813" s="26"/>
      <c r="M1813" s="26"/>
      <c r="N1813" s="26"/>
      <c r="O1813" s="26"/>
      <c r="P1813" s="26"/>
      <c r="Q1813" s="26"/>
      <c r="R1813" s="26"/>
      <c r="S1813" s="26"/>
      <c r="T1813" s="27"/>
      <c r="U1813" s="28"/>
    </row>
    <row r="1814" spans="8:21" x14ac:dyDescent="0.25">
      <c r="H1814" s="24"/>
      <c r="I1814" s="25"/>
      <c r="J1814" s="25"/>
      <c r="K1814" s="26"/>
      <c r="L1814" s="26"/>
      <c r="M1814" s="26"/>
      <c r="N1814" s="26"/>
      <c r="O1814" s="26"/>
      <c r="P1814" s="26"/>
      <c r="Q1814" s="26"/>
      <c r="R1814" s="26"/>
      <c r="S1814" s="26"/>
      <c r="T1814" s="27"/>
      <c r="U1814" s="28"/>
    </row>
    <row r="1815" spans="8:21" x14ac:dyDescent="0.25">
      <c r="H1815" s="24"/>
      <c r="I1815" s="25"/>
      <c r="J1815" s="25"/>
      <c r="K1815" s="26"/>
      <c r="L1815" s="26"/>
      <c r="M1815" s="26"/>
      <c r="N1815" s="26"/>
      <c r="O1815" s="26"/>
      <c r="P1815" s="26"/>
      <c r="Q1815" s="26"/>
      <c r="R1815" s="26"/>
      <c r="S1815" s="26"/>
      <c r="T1815" s="27"/>
      <c r="U1815" s="28"/>
    </row>
    <row r="1816" spans="8:21" x14ac:dyDescent="0.25">
      <c r="H1816" s="24"/>
      <c r="I1816" s="25"/>
      <c r="J1816" s="25"/>
      <c r="K1816" s="26"/>
      <c r="L1816" s="26"/>
      <c r="M1816" s="26"/>
      <c r="N1816" s="26"/>
      <c r="O1816" s="26"/>
      <c r="P1816" s="26"/>
      <c r="Q1816" s="26"/>
      <c r="R1816" s="26"/>
      <c r="S1816" s="26"/>
      <c r="T1816" s="27"/>
      <c r="U1816" s="28"/>
    </row>
    <row r="1817" spans="8:21" x14ac:dyDescent="0.25">
      <c r="H1817" s="24"/>
      <c r="I1817" s="25"/>
      <c r="J1817" s="25"/>
      <c r="K1817" s="26"/>
      <c r="L1817" s="26"/>
      <c r="M1817" s="26"/>
      <c r="N1817" s="26"/>
      <c r="O1817" s="26"/>
      <c r="P1817" s="26"/>
      <c r="Q1817" s="26"/>
      <c r="R1817" s="26"/>
      <c r="S1817" s="26"/>
      <c r="T1817" s="27"/>
      <c r="U1817" s="28"/>
    </row>
    <row r="1818" spans="8:21" x14ac:dyDescent="0.25">
      <c r="H1818" s="24"/>
      <c r="I1818" s="25"/>
      <c r="J1818" s="25"/>
      <c r="K1818" s="26"/>
      <c r="L1818" s="26"/>
      <c r="M1818" s="26"/>
      <c r="N1818" s="26"/>
      <c r="O1818" s="26"/>
      <c r="P1818" s="26"/>
      <c r="Q1818" s="26"/>
      <c r="R1818" s="26"/>
      <c r="S1818" s="26"/>
      <c r="T1818" s="27"/>
      <c r="U1818" s="28"/>
    </row>
    <row r="1819" spans="8:21" x14ac:dyDescent="0.25">
      <c r="H1819" s="24"/>
      <c r="I1819" s="25"/>
      <c r="J1819" s="25"/>
      <c r="K1819" s="26"/>
      <c r="L1819" s="26"/>
      <c r="M1819" s="26"/>
      <c r="N1819" s="26"/>
      <c r="O1819" s="26"/>
      <c r="P1819" s="26"/>
      <c r="Q1819" s="26"/>
      <c r="R1819" s="26"/>
      <c r="S1819" s="26"/>
      <c r="T1819" s="27"/>
      <c r="U1819" s="28"/>
    </row>
    <row r="1820" spans="8:21" x14ac:dyDescent="0.25">
      <c r="H1820" s="24"/>
      <c r="I1820" s="25"/>
      <c r="J1820" s="25"/>
      <c r="K1820" s="26"/>
      <c r="L1820" s="26"/>
      <c r="M1820" s="26"/>
      <c r="N1820" s="26"/>
      <c r="O1820" s="26"/>
      <c r="P1820" s="26"/>
      <c r="Q1820" s="26"/>
      <c r="R1820" s="26"/>
      <c r="S1820" s="26"/>
      <c r="T1820" s="27"/>
      <c r="U1820" s="28"/>
    </row>
    <row r="1821" spans="8:21" x14ac:dyDescent="0.25">
      <c r="H1821" s="24"/>
      <c r="I1821" s="25"/>
      <c r="J1821" s="25"/>
      <c r="K1821" s="26"/>
      <c r="L1821" s="26"/>
      <c r="M1821" s="26"/>
      <c r="N1821" s="26"/>
      <c r="O1821" s="26"/>
      <c r="P1821" s="26"/>
      <c r="Q1821" s="26"/>
      <c r="R1821" s="26"/>
      <c r="S1821" s="26"/>
      <c r="T1821" s="27"/>
      <c r="U1821" s="28"/>
    </row>
    <row r="1822" spans="8:21" x14ac:dyDescent="0.25">
      <c r="H1822" s="24"/>
      <c r="I1822" s="25"/>
      <c r="J1822" s="25"/>
      <c r="K1822" s="26"/>
      <c r="L1822" s="26"/>
      <c r="M1822" s="26"/>
      <c r="N1822" s="26"/>
      <c r="O1822" s="26"/>
      <c r="P1822" s="26"/>
      <c r="Q1822" s="26"/>
      <c r="R1822" s="26"/>
      <c r="S1822" s="26"/>
      <c r="T1822" s="27"/>
      <c r="U1822" s="28"/>
    </row>
    <row r="1823" spans="8:21" x14ac:dyDescent="0.25">
      <c r="H1823" s="24"/>
      <c r="I1823" s="25"/>
      <c r="J1823" s="25"/>
      <c r="K1823" s="26"/>
      <c r="L1823" s="26"/>
      <c r="M1823" s="26"/>
      <c r="N1823" s="26"/>
      <c r="O1823" s="26"/>
      <c r="P1823" s="26"/>
      <c r="Q1823" s="26"/>
      <c r="R1823" s="26"/>
      <c r="S1823" s="26"/>
      <c r="T1823" s="27"/>
      <c r="U1823" s="28"/>
    </row>
    <row r="1824" spans="8:21" x14ac:dyDescent="0.25">
      <c r="H1824" s="24"/>
      <c r="I1824" s="25"/>
      <c r="J1824" s="25"/>
      <c r="K1824" s="26"/>
      <c r="L1824" s="26"/>
      <c r="M1824" s="26"/>
      <c r="N1824" s="26"/>
      <c r="O1824" s="26"/>
      <c r="P1824" s="26"/>
      <c r="Q1824" s="26"/>
      <c r="R1824" s="26"/>
      <c r="S1824" s="26"/>
      <c r="T1824" s="27"/>
      <c r="U1824" s="28"/>
    </row>
    <row r="1825" spans="8:21" x14ac:dyDescent="0.25">
      <c r="H1825" s="24"/>
      <c r="I1825" s="25"/>
      <c r="J1825" s="25"/>
      <c r="K1825" s="26"/>
      <c r="L1825" s="26"/>
      <c r="M1825" s="26"/>
      <c r="N1825" s="26"/>
      <c r="O1825" s="26"/>
      <c r="P1825" s="26"/>
      <c r="Q1825" s="26"/>
      <c r="R1825" s="26"/>
      <c r="S1825" s="26"/>
      <c r="T1825" s="27"/>
      <c r="U1825" s="28"/>
    </row>
    <row r="1826" spans="8:21" x14ac:dyDescent="0.25">
      <c r="H1826" s="24"/>
      <c r="I1826" s="25"/>
      <c r="J1826" s="25"/>
      <c r="K1826" s="26"/>
      <c r="L1826" s="26"/>
      <c r="M1826" s="26"/>
      <c r="N1826" s="26"/>
      <c r="O1826" s="26"/>
      <c r="P1826" s="26"/>
      <c r="Q1826" s="26"/>
      <c r="R1826" s="26"/>
      <c r="S1826" s="26"/>
      <c r="T1826" s="27"/>
      <c r="U1826" s="28"/>
    </row>
    <row r="1827" spans="8:21" x14ac:dyDescent="0.25">
      <c r="H1827" s="24"/>
      <c r="I1827" s="25"/>
      <c r="J1827" s="25"/>
      <c r="K1827" s="26"/>
      <c r="L1827" s="26"/>
      <c r="M1827" s="26"/>
      <c r="N1827" s="26"/>
      <c r="O1827" s="26"/>
      <c r="P1827" s="26"/>
      <c r="Q1827" s="26"/>
      <c r="R1827" s="26"/>
      <c r="S1827" s="26"/>
      <c r="T1827" s="27"/>
      <c r="U1827" s="28"/>
    </row>
    <row r="1828" spans="8:21" x14ac:dyDescent="0.25">
      <c r="H1828" s="24"/>
      <c r="I1828" s="25"/>
      <c r="J1828" s="25"/>
      <c r="K1828" s="26"/>
      <c r="L1828" s="26"/>
      <c r="M1828" s="26"/>
      <c r="N1828" s="26"/>
      <c r="O1828" s="26"/>
      <c r="P1828" s="26"/>
      <c r="Q1828" s="26"/>
      <c r="R1828" s="26"/>
      <c r="S1828" s="26"/>
      <c r="T1828" s="27"/>
      <c r="U1828" s="28"/>
    </row>
    <row r="1829" spans="8:21" x14ac:dyDescent="0.25">
      <c r="H1829" s="24"/>
      <c r="I1829" s="25"/>
      <c r="J1829" s="25"/>
      <c r="K1829" s="26"/>
      <c r="L1829" s="26"/>
      <c r="M1829" s="26"/>
      <c r="N1829" s="26"/>
      <c r="O1829" s="26"/>
      <c r="P1829" s="26"/>
      <c r="Q1829" s="26"/>
      <c r="R1829" s="26"/>
      <c r="S1829" s="26"/>
      <c r="T1829" s="27"/>
      <c r="U1829" s="28"/>
    </row>
    <row r="1830" spans="8:21" x14ac:dyDescent="0.25">
      <c r="H1830" s="24"/>
      <c r="I1830" s="25"/>
      <c r="J1830" s="25"/>
      <c r="K1830" s="26"/>
      <c r="L1830" s="26"/>
      <c r="M1830" s="26"/>
      <c r="N1830" s="26"/>
      <c r="O1830" s="26"/>
      <c r="P1830" s="26"/>
      <c r="Q1830" s="26"/>
      <c r="R1830" s="26"/>
      <c r="S1830" s="26"/>
      <c r="T1830" s="27"/>
      <c r="U1830" s="28"/>
    </row>
    <row r="1831" spans="8:21" x14ac:dyDescent="0.25">
      <c r="H1831" s="24"/>
      <c r="I1831" s="25"/>
      <c r="J1831" s="25"/>
      <c r="K1831" s="26"/>
      <c r="L1831" s="26"/>
      <c r="M1831" s="26"/>
      <c r="N1831" s="26"/>
      <c r="O1831" s="26"/>
      <c r="P1831" s="26"/>
      <c r="Q1831" s="26"/>
      <c r="R1831" s="26"/>
      <c r="S1831" s="26"/>
      <c r="T1831" s="27"/>
      <c r="U1831" s="28"/>
    </row>
    <row r="1832" spans="8:21" x14ac:dyDescent="0.25">
      <c r="H1832" s="24"/>
      <c r="I1832" s="25"/>
      <c r="J1832" s="25"/>
      <c r="K1832" s="26"/>
      <c r="L1832" s="26"/>
      <c r="M1832" s="26"/>
      <c r="N1832" s="26"/>
      <c r="O1832" s="26"/>
      <c r="P1832" s="26"/>
      <c r="Q1832" s="26"/>
      <c r="R1832" s="26"/>
      <c r="S1832" s="26"/>
      <c r="T1832" s="27"/>
      <c r="U1832" s="28"/>
    </row>
    <row r="1833" spans="8:21" x14ac:dyDescent="0.25">
      <c r="H1833" s="24"/>
      <c r="I1833" s="25"/>
      <c r="J1833" s="25"/>
      <c r="K1833" s="26"/>
      <c r="L1833" s="26"/>
      <c r="M1833" s="26"/>
      <c r="N1833" s="26"/>
      <c r="O1833" s="26"/>
      <c r="P1833" s="26"/>
      <c r="Q1833" s="26"/>
      <c r="R1833" s="26"/>
      <c r="S1833" s="26"/>
      <c r="T1833" s="27"/>
      <c r="U1833" s="28"/>
    </row>
    <row r="1834" spans="8:21" x14ac:dyDescent="0.25">
      <c r="H1834" s="24"/>
      <c r="I1834" s="25"/>
      <c r="J1834" s="25"/>
      <c r="K1834" s="26"/>
      <c r="L1834" s="26"/>
      <c r="M1834" s="26"/>
      <c r="N1834" s="26"/>
      <c r="O1834" s="26"/>
      <c r="P1834" s="26"/>
      <c r="Q1834" s="26"/>
      <c r="R1834" s="26"/>
      <c r="S1834" s="26"/>
      <c r="T1834" s="27"/>
      <c r="U1834" s="28"/>
    </row>
    <row r="1835" spans="8:21" x14ac:dyDescent="0.25">
      <c r="H1835" s="24"/>
      <c r="I1835" s="25"/>
      <c r="J1835" s="25"/>
      <c r="K1835" s="26"/>
      <c r="L1835" s="26"/>
      <c r="M1835" s="26"/>
      <c r="N1835" s="26"/>
      <c r="O1835" s="26"/>
      <c r="P1835" s="26"/>
      <c r="Q1835" s="26"/>
      <c r="R1835" s="26"/>
      <c r="S1835" s="26"/>
      <c r="T1835" s="27"/>
      <c r="U1835" s="28"/>
    </row>
    <row r="1836" spans="8:21" x14ac:dyDescent="0.25">
      <c r="H1836" s="24"/>
      <c r="I1836" s="25"/>
      <c r="J1836" s="25"/>
      <c r="K1836" s="26"/>
      <c r="L1836" s="26"/>
      <c r="M1836" s="26"/>
      <c r="N1836" s="26"/>
      <c r="O1836" s="26"/>
      <c r="P1836" s="26"/>
      <c r="Q1836" s="26"/>
      <c r="R1836" s="26"/>
      <c r="S1836" s="26"/>
      <c r="T1836" s="27"/>
      <c r="U1836" s="28"/>
    </row>
    <row r="1837" spans="8:21" x14ac:dyDescent="0.25">
      <c r="H1837" s="24"/>
      <c r="I1837" s="25"/>
      <c r="J1837" s="25"/>
      <c r="K1837" s="26"/>
      <c r="L1837" s="26"/>
      <c r="M1837" s="26"/>
      <c r="N1837" s="26"/>
      <c r="O1837" s="26"/>
      <c r="P1837" s="26"/>
      <c r="Q1837" s="26"/>
      <c r="R1837" s="26"/>
      <c r="S1837" s="26"/>
      <c r="T1837" s="27"/>
      <c r="U1837" s="28"/>
    </row>
    <row r="1838" spans="8:21" x14ac:dyDescent="0.25">
      <c r="H1838" s="24"/>
      <c r="I1838" s="25"/>
      <c r="J1838" s="25"/>
      <c r="K1838" s="26"/>
      <c r="L1838" s="26"/>
      <c r="M1838" s="26"/>
      <c r="N1838" s="26"/>
      <c r="O1838" s="26"/>
      <c r="P1838" s="26"/>
      <c r="Q1838" s="26"/>
      <c r="R1838" s="26"/>
      <c r="S1838" s="26"/>
      <c r="T1838" s="27"/>
      <c r="U1838" s="28"/>
    </row>
    <row r="1839" spans="8:21" x14ac:dyDescent="0.25">
      <c r="H1839" s="24"/>
      <c r="I1839" s="25"/>
      <c r="J1839" s="25"/>
      <c r="K1839" s="26"/>
      <c r="L1839" s="26"/>
      <c r="M1839" s="26"/>
      <c r="N1839" s="26"/>
      <c r="O1839" s="26"/>
      <c r="P1839" s="26"/>
      <c r="Q1839" s="26"/>
      <c r="R1839" s="26"/>
      <c r="S1839" s="26"/>
      <c r="T1839" s="27"/>
      <c r="U1839" s="28"/>
    </row>
    <row r="1840" spans="8:21" x14ac:dyDescent="0.25">
      <c r="H1840" s="24"/>
      <c r="I1840" s="25"/>
      <c r="J1840" s="25"/>
      <c r="K1840" s="26"/>
      <c r="L1840" s="26"/>
      <c r="M1840" s="26"/>
      <c r="N1840" s="26"/>
      <c r="O1840" s="26"/>
      <c r="P1840" s="26"/>
      <c r="Q1840" s="26"/>
      <c r="R1840" s="26"/>
      <c r="S1840" s="26"/>
      <c r="T1840" s="27"/>
      <c r="U1840" s="28"/>
    </row>
    <row r="1841" spans="8:21" x14ac:dyDescent="0.25">
      <c r="H1841" s="24"/>
      <c r="I1841" s="25"/>
      <c r="J1841" s="25"/>
      <c r="K1841" s="26"/>
      <c r="L1841" s="26"/>
      <c r="M1841" s="26"/>
      <c r="N1841" s="26"/>
      <c r="O1841" s="26"/>
      <c r="P1841" s="26"/>
      <c r="Q1841" s="26"/>
      <c r="R1841" s="26"/>
      <c r="S1841" s="26"/>
      <c r="T1841" s="27"/>
      <c r="U1841" s="28"/>
    </row>
    <row r="1842" spans="8:21" x14ac:dyDescent="0.25">
      <c r="H1842" s="24"/>
      <c r="I1842" s="25"/>
      <c r="J1842" s="25"/>
      <c r="K1842" s="26"/>
      <c r="L1842" s="26"/>
      <c r="M1842" s="26"/>
      <c r="N1842" s="26"/>
      <c r="O1842" s="26"/>
      <c r="P1842" s="26"/>
      <c r="Q1842" s="26"/>
      <c r="R1842" s="26"/>
      <c r="S1842" s="26"/>
      <c r="T1842" s="27"/>
      <c r="U1842" s="28"/>
    </row>
    <row r="1843" spans="8:21" x14ac:dyDescent="0.25">
      <c r="H1843" s="24"/>
      <c r="I1843" s="25"/>
      <c r="J1843" s="25"/>
      <c r="K1843" s="26"/>
      <c r="L1843" s="26"/>
      <c r="M1843" s="26"/>
      <c r="N1843" s="26"/>
      <c r="O1843" s="26"/>
      <c r="P1843" s="26"/>
      <c r="Q1843" s="26"/>
      <c r="R1843" s="26"/>
      <c r="S1843" s="26"/>
      <c r="T1843" s="27"/>
      <c r="U1843" s="28"/>
    </row>
    <row r="1844" spans="8:21" x14ac:dyDescent="0.25">
      <c r="H1844" s="24"/>
      <c r="I1844" s="25"/>
      <c r="J1844" s="25"/>
      <c r="K1844" s="26"/>
      <c r="L1844" s="26"/>
      <c r="M1844" s="26"/>
      <c r="N1844" s="26"/>
      <c r="O1844" s="26"/>
      <c r="P1844" s="26"/>
      <c r="Q1844" s="26"/>
      <c r="R1844" s="26"/>
      <c r="S1844" s="26"/>
      <c r="T1844" s="27"/>
      <c r="U1844" s="28"/>
    </row>
    <row r="1845" spans="8:21" x14ac:dyDescent="0.25">
      <c r="H1845" s="24"/>
      <c r="I1845" s="25"/>
      <c r="J1845" s="25"/>
      <c r="K1845" s="26"/>
      <c r="L1845" s="26"/>
      <c r="M1845" s="26"/>
      <c r="N1845" s="26"/>
      <c r="O1845" s="26"/>
      <c r="P1845" s="26"/>
      <c r="Q1845" s="26"/>
      <c r="R1845" s="26"/>
      <c r="S1845" s="26"/>
      <c r="T1845" s="27"/>
      <c r="U1845" s="28"/>
    </row>
    <row r="1846" spans="8:21" x14ac:dyDescent="0.25">
      <c r="H1846" s="24"/>
      <c r="I1846" s="25"/>
      <c r="J1846" s="25"/>
      <c r="K1846" s="26"/>
      <c r="L1846" s="26"/>
      <c r="M1846" s="26"/>
      <c r="N1846" s="26"/>
      <c r="O1846" s="26"/>
      <c r="P1846" s="26"/>
      <c r="Q1846" s="26"/>
      <c r="R1846" s="26"/>
      <c r="S1846" s="26"/>
      <c r="T1846" s="27"/>
      <c r="U1846" s="28"/>
    </row>
    <row r="1847" spans="8:21" x14ac:dyDescent="0.25">
      <c r="H1847" s="24"/>
      <c r="I1847" s="25"/>
      <c r="J1847" s="25"/>
      <c r="K1847" s="26"/>
      <c r="L1847" s="26"/>
      <c r="M1847" s="26"/>
      <c r="N1847" s="26"/>
      <c r="O1847" s="26"/>
      <c r="P1847" s="26"/>
      <c r="Q1847" s="26"/>
      <c r="R1847" s="26"/>
      <c r="S1847" s="26"/>
      <c r="T1847" s="27"/>
      <c r="U1847" s="28"/>
    </row>
    <row r="1848" spans="8:21" x14ac:dyDescent="0.25">
      <c r="H1848" s="24"/>
      <c r="I1848" s="25"/>
      <c r="J1848" s="25"/>
      <c r="K1848" s="26"/>
      <c r="L1848" s="26"/>
      <c r="M1848" s="26"/>
      <c r="N1848" s="26"/>
      <c r="O1848" s="26"/>
      <c r="P1848" s="26"/>
      <c r="Q1848" s="26"/>
      <c r="R1848" s="26"/>
      <c r="S1848" s="26"/>
      <c r="T1848" s="27"/>
      <c r="U1848" s="28"/>
    </row>
    <row r="1849" spans="8:21" x14ac:dyDescent="0.25">
      <c r="H1849" s="24"/>
      <c r="I1849" s="25"/>
      <c r="J1849" s="25"/>
      <c r="K1849" s="26"/>
      <c r="L1849" s="26"/>
      <c r="M1849" s="26"/>
      <c r="N1849" s="26"/>
      <c r="O1849" s="26"/>
      <c r="P1849" s="26"/>
      <c r="Q1849" s="26"/>
      <c r="R1849" s="26"/>
      <c r="S1849" s="26"/>
      <c r="T1849" s="27"/>
      <c r="U1849" s="28"/>
    </row>
    <row r="1850" spans="8:21" x14ac:dyDescent="0.25">
      <c r="H1850" s="24"/>
      <c r="I1850" s="25"/>
      <c r="J1850" s="25"/>
      <c r="K1850" s="26"/>
      <c r="L1850" s="26"/>
      <c r="M1850" s="26"/>
      <c r="N1850" s="26"/>
      <c r="O1850" s="26"/>
      <c r="P1850" s="26"/>
      <c r="Q1850" s="26"/>
      <c r="R1850" s="26"/>
      <c r="S1850" s="26"/>
      <c r="T1850" s="27"/>
      <c r="U1850" s="28"/>
    </row>
    <row r="1851" spans="8:21" x14ac:dyDescent="0.25">
      <c r="H1851" s="24"/>
      <c r="I1851" s="25"/>
      <c r="J1851" s="25"/>
      <c r="K1851" s="26"/>
      <c r="L1851" s="26"/>
      <c r="M1851" s="26"/>
      <c r="N1851" s="26"/>
      <c r="O1851" s="26"/>
      <c r="P1851" s="26"/>
      <c r="Q1851" s="26"/>
      <c r="R1851" s="26"/>
      <c r="S1851" s="26"/>
      <c r="T1851" s="27"/>
      <c r="U1851" s="28"/>
    </row>
    <row r="1852" spans="8:21" x14ac:dyDescent="0.25">
      <c r="H1852" s="24"/>
      <c r="I1852" s="25"/>
      <c r="J1852" s="25"/>
      <c r="K1852" s="26"/>
      <c r="L1852" s="26"/>
      <c r="M1852" s="26"/>
      <c r="N1852" s="26"/>
      <c r="O1852" s="26"/>
      <c r="P1852" s="26"/>
      <c r="Q1852" s="26"/>
      <c r="R1852" s="26"/>
      <c r="S1852" s="26"/>
      <c r="T1852" s="27"/>
      <c r="U1852" s="28"/>
    </row>
    <row r="1853" spans="8:21" x14ac:dyDescent="0.25">
      <c r="H1853" s="24"/>
      <c r="I1853" s="25"/>
      <c r="J1853" s="25"/>
      <c r="K1853" s="26"/>
      <c r="L1853" s="26"/>
      <c r="M1853" s="26"/>
      <c r="N1853" s="26"/>
      <c r="O1853" s="26"/>
      <c r="P1853" s="26"/>
      <c r="Q1853" s="26"/>
      <c r="R1853" s="26"/>
      <c r="S1853" s="26"/>
      <c r="T1853" s="27"/>
      <c r="U1853" s="28"/>
    </row>
    <row r="1854" spans="8:21" x14ac:dyDescent="0.25">
      <c r="H1854" s="24"/>
      <c r="I1854" s="25"/>
      <c r="J1854" s="25"/>
      <c r="K1854" s="26"/>
      <c r="L1854" s="26"/>
      <c r="M1854" s="26"/>
      <c r="N1854" s="26"/>
      <c r="O1854" s="26"/>
      <c r="P1854" s="26"/>
      <c r="Q1854" s="26"/>
      <c r="R1854" s="26"/>
      <c r="S1854" s="26"/>
      <c r="T1854" s="27"/>
      <c r="U1854" s="28"/>
    </row>
    <row r="1855" spans="8:21" x14ac:dyDescent="0.25">
      <c r="H1855" s="24"/>
      <c r="I1855" s="25"/>
      <c r="J1855" s="25"/>
      <c r="K1855" s="26"/>
      <c r="L1855" s="26"/>
      <c r="M1855" s="26"/>
      <c r="N1855" s="26"/>
      <c r="O1855" s="26"/>
      <c r="P1855" s="26"/>
      <c r="Q1855" s="26"/>
      <c r="R1855" s="26"/>
      <c r="S1855" s="26"/>
      <c r="T1855" s="27"/>
      <c r="U1855" s="28"/>
    </row>
    <row r="1856" spans="8:21" x14ac:dyDescent="0.25">
      <c r="H1856" s="24"/>
      <c r="I1856" s="25"/>
      <c r="J1856" s="25"/>
      <c r="K1856" s="26"/>
      <c r="L1856" s="26"/>
      <c r="M1856" s="26"/>
      <c r="N1856" s="26"/>
      <c r="O1856" s="26"/>
      <c r="P1856" s="26"/>
      <c r="Q1856" s="26"/>
      <c r="R1856" s="26"/>
      <c r="S1856" s="26"/>
      <c r="T1856" s="27"/>
      <c r="U1856" s="28"/>
    </row>
    <row r="1857" spans="8:21" x14ac:dyDescent="0.25">
      <c r="H1857" s="24"/>
      <c r="I1857" s="25"/>
      <c r="J1857" s="25"/>
      <c r="K1857" s="26"/>
      <c r="L1857" s="26"/>
      <c r="M1857" s="26"/>
      <c r="N1857" s="26"/>
      <c r="O1857" s="26"/>
      <c r="P1857" s="26"/>
      <c r="Q1857" s="26"/>
      <c r="R1857" s="26"/>
      <c r="S1857" s="26"/>
      <c r="T1857" s="27"/>
      <c r="U1857" s="28"/>
    </row>
    <row r="1858" spans="8:21" x14ac:dyDescent="0.25">
      <c r="H1858" s="24"/>
      <c r="I1858" s="25"/>
      <c r="J1858" s="25"/>
      <c r="K1858" s="26"/>
      <c r="L1858" s="26"/>
      <c r="M1858" s="26"/>
      <c r="N1858" s="26"/>
      <c r="O1858" s="26"/>
      <c r="P1858" s="26"/>
      <c r="Q1858" s="26"/>
      <c r="R1858" s="26"/>
      <c r="S1858" s="26"/>
      <c r="T1858" s="27"/>
      <c r="U1858" s="28"/>
    </row>
    <row r="1859" spans="8:21" x14ac:dyDescent="0.25">
      <c r="H1859" s="24"/>
      <c r="I1859" s="25"/>
      <c r="J1859" s="25"/>
      <c r="K1859" s="26"/>
      <c r="L1859" s="26"/>
      <c r="M1859" s="26"/>
      <c r="N1859" s="26"/>
      <c r="O1859" s="26"/>
      <c r="P1859" s="26"/>
      <c r="Q1859" s="26"/>
      <c r="R1859" s="26"/>
      <c r="S1859" s="26"/>
      <c r="T1859" s="27"/>
      <c r="U1859" s="28"/>
    </row>
    <row r="1860" spans="8:21" x14ac:dyDescent="0.25">
      <c r="H1860" s="24"/>
      <c r="I1860" s="25"/>
      <c r="J1860" s="25"/>
      <c r="K1860" s="26"/>
      <c r="L1860" s="26"/>
      <c r="M1860" s="26"/>
      <c r="N1860" s="26"/>
      <c r="O1860" s="26"/>
      <c r="P1860" s="26"/>
      <c r="Q1860" s="26"/>
      <c r="R1860" s="26"/>
      <c r="S1860" s="26"/>
      <c r="T1860" s="27"/>
      <c r="U1860" s="28"/>
    </row>
    <row r="1861" spans="8:21" x14ac:dyDescent="0.25">
      <c r="H1861" s="24"/>
      <c r="I1861" s="25"/>
      <c r="J1861" s="25"/>
      <c r="K1861" s="26"/>
      <c r="L1861" s="26"/>
      <c r="M1861" s="26"/>
      <c r="N1861" s="26"/>
      <c r="O1861" s="26"/>
      <c r="P1861" s="26"/>
      <c r="Q1861" s="26"/>
      <c r="R1861" s="26"/>
      <c r="S1861" s="26"/>
      <c r="T1861" s="27"/>
      <c r="U1861" s="28"/>
    </row>
    <row r="1862" spans="8:21" x14ac:dyDescent="0.25">
      <c r="H1862" s="24"/>
      <c r="I1862" s="25"/>
      <c r="J1862" s="25"/>
      <c r="K1862" s="26"/>
      <c r="L1862" s="26"/>
      <c r="M1862" s="26"/>
      <c r="N1862" s="26"/>
      <c r="O1862" s="26"/>
      <c r="P1862" s="26"/>
      <c r="Q1862" s="26"/>
      <c r="R1862" s="26"/>
      <c r="S1862" s="26"/>
      <c r="T1862" s="27"/>
      <c r="U1862" s="28"/>
    </row>
    <row r="1863" spans="8:21" x14ac:dyDescent="0.25">
      <c r="H1863" s="24"/>
      <c r="I1863" s="25"/>
      <c r="J1863" s="25"/>
      <c r="K1863" s="26"/>
      <c r="L1863" s="26"/>
      <c r="M1863" s="26"/>
      <c r="N1863" s="26"/>
      <c r="O1863" s="26"/>
      <c r="P1863" s="26"/>
      <c r="Q1863" s="26"/>
      <c r="R1863" s="26"/>
      <c r="S1863" s="26"/>
      <c r="T1863" s="27"/>
      <c r="U1863" s="28"/>
    </row>
    <row r="1864" spans="8:21" x14ac:dyDescent="0.25">
      <c r="H1864" s="24"/>
      <c r="I1864" s="25"/>
      <c r="J1864" s="25"/>
      <c r="K1864" s="26"/>
      <c r="L1864" s="26"/>
      <c r="M1864" s="26"/>
      <c r="N1864" s="26"/>
      <c r="O1864" s="26"/>
      <c r="P1864" s="26"/>
      <c r="Q1864" s="26"/>
      <c r="R1864" s="26"/>
      <c r="S1864" s="26"/>
      <c r="T1864" s="27"/>
      <c r="U1864" s="28"/>
    </row>
    <row r="1865" spans="8:21" x14ac:dyDescent="0.25">
      <c r="H1865" s="24"/>
      <c r="I1865" s="25"/>
      <c r="J1865" s="25"/>
      <c r="K1865" s="26"/>
      <c r="L1865" s="26"/>
      <c r="M1865" s="26"/>
      <c r="N1865" s="26"/>
      <c r="O1865" s="26"/>
      <c r="P1865" s="26"/>
      <c r="Q1865" s="26"/>
      <c r="R1865" s="26"/>
      <c r="S1865" s="26"/>
      <c r="T1865" s="27"/>
      <c r="U1865" s="28"/>
    </row>
    <row r="1866" spans="8:21" x14ac:dyDescent="0.25">
      <c r="H1866" s="24"/>
      <c r="I1866" s="25"/>
      <c r="J1866" s="25"/>
      <c r="K1866" s="26"/>
      <c r="L1866" s="26"/>
      <c r="M1866" s="26"/>
      <c r="N1866" s="26"/>
      <c r="O1866" s="26"/>
      <c r="P1866" s="26"/>
      <c r="Q1866" s="26"/>
      <c r="R1866" s="26"/>
      <c r="S1866" s="26"/>
      <c r="T1866" s="27"/>
      <c r="U1866" s="28"/>
    </row>
    <row r="1867" spans="8:21" x14ac:dyDescent="0.25">
      <c r="H1867" s="24"/>
      <c r="I1867" s="25"/>
      <c r="J1867" s="25"/>
      <c r="K1867" s="26"/>
      <c r="L1867" s="26"/>
      <c r="M1867" s="26"/>
      <c r="N1867" s="26"/>
      <c r="O1867" s="26"/>
      <c r="P1867" s="26"/>
      <c r="Q1867" s="26"/>
      <c r="R1867" s="26"/>
      <c r="S1867" s="26"/>
      <c r="T1867" s="27"/>
      <c r="U1867" s="28"/>
    </row>
    <row r="1868" spans="8:21" x14ac:dyDescent="0.25">
      <c r="H1868" s="24"/>
      <c r="I1868" s="25"/>
      <c r="J1868" s="25"/>
      <c r="K1868" s="26"/>
      <c r="L1868" s="26"/>
      <c r="M1868" s="26"/>
      <c r="N1868" s="26"/>
      <c r="O1868" s="26"/>
      <c r="P1868" s="26"/>
      <c r="Q1868" s="26"/>
      <c r="R1868" s="26"/>
      <c r="S1868" s="26"/>
      <c r="T1868" s="27"/>
      <c r="U1868" s="28"/>
    </row>
    <row r="1869" spans="8:21" x14ac:dyDescent="0.25">
      <c r="H1869" s="24"/>
      <c r="I1869" s="25"/>
      <c r="J1869" s="25"/>
      <c r="K1869" s="26"/>
      <c r="L1869" s="26"/>
      <c r="M1869" s="26"/>
      <c r="N1869" s="26"/>
      <c r="O1869" s="26"/>
      <c r="P1869" s="26"/>
      <c r="Q1869" s="26"/>
      <c r="R1869" s="26"/>
      <c r="S1869" s="26"/>
      <c r="T1869" s="27"/>
      <c r="U1869" s="28"/>
    </row>
    <row r="1870" spans="8:21" x14ac:dyDescent="0.25">
      <c r="H1870" s="24"/>
      <c r="I1870" s="25"/>
      <c r="J1870" s="25"/>
      <c r="K1870" s="26"/>
      <c r="L1870" s="26"/>
      <c r="M1870" s="26"/>
      <c r="N1870" s="26"/>
      <c r="O1870" s="26"/>
      <c r="P1870" s="26"/>
      <c r="Q1870" s="26"/>
      <c r="R1870" s="26"/>
      <c r="S1870" s="26"/>
      <c r="T1870" s="27"/>
      <c r="U1870" s="28"/>
    </row>
    <row r="1871" spans="8:21" x14ac:dyDescent="0.25">
      <c r="H1871" s="24"/>
      <c r="I1871" s="25"/>
      <c r="J1871" s="25"/>
      <c r="K1871" s="26"/>
      <c r="L1871" s="26"/>
      <c r="M1871" s="26"/>
      <c r="N1871" s="26"/>
      <c r="O1871" s="26"/>
      <c r="P1871" s="26"/>
      <c r="Q1871" s="26"/>
      <c r="R1871" s="26"/>
      <c r="S1871" s="26"/>
      <c r="T1871" s="27"/>
      <c r="U1871" s="28"/>
    </row>
    <row r="1872" spans="8:21" x14ac:dyDescent="0.25">
      <c r="H1872" s="24"/>
      <c r="I1872" s="25"/>
      <c r="J1872" s="25"/>
      <c r="K1872" s="26"/>
      <c r="L1872" s="26"/>
      <c r="M1872" s="26"/>
      <c r="N1872" s="26"/>
      <c r="O1872" s="26"/>
      <c r="P1872" s="26"/>
      <c r="Q1872" s="26"/>
      <c r="R1872" s="26"/>
      <c r="S1872" s="26"/>
      <c r="T1872" s="27"/>
      <c r="U1872" s="28"/>
    </row>
    <row r="1873" spans="8:21" x14ac:dyDescent="0.25">
      <c r="H1873" s="24"/>
      <c r="I1873" s="25"/>
      <c r="J1873" s="25"/>
      <c r="K1873" s="26"/>
      <c r="L1873" s="26"/>
      <c r="M1873" s="26"/>
      <c r="N1873" s="26"/>
      <c r="O1873" s="26"/>
      <c r="P1873" s="26"/>
      <c r="Q1873" s="26"/>
      <c r="R1873" s="26"/>
      <c r="S1873" s="26"/>
      <c r="T1873" s="27"/>
      <c r="U1873" s="28"/>
    </row>
    <row r="1874" spans="8:21" x14ac:dyDescent="0.25">
      <c r="H1874" s="24"/>
      <c r="I1874" s="25"/>
      <c r="J1874" s="25"/>
      <c r="K1874" s="26"/>
      <c r="L1874" s="26"/>
      <c r="M1874" s="26"/>
      <c r="N1874" s="26"/>
      <c r="O1874" s="26"/>
      <c r="P1874" s="26"/>
      <c r="Q1874" s="26"/>
      <c r="R1874" s="26"/>
      <c r="S1874" s="26"/>
      <c r="T1874" s="27"/>
      <c r="U1874" s="28"/>
    </row>
    <row r="1875" spans="8:21" x14ac:dyDescent="0.25">
      <c r="H1875" s="24"/>
      <c r="I1875" s="25"/>
      <c r="J1875" s="25"/>
      <c r="K1875" s="26"/>
      <c r="L1875" s="26"/>
      <c r="M1875" s="26"/>
      <c r="N1875" s="26"/>
      <c r="O1875" s="26"/>
      <c r="P1875" s="26"/>
      <c r="Q1875" s="26"/>
      <c r="R1875" s="26"/>
      <c r="S1875" s="26"/>
      <c r="T1875" s="27"/>
      <c r="U1875" s="28"/>
    </row>
    <row r="1876" spans="8:21" x14ac:dyDescent="0.25">
      <c r="H1876" s="24"/>
      <c r="I1876" s="25"/>
      <c r="J1876" s="25"/>
      <c r="K1876" s="26"/>
      <c r="L1876" s="26"/>
      <c r="M1876" s="26"/>
      <c r="N1876" s="26"/>
      <c r="O1876" s="26"/>
      <c r="P1876" s="26"/>
      <c r="Q1876" s="26"/>
      <c r="R1876" s="26"/>
      <c r="S1876" s="26"/>
      <c r="T1876" s="27"/>
      <c r="U1876" s="28"/>
    </row>
    <row r="1877" spans="8:21" x14ac:dyDescent="0.25">
      <c r="H1877" s="24"/>
      <c r="I1877" s="25"/>
      <c r="J1877" s="25"/>
      <c r="K1877" s="26"/>
      <c r="L1877" s="26"/>
      <c r="M1877" s="26"/>
      <c r="N1877" s="26"/>
      <c r="O1877" s="26"/>
      <c r="P1877" s="26"/>
      <c r="Q1877" s="26"/>
      <c r="R1877" s="26"/>
      <c r="S1877" s="26"/>
      <c r="T1877" s="27"/>
      <c r="U1877" s="28"/>
    </row>
    <row r="1878" spans="8:21" x14ac:dyDescent="0.25">
      <c r="H1878" s="24"/>
      <c r="I1878" s="25"/>
      <c r="J1878" s="25"/>
      <c r="K1878" s="26"/>
      <c r="L1878" s="26"/>
      <c r="M1878" s="26"/>
      <c r="N1878" s="26"/>
      <c r="O1878" s="26"/>
      <c r="P1878" s="26"/>
      <c r="Q1878" s="26"/>
      <c r="R1878" s="26"/>
      <c r="S1878" s="26"/>
      <c r="T1878" s="27"/>
      <c r="U1878" s="28"/>
    </row>
    <row r="1879" spans="8:21" x14ac:dyDescent="0.25">
      <c r="H1879" s="24"/>
      <c r="I1879" s="25"/>
      <c r="J1879" s="25"/>
      <c r="K1879" s="26"/>
      <c r="L1879" s="26"/>
      <c r="M1879" s="26"/>
      <c r="N1879" s="26"/>
      <c r="O1879" s="26"/>
      <c r="P1879" s="26"/>
      <c r="Q1879" s="26"/>
      <c r="R1879" s="26"/>
      <c r="S1879" s="26"/>
      <c r="T1879" s="27"/>
      <c r="U1879" s="28"/>
    </row>
    <row r="1880" spans="8:21" x14ac:dyDescent="0.25">
      <c r="H1880" s="24"/>
      <c r="I1880" s="25"/>
      <c r="J1880" s="25"/>
      <c r="K1880" s="26"/>
      <c r="L1880" s="26"/>
      <c r="M1880" s="26"/>
      <c r="N1880" s="26"/>
      <c r="O1880" s="26"/>
      <c r="P1880" s="26"/>
      <c r="Q1880" s="26"/>
      <c r="R1880" s="26"/>
      <c r="S1880" s="26"/>
      <c r="T1880" s="27"/>
      <c r="U1880" s="28"/>
    </row>
    <row r="1881" spans="8:21" x14ac:dyDescent="0.25">
      <c r="H1881" s="24"/>
      <c r="I1881" s="25"/>
      <c r="J1881" s="25"/>
      <c r="K1881" s="26"/>
      <c r="L1881" s="26"/>
      <c r="M1881" s="26"/>
      <c r="N1881" s="26"/>
      <c r="O1881" s="26"/>
      <c r="P1881" s="26"/>
      <c r="Q1881" s="26"/>
      <c r="R1881" s="26"/>
      <c r="S1881" s="26"/>
      <c r="T1881" s="27"/>
      <c r="U1881" s="28"/>
    </row>
    <row r="1882" spans="8:21" x14ac:dyDescent="0.25">
      <c r="H1882" s="24"/>
      <c r="I1882" s="25"/>
      <c r="J1882" s="25"/>
      <c r="K1882" s="26"/>
      <c r="L1882" s="26"/>
      <c r="M1882" s="26"/>
      <c r="N1882" s="26"/>
      <c r="O1882" s="26"/>
      <c r="P1882" s="26"/>
      <c r="Q1882" s="26"/>
      <c r="R1882" s="26"/>
      <c r="S1882" s="26"/>
      <c r="T1882" s="27"/>
      <c r="U1882" s="28"/>
    </row>
    <row r="1883" spans="8:21" x14ac:dyDescent="0.25">
      <c r="H1883" s="24"/>
      <c r="I1883" s="25"/>
      <c r="J1883" s="25"/>
      <c r="K1883" s="26"/>
      <c r="L1883" s="26"/>
      <c r="M1883" s="26"/>
      <c r="N1883" s="26"/>
      <c r="O1883" s="26"/>
      <c r="P1883" s="26"/>
      <c r="Q1883" s="26"/>
      <c r="R1883" s="26"/>
      <c r="S1883" s="26"/>
      <c r="T1883" s="27"/>
      <c r="U1883" s="28"/>
    </row>
    <row r="1884" spans="8:21" x14ac:dyDescent="0.25">
      <c r="H1884" s="24"/>
      <c r="I1884" s="25"/>
      <c r="J1884" s="25"/>
      <c r="K1884" s="26"/>
      <c r="L1884" s="26"/>
      <c r="M1884" s="26"/>
      <c r="N1884" s="26"/>
      <c r="O1884" s="26"/>
      <c r="P1884" s="26"/>
      <c r="Q1884" s="26"/>
      <c r="R1884" s="26"/>
      <c r="S1884" s="26"/>
      <c r="T1884" s="27"/>
      <c r="U1884" s="28"/>
    </row>
    <row r="1885" spans="8:21" x14ac:dyDescent="0.25">
      <c r="H1885" s="24"/>
      <c r="I1885" s="25"/>
      <c r="J1885" s="25"/>
      <c r="K1885" s="26"/>
      <c r="L1885" s="26"/>
      <c r="M1885" s="26"/>
      <c r="N1885" s="26"/>
      <c r="O1885" s="26"/>
      <c r="P1885" s="26"/>
      <c r="Q1885" s="26"/>
      <c r="R1885" s="26"/>
      <c r="S1885" s="26"/>
      <c r="T1885" s="27"/>
      <c r="U1885" s="28"/>
    </row>
    <row r="1886" spans="8:21" x14ac:dyDescent="0.25">
      <c r="H1886" s="24"/>
      <c r="I1886" s="25"/>
      <c r="J1886" s="25"/>
      <c r="K1886" s="26"/>
      <c r="L1886" s="26"/>
      <c r="M1886" s="26"/>
      <c r="N1886" s="26"/>
      <c r="O1886" s="26"/>
      <c r="P1886" s="26"/>
      <c r="Q1886" s="26"/>
      <c r="R1886" s="26"/>
      <c r="S1886" s="26"/>
      <c r="T1886" s="27"/>
      <c r="U1886" s="28"/>
    </row>
    <row r="1887" spans="8:21" x14ac:dyDescent="0.25">
      <c r="H1887" s="24"/>
      <c r="I1887" s="25"/>
      <c r="J1887" s="25"/>
      <c r="K1887" s="26"/>
      <c r="L1887" s="26"/>
      <c r="M1887" s="26"/>
      <c r="N1887" s="26"/>
      <c r="O1887" s="26"/>
      <c r="P1887" s="26"/>
      <c r="Q1887" s="26"/>
      <c r="R1887" s="26"/>
      <c r="S1887" s="26"/>
      <c r="T1887" s="27"/>
      <c r="U1887" s="28"/>
    </row>
    <row r="1888" spans="8:21" x14ac:dyDescent="0.25">
      <c r="H1888" s="24"/>
      <c r="I1888" s="25"/>
      <c r="J1888" s="25"/>
      <c r="K1888" s="26"/>
      <c r="L1888" s="26"/>
      <c r="M1888" s="26"/>
      <c r="N1888" s="26"/>
      <c r="O1888" s="26"/>
      <c r="P1888" s="26"/>
      <c r="Q1888" s="26"/>
      <c r="R1888" s="26"/>
      <c r="S1888" s="26"/>
      <c r="T1888" s="27"/>
      <c r="U1888" s="28"/>
    </row>
    <row r="1889" spans="8:21" x14ac:dyDescent="0.25">
      <c r="H1889" s="24"/>
      <c r="I1889" s="25"/>
      <c r="J1889" s="25"/>
      <c r="K1889" s="26"/>
      <c r="L1889" s="26"/>
      <c r="M1889" s="26"/>
      <c r="N1889" s="26"/>
      <c r="O1889" s="26"/>
      <c r="P1889" s="26"/>
      <c r="Q1889" s="26"/>
      <c r="R1889" s="26"/>
      <c r="S1889" s="26"/>
      <c r="T1889" s="27"/>
      <c r="U1889" s="28"/>
    </row>
    <row r="1890" spans="8:21" x14ac:dyDescent="0.25">
      <c r="H1890" s="24"/>
      <c r="I1890" s="25"/>
      <c r="J1890" s="25"/>
      <c r="K1890" s="26"/>
      <c r="L1890" s="26"/>
      <c r="M1890" s="26"/>
      <c r="N1890" s="26"/>
      <c r="O1890" s="26"/>
      <c r="P1890" s="26"/>
      <c r="Q1890" s="26"/>
      <c r="R1890" s="26"/>
      <c r="S1890" s="26"/>
      <c r="T1890" s="27"/>
      <c r="U1890" s="28"/>
    </row>
    <row r="1891" spans="8:21" x14ac:dyDescent="0.25">
      <c r="H1891" s="24"/>
      <c r="I1891" s="25"/>
      <c r="J1891" s="25"/>
      <c r="K1891" s="26"/>
      <c r="L1891" s="26"/>
      <c r="M1891" s="26"/>
      <c r="N1891" s="26"/>
      <c r="O1891" s="26"/>
      <c r="P1891" s="26"/>
      <c r="Q1891" s="26"/>
      <c r="R1891" s="26"/>
      <c r="S1891" s="26"/>
      <c r="T1891" s="27"/>
      <c r="U1891" s="28"/>
    </row>
    <row r="1892" spans="8:21" x14ac:dyDescent="0.25">
      <c r="H1892" s="24"/>
      <c r="I1892" s="25"/>
      <c r="J1892" s="25"/>
      <c r="K1892" s="26"/>
      <c r="L1892" s="26"/>
      <c r="M1892" s="26"/>
      <c r="N1892" s="26"/>
      <c r="O1892" s="26"/>
      <c r="P1892" s="26"/>
      <c r="Q1892" s="26"/>
      <c r="R1892" s="26"/>
      <c r="S1892" s="26"/>
      <c r="T1892" s="27"/>
      <c r="U1892" s="28"/>
    </row>
    <row r="1893" spans="8:21" x14ac:dyDescent="0.25">
      <c r="H1893" s="24"/>
      <c r="I1893" s="25"/>
      <c r="J1893" s="25"/>
      <c r="K1893" s="26"/>
      <c r="L1893" s="26"/>
      <c r="M1893" s="26"/>
      <c r="N1893" s="26"/>
      <c r="O1893" s="26"/>
      <c r="P1893" s="26"/>
      <c r="Q1893" s="26"/>
      <c r="R1893" s="26"/>
      <c r="S1893" s="26"/>
      <c r="T1893" s="27"/>
      <c r="U1893" s="28"/>
    </row>
    <row r="1894" spans="8:21" x14ac:dyDescent="0.25">
      <c r="H1894" s="24"/>
      <c r="I1894" s="25"/>
      <c r="J1894" s="25"/>
      <c r="K1894" s="26"/>
      <c r="L1894" s="26"/>
      <c r="M1894" s="26"/>
      <c r="N1894" s="26"/>
      <c r="O1894" s="26"/>
      <c r="P1894" s="26"/>
      <c r="Q1894" s="26"/>
      <c r="R1894" s="26"/>
      <c r="S1894" s="26"/>
      <c r="T1894" s="27"/>
      <c r="U1894" s="28"/>
    </row>
    <row r="1895" spans="8:21" x14ac:dyDescent="0.25">
      <c r="H1895" s="24"/>
      <c r="I1895" s="25"/>
      <c r="J1895" s="25"/>
      <c r="K1895" s="26"/>
      <c r="L1895" s="26"/>
      <c r="M1895" s="26"/>
      <c r="N1895" s="26"/>
      <c r="O1895" s="26"/>
      <c r="P1895" s="26"/>
      <c r="Q1895" s="26"/>
      <c r="R1895" s="26"/>
      <c r="S1895" s="26"/>
      <c r="T1895" s="27"/>
      <c r="U1895" s="28"/>
    </row>
    <row r="1896" spans="8:21" x14ac:dyDescent="0.25">
      <c r="H1896" s="24"/>
      <c r="I1896" s="25"/>
      <c r="J1896" s="25"/>
      <c r="K1896" s="26"/>
      <c r="L1896" s="26"/>
      <c r="M1896" s="26"/>
      <c r="N1896" s="26"/>
      <c r="O1896" s="26"/>
      <c r="P1896" s="26"/>
      <c r="Q1896" s="26"/>
      <c r="R1896" s="26"/>
      <c r="S1896" s="26"/>
      <c r="T1896" s="27"/>
      <c r="U1896" s="28"/>
    </row>
    <row r="1897" spans="8:21" x14ac:dyDescent="0.25">
      <c r="H1897" s="24"/>
      <c r="I1897" s="25"/>
      <c r="J1897" s="25"/>
      <c r="K1897" s="26"/>
      <c r="L1897" s="26"/>
      <c r="M1897" s="26"/>
      <c r="N1897" s="26"/>
      <c r="O1897" s="26"/>
      <c r="P1897" s="26"/>
      <c r="Q1897" s="26"/>
      <c r="R1897" s="26"/>
      <c r="S1897" s="26"/>
      <c r="T1897" s="27"/>
      <c r="U1897" s="28"/>
    </row>
    <row r="1898" spans="8:21" x14ac:dyDescent="0.25">
      <c r="H1898" s="24"/>
      <c r="I1898" s="25"/>
      <c r="J1898" s="25"/>
      <c r="K1898" s="26"/>
      <c r="L1898" s="26"/>
      <c r="M1898" s="26"/>
      <c r="N1898" s="26"/>
      <c r="O1898" s="26"/>
      <c r="P1898" s="26"/>
      <c r="Q1898" s="26"/>
      <c r="R1898" s="26"/>
      <c r="S1898" s="26"/>
      <c r="T1898" s="27"/>
      <c r="U1898" s="28"/>
    </row>
    <row r="1899" spans="8:21" x14ac:dyDescent="0.25">
      <c r="H1899" s="24"/>
      <c r="I1899" s="25"/>
      <c r="J1899" s="25"/>
      <c r="K1899" s="26"/>
      <c r="L1899" s="26"/>
      <c r="M1899" s="26"/>
      <c r="N1899" s="26"/>
      <c r="O1899" s="26"/>
      <c r="P1899" s="26"/>
      <c r="Q1899" s="26"/>
      <c r="R1899" s="26"/>
      <c r="S1899" s="26"/>
      <c r="T1899" s="27"/>
      <c r="U1899" s="28"/>
    </row>
    <row r="1900" spans="8:21" x14ac:dyDescent="0.25">
      <c r="H1900" s="24"/>
      <c r="I1900" s="25"/>
      <c r="J1900" s="25"/>
      <c r="K1900" s="26"/>
      <c r="L1900" s="26"/>
      <c r="M1900" s="26"/>
      <c r="N1900" s="26"/>
      <c r="O1900" s="26"/>
      <c r="P1900" s="26"/>
      <c r="Q1900" s="26"/>
      <c r="R1900" s="26"/>
      <c r="S1900" s="26"/>
      <c r="T1900" s="27"/>
      <c r="U1900" s="28"/>
    </row>
    <row r="1901" spans="8:21" x14ac:dyDescent="0.25">
      <c r="H1901" s="24"/>
      <c r="I1901" s="25"/>
      <c r="J1901" s="25"/>
      <c r="K1901" s="26"/>
      <c r="L1901" s="26"/>
      <c r="M1901" s="26"/>
      <c r="N1901" s="26"/>
      <c r="O1901" s="26"/>
      <c r="P1901" s="26"/>
      <c r="Q1901" s="26"/>
      <c r="R1901" s="26"/>
      <c r="S1901" s="26"/>
      <c r="T1901" s="27"/>
      <c r="U1901" s="28"/>
    </row>
    <row r="1902" spans="8:21" x14ac:dyDescent="0.25">
      <c r="H1902" s="24"/>
      <c r="I1902" s="25"/>
      <c r="J1902" s="25"/>
      <c r="K1902" s="26"/>
      <c r="L1902" s="26"/>
      <c r="M1902" s="26"/>
      <c r="N1902" s="26"/>
      <c r="O1902" s="26"/>
      <c r="P1902" s="26"/>
      <c r="Q1902" s="26"/>
      <c r="R1902" s="26"/>
      <c r="S1902" s="26"/>
      <c r="T1902" s="27"/>
      <c r="U1902" s="28"/>
    </row>
    <row r="1903" spans="8:21" x14ac:dyDescent="0.25">
      <c r="H1903" s="24"/>
      <c r="I1903" s="25"/>
      <c r="J1903" s="25"/>
      <c r="K1903" s="26"/>
      <c r="L1903" s="26"/>
      <c r="M1903" s="26"/>
      <c r="N1903" s="26"/>
      <c r="O1903" s="26"/>
      <c r="P1903" s="26"/>
      <c r="Q1903" s="26"/>
      <c r="R1903" s="26"/>
      <c r="S1903" s="26"/>
      <c r="T1903" s="27"/>
      <c r="U1903" s="28"/>
    </row>
    <row r="1904" spans="8:21" x14ac:dyDescent="0.25">
      <c r="H1904" s="24"/>
      <c r="I1904" s="25"/>
      <c r="J1904" s="25"/>
      <c r="K1904" s="26"/>
      <c r="L1904" s="26"/>
      <c r="M1904" s="26"/>
      <c r="N1904" s="26"/>
      <c r="O1904" s="26"/>
      <c r="P1904" s="26"/>
      <c r="Q1904" s="26"/>
      <c r="R1904" s="26"/>
      <c r="S1904" s="26"/>
      <c r="T1904" s="27"/>
      <c r="U1904" s="28"/>
    </row>
    <row r="1905" spans="8:21" x14ac:dyDescent="0.25">
      <c r="H1905" s="24"/>
      <c r="I1905" s="25"/>
      <c r="J1905" s="25"/>
      <c r="K1905" s="26"/>
      <c r="L1905" s="26"/>
      <c r="M1905" s="26"/>
      <c r="N1905" s="26"/>
      <c r="O1905" s="26"/>
      <c r="P1905" s="26"/>
      <c r="Q1905" s="26"/>
      <c r="R1905" s="26"/>
      <c r="S1905" s="26"/>
      <c r="T1905" s="27"/>
      <c r="U1905" s="28"/>
    </row>
    <row r="1906" spans="8:21" x14ac:dyDescent="0.25">
      <c r="H1906" s="24"/>
      <c r="I1906" s="25"/>
      <c r="J1906" s="25"/>
      <c r="K1906" s="26"/>
      <c r="L1906" s="26"/>
      <c r="M1906" s="26"/>
      <c r="N1906" s="26"/>
      <c r="O1906" s="26"/>
      <c r="P1906" s="26"/>
      <c r="Q1906" s="26"/>
      <c r="R1906" s="26"/>
      <c r="S1906" s="26"/>
      <c r="T1906" s="27"/>
      <c r="U1906" s="28"/>
    </row>
    <row r="1907" spans="8:21" x14ac:dyDescent="0.25">
      <c r="H1907" s="24"/>
      <c r="I1907" s="25"/>
      <c r="J1907" s="25"/>
      <c r="K1907" s="26"/>
      <c r="L1907" s="26"/>
      <c r="M1907" s="26"/>
      <c r="N1907" s="26"/>
      <c r="O1907" s="26"/>
      <c r="P1907" s="26"/>
      <c r="Q1907" s="26"/>
      <c r="R1907" s="26"/>
      <c r="S1907" s="26"/>
      <c r="T1907" s="27"/>
      <c r="U1907" s="28"/>
    </row>
    <row r="1908" spans="8:21" x14ac:dyDescent="0.25">
      <c r="H1908" s="24"/>
      <c r="I1908" s="25"/>
      <c r="J1908" s="25"/>
      <c r="K1908" s="26"/>
      <c r="L1908" s="26"/>
      <c r="M1908" s="26"/>
      <c r="N1908" s="26"/>
      <c r="O1908" s="26"/>
      <c r="P1908" s="26"/>
      <c r="Q1908" s="26"/>
      <c r="R1908" s="26"/>
      <c r="S1908" s="26"/>
      <c r="T1908" s="27"/>
      <c r="U1908" s="28"/>
    </row>
    <row r="1909" spans="8:21" x14ac:dyDescent="0.25">
      <c r="H1909" s="24"/>
      <c r="I1909" s="25"/>
      <c r="J1909" s="25"/>
      <c r="K1909" s="26"/>
      <c r="L1909" s="26"/>
      <c r="M1909" s="26"/>
      <c r="N1909" s="26"/>
      <c r="O1909" s="26"/>
      <c r="P1909" s="26"/>
      <c r="Q1909" s="26"/>
      <c r="R1909" s="26"/>
      <c r="S1909" s="26"/>
      <c r="T1909" s="27"/>
      <c r="U1909" s="28"/>
    </row>
    <row r="1910" spans="8:21" x14ac:dyDescent="0.25">
      <c r="H1910" s="24"/>
      <c r="I1910" s="25"/>
      <c r="J1910" s="25"/>
      <c r="K1910" s="26"/>
      <c r="L1910" s="26"/>
      <c r="M1910" s="26"/>
      <c r="N1910" s="26"/>
      <c r="O1910" s="26"/>
      <c r="P1910" s="26"/>
      <c r="Q1910" s="26"/>
      <c r="R1910" s="26"/>
      <c r="S1910" s="26"/>
      <c r="T1910" s="27"/>
      <c r="U1910" s="28"/>
    </row>
    <row r="1911" spans="8:21" x14ac:dyDescent="0.25">
      <c r="H1911" s="24"/>
      <c r="I1911" s="25"/>
      <c r="J1911" s="25"/>
      <c r="K1911" s="26"/>
      <c r="L1911" s="26"/>
      <c r="M1911" s="26"/>
      <c r="N1911" s="26"/>
      <c r="O1911" s="26"/>
      <c r="P1911" s="26"/>
      <c r="Q1911" s="26"/>
      <c r="R1911" s="26"/>
      <c r="S1911" s="26"/>
      <c r="T1911" s="27"/>
      <c r="U1911" s="28"/>
    </row>
    <row r="1912" spans="8:21" x14ac:dyDescent="0.25">
      <c r="H1912" s="24"/>
      <c r="I1912" s="25"/>
      <c r="J1912" s="25"/>
      <c r="K1912" s="26"/>
      <c r="L1912" s="26"/>
      <c r="M1912" s="26"/>
      <c r="N1912" s="26"/>
      <c r="O1912" s="26"/>
      <c r="P1912" s="26"/>
      <c r="Q1912" s="26"/>
      <c r="R1912" s="26"/>
      <c r="S1912" s="26"/>
      <c r="T1912" s="27"/>
      <c r="U1912" s="28"/>
    </row>
    <row r="1913" spans="8:21" x14ac:dyDescent="0.25">
      <c r="H1913" s="24"/>
      <c r="I1913" s="25"/>
      <c r="J1913" s="25"/>
      <c r="K1913" s="26"/>
      <c r="L1913" s="26"/>
      <c r="M1913" s="26"/>
      <c r="N1913" s="26"/>
      <c r="O1913" s="26"/>
      <c r="P1913" s="26"/>
      <c r="Q1913" s="26"/>
      <c r="R1913" s="26"/>
      <c r="S1913" s="26"/>
      <c r="T1913" s="27"/>
      <c r="U1913" s="28"/>
    </row>
    <row r="1914" spans="8:21" x14ac:dyDescent="0.25">
      <c r="H1914" s="24"/>
      <c r="I1914" s="25"/>
      <c r="J1914" s="25"/>
      <c r="K1914" s="26"/>
      <c r="L1914" s="26"/>
      <c r="M1914" s="26"/>
      <c r="N1914" s="26"/>
      <c r="O1914" s="26"/>
      <c r="P1914" s="26"/>
      <c r="Q1914" s="26"/>
      <c r="R1914" s="26"/>
      <c r="S1914" s="26"/>
      <c r="T1914" s="27"/>
      <c r="U1914" s="28"/>
    </row>
    <row r="1915" spans="8:21" x14ac:dyDescent="0.25">
      <c r="H1915" s="24"/>
      <c r="I1915" s="25"/>
      <c r="J1915" s="25"/>
      <c r="K1915" s="26"/>
      <c r="L1915" s="26"/>
      <c r="M1915" s="26"/>
      <c r="N1915" s="26"/>
      <c r="O1915" s="26"/>
      <c r="P1915" s="26"/>
      <c r="Q1915" s="26"/>
      <c r="R1915" s="26"/>
      <c r="S1915" s="26"/>
      <c r="T1915" s="27"/>
      <c r="U1915" s="28"/>
    </row>
    <row r="1916" spans="8:21" x14ac:dyDescent="0.25">
      <c r="H1916" s="24"/>
      <c r="I1916" s="25"/>
      <c r="J1916" s="25"/>
      <c r="K1916" s="26"/>
      <c r="L1916" s="26"/>
      <c r="M1916" s="26"/>
      <c r="N1916" s="26"/>
      <c r="O1916" s="26"/>
      <c r="P1916" s="26"/>
      <c r="Q1916" s="26"/>
      <c r="R1916" s="26"/>
      <c r="S1916" s="26"/>
      <c r="T1916" s="27"/>
      <c r="U1916" s="28"/>
    </row>
    <row r="1917" spans="8:21" x14ac:dyDescent="0.25">
      <c r="H1917" s="24"/>
      <c r="I1917" s="25"/>
      <c r="J1917" s="25"/>
      <c r="K1917" s="26"/>
      <c r="L1917" s="26"/>
      <c r="M1917" s="26"/>
      <c r="N1917" s="26"/>
      <c r="O1917" s="26"/>
      <c r="P1917" s="26"/>
      <c r="Q1917" s="26"/>
      <c r="R1917" s="26"/>
      <c r="S1917" s="26"/>
      <c r="T1917" s="27"/>
      <c r="U1917" s="28"/>
    </row>
    <row r="1918" spans="8:21" x14ac:dyDescent="0.25">
      <c r="H1918" s="24"/>
      <c r="I1918" s="25"/>
      <c r="J1918" s="25"/>
      <c r="K1918" s="26"/>
      <c r="L1918" s="26"/>
      <c r="M1918" s="26"/>
      <c r="N1918" s="26"/>
      <c r="O1918" s="26"/>
      <c r="P1918" s="26"/>
      <c r="Q1918" s="26"/>
      <c r="R1918" s="26"/>
      <c r="S1918" s="26"/>
      <c r="T1918" s="27"/>
      <c r="U1918" s="28"/>
    </row>
    <row r="1919" spans="8:21" x14ac:dyDescent="0.25">
      <c r="H1919" s="24"/>
      <c r="I1919" s="25"/>
      <c r="J1919" s="25"/>
      <c r="K1919" s="26"/>
      <c r="L1919" s="26"/>
      <c r="M1919" s="26"/>
      <c r="N1919" s="26"/>
      <c r="O1919" s="26"/>
      <c r="P1919" s="26"/>
      <c r="Q1919" s="26"/>
      <c r="R1919" s="26"/>
      <c r="S1919" s="26"/>
      <c r="T1919" s="27"/>
      <c r="U1919" s="28"/>
    </row>
    <row r="1920" spans="8:21" x14ac:dyDescent="0.25">
      <c r="H1920" s="24"/>
      <c r="I1920" s="25"/>
      <c r="J1920" s="25"/>
      <c r="K1920" s="26"/>
      <c r="L1920" s="26"/>
      <c r="M1920" s="26"/>
      <c r="N1920" s="26"/>
      <c r="O1920" s="26"/>
      <c r="P1920" s="26"/>
      <c r="Q1920" s="26"/>
      <c r="R1920" s="26"/>
      <c r="S1920" s="26"/>
      <c r="T1920" s="27"/>
      <c r="U1920" s="28"/>
    </row>
    <row r="1921" spans="8:21" x14ac:dyDescent="0.25">
      <c r="H1921" s="24"/>
      <c r="I1921" s="25"/>
      <c r="J1921" s="25"/>
      <c r="K1921" s="26"/>
      <c r="L1921" s="26"/>
      <c r="M1921" s="26"/>
      <c r="N1921" s="26"/>
      <c r="O1921" s="26"/>
      <c r="P1921" s="26"/>
      <c r="Q1921" s="26"/>
      <c r="R1921" s="26"/>
      <c r="S1921" s="26"/>
      <c r="T1921" s="27"/>
      <c r="U1921" s="28"/>
    </row>
    <row r="1922" spans="8:21" x14ac:dyDescent="0.25">
      <c r="H1922" s="24"/>
      <c r="I1922" s="25"/>
      <c r="J1922" s="25"/>
      <c r="K1922" s="26"/>
      <c r="L1922" s="26"/>
      <c r="M1922" s="26"/>
      <c r="N1922" s="26"/>
      <c r="O1922" s="26"/>
      <c r="P1922" s="26"/>
      <c r="Q1922" s="26"/>
      <c r="R1922" s="26"/>
      <c r="S1922" s="26"/>
      <c r="T1922" s="27"/>
      <c r="U1922" s="28"/>
    </row>
    <row r="1923" spans="8:21" x14ac:dyDescent="0.25">
      <c r="H1923" s="24"/>
      <c r="I1923" s="25"/>
      <c r="J1923" s="25"/>
      <c r="K1923" s="26"/>
      <c r="L1923" s="26"/>
      <c r="M1923" s="26"/>
      <c r="N1923" s="26"/>
      <c r="O1923" s="26"/>
      <c r="P1923" s="26"/>
      <c r="Q1923" s="26"/>
      <c r="R1923" s="26"/>
      <c r="S1923" s="26"/>
      <c r="T1923" s="27"/>
      <c r="U1923" s="28"/>
    </row>
    <row r="1924" spans="8:21" x14ac:dyDescent="0.25">
      <c r="H1924" s="24"/>
      <c r="I1924" s="25"/>
      <c r="J1924" s="25"/>
      <c r="K1924" s="26"/>
      <c r="L1924" s="26"/>
      <c r="M1924" s="26"/>
      <c r="N1924" s="26"/>
      <c r="O1924" s="26"/>
      <c r="P1924" s="26"/>
      <c r="Q1924" s="26"/>
      <c r="R1924" s="26"/>
      <c r="S1924" s="26"/>
      <c r="T1924" s="27"/>
      <c r="U1924" s="28"/>
    </row>
    <row r="1925" spans="8:21" x14ac:dyDescent="0.25">
      <c r="H1925" s="24"/>
      <c r="I1925" s="25"/>
      <c r="J1925" s="25"/>
      <c r="K1925" s="26"/>
      <c r="L1925" s="26"/>
      <c r="M1925" s="26"/>
      <c r="N1925" s="26"/>
      <c r="O1925" s="26"/>
      <c r="P1925" s="26"/>
      <c r="Q1925" s="26"/>
      <c r="R1925" s="26"/>
      <c r="S1925" s="26"/>
      <c r="T1925" s="27"/>
      <c r="U1925" s="28"/>
    </row>
    <row r="1926" spans="8:21" x14ac:dyDescent="0.25">
      <c r="H1926" s="24"/>
      <c r="I1926" s="25"/>
      <c r="J1926" s="25"/>
      <c r="K1926" s="26"/>
      <c r="L1926" s="26"/>
      <c r="M1926" s="26"/>
      <c r="N1926" s="26"/>
      <c r="O1926" s="26"/>
      <c r="P1926" s="26"/>
      <c r="Q1926" s="26"/>
      <c r="R1926" s="26"/>
      <c r="S1926" s="26"/>
      <c r="T1926" s="27"/>
      <c r="U1926" s="28"/>
    </row>
    <row r="1927" spans="8:21" x14ac:dyDescent="0.25">
      <c r="H1927" s="24"/>
      <c r="I1927" s="25"/>
      <c r="J1927" s="25"/>
      <c r="K1927" s="26"/>
      <c r="L1927" s="26"/>
      <c r="M1927" s="26"/>
      <c r="N1927" s="26"/>
      <c r="O1927" s="26"/>
      <c r="P1927" s="26"/>
      <c r="Q1927" s="26"/>
      <c r="R1927" s="26"/>
      <c r="S1927" s="26"/>
      <c r="T1927" s="27"/>
      <c r="U1927" s="28"/>
    </row>
    <row r="1928" spans="8:21" x14ac:dyDescent="0.25">
      <c r="H1928" s="24"/>
      <c r="I1928" s="25"/>
      <c r="J1928" s="25"/>
      <c r="K1928" s="26"/>
      <c r="L1928" s="26"/>
      <c r="M1928" s="26"/>
      <c r="N1928" s="26"/>
      <c r="O1928" s="26"/>
      <c r="P1928" s="26"/>
      <c r="Q1928" s="26"/>
      <c r="R1928" s="26"/>
      <c r="S1928" s="26"/>
      <c r="T1928" s="27"/>
      <c r="U1928" s="28"/>
    </row>
    <row r="1929" spans="8:21" x14ac:dyDescent="0.25">
      <c r="H1929" s="24"/>
      <c r="I1929" s="25"/>
      <c r="J1929" s="25"/>
      <c r="K1929" s="26"/>
      <c r="L1929" s="26"/>
      <c r="M1929" s="26"/>
      <c r="N1929" s="26"/>
      <c r="O1929" s="26"/>
      <c r="P1929" s="26"/>
      <c r="Q1929" s="26"/>
      <c r="R1929" s="26"/>
      <c r="S1929" s="26"/>
      <c r="T1929" s="27"/>
      <c r="U1929" s="28"/>
    </row>
    <row r="1930" spans="8:21" x14ac:dyDescent="0.25">
      <c r="H1930" s="24"/>
      <c r="I1930" s="25"/>
      <c r="J1930" s="25"/>
      <c r="K1930" s="26"/>
      <c r="L1930" s="26"/>
      <c r="M1930" s="26"/>
      <c r="N1930" s="26"/>
      <c r="O1930" s="26"/>
      <c r="P1930" s="26"/>
      <c r="Q1930" s="26"/>
      <c r="R1930" s="26"/>
      <c r="S1930" s="26"/>
      <c r="T1930" s="27"/>
      <c r="U1930" s="28"/>
    </row>
    <row r="1931" spans="8:21" x14ac:dyDescent="0.25">
      <c r="H1931" s="24"/>
      <c r="I1931" s="25"/>
      <c r="J1931" s="25"/>
      <c r="K1931" s="26"/>
      <c r="L1931" s="26"/>
      <c r="M1931" s="26"/>
      <c r="N1931" s="26"/>
      <c r="O1931" s="26"/>
      <c r="P1931" s="26"/>
      <c r="Q1931" s="26"/>
      <c r="R1931" s="26"/>
      <c r="S1931" s="26"/>
      <c r="T1931" s="27"/>
      <c r="U1931" s="28"/>
    </row>
    <row r="1932" spans="8:21" x14ac:dyDescent="0.25">
      <c r="H1932" s="24"/>
      <c r="I1932" s="25"/>
      <c r="J1932" s="25"/>
      <c r="K1932" s="26"/>
      <c r="L1932" s="26"/>
      <c r="M1932" s="26"/>
      <c r="N1932" s="26"/>
      <c r="O1932" s="26"/>
      <c r="P1932" s="26"/>
      <c r="Q1932" s="26"/>
      <c r="R1932" s="26"/>
      <c r="S1932" s="26"/>
      <c r="T1932" s="27"/>
      <c r="U1932" s="28"/>
    </row>
    <row r="1933" spans="8:21" x14ac:dyDescent="0.25">
      <c r="H1933" s="24"/>
      <c r="I1933" s="25"/>
      <c r="J1933" s="25"/>
      <c r="K1933" s="26"/>
      <c r="L1933" s="26"/>
      <c r="M1933" s="26"/>
      <c r="N1933" s="26"/>
      <c r="O1933" s="26"/>
      <c r="P1933" s="26"/>
      <c r="Q1933" s="26"/>
      <c r="R1933" s="26"/>
      <c r="S1933" s="26"/>
      <c r="T1933" s="27"/>
      <c r="U1933" s="28"/>
    </row>
    <row r="1934" spans="8:21" x14ac:dyDescent="0.25">
      <c r="H1934" s="24"/>
      <c r="I1934" s="25"/>
      <c r="J1934" s="25"/>
      <c r="K1934" s="26"/>
      <c r="L1934" s="26"/>
      <c r="M1934" s="26"/>
      <c r="N1934" s="26"/>
      <c r="O1934" s="26"/>
      <c r="P1934" s="26"/>
      <c r="Q1934" s="26"/>
      <c r="R1934" s="26"/>
      <c r="S1934" s="26"/>
      <c r="T1934" s="27"/>
      <c r="U1934" s="28"/>
    </row>
    <row r="1935" spans="8:21" x14ac:dyDescent="0.25">
      <c r="H1935" s="24"/>
      <c r="I1935" s="25"/>
      <c r="J1935" s="25"/>
      <c r="K1935" s="26"/>
      <c r="L1935" s="26"/>
      <c r="M1935" s="26"/>
      <c r="N1935" s="26"/>
      <c r="O1935" s="26"/>
      <c r="P1935" s="26"/>
      <c r="Q1935" s="26"/>
      <c r="R1935" s="26"/>
      <c r="S1935" s="26"/>
      <c r="T1935" s="27"/>
      <c r="U1935" s="28"/>
    </row>
    <row r="1936" spans="8:21" x14ac:dyDescent="0.25">
      <c r="H1936" s="24"/>
      <c r="I1936" s="25"/>
      <c r="J1936" s="25"/>
      <c r="K1936" s="26"/>
      <c r="L1936" s="26"/>
      <c r="M1936" s="26"/>
      <c r="N1936" s="26"/>
      <c r="O1936" s="26"/>
      <c r="P1936" s="26"/>
      <c r="Q1936" s="26"/>
      <c r="R1936" s="26"/>
      <c r="S1936" s="26"/>
      <c r="T1936" s="27"/>
      <c r="U1936" s="28"/>
    </row>
    <row r="1937" spans="8:21" x14ac:dyDescent="0.25">
      <c r="H1937" s="24"/>
      <c r="I1937" s="25"/>
      <c r="J1937" s="25"/>
      <c r="K1937" s="26"/>
      <c r="L1937" s="26"/>
      <c r="M1937" s="26"/>
      <c r="N1937" s="26"/>
      <c r="O1937" s="26"/>
      <c r="P1937" s="26"/>
      <c r="Q1937" s="26"/>
      <c r="R1937" s="26"/>
      <c r="S1937" s="26"/>
      <c r="T1937" s="27"/>
      <c r="U1937" s="28"/>
    </row>
    <row r="1938" spans="8:21" x14ac:dyDescent="0.25">
      <c r="H1938" s="24"/>
      <c r="I1938" s="25"/>
      <c r="J1938" s="25"/>
      <c r="K1938" s="26"/>
      <c r="L1938" s="26"/>
      <c r="M1938" s="26"/>
      <c r="N1938" s="26"/>
      <c r="O1938" s="26"/>
      <c r="P1938" s="26"/>
      <c r="Q1938" s="26"/>
      <c r="R1938" s="26"/>
      <c r="S1938" s="26"/>
      <c r="T1938" s="27"/>
      <c r="U1938" s="28"/>
    </row>
    <row r="1939" spans="8:21" x14ac:dyDescent="0.25">
      <c r="H1939" s="24"/>
      <c r="I1939" s="25"/>
      <c r="J1939" s="25"/>
      <c r="K1939" s="26"/>
      <c r="L1939" s="26"/>
      <c r="M1939" s="26"/>
      <c r="N1939" s="26"/>
      <c r="O1939" s="26"/>
      <c r="P1939" s="26"/>
      <c r="Q1939" s="26"/>
      <c r="R1939" s="26"/>
      <c r="S1939" s="26"/>
      <c r="T1939" s="27"/>
      <c r="U1939" s="28"/>
    </row>
    <row r="1940" spans="8:21" x14ac:dyDescent="0.25">
      <c r="H1940" s="24"/>
      <c r="I1940" s="25"/>
      <c r="J1940" s="25"/>
      <c r="K1940" s="26"/>
      <c r="L1940" s="26"/>
      <c r="M1940" s="26"/>
      <c r="N1940" s="26"/>
      <c r="O1940" s="26"/>
      <c r="P1940" s="26"/>
      <c r="Q1940" s="26"/>
      <c r="R1940" s="26"/>
      <c r="S1940" s="26"/>
      <c r="T1940" s="27"/>
      <c r="U1940" s="28"/>
    </row>
    <row r="1941" spans="8:21" x14ac:dyDescent="0.25">
      <c r="H1941" s="24"/>
      <c r="I1941" s="25"/>
      <c r="J1941" s="25"/>
      <c r="K1941" s="26"/>
      <c r="L1941" s="26"/>
      <c r="M1941" s="26"/>
      <c r="N1941" s="26"/>
      <c r="O1941" s="26"/>
      <c r="P1941" s="26"/>
      <c r="Q1941" s="26"/>
      <c r="R1941" s="26"/>
      <c r="S1941" s="26"/>
      <c r="T1941" s="27"/>
      <c r="U1941" s="28"/>
    </row>
    <row r="1942" spans="8:21" x14ac:dyDescent="0.25">
      <c r="H1942" s="24"/>
      <c r="I1942" s="25"/>
      <c r="J1942" s="25"/>
      <c r="K1942" s="26"/>
      <c r="L1942" s="26"/>
      <c r="M1942" s="26"/>
      <c r="N1942" s="26"/>
      <c r="O1942" s="26"/>
      <c r="P1942" s="26"/>
      <c r="Q1942" s="26"/>
      <c r="R1942" s="26"/>
      <c r="S1942" s="26"/>
      <c r="T1942" s="27"/>
      <c r="U1942" s="28"/>
    </row>
    <row r="1943" spans="8:21" x14ac:dyDescent="0.25">
      <c r="H1943" s="24"/>
      <c r="I1943" s="25"/>
      <c r="J1943" s="25"/>
      <c r="K1943" s="26"/>
      <c r="L1943" s="26"/>
      <c r="M1943" s="26"/>
      <c r="N1943" s="26"/>
      <c r="O1943" s="26"/>
      <c r="P1943" s="26"/>
      <c r="Q1943" s="26"/>
      <c r="R1943" s="26"/>
      <c r="S1943" s="26"/>
      <c r="T1943" s="27"/>
      <c r="U1943" s="28"/>
    </row>
    <row r="1944" spans="8:21" x14ac:dyDescent="0.25">
      <c r="H1944" s="24"/>
      <c r="I1944" s="25"/>
      <c r="J1944" s="25"/>
      <c r="K1944" s="26"/>
      <c r="L1944" s="26"/>
      <c r="M1944" s="26"/>
      <c r="N1944" s="26"/>
      <c r="O1944" s="26"/>
      <c r="P1944" s="26"/>
      <c r="Q1944" s="26"/>
      <c r="R1944" s="26"/>
      <c r="S1944" s="26"/>
      <c r="T1944" s="27"/>
      <c r="U1944" s="28"/>
    </row>
    <row r="1945" spans="8:21" x14ac:dyDescent="0.25">
      <c r="H1945" s="24"/>
      <c r="I1945" s="25"/>
      <c r="J1945" s="25"/>
      <c r="K1945" s="26"/>
      <c r="L1945" s="26"/>
      <c r="M1945" s="26"/>
      <c r="N1945" s="26"/>
      <c r="O1945" s="26"/>
      <c r="P1945" s="26"/>
      <c r="Q1945" s="26"/>
      <c r="R1945" s="26"/>
      <c r="S1945" s="26"/>
      <c r="T1945" s="27"/>
      <c r="U1945" s="28"/>
    </row>
    <row r="1946" spans="8:21" x14ac:dyDescent="0.25">
      <c r="H1946" s="24"/>
      <c r="I1946" s="25"/>
      <c r="J1946" s="25"/>
      <c r="K1946" s="26"/>
      <c r="L1946" s="26"/>
      <c r="M1946" s="26"/>
      <c r="N1946" s="26"/>
      <c r="O1946" s="26"/>
      <c r="P1946" s="26"/>
      <c r="Q1946" s="26"/>
      <c r="R1946" s="26"/>
      <c r="S1946" s="26"/>
      <c r="T1946" s="27"/>
      <c r="U1946" s="28"/>
    </row>
    <row r="1947" spans="8:21" x14ac:dyDescent="0.25">
      <c r="H1947" s="24"/>
      <c r="I1947" s="25"/>
      <c r="J1947" s="25"/>
      <c r="K1947" s="26"/>
      <c r="L1947" s="26"/>
      <c r="M1947" s="26"/>
      <c r="N1947" s="26"/>
      <c r="O1947" s="26"/>
      <c r="P1947" s="26"/>
      <c r="Q1947" s="26"/>
      <c r="R1947" s="26"/>
      <c r="S1947" s="26"/>
      <c r="T1947" s="27"/>
      <c r="U1947" s="28"/>
    </row>
    <row r="1948" spans="8:21" x14ac:dyDescent="0.25">
      <c r="H1948" s="24"/>
      <c r="I1948" s="25"/>
      <c r="J1948" s="25"/>
      <c r="K1948" s="26"/>
      <c r="L1948" s="26"/>
      <c r="M1948" s="26"/>
      <c r="N1948" s="26"/>
      <c r="O1948" s="26"/>
      <c r="P1948" s="26"/>
      <c r="Q1948" s="26"/>
      <c r="R1948" s="26"/>
      <c r="S1948" s="26"/>
      <c r="T1948" s="27"/>
      <c r="U1948" s="28"/>
    </row>
    <row r="1949" spans="8:21" x14ac:dyDescent="0.25">
      <c r="H1949" s="24"/>
      <c r="I1949" s="25"/>
      <c r="J1949" s="25"/>
      <c r="K1949" s="26"/>
      <c r="L1949" s="26"/>
      <c r="M1949" s="26"/>
      <c r="N1949" s="26"/>
      <c r="O1949" s="26"/>
      <c r="P1949" s="26"/>
      <c r="Q1949" s="26"/>
      <c r="R1949" s="26"/>
      <c r="S1949" s="26"/>
      <c r="T1949" s="27"/>
      <c r="U1949" s="28"/>
    </row>
    <row r="1950" spans="8:21" x14ac:dyDescent="0.25">
      <c r="H1950" s="24"/>
      <c r="I1950" s="25"/>
      <c r="J1950" s="25"/>
      <c r="K1950" s="26"/>
      <c r="L1950" s="26"/>
      <c r="M1950" s="26"/>
      <c r="N1950" s="26"/>
      <c r="O1950" s="26"/>
      <c r="P1950" s="26"/>
      <c r="Q1950" s="26"/>
      <c r="R1950" s="26"/>
      <c r="S1950" s="26"/>
      <c r="T1950" s="27"/>
      <c r="U1950" s="28"/>
    </row>
    <row r="1951" spans="8:21" x14ac:dyDescent="0.25">
      <c r="H1951" s="24"/>
      <c r="I1951" s="25"/>
      <c r="J1951" s="25"/>
      <c r="K1951" s="26"/>
      <c r="L1951" s="26"/>
      <c r="M1951" s="26"/>
      <c r="N1951" s="26"/>
      <c r="O1951" s="26"/>
      <c r="P1951" s="26"/>
      <c r="Q1951" s="26"/>
      <c r="R1951" s="26"/>
      <c r="S1951" s="26"/>
      <c r="T1951" s="27"/>
      <c r="U1951" s="28"/>
    </row>
    <row r="1952" spans="8:21" x14ac:dyDescent="0.25">
      <c r="H1952" s="24"/>
      <c r="I1952" s="25"/>
      <c r="J1952" s="25"/>
      <c r="K1952" s="26"/>
      <c r="L1952" s="26"/>
      <c r="M1952" s="26"/>
      <c r="N1952" s="26"/>
      <c r="O1952" s="26"/>
      <c r="P1952" s="26"/>
      <c r="Q1952" s="26"/>
      <c r="R1952" s="26"/>
      <c r="S1952" s="26"/>
      <c r="T1952" s="27"/>
      <c r="U1952" s="28"/>
    </row>
    <row r="1953" spans="8:21" x14ac:dyDescent="0.25">
      <c r="H1953" s="24"/>
      <c r="I1953" s="25"/>
      <c r="J1953" s="25"/>
      <c r="K1953" s="26"/>
      <c r="L1953" s="26"/>
      <c r="M1953" s="26"/>
      <c r="N1953" s="26"/>
      <c r="O1953" s="26"/>
      <c r="P1953" s="26"/>
      <c r="Q1953" s="26"/>
      <c r="R1953" s="26"/>
      <c r="S1953" s="26"/>
      <c r="T1953" s="27"/>
      <c r="U1953" s="28"/>
    </row>
    <row r="1954" spans="8:21" x14ac:dyDescent="0.25">
      <c r="H1954" s="24"/>
      <c r="I1954" s="25"/>
      <c r="J1954" s="25"/>
      <c r="K1954" s="26"/>
      <c r="L1954" s="26"/>
      <c r="M1954" s="26"/>
      <c r="N1954" s="26"/>
      <c r="O1954" s="26"/>
      <c r="P1954" s="26"/>
      <c r="Q1954" s="26"/>
      <c r="R1954" s="26"/>
      <c r="S1954" s="26"/>
      <c r="T1954" s="27"/>
      <c r="U1954" s="28"/>
    </row>
    <row r="1955" spans="8:21" x14ac:dyDescent="0.25">
      <c r="H1955" s="24"/>
      <c r="I1955" s="25"/>
      <c r="J1955" s="25"/>
      <c r="K1955" s="26"/>
      <c r="L1955" s="26"/>
      <c r="M1955" s="26"/>
      <c r="N1955" s="26"/>
      <c r="O1955" s="26"/>
      <c r="P1955" s="26"/>
      <c r="Q1955" s="26"/>
      <c r="R1955" s="26"/>
      <c r="S1955" s="26"/>
      <c r="T1955" s="27"/>
      <c r="U1955" s="28"/>
    </row>
    <row r="1956" spans="8:21" x14ac:dyDescent="0.25">
      <c r="H1956" s="24"/>
      <c r="I1956" s="25"/>
      <c r="J1956" s="25"/>
      <c r="K1956" s="26"/>
      <c r="L1956" s="26"/>
      <c r="M1956" s="26"/>
      <c r="N1956" s="26"/>
      <c r="O1956" s="26"/>
      <c r="P1956" s="26"/>
      <c r="Q1956" s="26"/>
      <c r="R1956" s="26"/>
      <c r="S1956" s="26"/>
      <c r="T1956" s="27"/>
      <c r="U1956" s="28"/>
    </row>
    <row r="1957" spans="8:21" x14ac:dyDescent="0.25">
      <c r="H1957" s="24"/>
      <c r="I1957" s="25"/>
      <c r="J1957" s="25"/>
      <c r="K1957" s="26"/>
      <c r="L1957" s="26"/>
      <c r="M1957" s="26"/>
      <c r="N1957" s="26"/>
      <c r="O1957" s="26"/>
      <c r="P1957" s="26"/>
      <c r="Q1957" s="26"/>
      <c r="R1957" s="26"/>
      <c r="S1957" s="26"/>
      <c r="T1957" s="27"/>
      <c r="U1957" s="28"/>
    </row>
    <row r="1958" spans="8:21" x14ac:dyDescent="0.25">
      <c r="H1958" s="24"/>
      <c r="I1958" s="25"/>
      <c r="J1958" s="25"/>
      <c r="K1958" s="26"/>
      <c r="L1958" s="26"/>
      <c r="M1958" s="26"/>
      <c r="N1958" s="26"/>
      <c r="O1958" s="26"/>
      <c r="P1958" s="26"/>
      <c r="Q1958" s="26"/>
      <c r="R1958" s="26"/>
      <c r="S1958" s="26"/>
      <c r="T1958" s="27"/>
      <c r="U1958" s="28"/>
    </row>
    <row r="1959" spans="8:21" x14ac:dyDescent="0.25">
      <c r="H1959" s="24"/>
      <c r="I1959" s="25"/>
      <c r="J1959" s="25"/>
      <c r="K1959" s="26"/>
      <c r="L1959" s="26"/>
      <c r="M1959" s="26"/>
      <c r="N1959" s="26"/>
      <c r="O1959" s="26"/>
      <c r="P1959" s="26"/>
      <c r="Q1959" s="26"/>
      <c r="R1959" s="26"/>
      <c r="S1959" s="26"/>
      <c r="T1959" s="27"/>
      <c r="U1959" s="28"/>
    </row>
    <row r="1960" spans="8:21" x14ac:dyDescent="0.25">
      <c r="H1960" s="24"/>
      <c r="I1960" s="25"/>
      <c r="J1960" s="25"/>
      <c r="K1960" s="26"/>
      <c r="L1960" s="26"/>
      <c r="M1960" s="26"/>
      <c r="N1960" s="26"/>
      <c r="O1960" s="26"/>
      <c r="P1960" s="26"/>
      <c r="Q1960" s="26"/>
      <c r="R1960" s="26"/>
      <c r="S1960" s="26"/>
      <c r="T1960" s="27"/>
      <c r="U1960" s="28"/>
    </row>
    <row r="1961" spans="8:21" x14ac:dyDescent="0.25">
      <c r="H1961" s="24"/>
      <c r="I1961" s="25"/>
      <c r="J1961" s="25"/>
      <c r="K1961" s="26"/>
      <c r="L1961" s="26"/>
      <c r="M1961" s="26"/>
      <c r="N1961" s="26"/>
      <c r="O1961" s="26"/>
      <c r="P1961" s="26"/>
      <c r="Q1961" s="26"/>
      <c r="R1961" s="26"/>
      <c r="S1961" s="26"/>
      <c r="T1961" s="27"/>
      <c r="U1961" s="28"/>
    </row>
    <row r="1962" spans="8:21" x14ac:dyDescent="0.25">
      <c r="H1962" s="24"/>
      <c r="I1962" s="25"/>
      <c r="J1962" s="25"/>
      <c r="K1962" s="26"/>
      <c r="L1962" s="26"/>
      <c r="M1962" s="26"/>
      <c r="N1962" s="26"/>
      <c r="O1962" s="26"/>
      <c r="P1962" s="26"/>
      <c r="Q1962" s="26"/>
      <c r="R1962" s="26"/>
      <c r="S1962" s="26"/>
      <c r="T1962" s="27"/>
      <c r="U1962" s="28"/>
    </row>
    <row r="1963" spans="8:21" x14ac:dyDescent="0.25">
      <c r="H1963" s="24"/>
      <c r="I1963" s="25"/>
      <c r="J1963" s="25"/>
      <c r="K1963" s="26"/>
      <c r="L1963" s="26"/>
      <c r="M1963" s="26"/>
      <c r="N1963" s="26"/>
      <c r="O1963" s="26"/>
      <c r="P1963" s="26"/>
      <c r="Q1963" s="26"/>
      <c r="R1963" s="26"/>
      <c r="S1963" s="26"/>
      <c r="T1963" s="27"/>
      <c r="U1963" s="28"/>
    </row>
    <row r="1964" spans="8:21" x14ac:dyDescent="0.25">
      <c r="H1964" s="24"/>
      <c r="I1964" s="25"/>
      <c r="J1964" s="25"/>
      <c r="K1964" s="26"/>
      <c r="L1964" s="26"/>
      <c r="M1964" s="26"/>
      <c r="N1964" s="26"/>
      <c r="O1964" s="26"/>
      <c r="P1964" s="26"/>
      <c r="Q1964" s="26"/>
      <c r="R1964" s="26"/>
      <c r="S1964" s="26"/>
      <c r="T1964" s="27"/>
      <c r="U1964" s="28"/>
    </row>
    <row r="1965" spans="8:21" x14ac:dyDescent="0.25">
      <c r="H1965" s="24"/>
      <c r="I1965" s="25"/>
      <c r="J1965" s="25"/>
      <c r="K1965" s="26"/>
      <c r="L1965" s="26"/>
      <c r="M1965" s="26"/>
      <c r="N1965" s="26"/>
      <c r="O1965" s="26"/>
      <c r="P1965" s="26"/>
      <c r="Q1965" s="26"/>
      <c r="R1965" s="26"/>
      <c r="S1965" s="26"/>
      <c r="T1965" s="27"/>
      <c r="U1965" s="28"/>
    </row>
    <row r="1966" spans="8:21" x14ac:dyDescent="0.25">
      <c r="H1966" s="24"/>
      <c r="I1966" s="25"/>
      <c r="J1966" s="25"/>
      <c r="K1966" s="26"/>
      <c r="L1966" s="26"/>
      <c r="M1966" s="26"/>
      <c r="N1966" s="26"/>
      <c r="O1966" s="26"/>
      <c r="P1966" s="26"/>
      <c r="Q1966" s="26"/>
      <c r="R1966" s="26"/>
      <c r="S1966" s="26"/>
      <c r="T1966" s="27"/>
      <c r="U1966" s="28"/>
    </row>
    <row r="1967" spans="8:21" x14ac:dyDescent="0.25">
      <c r="H1967" s="24"/>
      <c r="I1967" s="25"/>
      <c r="J1967" s="25"/>
      <c r="K1967" s="26"/>
      <c r="L1967" s="26"/>
      <c r="M1967" s="26"/>
      <c r="N1967" s="26"/>
      <c r="O1967" s="26"/>
      <c r="P1967" s="26"/>
      <c r="Q1967" s="26"/>
      <c r="R1967" s="26"/>
      <c r="S1967" s="26"/>
      <c r="T1967" s="27"/>
      <c r="U1967" s="28"/>
    </row>
    <row r="1968" spans="8:21" x14ac:dyDescent="0.25">
      <c r="H1968" s="24"/>
      <c r="I1968" s="25"/>
      <c r="J1968" s="25"/>
      <c r="K1968" s="26"/>
      <c r="L1968" s="26"/>
      <c r="M1968" s="26"/>
      <c r="N1968" s="26"/>
      <c r="O1968" s="26"/>
      <c r="P1968" s="26"/>
      <c r="Q1968" s="26"/>
      <c r="R1968" s="26"/>
      <c r="S1968" s="26"/>
      <c r="T1968" s="27"/>
      <c r="U1968" s="28"/>
    </row>
    <row r="1969" spans="8:21" x14ac:dyDescent="0.25">
      <c r="H1969" s="24"/>
      <c r="I1969" s="25"/>
      <c r="J1969" s="25"/>
      <c r="K1969" s="26"/>
      <c r="L1969" s="26"/>
      <c r="M1969" s="26"/>
      <c r="N1969" s="26"/>
      <c r="O1969" s="26"/>
      <c r="P1969" s="26"/>
      <c r="Q1969" s="26"/>
      <c r="R1969" s="26"/>
      <c r="S1969" s="26"/>
      <c r="T1969" s="27"/>
      <c r="U1969" s="28"/>
    </row>
    <row r="1970" spans="8:21" x14ac:dyDescent="0.25">
      <c r="H1970" s="24"/>
      <c r="I1970" s="25"/>
      <c r="J1970" s="25"/>
      <c r="K1970" s="26"/>
      <c r="L1970" s="26"/>
      <c r="M1970" s="26"/>
      <c r="N1970" s="26"/>
      <c r="O1970" s="26"/>
      <c r="P1970" s="26"/>
      <c r="Q1970" s="26"/>
      <c r="R1970" s="26"/>
      <c r="S1970" s="26"/>
      <c r="T1970" s="27"/>
      <c r="U1970" s="28"/>
    </row>
    <row r="1971" spans="8:21" x14ac:dyDescent="0.25">
      <c r="H1971" s="24"/>
      <c r="I1971" s="25"/>
      <c r="J1971" s="25"/>
      <c r="K1971" s="26"/>
      <c r="L1971" s="26"/>
      <c r="M1971" s="26"/>
      <c r="N1971" s="26"/>
      <c r="O1971" s="26"/>
      <c r="P1971" s="26"/>
      <c r="Q1971" s="26"/>
      <c r="R1971" s="26"/>
      <c r="S1971" s="26"/>
      <c r="T1971" s="27"/>
      <c r="U1971" s="28"/>
    </row>
    <row r="1972" spans="8:21" x14ac:dyDescent="0.25">
      <c r="H1972" s="24"/>
      <c r="I1972" s="25"/>
      <c r="J1972" s="25"/>
      <c r="K1972" s="26"/>
      <c r="L1972" s="26"/>
      <c r="M1972" s="26"/>
      <c r="N1972" s="26"/>
      <c r="O1972" s="26"/>
      <c r="P1972" s="26"/>
      <c r="Q1972" s="26"/>
      <c r="R1972" s="26"/>
      <c r="S1972" s="26"/>
      <c r="T1972" s="27"/>
      <c r="U1972" s="28"/>
    </row>
    <row r="1973" spans="8:21" x14ac:dyDescent="0.25">
      <c r="H1973" s="24"/>
      <c r="I1973" s="25"/>
      <c r="J1973" s="25"/>
      <c r="K1973" s="26"/>
      <c r="L1973" s="26"/>
      <c r="M1973" s="26"/>
      <c r="N1973" s="26"/>
      <c r="O1973" s="26"/>
      <c r="P1973" s="26"/>
      <c r="Q1973" s="26"/>
      <c r="R1973" s="26"/>
      <c r="S1973" s="26"/>
      <c r="T1973" s="27"/>
      <c r="U1973" s="28"/>
    </row>
    <row r="1974" spans="8:21" x14ac:dyDescent="0.25">
      <c r="H1974" s="24"/>
      <c r="I1974" s="25"/>
      <c r="J1974" s="25"/>
      <c r="K1974" s="26"/>
      <c r="L1974" s="26"/>
      <c r="M1974" s="26"/>
      <c r="N1974" s="26"/>
      <c r="O1974" s="26"/>
      <c r="P1974" s="26"/>
      <c r="Q1974" s="26"/>
      <c r="R1974" s="26"/>
      <c r="S1974" s="26"/>
      <c r="T1974" s="27"/>
      <c r="U1974" s="28"/>
    </row>
    <row r="1975" spans="8:21" x14ac:dyDescent="0.25">
      <c r="H1975" s="24"/>
      <c r="I1975" s="25"/>
      <c r="J1975" s="25"/>
      <c r="K1975" s="26"/>
      <c r="L1975" s="26"/>
      <c r="M1975" s="26"/>
      <c r="N1975" s="26"/>
      <c r="O1975" s="26"/>
      <c r="P1975" s="26"/>
      <c r="Q1975" s="26"/>
      <c r="R1975" s="26"/>
      <c r="S1975" s="26"/>
      <c r="T1975" s="27"/>
      <c r="U1975" s="28"/>
    </row>
    <row r="1976" spans="8:21" x14ac:dyDescent="0.25">
      <c r="H1976" s="24"/>
      <c r="I1976" s="25"/>
      <c r="J1976" s="25"/>
      <c r="K1976" s="26"/>
      <c r="L1976" s="26"/>
      <c r="M1976" s="26"/>
      <c r="N1976" s="26"/>
      <c r="O1976" s="26"/>
      <c r="P1976" s="26"/>
      <c r="Q1976" s="26"/>
      <c r="R1976" s="26"/>
      <c r="S1976" s="26"/>
      <c r="T1976" s="27"/>
      <c r="U1976" s="28"/>
    </row>
    <row r="1977" spans="8:21" x14ac:dyDescent="0.25">
      <c r="H1977" s="24"/>
      <c r="I1977" s="25"/>
      <c r="J1977" s="25"/>
      <c r="K1977" s="26"/>
      <c r="L1977" s="26"/>
      <c r="M1977" s="26"/>
      <c r="N1977" s="26"/>
      <c r="O1977" s="26"/>
      <c r="P1977" s="26"/>
      <c r="Q1977" s="26"/>
      <c r="R1977" s="26"/>
      <c r="S1977" s="26"/>
      <c r="T1977" s="27"/>
      <c r="U1977" s="28"/>
    </row>
    <row r="1978" spans="8:21" x14ac:dyDescent="0.25">
      <c r="H1978" s="24"/>
      <c r="I1978" s="25"/>
      <c r="J1978" s="25"/>
      <c r="K1978" s="26"/>
      <c r="L1978" s="26"/>
      <c r="M1978" s="26"/>
      <c r="N1978" s="26"/>
      <c r="O1978" s="26"/>
      <c r="P1978" s="26"/>
      <c r="Q1978" s="26"/>
      <c r="R1978" s="26"/>
      <c r="S1978" s="26"/>
      <c r="T1978" s="27"/>
      <c r="U1978" s="28"/>
    </row>
    <row r="1979" spans="8:21" x14ac:dyDescent="0.25">
      <c r="H1979" s="24"/>
      <c r="I1979" s="25"/>
      <c r="J1979" s="25"/>
      <c r="K1979" s="26"/>
      <c r="L1979" s="26"/>
      <c r="M1979" s="26"/>
      <c r="N1979" s="26"/>
      <c r="O1979" s="26"/>
      <c r="P1979" s="26"/>
      <c r="Q1979" s="26"/>
      <c r="R1979" s="26"/>
      <c r="S1979" s="26"/>
      <c r="T1979" s="27"/>
      <c r="U1979" s="28"/>
    </row>
    <row r="1980" spans="8:21" x14ac:dyDescent="0.25">
      <c r="H1980" s="24"/>
      <c r="I1980" s="25"/>
      <c r="J1980" s="25"/>
      <c r="K1980" s="26"/>
      <c r="L1980" s="26"/>
      <c r="M1980" s="26"/>
      <c r="N1980" s="26"/>
      <c r="O1980" s="26"/>
      <c r="P1980" s="26"/>
      <c r="Q1980" s="26"/>
      <c r="R1980" s="26"/>
      <c r="S1980" s="26"/>
      <c r="T1980" s="27"/>
      <c r="U1980" s="28"/>
    </row>
    <row r="1981" spans="8:21" x14ac:dyDescent="0.25">
      <c r="H1981" s="24"/>
      <c r="I1981" s="25"/>
      <c r="J1981" s="25"/>
      <c r="K1981" s="26"/>
      <c r="L1981" s="26"/>
      <c r="M1981" s="26"/>
      <c r="N1981" s="26"/>
      <c r="O1981" s="26"/>
      <c r="P1981" s="26"/>
      <c r="Q1981" s="26"/>
      <c r="R1981" s="26"/>
      <c r="S1981" s="26"/>
      <c r="T1981" s="27"/>
      <c r="U1981" s="28"/>
    </row>
    <row r="1982" spans="8:21" x14ac:dyDescent="0.25">
      <c r="H1982" s="24"/>
      <c r="I1982" s="25"/>
      <c r="J1982" s="25"/>
      <c r="K1982" s="26"/>
      <c r="L1982" s="26"/>
      <c r="M1982" s="26"/>
      <c r="N1982" s="26"/>
      <c r="O1982" s="26"/>
      <c r="P1982" s="26"/>
      <c r="Q1982" s="26"/>
      <c r="R1982" s="26"/>
      <c r="S1982" s="26"/>
      <c r="T1982" s="27"/>
      <c r="U1982" s="28"/>
    </row>
    <row r="1983" spans="8:21" x14ac:dyDescent="0.25">
      <c r="H1983" s="24"/>
      <c r="I1983" s="25"/>
      <c r="J1983" s="25"/>
      <c r="K1983" s="26"/>
      <c r="L1983" s="26"/>
      <c r="M1983" s="26"/>
      <c r="N1983" s="26"/>
      <c r="O1983" s="26"/>
      <c r="P1983" s="26"/>
      <c r="Q1983" s="26"/>
      <c r="R1983" s="26"/>
      <c r="S1983" s="26"/>
      <c r="T1983" s="27"/>
      <c r="U1983" s="28"/>
    </row>
    <row r="1984" spans="8:21" x14ac:dyDescent="0.25">
      <c r="H1984" s="24"/>
      <c r="I1984" s="25"/>
      <c r="J1984" s="25"/>
      <c r="K1984" s="26"/>
      <c r="L1984" s="26"/>
      <c r="M1984" s="26"/>
      <c r="N1984" s="26"/>
      <c r="O1984" s="26"/>
      <c r="P1984" s="26"/>
      <c r="Q1984" s="26"/>
      <c r="R1984" s="26"/>
      <c r="S1984" s="26"/>
      <c r="T1984" s="27"/>
      <c r="U1984" s="28"/>
    </row>
    <row r="1985" spans="8:21" x14ac:dyDescent="0.25">
      <c r="H1985" s="24"/>
      <c r="I1985" s="25"/>
      <c r="J1985" s="25"/>
      <c r="K1985" s="26"/>
      <c r="L1985" s="26"/>
      <c r="M1985" s="26"/>
      <c r="N1985" s="26"/>
      <c r="O1985" s="26"/>
      <c r="P1985" s="26"/>
      <c r="Q1985" s="26"/>
      <c r="R1985" s="26"/>
      <c r="S1985" s="26"/>
      <c r="T1985" s="27"/>
      <c r="U1985" s="28"/>
    </row>
    <row r="1986" spans="8:21" x14ac:dyDescent="0.25">
      <c r="H1986" s="24"/>
      <c r="I1986" s="25"/>
      <c r="J1986" s="25"/>
      <c r="K1986" s="26"/>
      <c r="L1986" s="26"/>
      <c r="M1986" s="26"/>
      <c r="N1986" s="26"/>
      <c r="O1986" s="26"/>
      <c r="P1986" s="26"/>
      <c r="Q1986" s="26"/>
      <c r="R1986" s="26"/>
      <c r="S1986" s="26"/>
      <c r="T1986" s="27"/>
      <c r="U1986" s="28"/>
    </row>
    <row r="1987" spans="8:21" x14ac:dyDescent="0.25">
      <c r="H1987" s="24"/>
      <c r="I1987" s="25"/>
      <c r="J1987" s="25"/>
      <c r="K1987" s="26"/>
      <c r="L1987" s="26"/>
      <c r="M1987" s="26"/>
      <c r="N1987" s="26"/>
      <c r="O1987" s="26"/>
      <c r="P1987" s="26"/>
      <c r="Q1987" s="26"/>
      <c r="R1987" s="26"/>
      <c r="S1987" s="26"/>
      <c r="T1987" s="27"/>
      <c r="U1987" s="28"/>
    </row>
    <row r="1988" spans="8:21" x14ac:dyDescent="0.25">
      <c r="H1988" s="24"/>
      <c r="I1988" s="25"/>
      <c r="J1988" s="25"/>
      <c r="K1988" s="26"/>
      <c r="L1988" s="26"/>
      <c r="M1988" s="26"/>
      <c r="N1988" s="26"/>
      <c r="O1988" s="26"/>
      <c r="P1988" s="26"/>
      <c r="Q1988" s="26"/>
      <c r="R1988" s="26"/>
      <c r="S1988" s="26"/>
      <c r="T1988" s="27"/>
      <c r="U1988" s="28"/>
    </row>
    <row r="1989" spans="8:21" x14ac:dyDescent="0.25">
      <c r="H1989" s="24"/>
      <c r="I1989" s="25"/>
      <c r="J1989" s="25"/>
      <c r="K1989" s="26"/>
      <c r="L1989" s="26"/>
      <c r="M1989" s="26"/>
      <c r="N1989" s="26"/>
      <c r="O1989" s="26"/>
      <c r="P1989" s="26"/>
      <c r="Q1989" s="26"/>
      <c r="R1989" s="26"/>
      <c r="S1989" s="26"/>
      <c r="T1989" s="27"/>
      <c r="U1989" s="28"/>
    </row>
    <row r="1990" spans="8:21" x14ac:dyDescent="0.25">
      <c r="H1990" s="24"/>
      <c r="I1990" s="25"/>
      <c r="J1990" s="25"/>
      <c r="K1990" s="26"/>
      <c r="L1990" s="26"/>
      <c r="M1990" s="26"/>
      <c r="N1990" s="26"/>
      <c r="O1990" s="26"/>
      <c r="P1990" s="26"/>
      <c r="Q1990" s="26"/>
      <c r="R1990" s="26"/>
      <c r="S1990" s="26"/>
      <c r="T1990" s="27"/>
      <c r="U1990" s="28"/>
    </row>
    <row r="1991" spans="8:21" x14ac:dyDescent="0.25">
      <c r="H1991" s="24"/>
      <c r="I1991" s="25"/>
      <c r="J1991" s="25"/>
      <c r="K1991" s="26"/>
      <c r="L1991" s="26"/>
      <c r="M1991" s="26"/>
      <c r="N1991" s="26"/>
      <c r="O1991" s="26"/>
      <c r="P1991" s="26"/>
      <c r="Q1991" s="26"/>
      <c r="R1991" s="26"/>
      <c r="S1991" s="26"/>
      <c r="T1991" s="27"/>
      <c r="U1991" s="28"/>
    </row>
    <row r="1992" spans="8:21" x14ac:dyDescent="0.25">
      <c r="H1992" s="24"/>
      <c r="I1992" s="25"/>
      <c r="J1992" s="25"/>
      <c r="K1992" s="26"/>
      <c r="L1992" s="26"/>
      <c r="M1992" s="26"/>
      <c r="N1992" s="26"/>
      <c r="O1992" s="26"/>
      <c r="P1992" s="26"/>
      <c r="Q1992" s="26"/>
      <c r="R1992" s="26"/>
      <c r="S1992" s="26"/>
      <c r="T1992" s="27"/>
      <c r="U1992" s="28"/>
    </row>
    <row r="1993" spans="8:21" x14ac:dyDescent="0.25">
      <c r="H1993" s="24"/>
      <c r="I1993" s="25"/>
      <c r="J1993" s="25"/>
      <c r="K1993" s="26"/>
      <c r="L1993" s="26"/>
      <c r="M1993" s="26"/>
      <c r="N1993" s="26"/>
      <c r="O1993" s="26"/>
      <c r="P1993" s="26"/>
      <c r="Q1993" s="26"/>
      <c r="R1993" s="26"/>
      <c r="S1993" s="26"/>
      <c r="T1993" s="27"/>
      <c r="U1993" s="28"/>
    </row>
    <row r="1994" spans="8:21" x14ac:dyDescent="0.25">
      <c r="H1994" s="24"/>
      <c r="I1994" s="25"/>
      <c r="J1994" s="25"/>
      <c r="K1994" s="26"/>
      <c r="L1994" s="26"/>
      <c r="M1994" s="26"/>
      <c r="N1994" s="26"/>
      <c r="O1994" s="26"/>
      <c r="P1994" s="26"/>
      <c r="Q1994" s="26"/>
      <c r="R1994" s="26"/>
      <c r="S1994" s="26"/>
      <c r="T1994" s="27"/>
      <c r="U1994" s="28"/>
    </row>
    <row r="1995" spans="8:21" x14ac:dyDescent="0.25">
      <c r="H1995" s="24"/>
      <c r="I1995" s="25"/>
      <c r="J1995" s="25"/>
      <c r="K1995" s="26"/>
      <c r="L1995" s="26"/>
      <c r="M1995" s="26"/>
      <c r="N1995" s="26"/>
      <c r="O1995" s="26"/>
      <c r="P1995" s="26"/>
      <c r="Q1995" s="26"/>
      <c r="R1995" s="26"/>
      <c r="S1995" s="26"/>
      <c r="T1995" s="27"/>
      <c r="U1995" s="28"/>
    </row>
    <row r="1996" spans="8:21" x14ac:dyDescent="0.25">
      <c r="H1996" s="24"/>
      <c r="I1996" s="25"/>
      <c r="J1996" s="25"/>
      <c r="K1996" s="26"/>
      <c r="L1996" s="26"/>
      <c r="M1996" s="26"/>
      <c r="N1996" s="26"/>
      <c r="O1996" s="26"/>
      <c r="P1996" s="26"/>
      <c r="Q1996" s="26"/>
      <c r="R1996" s="26"/>
      <c r="S1996" s="26"/>
      <c r="T1996" s="27"/>
      <c r="U1996" s="28"/>
    </row>
    <row r="1997" spans="8:21" x14ac:dyDescent="0.25">
      <c r="H1997" s="24"/>
      <c r="I1997" s="25"/>
      <c r="J1997" s="25"/>
      <c r="K1997" s="26"/>
      <c r="L1997" s="26"/>
      <c r="M1997" s="26"/>
      <c r="N1997" s="26"/>
      <c r="O1997" s="26"/>
      <c r="P1997" s="26"/>
      <c r="Q1997" s="26"/>
      <c r="R1997" s="26"/>
      <c r="S1997" s="26"/>
      <c r="T1997" s="27"/>
      <c r="U1997" s="28"/>
    </row>
    <row r="1998" spans="8:21" x14ac:dyDescent="0.25">
      <c r="H1998" s="24"/>
      <c r="I1998" s="25"/>
      <c r="J1998" s="25"/>
      <c r="K1998" s="26"/>
      <c r="L1998" s="26"/>
      <c r="M1998" s="26"/>
      <c r="N1998" s="26"/>
      <c r="O1998" s="26"/>
      <c r="P1998" s="26"/>
      <c r="Q1998" s="26"/>
      <c r="R1998" s="26"/>
      <c r="S1998" s="26"/>
      <c r="T1998" s="27"/>
      <c r="U1998" s="28"/>
    </row>
    <row r="1999" spans="8:21" x14ac:dyDescent="0.25">
      <c r="H1999" s="24"/>
      <c r="I1999" s="25"/>
      <c r="J1999" s="25"/>
      <c r="K1999" s="26"/>
      <c r="L1999" s="26"/>
      <c r="M1999" s="26"/>
      <c r="N1999" s="26"/>
      <c r="O1999" s="26"/>
      <c r="P1999" s="26"/>
      <c r="Q1999" s="26"/>
      <c r="R1999" s="26"/>
      <c r="S1999" s="26"/>
      <c r="T1999" s="27"/>
      <c r="U1999" s="28"/>
    </row>
    <row r="2000" spans="8:21" x14ac:dyDescent="0.25">
      <c r="H2000" s="24"/>
      <c r="I2000" s="25"/>
      <c r="J2000" s="25"/>
      <c r="K2000" s="26"/>
      <c r="L2000" s="26"/>
      <c r="M2000" s="26"/>
      <c r="N2000" s="26"/>
      <c r="O2000" s="26"/>
      <c r="P2000" s="26"/>
      <c r="Q2000" s="26"/>
      <c r="R2000" s="26"/>
      <c r="S2000" s="26"/>
      <c r="T2000" s="27"/>
      <c r="U2000" s="28"/>
    </row>
    <row r="2001" spans="8:21" x14ac:dyDescent="0.25">
      <c r="H2001" s="24"/>
      <c r="I2001" s="25"/>
      <c r="J2001" s="25"/>
      <c r="K2001" s="26"/>
      <c r="L2001" s="26"/>
      <c r="M2001" s="26"/>
      <c r="N2001" s="26"/>
      <c r="O2001" s="26"/>
      <c r="P2001" s="26"/>
      <c r="Q2001" s="26"/>
      <c r="R2001" s="26"/>
      <c r="S2001" s="26"/>
      <c r="T2001" s="27"/>
      <c r="U2001" s="28"/>
    </row>
    <row r="2002" spans="8:21" x14ac:dyDescent="0.25">
      <c r="H2002" s="24"/>
      <c r="I2002" s="25"/>
      <c r="J2002" s="25"/>
      <c r="K2002" s="26"/>
      <c r="L2002" s="26"/>
      <c r="M2002" s="26"/>
      <c r="N2002" s="26"/>
      <c r="O2002" s="26"/>
      <c r="P2002" s="26"/>
      <c r="Q2002" s="26"/>
      <c r="R2002" s="26"/>
      <c r="S2002" s="26"/>
      <c r="T2002" s="27"/>
      <c r="U2002" s="28"/>
    </row>
    <row r="2003" spans="8:21" x14ac:dyDescent="0.25">
      <c r="H2003" s="24"/>
      <c r="I2003" s="25"/>
      <c r="J2003" s="25"/>
      <c r="K2003" s="26"/>
      <c r="L2003" s="26"/>
      <c r="M2003" s="26"/>
      <c r="N2003" s="26"/>
      <c r="O2003" s="26"/>
      <c r="P2003" s="26"/>
      <c r="Q2003" s="26"/>
      <c r="R2003" s="26"/>
      <c r="S2003" s="26"/>
      <c r="T2003" s="27"/>
      <c r="U2003" s="28"/>
    </row>
    <row r="2004" spans="8:21" x14ac:dyDescent="0.25">
      <c r="H2004" s="24"/>
      <c r="I2004" s="25"/>
      <c r="J2004" s="25"/>
      <c r="K2004" s="26"/>
      <c r="L2004" s="26"/>
      <c r="M2004" s="26"/>
      <c r="N2004" s="26"/>
      <c r="O2004" s="26"/>
      <c r="P2004" s="26"/>
      <c r="Q2004" s="26"/>
      <c r="R2004" s="26"/>
      <c r="S2004" s="26"/>
      <c r="T2004" s="27"/>
      <c r="U2004" s="28"/>
    </row>
    <row r="2005" spans="8:21" x14ac:dyDescent="0.25">
      <c r="H2005" s="24"/>
      <c r="I2005" s="25"/>
      <c r="J2005" s="25"/>
      <c r="K2005" s="26"/>
      <c r="L2005" s="26"/>
      <c r="M2005" s="26"/>
      <c r="N2005" s="26"/>
      <c r="O2005" s="26"/>
      <c r="P2005" s="26"/>
      <c r="Q2005" s="26"/>
      <c r="R2005" s="26"/>
      <c r="S2005" s="26"/>
      <c r="T2005" s="27"/>
      <c r="U2005" s="28"/>
    </row>
    <row r="2006" spans="8:21" x14ac:dyDescent="0.25">
      <c r="H2006" s="24"/>
      <c r="I2006" s="25"/>
      <c r="J2006" s="25"/>
      <c r="K2006" s="26"/>
      <c r="L2006" s="26"/>
      <c r="M2006" s="26"/>
      <c r="N2006" s="26"/>
      <c r="O2006" s="26"/>
      <c r="P2006" s="26"/>
      <c r="Q2006" s="26"/>
      <c r="R2006" s="26"/>
      <c r="S2006" s="26"/>
      <c r="T2006" s="27"/>
      <c r="U2006" s="28"/>
    </row>
    <row r="2007" spans="8:21" x14ac:dyDescent="0.25">
      <c r="H2007" s="24"/>
      <c r="I2007" s="25"/>
      <c r="J2007" s="25"/>
      <c r="K2007" s="26"/>
      <c r="L2007" s="26"/>
      <c r="M2007" s="26"/>
      <c r="N2007" s="26"/>
      <c r="O2007" s="26"/>
      <c r="P2007" s="26"/>
      <c r="Q2007" s="26"/>
      <c r="R2007" s="26"/>
      <c r="S2007" s="26"/>
      <c r="T2007" s="27"/>
      <c r="U2007" s="28"/>
    </row>
    <row r="2008" spans="8:21" x14ac:dyDescent="0.25">
      <c r="H2008" s="24"/>
      <c r="I2008" s="25"/>
      <c r="J2008" s="25"/>
      <c r="K2008" s="26"/>
      <c r="L2008" s="26"/>
      <c r="M2008" s="26"/>
      <c r="N2008" s="26"/>
      <c r="O2008" s="26"/>
      <c r="P2008" s="26"/>
      <c r="Q2008" s="26"/>
      <c r="R2008" s="26"/>
      <c r="S2008" s="26"/>
      <c r="T2008" s="27"/>
      <c r="U2008" s="28"/>
    </row>
    <row r="2009" spans="8:21" x14ac:dyDescent="0.25">
      <c r="H2009" s="24"/>
      <c r="I2009" s="25"/>
      <c r="J2009" s="25"/>
      <c r="K2009" s="26"/>
      <c r="L2009" s="26"/>
      <c r="M2009" s="26"/>
      <c r="N2009" s="26"/>
      <c r="O2009" s="26"/>
      <c r="P2009" s="26"/>
      <c r="Q2009" s="26"/>
      <c r="R2009" s="26"/>
      <c r="S2009" s="26"/>
      <c r="T2009" s="27"/>
      <c r="U2009" s="28"/>
    </row>
    <row r="2010" spans="8:21" x14ac:dyDescent="0.25">
      <c r="H2010" s="24"/>
      <c r="I2010" s="25"/>
      <c r="J2010" s="25"/>
      <c r="K2010" s="26"/>
      <c r="L2010" s="26"/>
      <c r="M2010" s="26"/>
      <c r="N2010" s="26"/>
      <c r="O2010" s="26"/>
      <c r="P2010" s="26"/>
      <c r="Q2010" s="26"/>
      <c r="R2010" s="26"/>
      <c r="S2010" s="26"/>
      <c r="T2010" s="27"/>
      <c r="U2010" s="28"/>
    </row>
    <row r="2011" spans="8:21" x14ac:dyDescent="0.25">
      <c r="H2011" s="24"/>
      <c r="I2011" s="25"/>
      <c r="J2011" s="25"/>
      <c r="K2011" s="26"/>
      <c r="L2011" s="26"/>
      <c r="M2011" s="26"/>
      <c r="N2011" s="26"/>
      <c r="O2011" s="26"/>
      <c r="P2011" s="26"/>
      <c r="Q2011" s="26"/>
      <c r="R2011" s="26"/>
      <c r="S2011" s="26"/>
      <c r="T2011" s="27"/>
      <c r="U2011" s="28"/>
    </row>
    <row r="2012" spans="8:21" x14ac:dyDescent="0.25">
      <c r="H2012" s="24"/>
      <c r="I2012" s="25"/>
      <c r="J2012" s="25"/>
      <c r="K2012" s="26"/>
      <c r="L2012" s="26"/>
      <c r="M2012" s="26"/>
      <c r="N2012" s="26"/>
      <c r="O2012" s="26"/>
      <c r="P2012" s="26"/>
      <c r="Q2012" s="26"/>
      <c r="R2012" s="26"/>
      <c r="S2012" s="26"/>
      <c r="T2012" s="27"/>
      <c r="U2012" s="28"/>
    </row>
    <row r="2013" spans="8:21" x14ac:dyDescent="0.25">
      <c r="H2013" s="24"/>
      <c r="I2013" s="25"/>
      <c r="J2013" s="25"/>
      <c r="K2013" s="26"/>
      <c r="L2013" s="26"/>
      <c r="M2013" s="26"/>
      <c r="N2013" s="26"/>
      <c r="O2013" s="26"/>
      <c r="P2013" s="26"/>
      <c r="Q2013" s="26"/>
      <c r="R2013" s="26"/>
      <c r="S2013" s="26"/>
      <c r="T2013" s="27"/>
      <c r="U2013" s="28"/>
    </row>
    <row r="2014" spans="8:21" x14ac:dyDescent="0.25">
      <c r="H2014" s="24"/>
      <c r="I2014" s="25"/>
      <c r="J2014" s="25"/>
      <c r="K2014" s="26"/>
      <c r="L2014" s="26"/>
      <c r="M2014" s="26"/>
      <c r="N2014" s="26"/>
      <c r="O2014" s="26"/>
      <c r="P2014" s="26"/>
      <c r="Q2014" s="26"/>
      <c r="R2014" s="26"/>
      <c r="S2014" s="26"/>
      <c r="T2014" s="27"/>
      <c r="U2014" s="28"/>
    </row>
    <row r="2015" spans="8:21" x14ac:dyDescent="0.25">
      <c r="H2015" s="24"/>
      <c r="I2015" s="25"/>
      <c r="J2015" s="25"/>
      <c r="K2015" s="26"/>
      <c r="L2015" s="26"/>
      <c r="M2015" s="26"/>
      <c r="N2015" s="26"/>
      <c r="O2015" s="26"/>
      <c r="P2015" s="26"/>
      <c r="Q2015" s="26"/>
      <c r="R2015" s="26"/>
      <c r="S2015" s="26"/>
      <c r="T2015" s="27"/>
      <c r="U2015" s="28"/>
    </row>
    <row r="2016" spans="8:21" x14ac:dyDescent="0.25">
      <c r="H2016" s="24"/>
      <c r="I2016" s="25"/>
      <c r="J2016" s="25"/>
      <c r="K2016" s="26"/>
      <c r="L2016" s="26"/>
      <c r="M2016" s="26"/>
      <c r="N2016" s="26"/>
      <c r="O2016" s="26"/>
      <c r="P2016" s="26"/>
      <c r="Q2016" s="26"/>
      <c r="R2016" s="26"/>
      <c r="S2016" s="26"/>
      <c r="T2016" s="27"/>
      <c r="U2016" s="28"/>
    </row>
    <row r="2017" spans="8:21" x14ac:dyDescent="0.25">
      <c r="H2017" s="24"/>
      <c r="I2017" s="25"/>
      <c r="J2017" s="25"/>
      <c r="K2017" s="26"/>
      <c r="L2017" s="26"/>
      <c r="M2017" s="26"/>
      <c r="N2017" s="26"/>
      <c r="O2017" s="26"/>
      <c r="P2017" s="26"/>
      <c r="Q2017" s="26"/>
      <c r="R2017" s="26"/>
      <c r="S2017" s="26"/>
      <c r="T2017" s="27"/>
      <c r="U2017" s="28"/>
    </row>
    <row r="2018" spans="8:21" x14ac:dyDescent="0.25">
      <c r="H2018" s="24"/>
      <c r="I2018" s="25"/>
      <c r="J2018" s="25"/>
      <c r="K2018" s="26"/>
      <c r="L2018" s="26"/>
      <c r="M2018" s="26"/>
      <c r="N2018" s="26"/>
      <c r="O2018" s="26"/>
      <c r="P2018" s="26"/>
      <c r="Q2018" s="26"/>
      <c r="R2018" s="26"/>
      <c r="S2018" s="26"/>
      <c r="T2018" s="27"/>
      <c r="U2018" s="28"/>
    </row>
    <row r="2019" spans="8:21" x14ac:dyDescent="0.25">
      <c r="H2019" s="24"/>
      <c r="I2019" s="25"/>
      <c r="J2019" s="25"/>
      <c r="K2019" s="26"/>
      <c r="L2019" s="26"/>
      <c r="M2019" s="26"/>
      <c r="N2019" s="26"/>
      <c r="O2019" s="26"/>
      <c r="P2019" s="26"/>
      <c r="Q2019" s="26"/>
      <c r="R2019" s="26"/>
      <c r="S2019" s="26"/>
      <c r="T2019" s="27"/>
      <c r="U2019" s="28"/>
    </row>
    <row r="2020" spans="8:21" x14ac:dyDescent="0.25">
      <c r="H2020" s="24"/>
      <c r="I2020" s="25"/>
      <c r="J2020" s="25"/>
      <c r="K2020" s="26"/>
      <c r="L2020" s="26"/>
      <c r="M2020" s="26"/>
      <c r="N2020" s="26"/>
      <c r="O2020" s="26"/>
      <c r="P2020" s="26"/>
      <c r="Q2020" s="26"/>
      <c r="R2020" s="26"/>
      <c r="S2020" s="26"/>
      <c r="T2020" s="27"/>
      <c r="U2020" s="28"/>
    </row>
    <row r="2021" spans="8:21" x14ac:dyDescent="0.25">
      <c r="H2021" s="24"/>
      <c r="I2021" s="25"/>
      <c r="J2021" s="25"/>
      <c r="K2021" s="26"/>
      <c r="L2021" s="26"/>
      <c r="M2021" s="26"/>
      <c r="N2021" s="26"/>
      <c r="O2021" s="26"/>
      <c r="P2021" s="26"/>
      <c r="Q2021" s="26"/>
      <c r="R2021" s="26"/>
      <c r="S2021" s="26"/>
      <c r="T2021" s="27"/>
      <c r="U2021" s="28"/>
    </row>
    <row r="2022" spans="8:21" x14ac:dyDescent="0.25">
      <c r="H2022" s="24"/>
      <c r="I2022" s="25"/>
      <c r="J2022" s="25"/>
      <c r="K2022" s="26"/>
      <c r="L2022" s="26"/>
      <c r="M2022" s="26"/>
      <c r="N2022" s="26"/>
      <c r="O2022" s="26"/>
      <c r="P2022" s="26"/>
      <c r="Q2022" s="26"/>
      <c r="R2022" s="26"/>
      <c r="S2022" s="26"/>
      <c r="T2022" s="27"/>
      <c r="U2022" s="28"/>
    </row>
    <row r="2023" spans="8:21" x14ac:dyDescent="0.25">
      <c r="H2023" s="24"/>
      <c r="I2023" s="25"/>
      <c r="J2023" s="25"/>
      <c r="K2023" s="26"/>
      <c r="L2023" s="26"/>
      <c r="M2023" s="26"/>
      <c r="N2023" s="26"/>
      <c r="O2023" s="26"/>
      <c r="P2023" s="26"/>
      <c r="Q2023" s="26"/>
      <c r="R2023" s="26"/>
      <c r="S2023" s="26"/>
      <c r="T2023" s="27"/>
      <c r="U2023" s="28"/>
    </row>
    <row r="2024" spans="8:21" x14ac:dyDescent="0.25">
      <c r="H2024" s="24"/>
      <c r="I2024" s="25"/>
      <c r="J2024" s="25"/>
      <c r="K2024" s="26"/>
      <c r="L2024" s="26"/>
      <c r="M2024" s="26"/>
      <c r="N2024" s="26"/>
      <c r="O2024" s="26"/>
      <c r="P2024" s="26"/>
      <c r="Q2024" s="26"/>
      <c r="R2024" s="26"/>
      <c r="S2024" s="26"/>
      <c r="T2024" s="27"/>
      <c r="U2024" s="28"/>
    </row>
    <row r="2025" spans="8:21" x14ac:dyDescent="0.25">
      <c r="H2025" s="24"/>
      <c r="I2025" s="25"/>
      <c r="J2025" s="25"/>
      <c r="K2025" s="26"/>
      <c r="L2025" s="26"/>
      <c r="M2025" s="26"/>
      <c r="N2025" s="26"/>
      <c r="O2025" s="26"/>
      <c r="P2025" s="26"/>
      <c r="Q2025" s="26"/>
      <c r="R2025" s="26"/>
      <c r="S2025" s="26"/>
      <c r="T2025" s="27"/>
      <c r="U2025" s="28"/>
    </row>
    <row r="2026" spans="8:21" x14ac:dyDescent="0.25">
      <c r="H2026" s="24"/>
      <c r="I2026" s="25"/>
      <c r="J2026" s="25"/>
      <c r="K2026" s="26"/>
      <c r="L2026" s="26"/>
      <c r="M2026" s="26"/>
      <c r="N2026" s="26"/>
      <c r="O2026" s="26"/>
      <c r="P2026" s="26"/>
      <c r="Q2026" s="26"/>
      <c r="R2026" s="26"/>
      <c r="S2026" s="26"/>
      <c r="T2026" s="27"/>
      <c r="U2026" s="28"/>
    </row>
    <row r="2027" spans="8:21" x14ac:dyDescent="0.25">
      <c r="H2027" s="24"/>
      <c r="I2027" s="25"/>
      <c r="J2027" s="25"/>
      <c r="K2027" s="26"/>
      <c r="L2027" s="26"/>
      <c r="M2027" s="26"/>
      <c r="N2027" s="26"/>
      <c r="O2027" s="26"/>
      <c r="P2027" s="26"/>
      <c r="Q2027" s="26"/>
      <c r="R2027" s="26"/>
      <c r="S2027" s="26"/>
      <c r="T2027" s="27"/>
      <c r="U2027" s="28"/>
    </row>
    <row r="2028" spans="8:21" x14ac:dyDescent="0.25">
      <c r="H2028" s="24"/>
      <c r="I2028" s="25"/>
      <c r="J2028" s="25"/>
      <c r="K2028" s="26"/>
      <c r="L2028" s="26"/>
      <c r="M2028" s="26"/>
      <c r="N2028" s="26"/>
      <c r="O2028" s="26"/>
      <c r="P2028" s="26"/>
      <c r="Q2028" s="26"/>
      <c r="R2028" s="26"/>
      <c r="S2028" s="26"/>
      <c r="T2028" s="27"/>
      <c r="U2028" s="28"/>
    </row>
    <row r="2029" spans="8:21" x14ac:dyDescent="0.25">
      <c r="H2029" s="24"/>
      <c r="I2029" s="25"/>
      <c r="J2029" s="25"/>
      <c r="K2029" s="26"/>
      <c r="L2029" s="26"/>
      <c r="M2029" s="26"/>
      <c r="N2029" s="26"/>
      <c r="O2029" s="26"/>
      <c r="P2029" s="26"/>
      <c r="Q2029" s="26"/>
      <c r="R2029" s="26"/>
      <c r="S2029" s="26"/>
      <c r="T2029" s="27"/>
      <c r="U2029" s="28"/>
    </row>
    <row r="2030" spans="8:21" x14ac:dyDescent="0.25">
      <c r="H2030" s="24"/>
      <c r="I2030" s="25"/>
      <c r="J2030" s="25"/>
      <c r="K2030" s="26"/>
      <c r="L2030" s="26"/>
      <c r="M2030" s="26"/>
      <c r="N2030" s="26"/>
      <c r="O2030" s="26"/>
      <c r="P2030" s="26"/>
      <c r="Q2030" s="26"/>
      <c r="R2030" s="26"/>
      <c r="S2030" s="26"/>
      <c r="T2030" s="27"/>
      <c r="U2030" s="28"/>
    </row>
    <row r="2031" spans="8:21" x14ac:dyDescent="0.25">
      <c r="H2031" s="24"/>
      <c r="I2031" s="25"/>
      <c r="J2031" s="25"/>
      <c r="K2031" s="26"/>
      <c r="L2031" s="26"/>
      <c r="M2031" s="26"/>
      <c r="N2031" s="26"/>
      <c r="O2031" s="26"/>
      <c r="P2031" s="26"/>
      <c r="Q2031" s="26"/>
      <c r="R2031" s="26"/>
      <c r="S2031" s="26"/>
      <c r="T2031" s="27"/>
      <c r="U2031" s="28"/>
    </row>
    <row r="2032" spans="8:21" x14ac:dyDescent="0.25">
      <c r="H2032" s="24"/>
      <c r="I2032" s="25"/>
      <c r="J2032" s="25"/>
      <c r="K2032" s="26"/>
      <c r="L2032" s="26"/>
      <c r="M2032" s="26"/>
      <c r="N2032" s="26"/>
      <c r="O2032" s="26"/>
      <c r="P2032" s="26"/>
      <c r="Q2032" s="26"/>
      <c r="R2032" s="26"/>
      <c r="S2032" s="26"/>
      <c r="T2032" s="27"/>
      <c r="U2032" s="28"/>
    </row>
    <row r="2033" spans="8:21" x14ac:dyDescent="0.25">
      <c r="H2033" s="24"/>
      <c r="I2033" s="25"/>
      <c r="J2033" s="25"/>
      <c r="K2033" s="26"/>
      <c r="L2033" s="26"/>
      <c r="M2033" s="26"/>
      <c r="N2033" s="26"/>
      <c r="O2033" s="26"/>
      <c r="P2033" s="26"/>
      <c r="Q2033" s="26"/>
      <c r="R2033" s="26"/>
      <c r="S2033" s="26"/>
      <c r="T2033" s="27"/>
      <c r="U2033" s="28"/>
    </row>
    <row r="2034" spans="8:21" x14ac:dyDescent="0.25">
      <c r="H2034" s="24"/>
      <c r="I2034" s="25"/>
      <c r="J2034" s="25"/>
      <c r="K2034" s="26"/>
      <c r="L2034" s="26"/>
      <c r="M2034" s="26"/>
      <c r="N2034" s="26"/>
      <c r="O2034" s="26"/>
      <c r="P2034" s="26"/>
      <c r="Q2034" s="26"/>
      <c r="R2034" s="26"/>
      <c r="S2034" s="26"/>
      <c r="T2034" s="27"/>
      <c r="U2034" s="28"/>
    </row>
    <row r="2035" spans="8:21" x14ac:dyDescent="0.25">
      <c r="H2035" s="24"/>
      <c r="I2035" s="25"/>
      <c r="J2035" s="25"/>
      <c r="K2035" s="26"/>
      <c r="L2035" s="26"/>
      <c r="M2035" s="26"/>
      <c r="N2035" s="26"/>
      <c r="O2035" s="26"/>
      <c r="P2035" s="26"/>
      <c r="Q2035" s="26"/>
      <c r="R2035" s="26"/>
      <c r="S2035" s="26"/>
      <c r="T2035" s="27"/>
      <c r="U2035" s="28"/>
    </row>
    <row r="2036" spans="8:21" x14ac:dyDescent="0.25">
      <c r="H2036" s="24"/>
      <c r="I2036" s="25"/>
      <c r="J2036" s="25"/>
      <c r="K2036" s="26"/>
      <c r="L2036" s="26"/>
      <c r="M2036" s="26"/>
      <c r="N2036" s="26"/>
      <c r="O2036" s="26"/>
      <c r="P2036" s="26"/>
      <c r="Q2036" s="26"/>
      <c r="R2036" s="26"/>
      <c r="S2036" s="26"/>
      <c r="T2036" s="27"/>
      <c r="U2036" s="28"/>
    </row>
    <row r="2037" spans="8:21" x14ac:dyDescent="0.25">
      <c r="H2037" s="24"/>
      <c r="I2037" s="25"/>
      <c r="J2037" s="25"/>
      <c r="K2037" s="26"/>
      <c r="L2037" s="26"/>
      <c r="M2037" s="26"/>
      <c r="N2037" s="26"/>
      <c r="O2037" s="26"/>
      <c r="P2037" s="26"/>
      <c r="Q2037" s="26"/>
      <c r="R2037" s="26"/>
      <c r="S2037" s="26"/>
      <c r="T2037" s="27"/>
      <c r="U2037" s="28"/>
    </row>
    <row r="2038" spans="8:21" x14ac:dyDescent="0.25">
      <c r="H2038" s="24"/>
      <c r="I2038" s="25"/>
      <c r="J2038" s="25"/>
      <c r="K2038" s="26"/>
      <c r="L2038" s="26"/>
      <c r="M2038" s="26"/>
      <c r="N2038" s="26"/>
      <c r="O2038" s="26"/>
      <c r="P2038" s="26"/>
      <c r="Q2038" s="26"/>
      <c r="R2038" s="26"/>
      <c r="S2038" s="26"/>
      <c r="T2038" s="27"/>
      <c r="U2038" s="28"/>
    </row>
    <row r="2039" spans="8:21" x14ac:dyDescent="0.25">
      <c r="H2039" s="24"/>
      <c r="I2039" s="25"/>
      <c r="J2039" s="25"/>
      <c r="K2039" s="26"/>
      <c r="L2039" s="26"/>
      <c r="M2039" s="26"/>
      <c r="N2039" s="26"/>
      <c r="O2039" s="26"/>
      <c r="P2039" s="26"/>
      <c r="Q2039" s="26"/>
      <c r="R2039" s="26"/>
      <c r="S2039" s="26"/>
      <c r="T2039" s="27"/>
      <c r="U2039" s="28"/>
    </row>
    <row r="2040" spans="8:21" x14ac:dyDescent="0.25">
      <c r="H2040" s="24"/>
      <c r="I2040" s="25"/>
      <c r="J2040" s="25"/>
      <c r="K2040" s="26"/>
      <c r="L2040" s="26"/>
      <c r="M2040" s="26"/>
      <c r="N2040" s="26"/>
      <c r="O2040" s="26"/>
      <c r="P2040" s="26"/>
      <c r="Q2040" s="26"/>
      <c r="R2040" s="26"/>
      <c r="S2040" s="26"/>
      <c r="T2040" s="27"/>
      <c r="U2040" s="28"/>
    </row>
    <row r="2041" spans="8:21" x14ac:dyDescent="0.25">
      <c r="H2041" s="24"/>
      <c r="I2041" s="25"/>
      <c r="J2041" s="25"/>
      <c r="K2041" s="26"/>
      <c r="L2041" s="26"/>
      <c r="M2041" s="26"/>
      <c r="N2041" s="26"/>
      <c r="O2041" s="26"/>
      <c r="P2041" s="26"/>
      <c r="Q2041" s="26"/>
      <c r="R2041" s="26"/>
      <c r="S2041" s="26"/>
      <c r="T2041" s="27"/>
      <c r="U2041" s="28"/>
    </row>
    <row r="2042" spans="8:21" x14ac:dyDescent="0.25">
      <c r="H2042" s="24"/>
      <c r="I2042" s="25"/>
      <c r="J2042" s="25"/>
      <c r="K2042" s="26"/>
      <c r="L2042" s="26"/>
      <c r="M2042" s="26"/>
      <c r="N2042" s="26"/>
      <c r="O2042" s="26"/>
      <c r="P2042" s="26"/>
      <c r="Q2042" s="26"/>
      <c r="R2042" s="26"/>
      <c r="S2042" s="26"/>
      <c r="T2042" s="27"/>
      <c r="U2042" s="28"/>
    </row>
    <row r="2043" spans="8:21" x14ac:dyDescent="0.25">
      <c r="H2043" s="24"/>
      <c r="I2043" s="25"/>
      <c r="J2043" s="25"/>
      <c r="K2043" s="26"/>
      <c r="L2043" s="26"/>
      <c r="M2043" s="26"/>
      <c r="N2043" s="26"/>
      <c r="O2043" s="26"/>
      <c r="P2043" s="26"/>
      <c r="Q2043" s="26"/>
      <c r="R2043" s="26"/>
      <c r="S2043" s="26"/>
      <c r="T2043" s="27"/>
      <c r="U2043" s="28"/>
    </row>
    <row r="2044" spans="8:21" x14ac:dyDescent="0.25">
      <c r="H2044" s="24"/>
      <c r="I2044" s="25"/>
      <c r="J2044" s="25"/>
      <c r="K2044" s="26"/>
      <c r="L2044" s="26"/>
      <c r="M2044" s="26"/>
      <c r="N2044" s="26"/>
      <c r="O2044" s="26"/>
      <c r="P2044" s="26"/>
      <c r="Q2044" s="26"/>
      <c r="R2044" s="26"/>
      <c r="S2044" s="26"/>
      <c r="T2044" s="27"/>
      <c r="U2044" s="28"/>
    </row>
    <row r="2045" spans="8:21" x14ac:dyDescent="0.25">
      <c r="H2045" s="24"/>
      <c r="I2045" s="25"/>
      <c r="J2045" s="25"/>
      <c r="K2045" s="26"/>
      <c r="L2045" s="26"/>
      <c r="M2045" s="26"/>
      <c r="N2045" s="26"/>
      <c r="O2045" s="26"/>
      <c r="P2045" s="26"/>
      <c r="Q2045" s="26"/>
      <c r="R2045" s="26"/>
      <c r="S2045" s="26"/>
      <c r="T2045" s="27"/>
      <c r="U2045" s="28"/>
    </row>
    <row r="2046" spans="8:21" x14ac:dyDescent="0.25">
      <c r="H2046" s="24"/>
      <c r="I2046" s="25"/>
      <c r="J2046" s="25"/>
      <c r="K2046" s="26"/>
      <c r="L2046" s="26"/>
      <c r="M2046" s="26"/>
      <c r="N2046" s="26"/>
      <c r="O2046" s="26"/>
      <c r="P2046" s="26"/>
      <c r="Q2046" s="26"/>
      <c r="R2046" s="26"/>
      <c r="S2046" s="26"/>
      <c r="T2046" s="27"/>
      <c r="U2046" s="28"/>
    </row>
    <row r="2047" spans="8:21" x14ac:dyDescent="0.25">
      <c r="H2047" s="24"/>
      <c r="I2047" s="25"/>
      <c r="J2047" s="25"/>
      <c r="K2047" s="26"/>
      <c r="L2047" s="26"/>
      <c r="M2047" s="26"/>
      <c r="N2047" s="26"/>
      <c r="O2047" s="26"/>
      <c r="P2047" s="26"/>
      <c r="Q2047" s="26"/>
      <c r="R2047" s="26"/>
      <c r="S2047" s="26"/>
      <c r="T2047" s="27"/>
      <c r="U2047" s="28"/>
    </row>
    <row r="2048" spans="8:21" x14ac:dyDescent="0.25">
      <c r="H2048" s="24"/>
      <c r="I2048" s="25"/>
      <c r="J2048" s="25"/>
      <c r="K2048" s="26"/>
      <c r="L2048" s="26"/>
      <c r="M2048" s="26"/>
      <c r="N2048" s="26"/>
      <c r="O2048" s="26"/>
      <c r="P2048" s="26"/>
      <c r="Q2048" s="26"/>
      <c r="R2048" s="26"/>
      <c r="S2048" s="26"/>
      <c r="T2048" s="27"/>
      <c r="U2048" s="28"/>
    </row>
    <row r="2049" spans="8:21" x14ac:dyDescent="0.25">
      <c r="H2049" s="24"/>
      <c r="I2049" s="25"/>
      <c r="J2049" s="25"/>
      <c r="K2049" s="26"/>
      <c r="L2049" s="26"/>
      <c r="M2049" s="26"/>
      <c r="N2049" s="26"/>
      <c r="O2049" s="26"/>
      <c r="P2049" s="26"/>
      <c r="Q2049" s="26"/>
      <c r="R2049" s="26"/>
      <c r="S2049" s="26"/>
      <c r="T2049" s="27"/>
      <c r="U2049" s="28"/>
    </row>
    <row r="2050" spans="8:21" x14ac:dyDescent="0.25">
      <c r="H2050" s="24"/>
      <c r="I2050" s="25"/>
      <c r="J2050" s="25"/>
      <c r="K2050" s="26"/>
      <c r="L2050" s="26"/>
      <c r="M2050" s="26"/>
      <c r="N2050" s="26"/>
      <c r="O2050" s="26"/>
      <c r="P2050" s="26"/>
      <c r="Q2050" s="26"/>
      <c r="R2050" s="26"/>
      <c r="S2050" s="26"/>
      <c r="T2050" s="27"/>
      <c r="U2050" s="28"/>
    </row>
    <row r="2051" spans="8:21" x14ac:dyDescent="0.25">
      <c r="H2051" s="24"/>
      <c r="I2051" s="25"/>
      <c r="J2051" s="25"/>
      <c r="K2051" s="26"/>
      <c r="L2051" s="26"/>
      <c r="M2051" s="26"/>
      <c r="N2051" s="26"/>
      <c r="O2051" s="26"/>
      <c r="P2051" s="26"/>
      <c r="Q2051" s="26"/>
      <c r="R2051" s="26"/>
      <c r="S2051" s="26"/>
      <c r="T2051" s="27"/>
      <c r="U2051" s="28"/>
    </row>
    <row r="2052" spans="8:21" x14ac:dyDescent="0.25">
      <c r="H2052" s="24"/>
      <c r="I2052" s="25"/>
      <c r="J2052" s="25"/>
      <c r="K2052" s="26"/>
      <c r="L2052" s="26"/>
      <c r="M2052" s="26"/>
      <c r="N2052" s="26"/>
      <c r="O2052" s="26"/>
      <c r="P2052" s="26"/>
      <c r="Q2052" s="26"/>
      <c r="R2052" s="26"/>
      <c r="S2052" s="26"/>
      <c r="T2052" s="27"/>
      <c r="U2052" s="28"/>
    </row>
    <row r="2053" spans="8:21" x14ac:dyDescent="0.25">
      <c r="H2053" s="24"/>
      <c r="I2053" s="25"/>
      <c r="J2053" s="25"/>
      <c r="K2053" s="26"/>
      <c r="L2053" s="26"/>
      <c r="M2053" s="26"/>
      <c r="N2053" s="26"/>
      <c r="O2053" s="26"/>
      <c r="P2053" s="26"/>
      <c r="Q2053" s="26"/>
      <c r="R2053" s="26"/>
      <c r="S2053" s="26"/>
      <c r="T2053" s="27"/>
      <c r="U2053" s="28"/>
    </row>
    <row r="2054" spans="8:21" x14ac:dyDescent="0.25">
      <c r="H2054" s="24"/>
      <c r="I2054" s="25"/>
      <c r="J2054" s="25"/>
      <c r="K2054" s="26"/>
      <c r="L2054" s="26"/>
      <c r="M2054" s="26"/>
      <c r="N2054" s="26"/>
      <c r="O2054" s="26"/>
      <c r="P2054" s="26"/>
      <c r="Q2054" s="26"/>
      <c r="R2054" s="26"/>
      <c r="S2054" s="26"/>
      <c r="T2054" s="27"/>
      <c r="U2054" s="28"/>
    </row>
    <row r="2055" spans="8:21" x14ac:dyDescent="0.25">
      <c r="H2055" s="24"/>
      <c r="I2055" s="25"/>
      <c r="J2055" s="25"/>
      <c r="K2055" s="26"/>
      <c r="L2055" s="26"/>
      <c r="M2055" s="26"/>
      <c r="N2055" s="26"/>
      <c r="O2055" s="26"/>
      <c r="P2055" s="26"/>
      <c r="Q2055" s="26"/>
      <c r="R2055" s="26"/>
      <c r="S2055" s="26"/>
      <c r="T2055" s="27"/>
      <c r="U2055" s="28"/>
    </row>
    <row r="2056" spans="8:21" x14ac:dyDescent="0.25">
      <c r="H2056" s="24"/>
      <c r="I2056" s="25"/>
      <c r="J2056" s="25"/>
      <c r="K2056" s="26"/>
      <c r="L2056" s="26"/>
      <c r="M2056" s="26"/>
      <c r="N2056" s="26"/>
      <c r="O2056" s="26"/>
      <c r="P2056" s="26"/>
      <c r="Q2056" s="26"/>
      <c r="R2056" s="26"/>
      <c r="S2056" s="26"/>
      <c r="T2056" s="27"/>
      <c r="U2056" s="28"/>
    </row>
    <row r="2057" spans="8:21" x14ac:dyDescent="0.25">
      <c r="H2057" s="24"/>
      <c r="I2057" s="25"/>
      <c r="J2057" s="25"/>
      <c r="K2057" s="26"/>
      <c r="L2057" s="26"/>
      <c r="M2057" s="26"/>
      <c r="N2057" s="26"/>
      <c r="O2057" s="26"/>
      <c r="P2057" s="26"/>
      <c r="Q2057" s="26"/>
      <c r="R2057" s="26"/>
      <c r="S2057" s="26"/>
      <c r="T2057" s="27"/>
      <c r="U2057" s="28"/>
    </row>
    <row r="2058" spans="8:21" x14ac:dyDescent="0.25">
      <c r="H2058" s="24"/>
      <c r="I2058" s="25"/>
      <c r="J2058" s="25"/>
      <c r="K2058" s="26"/>
      <c r="L2058" s="26"/>
      <c r="M2058" s="26"/>
      <c r="N2058" s="26"/>
      <c r="O2058" s="26"/>
      <c r="P2058" s="26"/>
      <c r="Q2058" s="26"/>
      <c r="R2058" s="26"/>
      <c r="S2058" s="26"/>
      <c r="T2058" s="27"/>
      <c r="U2058" s="28"/>
    </row>
    <row r="2059" spans="8:21" x14ac:dyDescent="0.25">
      <c r="H2059" s="24"/>
      <c r="I2059" s="25"/>
      <c r="J2059" s="25"/>
      <c r="K2059" s="26"/>
      <c r="L2059" s="26"/>
      <c r="M2059" s="26"/>
      <c r="N2059" s="26"/>
      <c r="O2059" s="26"/>
      <c r="P2059" s="26"/>
      <c r="Q2059" s="26"/>
      <c r="R2059" s="26"/>
      <c r="S2059" s="26"/>
      <c r="T2059" s="27"/>
      <c r="U2059" s="28"/>
    </row>
    <row r="2060" spans="8:21" x14ac:dyDescent="0.25">
      <c r="H2060" s="24"/>
      <c r="I2060" s="25"/>
      <c r="J2060" s="25"/>
      <c r="K2060" s="26"/>
      <c r="L2060" s="26"/>
      <c r="M2060" s="26"/>
      <c r="N2060" s="26"/>
      <c r="O2060" s="26"/>
      <c r="P2060" s="26"/>
      <c r="Q2060" s="26"/>
      <c r="R2060" s="26"/>
      <c r="S2060" s="26"/>
      <c r="T2060" s="27"/>
      <c r="U2060" s="28"/>
    </row>
    <row r="2061" spans="8:21" x14ac:dyDescent="0.25">
      <c r="H2061" s="24"/>
      <c r="I2061" s="25"/>
      <c r="J2061" s="25"/>
      <c r="K2061" s="26"/>
      <c r="L2061" s="26"/>
      <c r="M2061" s="26"/>
      <c r="N2061" s="26"/>
      <c r="O2061" s="26"/>
      <c r="P2061" s="26"/>
      <c r="Q2061" s="26"/>
      <c r="R2061" s="26"/>
      <c r="S2061" s="26"/>
      <c r="T2061" s="27"/>
      <c r="U2061" s="28"/>
    </row>
    <row r="2062" spans="8:21" x14ac:dyDescent="0.25">
      <c r="H2062" s="24"/>
      <c r="I2062" s="25"/>
      <c r="J2062" s="25"/>
      <c r="K2062" s="26"/>
      <c r="L2062" s="26"/>
      <c r="M2062" s="26"/>
      <c r="N2062" s="26"/>
      <c r="O2062" s="26"/>
      <c r="P2062" s="26"/>
      <c r="Q2062" s="26"/>
      <c r="R2062" s="26"/>
      <c r="S2062" s="26"/>
      <c r="T2062" s="27"/>
      <c r="U2062" s="28"/>
    </row>
    <row r="2063" spans="8:21" x14ac:dyDescent="0.25">
      <c r="H2063" s="24"/>
      <c r="I2063" s="25"/>
      <c r="J2063" s="25"/>
      <c r="K2063" s="26"/>
      <c r="L2063" s="26"/>
      <c r="M2063" s="26"/>
      <c r="N2063" s="26"/>
      <c r="O2063" s="26"/>
      <c r="P2063" s="26"/>
      <c r="Q2063" s="26"/>
      <c r="R2063" s="26"/>
      <c r="S2063" s="26"/>
      <c r="T2063" s="27"/>
      <c r="U2063" s="28"/>
    </row>
    <row r="2064" spans="8:21" x14ac:dyDescent="0.25">
      <c r="H2064" s="24"/>
      <c r="I2064" s="25"/>
      <c r="J2064" s="25"/>
      <c r="K2064" s="26"/>
      <c r="L2064" s="26"/>
      <c r="M2064" s="26"/>
      <c r="N2064" s="26"/>
      <c r="O2064" s="26"/>
      <c r="P2064" s="26"/>
      <c r="Q2064" s="26"/>
      <c r="R2064" s="26"/>
      <c r="S2064" s="26"/>
      <c r="T2064" s="27"/>
      <c r="U2064" s="28"/>
    </row>
    <row r="2065" spans="8:21" x14ac:dyDescent="0.25">
      <c r="H2065" s="24"/>
      <c r="I2065" s="25"/>
      <c r="J2065" s="25"/>
      <c r="K2065" s="26"/>
      <c r="L2065" s="26"/>
      <c r="M2065" s="26"/>
      <c r="N2065" s="26"/>
      <c r="O2065" s="26"/>
      <c r="P2065" s="26"/>
      <c r="Q2065" s="26"/>
      <c r="R2065" s="26"/>
      <c r="S2065" s="26"/>
      <c r="T2065" s="27"/>
      <c r="U2065" s="28"/>
    </row>
    <row r="2066" spans="8:21" x14ac:dyDescent="0.25">
      <c r="H2066" s="24"/>
      <c r="I2066" s="25"/>
      <c r="J2066" s="25"/>
      <c r="K2066" s="26"/>
      <c r="L2066" s="26"/>
      <c r="M2066" s="26"/>
      <c r="N2066" s="26"/>
      <c r="O2066" s="26"/>
      <c r="P2066" s="26"/>
      <c r="Q2066" s="26"/>
      <c r="R2066" s="26"/>
      <c r="S2066" s="26"/>
      <c r="T2066" s="27"/>
      <c r="U2066" s="28"/>
    </row>
    <row r="2067" spans="8:21" x14ac:dyDescent="0.25">
      <c r="H2067" s="24"/>
      <c r="I2067" s="25"/>
      <c r="J2067" s="25"/>
      <c r="K2067" s="26"/>
      <c r="L2067" s="26"/>
      <c r="M2067" s="26"/>
      <c r="N2067" s="26"/>
      <c r="O2067" s="26"/>
      <c r="P2067" s="26"/>
      <c r="Q2067" s="26"/>
      <c r="R2067" s="26"/>
      <c r="S2067" s="26"/>
      <c r="T2067" s="27"/>
      <c r="U2067" s="28"/>
    </row>
    <row r="2068" spans="8:21" x14ac:dyDescent="0.25">
      <c r="H2068" s="24"/>
      <c r="I2068" s="25"/>
      <c r="J2068" s="25"/>
      <c r="K2068" s="26"/>
      <c r="L2068" s="26"/>
      <c r="M2068" s="26"/>
      <c r="N2068" s="26"/>
      <c r="O2068" s="26"/>
      <c r="P2068" s="26"/>
      <c r="Q2068" s="26"/>
      <c r="R2068" s="26"/>
      <c r="S2068" s="26"/>
      <c r="T2068" s="27"/>
      <c r="U2068" s="28"/>
    </row>
    <row r="2069" spans="8:21" x14ac:dyDescent="0.25">
      <c r="H2069" s="24"/>
      <c r="I2069" s="25"/>
      <c r="J2069" s="25"/>
      <c r="K2069" s="26"/>
      <c r="L2069" s="26"/>
      <c r="M2069" s="26"/>
      <c r="N2069" s="26"/>
      <c r="O2069" s="26"/>
      <c r="P2069" s="26"/>
      <c r="Q2069" s="26"/>
      <c r="R2069" s="26"/>
      <c r="S2069" s="26"/>
      <c r="T2069" s="27"/>
      <c r="U2069" s="28"/>
    </row>
    <row r="2070" spans="8:21" x14ac:dyDescent="0.25">
      <c r="H2070" s="24"/>
      <c r="I2070" s="25"/>
      <c r="J2070" s="25"/>
      <c r="K2070" s="26"/>
      <c r="L2070" s="26"/>
      <c r="M2070" s="26"/>
      <c r="N2070" s="26"/>
      <c r="O2070" s="26"/>
      <c r="P2070" s="26"/>
      <c r="Q2070" s="26"/>
      <c r="R2070" s="26"/>
      <c r="S2070" s="26"/>
      <c r="T2070" s="27"/>
      <c r="U2070" s="28"/>
    </row>
    <row r="2071" spans="8:21" x14ac:dyDescent="0.25">
      <c r="H2071" s="24"/>
      <c r="I2071" s="25"/>
      <c r="J2071" s="25"/>
      <c r="K2071" s="26"/>
      <c r="L2071" s="26"/>
      <c r="M2071" s="26"/>
      <c r="N2071" s="26"/>
      <c r="O2071" s="26"/>
      <c r="P2071" s="26"/>
      <c r="Q2071" s="26"/>
      <c r="R2071" s="26"/>
      <c r="S2071" s="26"/>
      <c r="T2071" s="27"/>
      <c r="U2071" s="28"/>
    </row>
    <row r="2072" spans="8:21" x14ac:dyDescent="0.25">
      <c r="H2072" s="24"/>
      <c r="I2072" s="25"/>
      <c r="J2072" s="25"/>
      <c r="K2072" s="26"/>
      <c r="L2072" s="26"/>
      <c r="M2072" s="26"/>
      <c r="N2072" s="26"/>
      <c r="O2072" s="26"/>
      <c r="P2072" s="26"/>
      <c r="Q2072" s="26"/>
      <c r="R2072" s="26"/>
      <c r="S2072" s="26"/>
      <c r="T2072" s="27"/>
      <c r="U2072" s="28"/>
    </row>
    <row r="2073" spans="8:21" x14ac:dyDescent="0.25">
      <c r="H2073" s="24"/>
      <c r="I2073" s="25"/>
      <c r="J2073" s="25"/>
      <c r="K2073" s="26"/>
      <c r="L2073" s="26"/>
      <c r="M2073" s="26"/>
      <c r="N2073" s="26"/>
      <c r="O2073" s="26"/>
      <c r="P2073" s="26"/>
      <c r="Q2073" s="26"/>
      <c r="R2073" s="26"/>
      <c r="S2073" s="26"/>
      <c r="T2073" s="27"/>
      <c r="U2073" s="28"/>
    </row>
    <row r="2074" spans="8:21" x14ac:dyDescent="0.25">
      <c r="H2074" s="24"/>
      <c r="I2074" s="25"/>
      <c r="J2074" s="25"/>
      <c r="K2074" s="26"/>
      <c r="L2074" s="26"/>
      <c r="M2074" s="26"/>
      <c r="N2074" s="26"/>
      <c r="O2074" s="26"/>
      <c r="P2074" s="26"/>
      <c r="Q2074" s="26"/>
      <c r="R2074" s="26"/>
      <c r="S2074" s="26"/>
      <c r="T2074" s="27"/>
      <c r="U2074" s="28"/>
    </row>
    <row r="2075" spans="8:21" x14ac:dyDescent="0.25">
      <c r="H2075" s="24"/>
      <c r="I2075" s="25"/>
      <c r="J2075" s="25"/>
      <c r="K2075" s="26"/>
      <c r="L2075" s="26"/>
      <c r="M2075" s="26"/>
      <c r="N2075" s="26"/>
      <c r="O2075" s="26"/>
      <c r="P2075" s="26"/>
      <c r="Q2075" s="26"/>
      <c r="R2075" s="26"/>
      <c r="S2075" s="26"/>
      <c r="T2075" s="27"/>
      <c r="U2075" s="28"/>
    </row>
    <row r="2076" spans="8:21" x14ac:dyDescent="0.25">
      <c r="H2076" s="24"/>
      <c r="I2076" s="25"/>
      <c r="J2076" s="25"/>
      <c r="K2076" s="26"/>
      <c r="L2076" s="26"/>
      <c r="M2076" s="26"/>
      <c r="N2076" s="26"/>
      <c r="O2076" s="26"/>
      <c r="P2076" s="26"/>
      <c r="Q2076" s="26"/>
      <c r="R2076" s="26"/>
      <c r="S2076" s="26"/>
      <c r="T2076" s="27"/>
      <c r="U2076" s="28"/>
    </row>
    <row r="2077" spans="8:21" x14ac:dyDescent="0.25">
      <c r="H2077" s="24"/>
      <c r="I2077" s="25"/>
      <c r="J2077" s="25"/>
      <c r="K2077" s="26"/>
      <c r="L2077" s="26"/>
      <c r="M2077" s="26"/>
      <c r="N2077" s="26"/>
      <c r="O2077" s="26"/>
      <c r="P2077" s="26"/>
      <c r="Q2077" s="26"/>
      <c r="R2077" s="26"/>
      <c r="S2077" s="26"/>
      <c r="T2077" s="27"/>
      <c r="U2077" s="28"/>
    </row>
    <row r="2078" spans="8:21" x14ac:dyDescent="0.25">
      <c r="H2078" s="24"/>
      <c r="I2078" s="25"/>
      <c r="J2078" s="25"/>
      <c r="K2078" s="26"/>
      <c r="L2078" s="26"/>
      <c r="M2078" s="26"/>
      <c r="N2078" s="26"/>
      <c r="O2078" s="26"/>
      <c r="P2078" s="26"/>
      <c r="Q2078" s="26"/>
      <c r="R2078" s="26"/>
      <c r="S2078" s="26"/>
      <c r="T2078" s="27"/>
      <c r="U2078" s="28"/>
    </row>
    <row r="2079" spans="8:21" x14ac:dyDescent="0.25">
      <c r="H2079" s="24"/>
      <c r="I2079" s="25"/>
      <c r="J2079" s="25"/>
      <c r="K2079" s="26"/>
      <c r="L2079" s="26"/>
      <c r="M2079" s="26"/>
      <c r="N2079" s="26"/>
      <c r="O2079" s="26"/>
      <c r="P2079" s="26"/>
      <c r="Q2079" s="26"/>
      <c r="R2079" s="26"/>
      <c r="S2079" s="26"/>
      <c r="T2079" s="27"/>
      <c r="U2079" s="28"/>
    </row>
    <row r="2080" spans="8:21" x14ac:dyDescent="0.25">
      <c r="H2080" s="24"/>
      <c r="I2080" s="25"/>
      <c r="J2080" s="25"/>
      <c r="K2080" s="26"/>
      <c r="L2080" s="26"/>
      <c r="M2080" s="26"/>
      <c r="N2080" s="26"/>
      <c r="O2080" s="26"/>
      <c r="P2080" s="26"/>
      <c r="Q2080" s="26"/>
      <c r="R2080" s="26"/>
      <c r="S2080" s="26"/>
      <c r="T2080" s="27"/>
      <c r="U2080" s="28"/>
    </row>
    <row r="2081" spans="8:21" x14ac:dyDescent="0.25">
      <c r="H2081" s="24"/>
      <c r="I2081" s="25"/>
      <c r="J2081" s="25"/>
      <c r="K2081" s="26"/>
      <c r="L2081" s="26"/>
      <c r="M2081" s="26"/>
      <c r="N2081" s="26"/>
      <c r="O2081" s="26"/>
      <c r="P2081" s="26"/>
      <c r="Q2081" s="26"/>
      <c r="R2081" s="26"/>
      <c r="S2081" s="26"/>
      <c r="T2081" s="27"/>
      <c r="U2081" s="28"/>
    </row>
    <row r="2082" spans="8:21" x14ac:dyDescent="0.25">
      <c r="H2082" s="24"/>
      <c r="I2082" s="25"/>
      <c r="J2082" s="25"/>
      <c r="K2082" s="26"/>
      <c r="L2082" s="26"/>
      <c r="M2082" s="26"/>
      <c r="N2082" s="26"/>
      <c r="O2082" s="26"/>
      <c r="P2082" s="26"/>
      <c r="Q2082" s="26"/>
      <c r="R2082" s="26"/>
      <c r="S2082" s="26"/>
      <c r="T2082" s="27"/>
      <c r="U2082" s="28"/>
    </row>
    <row r="2083" spans="8:21" x14ac:dyDescent="0.25">
      <c r="H2083" s="24"/>
      <c r="I2083" s="25"/>
      <c r="J2083" s="25"/>
      <c r="K2083" s="26"/>
      <c r="L2083" s="26"/>
      <c r="M2083" s="26"/>
      <c r="N2083" s="26"/>
      <c r="O2083" s="26"/>
      <c r="P2083" s="26"/>
      <c r="Q2083" s="26"/>
      <c r="R2083" s="26"/>
      <c r="S2083" s="26"/>
      <c r="T2083" s="27"/>
      <c r="U2083" s="28"/>
    </row>
    <row r="2084" spans="8:21" x14ac:dyDescent="0.25">
      <c r="H2084" s="24"/>
      <c r="I2084" s="25"/>
      <c r="J2084" s="25"/>
      <c r="K2084" s="26"/>
      <c r="L2084" s="26"/>
      <c r="M2084" s="26"/>
      <c r="N2084" s="26"/>
      <c r="O2084" s="26"/>
      <c r="P2084" s="26"/>
      <c r="Q2084" s="26"/>
      <c r="R2084" s="26"/>
      <c r="S2084" s="26"/>
      <c r="T2084" s="27"/>
      <c r="U2084" s="28"/>
    </row>
    <row r="2085" spans="8:21" x14ac:dyDescent="0.25">
      <c r="H2085" s="24"/>
      <c r="I2085" s="25"/>
      <c r="J2085" s="25"/>
      <c r="K2085" s="26"/>
      <c r="L2085" s="26"/>
      <c r="M2085" s="26"/>
      <c r="N2085" s="26"/>
      <c r="O2085" s="26"/>
      <c r="P2085" s="26"/>
      <c r="Q2085" s="26"/>
      <c r="R2085" s="26"/>
      <c r="S2085" s="26"/>
      <c r="T2085" s="27"/>
      <c r="U2085" s="28"/>
    </row>
    <row r="2086" spans="8:21" x14ac:dyDescent="0.25">
      <c r="H2086" s="24"/>
      <c r="I2086" s="25"/>
      <c r="J2086" s="25"/>
      <c r="K2086" s="26"/>
      <c r="L2086" s="26"/>
      <c r="M2086" s="26"/>
      <c r="N2086" s="26"/>
      <c r="O2086" s="26"/>
      <c r="P2086" s="26"/>
      <c r="Q2086" s="26"/>
      <c r="R2086" s="26"/>
      <c r="S2086" s="26"/>
      <c r="T2086" s="27"/>
      <c r="U2086" s="28"/>
    </row>
    <row r="2087" spans="8:21" x14ac:dyDescent="0.25">
      <c r="H2087" s="24"/>
      <c r="I2087" s="25"/>
      <c r="J2087" s="25"/>
      <c r="K2087" s="26"/>
      <c r="L2087" s="26"/>
      <c r="M2087" s="26"/>
      <c r="N2087" s="26"/>
      <c r="O2087" s="26"/>
      <c r="P2087" s="26"/>
      <c r="Q2087" s="26"/>
      <c r="R2087" s="26"/>
      <c r="S2087" s="26"/>
      <c r="T2087" s="27"/>
      <c r="U2087" s="28"/>
    </row>
    <row r="2088" spans="8:21" x14ac:dyDescent="0.25">
      <c r="H2088" s="24"/>
      <c r="I2088" s="25"/>
      <c r="J2088" s="25"/>
      <c r="K2088" s="26"/>
      <c r="L2088" s="26"/>
      <c r="M2088" s="26"/>
      <c r="N2088" s="26"/>
      <c r="O2088" s="26"/>
      <c r="P2088" s="26"/>
      <c r="Q2088" s="26"/>
      <c r="R2088" s="26"/>
      <c r="S2088" s="26"/>
      <c r="T2088" s="27"/>
      <c r="U2088" s="28"/>
    </row>
    <row r="2089" spans="8:21" x14ac:dyDescent="0.25">
      <c r="H2089" s="24"/>
      <c r="I2089" s="25"/>
      <c r="J2089" s="25"/>
      <c r="K2089" s="26"/>
      <c r="L2089" s="26"/>
      <c r="M2089" s="26"/>
      <c r="N2089" s="26"/>
      <c r="O2089" s="26"/>
      <c r="P2089" s="26"/>
      <c r="Q2089" s="26"/>
      <c r="R2089" s="26"/>
      <c r="S2089" s="26"/>
      <c r="T2089" s="27"/>
      <c r="U2089" s="28"/>
    </row>
    <row r="2090" spans="8:21" x14ac:dyDescent="0.25">
      <c r="H2090" s="24"/>
      <c r="I2090" s="25"/>
      <c r="J2090" s="25"/>
      <c r="K2090" s="26"/>
      <c r="L2090" s="26"/>
      <c r="M2090" s="26"/>
      <c r="N2090" s="26"/>
      <c r="O2090" s="26"/>
      <c r="P2090" s="26"/>
      <c r="Q2090" s="26"/>
      <c r="R2090" s="26"/>
      <c r="S2090" s="26"/>
      <c r="T2090" s="27"/>
      <c r="U2090" s="28"/>
    </row>
    <row r="2091" spans="8:21" x14ac:dyDescent="0.25">
      <c r="H2091" s="24"/>
      <c r="I2091" s="25"/>
      <c r="J2091" s="25"/>
      <c r="K2091" s="26"/>
      <c r="L2091" s="26"/>
      <c r="M2091" s="26"/>
      <c r="N2091" s="26"/>
      <c r="O2091" s="26"/>
      <c r="P2091" s="26"/>
      <c r="Q2091" s="26"/>
      <c r="R2091" s="26"/>
      <c r="S2091" s="26"/>
      <c r="T2091" s="27"/>
      <c r="U2091" s="28"/>
    </row>
    <row r="2092" spans="8:21" x14ac:dyDescent="0.25">
      <c r="H2092" s="24"/>
      <c r="I2092" s="25"/>
      <c r="J2092" s="25"/>
      <c r="K2092" s="26"/>
      <c r="L2092" s="26"/>
      <c r="M2092" s="26"/>
      <c r="N2092" s="26"/>
      <c r="O2092" s="26"/>
      <c r="P2092" s="26"/>
      <c r="Q2092" s="26"/>
      <c r="R2092" s="26"/>
      <c r="S2092" s="26"/>
      <c r="T2092" s="27"/>
      <c r="U2092" s="28"/>
    </row>
    <row r="2093" spans="8:21" x14ac:dyDescent="0.25">
      <c r="H2093" s="24"/>
      <c r="I2093" s="25"/>
      <c r="J2093" s="25"/>
      <c r="K2093" s="26"/>
      <c r="L2093" s="26"/>
      <c r="M2093" s="26"/>
      <c r="N2093" s="26"/>
      <c r="O2093" s="26"/>
      <c r="P2093" s="26"/>
      <c r="Q2093" s="26"/>
      <c r="R2093" s="26"/>
      <c r="S2093" s="26"/>
      <c r="T2093" s="27"/>
      <c r="U2093" s="28"/>
    </row>
    <row r="2094" spans="8:21" x14ac:dyDescent="0.25">
      <c r="H2094" s="24"/>
      <c r="I2094" s="25"/>
      <c r="J2094" s="25"/>
      <c r="K2094" s="26"/>
      <c r="L2094" s="26"/>
      <c r="M2094" s="26"/>
      <c r="N2094" s="26"/>
      <c r="O2094" s="26"/>
      <c r="P2094" s="26"/>
      <c r="Q2094" s="26"/>
      <c r="R2094" s="26"/>
      <c r="S2094" s="26"/>
      <c r="T2094" s="27"/>
      <c r="U2094" s="28"/>
    </row>
    <row r="2095" spans="8:21" x14ac:dyDescent="0.25">
      <c r="H2095" s="24"/>
      <c r="I2095" s="25"/>
      <c r="J2095" s="25"/>
      <c r="K2095" s="26"/>
      <c r="L2095" s="26"/>
      <c r="M2095" s="26"/>
      <c r="N2095" s="26"/>
      <c r="O2095" s="26"/>
      <c r="P2095" s="26"/>
      <c r="Q2095" s="26"/>
      <c r="R2095" s="26"/>
      <c r="S2095" s="26"/>
      <c r="T2095" s="27"/>
      <c r="U2095" s="28"/>
    </row>
    <row r="2096" spans="8:21" x14ac:dyDescent="0.25">
      <c r="H2096" s="24"/>
      <c r="I2096" s="25"/>
      <c r="J2096" s="25"/>
      <c r="K2096" s="26"/>
      <c r="L2096" s="26"/>
      <c r="M2096" s="26"/>
      <c r="N2096" s="26"/>
      <c r="O2096" s="26"/>
      <c r="P2096" s="26"/>
      <c r="Q2096" s="26"/>
      <c r="R2096" s="26"/>
      <c r="S2096" s="26"/>
      <c r="T2096" s="27"/>
      <c r="U2096" s="28"/>
    </row>
    <row r="2097" spans="8:21" x14ac:dyDescent="0.25">
      <c r="H2097" s="24"/>
      <c r="I2097" s="25"/>
      <c r="J2097" s="25"/>
      <c r="K2097" s="26"/>
      <c r="L2097" s="26"/>
      <c r="M2097" s="26"/>
      <c r="N2097" s="26"/>
      <c r="O2097" s="26"/>
      <c r="P2097" s="26"/>
      <c r="Q2097" s="26"/>
      <c r="R2097" s="26"/>
      <c r="S2097" s="26"/>
      <c r="T2097" s="27"/>
      <c r="U2097" s="28"/>
    </row>
    <row r="2098" spans="8:21" x14ac:dyDescent="0.25">
      <c r="H2098" s="24"/>
      <c r="I2098" s="25"/>
      <c r="J2098" s="25"/>
      <c r="K2098" s="26"/>
      <c r="L2098" s="26"/>
      <c r="M2098" s="26"/>
      <c r="N2098" s="26"/>
      <c r="O2098" s="26"/>
      <c r="P2098" s="26"/>
      <c r="Q2098" s="26"/>
      <c r="R2098" s="26"/>
      <c r="S2098" s="26"/>
      <c r="T2098" s="27"/>
      <c r="U2098" s="28"/>
    </row>
    <row r="2099" spans="8:21" x14ac:dyDescent="0.25">
      <c r="H2099" s="24"/>
      <c r="I2099" s="25"/>
      <c r="J2099" s="25"/>
      <c r="K2099" s="26"/>
      <c r="L2099" s="26"/>
      <c r="M2099" s="26"/>
      <c r="N2099" s="26"/>
      <c r="O2099" s="26"/>
      <c r="P2099" s="26"/>
      <c r="Q2099" s="26"/>
      <c r="R2099" s="26"/>
      <c r="S2099" s="26"/>
      <c r="T2099" s="27"/>
      <c r="U2099" s="28"/>
    </row>
    <row r="2100" spans="8:21" x14ac:dyDescent="0.25">
      <c r="H2100" s="24"/>
      <c r="I2100" s="25"/>
      <c r="J2100" s="25"/>
      <c r="K2100" s="26"/>
      <c r="L2100" s="26"/>
      <c r="M2100" s="26"/>
      <c r="N2100" s="26"/>
      <c r="O2100" s="26"/>
      <c r="P2100" s="26"/>
      <c r="Q2100" s="26"/>
      <c r="R2100" s="26"/>
      <c r="S2100" s="26"/>
      <c r="T2100" s="27"/>
      <c r="U2100" s="28"/>
    </row>
    <row r="2101" spans="8:21" x14ac:dyDescent="0.25">
      <c r="H2101" s="24"/>
      <c r="I2101" s="25"/>
      <c r="J2101" s="25"/>
      <c r="K2101" s="26"/>
      <c r="L2101" s="26"/>
      <c r="M2101" s="26"/>
      <c r="N2101" s="26"/>
      <c r="O2101" s="26"/>
      <c r="P2101" s="26"/>
      <c r="Q2101" s="26"/>
      <c r="R2101" s="26"/>
      <c r="S2101" s="26"/>
      <c r="T2101" s="27"/>
      <c r="U2101" s="28"/>
    </row>
    <row r="2102" spans="8:21" x14ac:dyDescent="0.25">
      <c r="H2102" s="24"/>
      <c r="I2102" s="25"/>
      <c r="J2102" s="25"/>
      <c r="K2102" s="26"/>
      <c r="L2102" s="26"/>
      <c r="M2102" s="26"/>
      <c r="N2102" s="26"/>
      <c r="O2102" s="26"/>
      <c r="P2102" s="26"/>
      <c r="Q2102" s="26"/>
      <c r="R2102" s="26"/>
      <c r="S2102" s="26"/>
      <c r="T2102" s="27"/>
      <c r="U2102" s="28"/>
    </row>
    <row r="2103" spans="8:21" x14ac:dyDescent="0.25">
      <c r="H2103" s="24"/>
      <c r="I2103" s="25"/>
      <c r="J2103" s="25"/>
      <c r="K2103" s="26"/>
      <c r="L2103" s="26"/>
      <c r="M2103" s="26"/>
      <c r="N2103" s="26"/>
      <c r="O2103" s="26"/>
      <c r="P2103" s="26"/>
      <c r="Q2103" s="26"/>
      <c r="R2103" s="26"/>
      <c r="S2103" s="26"/>
      <c r="T2103" s="27"/>
      <c r="U2103" s="28"/>
    </row>
    <row r="2104" spans="8:21" x14ac:dyDescent="0.25">
      <c r="H2104" s="24"/>
      <c r="I2104" s="25"/>
      <c r="J2104" s="25"/>
      <c r="K2104" s="26"/>
      <c r="L2104" s="26"/>
      <c r="M2104" s="26"/>
      <c r="N2104" s="26"/>
      <c r="O2104" s="26"/>
      <c r="P2104" s="26"/>
      <c r="Q2104" s="26"/>
      <c r="R2104" s="26"/>
      <c r="S2104" s="26"/>
      <c r="T2104" s="27"/>
      <c r="U2104" s="28"/>
    </row>
    <row r="2105" spans="8:21" x14ac:dyDescent="0.25">
      <c r="H2105" s="24"/>
      <c r="I2105" s="25"/>
      <c r="J2105" s="25"/>
      <c r="K2105" s="26"/>
      <c r="L2105" s="26"/>
      <c r="M2105" s="26"/>
      <c r="N2105" s="26"/>
      <c r="O2105" s="26"/>
      <c r="P2105" s="26"/>
      <c r="Q2105" s="26"/>
      <c r="R2105" s="26"/>
      <c r="S2105" s="26"/>
      <c r="T2105" s="27"/>
      <c r="U2105" s="28"/>
    </row>
    <row r="2106" spans="8:21" x14ac:dyDescent="0.25">
      <c r="H2106" s="24"/>
      <c r="I2106" s="25"/>
      <c r="J2106" s="25"/>
      <c r="K2106" s="26"/>
      <c r="L2106" s="26"/>
      <c r="M2106" s="26"/>
      <c r="N2106" s="26"/>
      <c r="O2106" s="26"/>
      <c r="P2106" s="26"/>
      <c r="Q2106" s="26"/>
      <c r="R2106" s="26"/>
      <c r="S2106" s="26"/>
      <c r="T2106" s="27"/>
      <c r="U2106" s="28"/>
    </row>
    <row r="2107" spans="8:21" x14ac:dyDescent="0.25">
      <c r="H2107" s="24"/>
      <c r="I2107" s="25"/>
      <c r="J2107" s="25"/>
      <c r="K2107" s="26"/>
      <c r="L2107" s="26"/>
      <c r="M2107" s="26"/>
      <c r="N2107" s="26"/>
      <c r="O2107" s="26"/>
      <c r="P2107" s="26"/>
      <c r="Q2107" s="26"/>
      <c r="R2107" s="26"/>
      <c r="S2107" s="26"/>
      <c r="T2107" s="27"/>
      <c r="U2107" s="28"/>
    </row>
    <row r="2108" spans="8:21" x14ac:dyDescent="0.25">
      <c r="H2108" s="24"/>
      <c r="I2108" s="25"/>
      <c r="J2108" s="25"/>
      <c r="K2108" s="26"/>
      <c r="L2108" s="26"/>
      <c r="M2108" s="26"/>
      <c r="N2108" s="26"/>
      <c r="O2108" s="26"/>
      <c r="P2108" s="26"/>
      <c r="Q2108" s="26"/>
      <c r="R2108" s="26"/>
      <c r="S2108" s="26"/>
      <c r="T2108" s="27"/>
      <c r="U2108" s="28"/>
    </row>
    <row r="2109" spans="8:21" x14ac:dyDescent="0.25">
      <c r="H2109" s="24"/>
      <c r="I2109" s="25"/>
      <c r="J2109" s="25"/>
      <c r="K2109" s="26"/>
      <c r="L2109" s="26"/>
      <c r="M2109" s="26"/>
      <c r="N2109" s="26"/>
      <c r="O2109" s="26"/>
      <c r="P2109" s="26"/>
      <c r="Q2109" s="26"/>
      <c r="R2109" s="26"/>
      <c r="S2109" s="26"/>
      <c r="T2109" s="27"/>
      <c r="U2109" s="28"/>
    </row>
    <row r="2110" spans="8:21" x14ac:dyDescent="0.25">
      <c r="H2110" s="24"/>
      <c r="I2110" s="25"/>
      <c r="J2110" s="25"/>
      <c r="K2110" s="26"/>
      <c r="L2110" s="26"/>
      <c r="M2110" s="26"/>
      <c r="N2110" s="26"/>
      <c r="O2110" s="26"/>
      <c r="P2110" s="26"/>
      <c r="Q2110" s="26"/>
      <c r="R2110" s="26"/>
      <c r="S2110" s="26"/>
      <c r="T2110" s="27"/>
      <c r="U2110" s="28"/>
    </row>
    <row r="2111" spans="8:21" x14ac:dyDescent="0.25">
      <c r="H2111" s="24"/>
      <c r="I2111" s="25"/>
      <c r="J2111" s="25"/>
      <c r="K2111" s="26"/>
      <c r="L2111" s="26"/>
      <c r="M2111" s="26"/>
      <c r="N2111" s="26"/>
      <c r="O2111" s="26"/>
      <c r="P2111" s="26"/>
      <c r="Q2111" s="26"/>
      <c r="R2111" s="26"/>
      <c r="S2111" s="26"/>
      <c r="T2111" s="27"/>
      <c r="U2111" s="28"/>
    </row>
    <row r="2112" spans="8:21" x14ac:dyDescent="0.25">
      <c r="H2112" s="24"/>
      <c r="I2112" s="25"/>
      <c r="J2112" s="25"/>
      <c r="K2112" s="26"/>
      <c r="L2112" s="26"/>
      <c r="M2112" s="26"/>
      <c r="N2112" s="26"/>
      <c r="O2112" s="26"/>
      <c r="P2112" s="26"/>
      <c r="Q2112" s="26"/>
      <c r="R2112" s="26"/>
      <c r="S2112" s="26"/>
      <c r="T2112" s="27"/>
      <c r="U2112" s="28"/>
    </row>
    <row r="2113" spans="8:21" x14ac:dyDescent="0.25">
      <c r="H2113" s="24"/>
      <c r="I2113" s="25"/>
      <c r="J2113" s="25"/>
      <c r="K2113" s="26"/>
      <c r="L2113" s="26"/>
      <c r="M2113" s="26"/>
      <c r="N2113" s="26"/>
      <c r="O2113" s="26"/>
      <c r="P2113" s="26"/>
      <c r="Q2113" s="26"/>
      <c r="R2113" s="26"/>
      <c r="S2113" s="26"/>
      <c r="T2113" s="27"/>
      <c r="U2113" s="28"/>
    </row>
    <row r="2114" spans="8:21" x14ac:dyDescent="0.25">
      <c r="H2114" s="24"/>
      <c r="I2114" s="25"/>
      <c r="J2114" s="25"/>
      <c r="K2114" s="26"/>
      <c r="L2114" s="26"/>
      <c r="M2114" s="26"/>
      <c r="N2114" s="26"/>
      <c r="O2114" s="26"/>
      <c r="P2114" s="26"/>
      <c r="Q2114" s="26"/>
      <c r="R2114" s="26"/>
      <c r="S2114" s="26"/>
      <c r="T2114" s="27"/>
      <c r="U2114" s="28"/>
    </row>
    <row r="2115" spans="8:21" x14ac:dyDescent="0.25">
      <c r="H2115" s="24"/>
      <c r="I2115" s="25"/>
      <c r="J2115" s="25"/>
      <c r="K2115" s="26"/>
      <c r="L2115" s="26"/>
      <c r="M2115" s="26"/>
      <c r="N2115" s="26"/>
      <c r="O2115" s="26"/>
      <c r="P2115" s="26"/>
      <c r="Q2115" s="26"/>
      <c r="R2115" s="26"/>
      <c r="S2115" s="26"/>
      <c r="T2115" s="27"/>
      <c r="U2115" s="28"/>
    </row>
    <row r="2116" spans="8:21" x14ac:dyDescent="0.25">
      <c r="H2116" s="24"/>
      <c r="I2116" s="25"/>
      <c r="J2116" s="25"/>
      <c r="K2116" s="26"/>
      <c r="L2116" s="26"/>
      <c r="M2116" s="26"/>
      <c r="N2116" s="26"/>
      <c r="O2116" s="26"/>
      <c r="P2116" s="26"/>
      <c r="Q2116" s="26"/>
      <c r="R2116" s="26"/>
      <c r="S2116" s="26"/>
      <c r="T2116" s="27"/>
      <c r="U2116" s="28"/>
    </row>
    <row r="2117" spans="8:21" x14ac:dyDescent="0.25">
      <c r="H2117" s="24"/>
      <c r="I2117" s="25"/>
      <c r="J2117" s="25"/>
      <c r="K2117" s="26"/>
      <c r="L2117" s="26"/>
      <c r="M2117" s="26"/>
      <c r="N2117" s="26"/>
      <c r="O2117" s="26"/>
      <c r="P2117" s="26"/>
      <c r="Q2117" s="26"/>
      <c r="R2117" s="26"/>
      <c r="S2117" s="26"/>
      <c r="T2117" s="27"/>
      <c r="U2117" s="28"/>
    </row>
    <row r="2118" spans="8:21" x14ac:dyDescent="0.25">
      <c r="H2118" s="24"/>
      <c r="I2118" s="25"/>
      <c r="J2118" s="25"/>
      <c r="K2118" s="26"/>
      <c r="L2118" s="26"/>
      <c r="M2118" s="26"/>
      <c r="N2118" s="26"/>
      <c r="O2118" s="26"/>
      <c r="P2118" s="26"/>
      <c r="Q2118" s="26"/>
      <c r="R2118" s="26"/>
      <c r="S2118" s="26"/>
      <c r="T2118" s="27"/>
      <c r="U2118" s="28"/>
    </row>
    <row r="2119" spans="8:21" x14ac:dyDescent="0.25">
      <c r="H2119" s="24"/>
      <c r="I2119" s="25"/>
      <c r="J2119" s="25"/>
      <c r="K2119" s="26"/>
      <c r="L2119" s="26"/>
      <c r="M2119" s="26"/>
      <c r="N2119" s="26"/>
      <c r="O2119" s="26"/>
      <c r="P2119" s="26"/>
      <c r="Q2119" s="26"/>
      <c r="R2119" s="26"/>
      <c r="S2119" s="26"/>
      <c r="T2119" s="27"/>
      <c r="U2119" s="28"/>
    </row>
    <row r="2120" spans="8:21" x14ac:dyDescent="0.25">
      <c r="H2120" s="24"/>
      <c r="I2120" s="25"/>
      <c r="J2120" s="25"/>
      <c r="K2120" s="26"/>
      <c r="L2120" s="26"/>
      <c r="M2120" s="26"/>
      <c r="N2120" s="26"/>
      <c r="O2120" s="26"/>
      <c r="P2120" s="26"/>
      <c r="Q2120" s="26"/>
      <c r="R2120" s="26"/>
      <c r="S2120" s="26"/>
      <c r="T2120" s="27"/>
      <c r="U2120" s="28"/>
    </row>
    <row r="2121" spans="8:21" x14ac:dyDescent="0.25">
      <c r="H2121" s="24"/>
      <c r="I2121" s="25"/>
      <c r="J2121" s="25"/>
      <c r="K2121" s="26"/>
      <c r="L2121" s="26"/>
      <c r="M2121" s="26"/>
      <c r="N2121" s="26"/>
      <c r="O2121" s="26"/>
      <c r="P2121" s="26"/>
      <c r="Q2121" s="26"/>
      <c r="R2121" s="26"/>
      <c r="S2121" s="26"/>
      <c r="T2121" s="27"/>
      <c r="U2121" s="28"/>
    </row>
    <row r="2122" spans="8:21" x14ac:dyDescent="0.25">
      <c r="H2122" s="24"/>
      <c r="I2122" s="25"/>
      <c r="J2122" s="25"/>
      <c r="K2122" s="26"/>
      <c r="L2122" s="26"/>
      <c r="M2122" s="26"/>
      <c r="N2122" s="26"/>
      <c r="O2122" s="26"/>
      <c r="P2122" s="26"/>
      <c r="Q2122" s="26"/>
      <c r="R2122" s="26"/>
      <c r="S2122" s="26"/>
      <c r="T2122" s="27"/>
      <c r="U2122" s="28"/>
    </row>
    <row r="2123" spans="8:21" x14ac:dyDescent="0.25">
      <c r="H2123" s="24"/>
      <c r="I2123" s="25"/>
      <c r="J2123" s="25"/>
      <c r="K2123" s="26"/>
      <c r="L2123" s="26"/>
      <c r="M2123" s="26"/>
      <c r="N2123" s="26"/>
      <c r="O2123" s="26"/>
      <c r="P2123" s="26"/>
      <c r="Q2123" s="26"/>
      <c r="R2123" s="26"/>
      <c r="S2123" s="26"/>
      <c r="T2123" s="27"/>
      <c r="U2123" s="28"/>
    </row>
    <row r="2124" spans="8:21" x14ac:dyDescent="0.25">
      <c r="H2124" s="24"/>
      <c r="I2124" s="25"/>
      <c r="J2124" s="25"/>
      <c r="K2124" s="26"/>
      <c r="L2124" s="26"/>
      <c r="M2124" s="26"/>
      <c r="N2124" s="26"/>
      <c r="O2124" s="26"/>
      <c r="P2124" s="26"/>
      <c r="Q2124" s="26"/>
      <c r="R2124" s="26"/>
      <c r="S2124" s="26"/>
      <c r="T2124" s="27"/>
      <c r="U2124" s="28"/>
    </row>
    <row r="2125" spans="8:21" x14ac:dyDescent="0.25">
      <c r="H2125" s="24"/>
      <c r="I2125" s="25"/>
      <c r="J2125" s="25"/>
      <c r="K2125" s="26"/>
      <c r="L2125" s="26"/>
      <c r="M2125" s="26"/>
      <c r="N2125" s="26"/>
      <c r="O2125" s="26"/>
      <c r="P2125" s="26"/>
      <c r="Q2125" s="26"/>
      <c r="R2125" s="26"/>
      <c r="S2125" s="26"/>
      <c r="T2125" s="27"/>
      <c r="U2125" s="28"/>
    </row>
    <row r="2126" spans="8:21" x14ac:dyDescent="0.25">
      <c r="H2126" s="24"/>
      <c r="I2126" s="25"/>
      <c r="J2126" s="25"/>
      <c r="K2126" s="26"/>
      <c r="L2126" s="26"/>
      <c r="M2126" s="26"/>
      <c r="N2126" s="26"/>
      <c r="O2126" s="26"/>
      <c r="P2126" s="26"/>
      <c r="Q2126" s="26"/>
      <c r="R2126" s="26"/>
      <c r="S2126" s="26"/>
      <c r="T2126" s="27"/>
      <c r="U2126" s="28"/>
    </row>
    <row r="2127" spans="8:21" x14ac:dyDescent="0.25">
      <c r="H2127" s="24"/>
      <c r="I2127" s="25"/>
      <c r="J2127" s="25"/>
      <c r="K2127" s="26"/>
      <c r="L2127" s="26"/>
      <c r="M2127" s="26"/>
      <c r="N2127" s="26"/>
      <c r="O2127" s="26"/>
      <c r="P2127" s="26"/>
      <c r="Q2127" s="26"/>
      <c r="R2127" s="26"/>
      <c r="S2127" s="26"/>
      <c r="T2127" s="27"/>
      <c r="U2127" s="28"/>
    </row>
    <row r="2128" spans="8:21" x14ac:dyDescent="0.25">
      <c r="H2128" s="24"/>
      <c r="I2128" s="25"/>
      <c r="J2128" s="25"/>
      <c r="K2128" s="26"/>
      <c r="L2128" s="26"/>
      <c r="M2128" s="26"/>
      <c r="N2128" s="26"/>
      <c r="O2128" s="26"/>
      <c r="P2128" s="26"/>
      <c r="Q2128" s="26"/>
      <c r="R2128" s="26"/>
      <c r="S2128" s="26"/>
      <c r="T2128" s="27"/>
      <c r="U2128" s="28"/>
    </row>
    <row r="2129" spans="8:21" x14ac:dyDescent="0.25">
      <c r="H2129" s="24"/>
      <c r="I2129" s="25"/>
      <c r="J2129" s="25"/>
      <c r="K2129" s="26"/>
      <c r="L2129" s="26"/>
      <c r="M2129" s="26"/>
      <c r="N2129" s="26"/>
      <c r="O2129" s="26"/>
      <c r="P2129" s="26"/>
      <c r="Q2129" s="26"/>
      <c r="R2129" s="26"/>
      <c r="S2129" s="26"/>
      <c r="T2129" s="27"/>
      <c r="U2129" s="28"/>
    </row>
    <row r="2130" spans="8:21" x14ac:dyDescent="0.25">
      <c r="H2130" s="24"/>
      <c r="I2130" s="25"/>
      <c r="J2130" s="25"/>
      <c r="K2130" s="26"/>
      <c r="L2130" s="26"/>
      <c r="M2130" s="26"/>
      <c r="N2130" s="26"/>
      <c r="O2130" s="26"/>
      <c r="P2130" s="26"/>
      <c r="Q2130" s="26"/>
      <c r="R2130" s="26"/>
      <c r="S2130" s="26"/>
      <c r="T2130" s="27"/>
      <c r="U2130" s="28"/>
    </row>
    <row r="2131" spans="8:21" x14ac:dyDescent="0.25">
      <c r="H2131" s="24"/>
      <c r="I2131" s="25"/>
      <c r="J2131" s="25"/>
      <c r="K2131" s="26"/>
      <c r="L2131" s="26"/>
      <c r="M2131" s="26"/>
      <c r="N2131" s="26"/>
      <c r="O2131" s="26"/>
      <c r="P2131" s="26"/>
      <c r="Q2131" s="26"/>
      <c r="R2131" s="26"/>
      <c r="S2131" s="26"/>
      <c r="T2131" s="27"/>
      <c r="U2131" s="28"/>
    </row>
    <row r="2132" spans="8:21" x14ac:dyDescent="0.25">
      <c r="H2132" s="24"/>
      <c r="I2132" s="25"/>
      <c r="J2132" s="25"/>
      <c r="K2132" s="26"/>
      <c r="L2132" s="26"/>
      <c r="M2132" s="26"/>
      <c r="N2132" s="26"/>
      <c r="O2132" s="26"/>
      <c r="P2132" s="26"/>
      <c r="Q2132" s="26"/>
      <c r="R2132" s="26"/>
      <c r="S2132" s="26"/>
      <c r="T2132" s="27"/>
      <c r="U2132" s="28"/>
    </row>
    <row r="2133" spans="8:21" x14ac:dyDescent="0.25">
      <c r="H2133" s="24"/>
      <c r="I2133" s="25"/>
      <c r="J2133" s="25"/>
      <c r="K2133" s="26"/>
      <c r="L2133" s="26"/>
      <c r="M2133" s="26"/>
      <c r="N2133" s="26"/>
      <c r="O2133" s="26"/>
      <c r="P2133" s="26"/>
      <c r="Q2133" s="26"/>
      <c r="R2133" s="26"/>
      <c r="S2133" s="26"/>
      <c r="T2133" s="27"/>
      <c r="U2133" s="28"/>
    </row>
    <row r="2134" spans="8:21" x14ac:dyDescent="0.25">
      <c r="H2134" s="24"/>
      <c r="I2134" s="25"/>
      <c r="J2134" s="25"/>
      <c r="K2134" s="26"/>
      <c r="L2134" s="26"/>
      <c r="M2134" s="26"/>
      <c r="N2134" s="26"/>
      <c r="O2134" s="26"/>
      <c r="P2134" s="26"/>
      <c r="Q2134" s="26"/>
      <c r="R2134" s="26"/>
      <c r="S2134" s="26"/>
      <c r="T2134" s="27"/>
      <c r="U2134" s="28"/>
    </row>
    <row r="2135" spans="8:21" x14ac:dyDescent="0.25">
      <c r="H2135" s="24"/>
      <c r="I2135" s="25"/>
      <c r="J2135" s="25"/>
      <c r="K2135" s="26"/>
      <c r="L2135" s="26"/>
      <c r="M2135" s="26"/>
      <c r="N2135" s="26"/>
      <c r="O2135" s="26"/>
      <c r="P2135" s="26"/>
      <c r="Q2135" s="26"/>
      <c r="R2135" s="26"/>
      <c r="S2135" s="26"/>
      <c r="T2135" s="27"/>
      <c r="U2135" s="28"/>
    </row>
    <row r="2136" spans="8:21" x14ac:dyDescent="0.25">
      <c r="H2136" s="24"/>
      <c r="I2136" s="25"/>
      <c r="J2136" s="25"/>
      <c r="K2136" s="26"/>
      <c r="L2136" s="26"/>
      <c r="M2136" s="26"/>
      <c r="N2136" s="26"/>
      <c r="O2136" s="26"/>
      <c r="P2136" s="26"/>
      <c r="Q2136" s="26"/>
      <c r="R2136" s="26"/>
      <c r="S2136" s="26"/>
      <c r="T2136" s="27"/>
      <c r="U2136" s="28"/>
    </row>
    <row r="2137" spans="8:21" x14ac:dyDescent="0.25">
      <c r="H2137" s="24"/>
      <c r="I2137" s="25"/>
      <c r="J2137" s="25"/>
      <c r="K2137" s="26"/>
      <c r="L2137" s="26"/>
      <c r="M2137" s="26"/>
      <c r="N2137" s="26"/>
      <c r="O2137" s="26"/>
      <c r="P2137" s="26"/>
      <c r="Q2137" s="26"/>
      <c r="R2137" s="26"/>
      <c r="S2137" s="26"/>
      <c r="T2137" s="27"/>
      <c r="U2137" s="28"/>
    </row>
    <row r="2138" spans="8:21" x14ac:dyDescent="0.25">
      <c r="H2138" s="24"/>
      <c r="I2138" s="25"/>
      <c r="J2138" s="25"/>
      <c r="K2138" s="26"/>
      <c r="L2138" s="26"/>
      <c r="M2138" s="26"/>
      <c r="N2138" s="26"/>
      <c r="O2138" s="26"/>
      <c r="P2138" s="26"/>
      <c r="Q2138" s="26"/>
      <c r="R2138" s="26"/>
      <c r="S2138" s="26"/>
      <c r="T2138" s="27"/>
      <c r="U2138" s="28"/>
    </row>
    <row r="2139" spans="8:21" x14ac:dyDescent="0.25">
      <c r="H2139" s="24"/>
      <c r="I2139" s="25"/>
      <c r="J2139" s="25"/>
      <c r="K2139" s="26"/>
      <c r="L2139" s="26"/>
      <c r="M2139" s="26"/>
      <c r="N2139" s="26"/>
      <c r="O2139" s="26"/>
      <c r="P2139" s="26"/>
      <c r="Q2139" s="26"/>
      <c r="R2139" s="26"/>
      <c r="S2139" s="26"/>
      <c r="T2139" s="27"/>
      <c r="U2139" s="28"/>
    </row>
    <row r="2140" spans="8:21" x14ac:dyDescent="0.25">
      <c r="H2140" s="24"/>
      <c r="I2140" s="25"/>
      <c r="J2140" s="25"/>
      <c r="K2140" s="26"/>
      <c r="L2140" s="26"/>
      <c r="M2140" s="26"/>
      <c r="N2140" s="26"/>
      <c r="O2140" s="26"/>
      <c r="P2140" s="26"/>
      <c r="Q2140" s="26"/>
      <c r="R2140" s="26"/>
      <c r="S2140" s="26"/>
      <c r="T2140" s="27"/>
      <c r="U2140" s="28"/>
    </row>
    <row r="2141" spans="8:21" x14ac:dyDescent="0.25">
      <c r="H2141" s="24"/>
      <c r="I2141" s="25"/>
      <c r="J2141" s="25"/>
      <c r="K2141" s="26"/>
      <c r="L2141" s="26"/>
      <c r="M2141" s="26"/>
      <c r="N2141" s="26"/>
      <c r="O2141" s="26"/>
      <c r="P2141" s="26"/>
      <c r="Q2141" s="26"/>
      <c r="R2141" s="26"/>
      <c r="S2141" s="26"/>
      <c r="T2141" s="27"/>
      <c r="U2141" s="28"/>
    </row>
    <row r="2142" spans="8:21" x14ac:dyDescent="0.25">
      <c r="H2142" s="24"/>
      <c r="I2142" s="25"/>
      <c r="J2142" s="25"/>
      <c r="K2142" s="26"/>
      <c r="L2142" s="26"/>
      <c r="M2142" s="26"/>
      <c r="N2142" s="26"/>
      <c r="O2142" s="26"/>
      <c r="P2142" s="26"/>
      <c r="Q2142" s="26"/>
      <c r="R2142" s="26"/>
      <c r="S2142" s="26"/>
      <c r="T2142" s="27"/>
      <c r="U2142" s="28"/>
    </row>
    <row r="2143" spans="8:21" x14ac:dyDescent="0.25">
      <c r="H2143" s="24"/>
      <c r="I2143" s="25"/>
      <c r="J2143" s="25"/>
      <c r="K2143" s="26"/>
      <c r="L2143" s="26"/>
      <c r="M2143" s="26"/>
      <c r="N2143" s="26"/>
      <c r="O2143" s="26"/>
      <c r="P2143" s="26"/>
      <c r="Q2143" s="26"/>
      <c r="R2143" s="26"/>
      <c r="S2143" s="26"/>
      <c r="T2143" s="27"/>
      <c r="U2143" s="28"/>
    </row>
    <row r="2144" spans="8:21" x14ac:dyDescent="0.25">
      <c r="H2144" s="24"/>
      <c r="I2144" s="25"/>
      <c r="J2144" s="25"/>
      <c r="K2144" s="26"/>
      <c r="L2144" s="26"/>
      <c r="M2144" s="26"/>
      <c r="N2144" s="26"/>
      <c r="O2144" s="26"/>
      <c r="P2144" s="26"/>
      <c r="Q2144" s="26"/>
      <c r="R2144" s="26"/>
      <c r="S2144" s="26"/>
      <c r="T2144" s="27"/>
      <c r="U2144" s="28"/>
    </row>
    <row r="2145" spans="8:21" x14ac:dyDescent="0.25">
      <c r="H2145" s="24"/>
      <c r="I2145" s="25"/>
      <c r="J2145" s="25"/>
      <c r="K2145" s="26"/>
      <c r="L2145" s="26"/>
      <c r="M2145" s="26"/>
      <c r="N2145" s="26"/>
      <c r="O2145" s="26"/>
      <c r="P2145" s="26"/>
      <c r="Q2145" s="26"/>
      <c r="R2145" s="26"/>
      <c r="S2145" s="26"/>
      <c r="T2145" s="27"/>
      <c r="U2145" s="28"/>
    </row>
    <row r="2146" spans="8:21" x14ac:dyDescent="0.25">
      <c r="H2146" s="24"/>
      <c r="I2146" s="25"/>
      <c r="J2146" s="25"/>
      <c r="K2146" s="26"/>
      <c r="L2146" s="26"/>
      <c r="M2146" s="26"/>
      <c r="N2146" s="26"/>
      <c r="O2146" s="26"/>
      <c r="P2146" s="26"/>
      <c r="Q2146" s="26"/>
      <c r="R2146" s="26"/>
      <c r="S2146" s="26"/>
      <c r="T2146" s="27"/>
      <c r="U2146" s="28"/>
    </row>
    <row r="2147" spans="8:21" x14ac:dyDescent="0.25">
      <c r="H2147" s="24"/>
      <c r="I2147" s="25"/>
      <c r="J2147" s="25"/>
      <c r="K2147" s="26"/>
      <c r="L2147" s="26"/>
      <c r="M2147" s="26"/>
      <c r="N2147" s="26"/>
      <c r="O2147" s="26"/>
      <c r="P2147" s="26"/>
      <c r="Q2147" s="26"/>
      <c r="R2147" s="26"/>
      <c r="S2147" s="26"/>
      <c r="T2147" s="27"/>
      <c r="U2147" s="28"/>
    </row>
    <row r="2148" spans="8:21" x14ac:dyDescent="0.25">
      <c r="H2148" s="24"/>
      <c r="I2148" s="25"/>
      <c r="J2148" s="25"/>
      <c r="K2148" s="26"/>
      <c r="L2148" s="26"/>
      <c r="M2148" s="26"/>
      <c r="N2148" s="26"/>
      <c r="O2148" s="26"/>
      <c r="P2148" s="26"/>
      <c r="Q2148" s="26"/>
      <c r="R2148" s="26"/>
      <c r="S2148" s="26"/>
      <c r="T2148" s="27"/>
      <c r="U2148" s="28"/>
    </row>
    <row r="2149" spans="8:21" x14ac:dyDescent="0.25">
      <c r="H2149" s="24"/>
      <c r="I2149" s="25"/>
      <c r="J2149" s="25"/>
      <c r="K2149" s="26"/>
      <c r="L2149" s="26"/>
      <c r="M2149" s="26"/>
      <c r="N2149" s="26"/>
      <c r="O2149" s="26"/>
      <c r="P2149" s="26"/>
      <c r="Q2149" s="26"/>
      <c r="R2149" s="26"/>
      <c r="S2149" s="26"/>
      <c r="T2149" s="27"/>
      <c r="U2149" s="28"/>
    </row>
    <row r="2150" spans="8:21" x14ac:dyDescent="0.25">
      <c r="H2150" s="24"/>
      <c r="I2150" s="25"/>
      <c r="J2150" s="25"/>
      <c r="K2150" s="26"/>
      <c r="L2150" s="26"/>
      <c r="M2150" s="26"/>
      <c r="N2150" s="26"/>
      <c r="O2150" s="26"/>
      <c r="P2150" s="26"/>
      <c r="Q2150" s="26"/>
      <c r="R2150" s="26"/>
      <c r="S2150" s="26"/>
      <c r="T2150" s="27"/>
      <c r="U2150" s="28"/>
    </row>
    <row r="2151" spans="8:21" x14ac:dyDescent="0.25">
      <c r="H2151" s="24"/>
      <c r="I2151" s="25"/>
      <c r="J2151" s="25"/>
      <c r="K2151" s="26"/>
      <c r="L2151" s="26"/>
      <c r="M2151" s="26"/>
      <c r="N2151" s="26"/>
      <c r="O2151" s="26"/>
      <c r="P2151" s="26"/>
      <c r="Q2151" s="26"/>
      <c r="R2151" s="26"/>
      <c r="S2151" s="26"/>
      <c r="T2151" s="27"/>
      <c r="U2151" s="28"/>
    </row>
    <row r="2152" spans="8:21" x14ac:dyDescent="0.25">
      <c r="H2152" s="24"/>
      <c r="I2152" s="25"/>
      <c r="J2152" s="25"/>
      <c r="K2152" s="26"/>
      <c r="L2152" s="26"/>
      <c r="M2152" s="26"/>
      <c r="N2152" s="26"/>
      <c r="O2152" s="26"/>
      <c r="P2152" s="26"/>
      <c r="Q2152" s="26"/>
      <c r="R2152" s="26"/>
      <c r="S2152" s="26"/>
      <c r="T2152" s="27"/>
      <c r="U2152" s="28"/>
    </row>
    <row r="2153" spans="8:21" x14ac:dyDescent="0.25">
      <c r="H2153" s="24"/>
      <c r="I2153" s="25"/>
      <c r="J2153" s="25"/>
      <c r="K2153" s="26"/>
      <c r="L2153" s="26"/>
      <c r="M2153" s="26"/>
      <c r="N2153" s="26"/>
      <c r="O2153" s="26"/>
      <c r="P2153" s="26"/>
      <c r="Q2153" s="26"/>
      <c r="R2153" s="26"/>
      <c r="S2153" s="26"/>
      <c r="T2153" s="27"/>
      <c r="U2153" s="28"/>
    </row>
    <row r="2154" spans="8:21" x14ac:dyDescent="0.25">
      <c r="H2154" s="24"/>
      <c r="I2154" s="25"/>
      <c r="J2154" s="25"/>
      <c r="K2154" s="26"/>
      <c r="L2154" s="26"/>
      <c r="M2154" s="26"/>
      <c r="N2154" s="26"/>
      <c r="O2154" s="26"/>
      <c r="P2154" s="26"/>
      <c r="Q2154" s="26"/>
      <c r="R2154" s="26"/>
      <c r="S2154" s="26"/>
      <c r="T2154" s="27"/>
      <c r="U2154" s="28"/>
    </row>
    <row r="2155" spans="8:21" x14ac:dyDescent="0.25">
      <c r="H2155" s="24"/>
      <c r="I2155" s="25"/>
      <c r="J2155" s="25"/>
      <c r="K2155" s="26"/>
      <c r="L2155" s="26"/>
      <c r="M2155" s="26"/>
      <c r="N2155" s="26"/>
      <c r="O2155" s="26"/>
      <c r="P2155" s="26"/>
      <c r="Q2155" s="26"/>
      <c r="R2155" s="26"/>
      <c r="S2155" s="26"/>
      <c r="T2155" s="27"/>
      <c r="U2155" s="28"/>
    </row>
    <row r="2156" spans="8:21" x14ac:dyDescent="0.25">
      <c r="H2156" s="24"/>
      <c r="I2156" s="25"/>
      <c r="J2156" s="25"/>
      <c r="K2156" s="26"/>
      <c r="L2156" s="26"/>
      <c r="M2156" s="26"/>
      <c r="N2156" s="26"/>
      <c r="O2156" s="26"/>
      <c r="P2156" s="26"/>
      <c r="Q2156" s="26"/>
      <c r="R2156" s="26"/>
      <c r="S2156" s="26"/>
      <c r="T2156" s="27"/>
      <c r="U2156" s="28"/>
    </row>
    <row r="2157" spans="8:21" x14ac:dyDescent="0.25">
      <c r="H2157" s="24"/>
      <c r="I2157" s="25"/>
      <c r="J2157" s="25"/>
      <c r="K2157" s="26"/>
      <c r="L2157" s="26"/>
      <c r="M2157" s="26"/>
      <c r="N2157" s="26"/>
      <c r="O2157" s="26"/>
      <c r="P2157" s="26"/>
      <c r="Q2157" s="26"/>
      <c r="R2157" s="26"/>
      <c r="S2157" s="26"/>
      <c r="T2157" s="27"/>
      <c r="U2157" s="28"/>
    </row>
    <row r="2158" spans="8:21" x14ac:dyDescent="0.25">
      <c r="H2158" s="24"/>
      <c r="I2158" s="25"/>
      <c r="J2158" s="25"/>
      <c r="K2158" s="26"/>
      <c r="L2158" s="26"/>
      <c r="M2158" s="26"/>
      <c r="N2158" s="26"/>
      <c r="O2158" s="26"/>
      <c r="P2158" s="26"/>
      <c r="Q2158" s="26"/>
      <c r="R2158" s="26"/>
      <c r="S2158" s="26"/>
      <c r="T2158" s="27"/>
      <c r="U2158" s="28"/>
    </row>
    <row r="2159" spans="8:21" x14ac:dyDescent="0.25">
      <c r="H2159" s="24"/>
      <c r="I2159" s="25"/>
      <c r="J2159" s="25"/>
      <c r="K2159" s="26"/>
      <c r="L2159" s="26"/>
      <c r="M2159" s="26"/>
      <c r="N2159" s="26"/>
      <c r="O2159" s="26"/>
      <c r="P2159" s="26"/>
      <c r="Q2159" s="26"/>
      <c r="R2159" s="26"/>
      <c r="S2159" s="26"/>
      <c r="T2159" s="27"/>
      <c r="U2159" s="28"/>
    </row>
    <row r="2160" spans="8:21" x14ac:dyDescent="0.25">
      <c r="H2160" s="24"/>
      <c r="I2160" s="25"/>
      <c r="J2160" s="25"/>
      <c r="K2160" s="26"/>
      <c r="L2160" s="26"/>
      <c r="M2160" s="26"/>
      <c r="N2160" s="26"/>
      <c r="O2160" s="26"/>
      <c r="P2160" s="26"/>
      <c r="Q2160" s="26"/>
      <c r="R2160" s="26"/>
      <c r="S2160" s="26"/>
      <c r="T2160" s="27"/>
      <c r="U2160" s="28"/>
    </row>
    <row r="2161" spans="8:21" x14ac:dyDescent="0.25">
      <c r="H2161" s="24"/>
      <c r="I2161" s="25"/>
      <c r="J2161" s="25"/>
      <c r="K2161" s="26"/>
      <c r="L2161" s="26"/>
      <c r="M2161" s="26"/>
      <c r="N2161" s="26"/>
      <c r="O2161" s="26"/>
      <c r="P2161" s="26"/>
      <c r="Q2161" s="26"/>
      <c r="R2161" s="26"/>
      <c r="S2161" s="26"/>
      <c r="T2161" s="27"/>
      <c r="U2161" s="28"/>
    </row>
    <row r="2162" spans="8:21" x14ac:dyDescent="0.25">
      <c r="H2162" s="24"/>
      <c r="I2162" s="25"/>
      <c r="J2162" s="25"/>
      <c r="K2162" s="26"/>
      <c r="L2162" s="26"/>
      <c r="M2162" s="26"/>
      <c r="N2162" s="26"/>
      <c r="O2162" s="26"/>
      <c r="P2162" s="26"/>
      <c r="Q2162" s="26"/>
      <c r="R2162" s="26"/>
      <c r="S2162" s="26"/>
      <c r="T2162" s="27"/>
      <c r="U2162" s="28"/>
    </row>
    <row r="2163" spans="8:21" x14ac:dyDescent="0.25">
      <c r="H2163" s="24"/>
      <c r="I2163" s="25"/>
      <c r="J2163" s="25"/>
      <c r="K2163" s="26"/>
      <c r="L2163" s="26"/>
      <c r="M2163" s="26"/>
      <c r="N2163" s="26"/>
      <c r="O2163" s="26"/>
      <c r="P2163" s="26"/>
      <c r="Q2163" s="26"/>
      <c r="R2163" s="26"/>
      <c r="S2163" s="26"/>
      <c r="T2163" s="27"/>
      <c r="U2163" s="28"/>
    </row>
    <row r="2164" spans="8:21" x14ac:dyDescent="0.25">
      <c r="H2164" s="24"/>
      <c r="I2164" s="25"/>
      <c r="J2164" s="25"/>
      <c r="K2164" s="26"/>
      <c r="L2164" s="26"/>
      <c r="M2164" s="26"/>
      <c r="N2164" s="26"/>
      <c r="O2164" s="26"/>
      <c r="P2164" s="26"/>
      <c r="Q2164" s="26"/>
      <c r="R2164" s="26"/>
      <c r="S2164" s="26"/>
      <c r="T2164" s="27"/>
      <c r="U2164" s="28"/>
    </row>
    <row r="2165" spans="8:21" x14ac:dyDescent="0.25">
      <c r="H2165" s="24"/>
      <c r="I2165" s="25"/>
      <c r="J2165" s="25"/>
      <c r="K2165" s="26"/>
      <c r="L2165" s="26"/>
      <c r="M2165" s="26"/>
      <c r="N2165" s="26"/>
      <c r="O2165" s="26"/>
      <c r="P2165" s="26"/>
      <c r="Q2165" s="26"/>
      <c r="R2165" s="26"/>
      <c r="S2165" s="26"/>
      <c r="T2165" s="27"/>
      <c r="U2165" s="28"/>
    </row>
    <row r="2166" spans="8:21" x14ac:dyDescent="0.25">
      <c r="H2166" s="24"/>
      <c r="I2166" s="25"/>
      <c r="J2166" s="25"/>
      <c r="K2166" s="26"/>
      <c r="L2166" s="26"/>
      <c r="M2166" s="26"/>
      <c r="N2166" s="26"/>
      <c r="O2166" s="26"/>
      <c r="P2166" s="26"/>
      <c r="Q2166" s="26"/>
      <c r="R2166" s="26"/>
      <c r="S2166" s="26"/>
      <c r="T2166" s="27"/>
      <c r="U2166" s="28"/>
    </row>
    <row r="2167" spans="8:21" x14ac:dyDescent="0.25">
      <c r="H2167" s="24"/>
      <c r="I2167" s="25"/>
      <c r="J2167" s="25"/>
      <c r="K2167" s="26"/>
      <c r="L2167" s="26"/>
      <c r="M2167" s="26"/>
      <c r="N2167" s="26"/>
      <c r="O2167" s="26"/>
      <c r="P2167" s="26"/>
      <c r="Q2167" s="26"/>
      <c r="R2167" s="26"/>
      <c r="S2167" s="26"/>
      <c r="T2167" s="27"/>
      <c r="U2167" s="28"/>
    </row>
    <row r="2168" spans="8:21" x14ac:dyDescent="0.25">
      <c r="H2168" s="24"/>
      <c r="I2168" s="25"/>
      <c r="J2168" s="25"/>
      <c r="K2168" s="26"/>
      <c r="L2168" s="26"/>
      <c r="M2168" s="26"/>
      <c r="N2168" s="26"/>
      <c r="O2168" s="26"/>
      <c r="P2168" s="26"/>
      <c r="Q2168" s="26"/>
      <c r="R2168" s="26"/>
      <c r="S2168" s="26"/>
      <c r="T2168" s="27"/>
      <c r="U2168" s="28"/>
    </row>
    <row r="2169" spans="8:21" x14ac:dyDescent="0.25">
      <c r="H2169" s="24"/>
      <c r="I2169" s="25"/>
      <c r="J2169" s="25"/>
      <c r="K2169" s="26"/>
      <c r="L2169" s="26"/>
      <c r="M2169" s="26"/>
      <c r="N2169" s="26"/>
      <c r="O2169" s="26"/>
      <c r="P2169" s="26"/>
      <c r="Q2169" s="26"/>
      <c r="R2169" s="26"/>
      <c r="S2169" s="26"/>
      <c r="T2169" s="27"/>
      <c r="U2169" s="28"/>
    </row>
    <row r="2170" spans="8:21" x14ac:dyDescent="0.25">
      <c r="H2170" s="24"/>
      <c r="I2170" s="25"/>
      <c r="J2170" s="25"/>
      <c r="K2170" s="26"/>
      <c r="L2170" s="26"/>
      <c r="M2170" s="26"/>
      <c r="N2170" s="26"/>
      <c r="O2170" s="26"/>
      <c r="P2170" s="26"/>
      <c r="Q2170" s="26"/>
      <c r="R2170" s="26"/>
      <c r="S2170" s="26"/>
      <c r="T2170" s="27"/>
      <c r="U2170" s="28"/>
    </row>
    <row r="2171" spans="8:21" x14ac:dyDescent="0.25">
      <c r="H2171" s="24"/>
      <c r="I2171" s="25"/>
      <c r="J2171" s="25"/>
      <c r="K2171" s="26"/>
      <c r="L2171" s="26"/>
      <c r="M2171" s="26"/>
      <c r="N2171" s="26"/>
      <c r="O2171" s="26"/>
      <c r="P2171" s="26"/>
      <c r="Q2171" s="26"/>
      <c r="R2171" s="26"/>
      <c r="S2171" s="26"/>
      <c r="T2171" s="27"/>
      <c r="U2171" s="28"/>
    </row>
    <row r="2172" spans="8:21" x14ac:dyDescent="0.25">
      <c r="H2172" s="24"/>
      <c r="I2172" s="25"/>
      <c r="J2172" s="25"/>
      <c r="K2172" s="26"/>
      <c r="L2172" s="26"/>
      <c r="M2172" s="26"/>
      <c r="N2172" s="26"/>
      <c r="O2172" s="26"/>
      <c r="P2172" s="26"/>
      <c r="Q2172" s="26"/>
      <c r="R2172" s="26"/>
      <c r="S2172" s="26"/>
      <c r="T2172" s="27"/>
      <c r="U2172" s="28"/>
    </row>
    <row r="2173" spans="8:21" x14ac:dyDescent="0.25">
      <c r="H2173" s="24"/>
      <c r="I2173" s="25"/>
      <c r="J2173" s="25"/>
      <c r="K2173" s="26"/>
      <c r="L2173" s="26"/>
      <c r="M2173" s="26"/>
      <c r="N2173" s="26"/>
      <c r="O2173" s="26"/>
      <c r="P2173" s="26"/>
      <c r="Q2173" s="26"/>
      <c r="R2173" s="26"/>
      <c r="S2173" s="26"/>
      <c r="T2173" s="27"/>
      <c r="U2173" s="28"/>
    </row>
    <row r="2174" spans="8:21" x14ac:dyDescent="0.25">
      <c r="H2174" s="24"/>
      <c r="I2174" s="25"/>
      <c r="J2174" s="25"/>
      <c r="K2174" s="26"/>
      <c r="L2174" s="26"/>
      <c r="M2174" s="26"/>
      <c r="N2174" s="26"/>
      <c r="O2174" s="26"/>
      <c r="P2174" s="26"/>
      <c r="Q2174" s="26"/>
      <c r="R2174" s="26"/>
      <c r="S2174" s="26"/>
      <c r="T2174" s="27"/>
      <c r="U2174" s="28"/>
    </row>
    <row r="2175" spans="8:21" x14ac:dyDescent="0.25">
      <c r="H2175" s="24"/>
      <c r="I2175" s="25"/>
      <c r="J2175" s="25"/>
      <c r="K2175" s="26"/>
      <c r="L2175" s="26"/>
      <c r="M2175" s="26"/>
      <c r="N2175" s="26"/>
      <c r="O2175" s="26"/>
      <c r="P2175" s="26"/>
      <c r="Q2175" s="26"/>
      <c r="R2175" s="26"/>
      <c r="S2175" s="26"/>
      <c r="T2175" s="27"/>
      <c r="U2175" s="28"/>
    </row>
    <row r="2176" spans="8:21" x14ac:dyDescent="0.25">
      <c r="H2176" s="24"/>
      <c r="I2176" s="25"/>
      <c r="J2176" s="25"/>
      <c r="K2176" s="26"/>
      <c r="L2176" s="26"/>
      <c r="M2176" s="26"/>
      <c r="N2176" s="26"/>
      <c r="O2176" s="26"/>
      <c r="P2176" s="26"/>
      <c r="Q2176" s="26"/>
      <c r="R2176" s="26"/>
      <c r="S2176" s="26"/>
      <c r="T2176" s="27"/>
      <c r="U2176" s="28"/>
    </row>
    <row r="2177" spans="8:21" x14ac:dyDescent="0.25">
      <c r="H2177" s="24"/>
      <c r="I2177" s="25"/>
      <c r="J2177" s="25"/>
      <c r="K2177" s="26"/>
      <c r="L2177" s="26"/>
      <c r="M2177" s="26"/>
      <c r="N2177" s="26"/>
      <c r="O2177" s="26"/>
      <c r="P2177" s="26"/>
      <c r="Q2177" s="26"/>
      <c r="R2177" s="26"/>
      <c r="S2177" s="26"/>
      <c r="T2177" s="27"/>
      <c r="U2177" s="28"/>
    </row>
    <row r="2178" spans="8:21" x14ac:dyDescent="0.25">
      <c r="H2178" s="24"/>
      <c r="I2178" s="25"/>
      <c r="J2178" s="25"/>
      <c r="K2178" s="26"/>
      <c r="L2178" s="26"/>
      <c r="M2178" s="26"/>
      <c r="N2178" s="26"/>
      <c r="O2178" s="26"/>
      <c r="P2178" s="26"/>
      <c r="Q2178" s="26"/>
      <c r="R2178" s="26"/>
      <c r="S2178" s="26"/>
      <c r="T2178" s="27"/>
      <c r="U2178" s="28"/>
    </row>
    <row r="2179" spans="8:21" x14ac:dyDescent="0.25">
      <c r="H2179" s="24"/>
      <c r="I2179" s="25"/>
      <c r="J2179" s="25"/>
      <c r="K2179" s="26"/>
      <c r="L2179" s="26"/>
      <c r="M2179" s="26"/>
      <c r="N2179" s="26"/>
      <c r="O2179" s="26"/>
      <c r="P2179" s="26"/>
      <c r="Q2179" s="26"/>
      <c r="R2179" s="26"/>
      <c r="S2179" s="26"/>
      <c r="T2179" s="27"/>
      <c r="U2179" s="28"/>
    </row>
    <row r="2180" spans="8:21" x14ac:dyDescent="0.25">
      <c r="H2180" s="24"/>
      <c r="I2180" s="25"/>
      <c r="J2180" s="25"/>
      <c r="K2180" s="26"/>
      <c r="L2180" s="26"/>
      <c r="M2180" s="26"/>
      <c r="N2180" s="26"/>
      <c r="O2180" s="26"/>
      <c r="P2180" s="26"/>
      <c r="Q2180" s="26"/>
      <c r="R2180" s="26"/>
      <c r="S2180" s="26"/>
      <c r="T2180" s="27"/>
      <c r="U2180" s="28"/>
    </row>
    <row r="2181" spans="8:21" x14ac:dyDescent="0.25">
      <c r="H2181" s="24"/>
      <c r="I2181" s="25"/>
      <c r="J2181" s="25"/>
      <c r="K2181" s="26"/>
      <c r="L2181" s="26"/>
      <c r="M2181" s="26"/>
      <c r="N2181" s="26"/>
      <c r="O2181" s="26"/>
      <c r="P2181" s="26"/>
      <c r="Q2181" s="26"/>
      <c r="R2181" s="26"/>
      <c r="S2181" s="26"/>
      <c r="T2181" s="27"/>
      <c r="U2181" s="28"/>
    </row>
    <row r="2182" spans="8:21" x14ac:dyDescent="0.25">
      <c r="H2182" s="24"/>
      <c r="I2182" s="25"/>
      <c r="J2182" s="25"/>
      <c r="K2182" s="26"/>
      <c r="L2182" s="26"/>
      <c r="M2182" s="26"/>
      <c r="N2182" s="26"/>
      <c r="O2182" s="26"/>
      <c r="P2182" s="26"/>
      <c r="Q2182" s="26"/>
      <c r="R2182" s="26"/>
      <c r="S2182" s="26"/>
      <c r="T2182" s="27"/>
      <c r="U2182" s="28"/>
    </row>
    <row r="2183" spans="8:21" x14ac:dyDescent="0.25">
      <c r="H2183" s="24"/>
      <c r="I2183" s="25"/>
      <c r="J2183" s="25"/>
      <c r="K2183" s="26"/>
      <c r="L2183" s="26"/>
      <c r="M2183" s="26"/>
      <c r="N2183" s="26"/>
      <c r="O2183" s="26"/>
      <c r="P2183" s="26"/>
      <c r="Q2183" s="26"/>
      <c r="R2183" s="26"/>
      <c r="S2183" s="26"/>
      <c r="T2183" s="27"/>
      <c r="U2183" s="28"/>
    </row>
    <row r="2184" spans="8:21" x14ac:dyDescent="0.25">
      <c r="H2184" s="24"/>
      <c r="I2184" s="25"/>
      <c r="J2184" s="25"/>
      <c r="K2184" s="26"/>
      <c r="L2184" s="26"/>
      <c r="M2184" s="26"/>
      <c r="N2184" s="26"/>
      <c r="O2184" s="26"/>
      <c r="P2184" s="26"/>
      <c r="Q2184" s="26"/>
      <c r="R2184" s="26"/>
      <c r="S2184" s="26"/>
      <c r="T2184" s="27"/>
      <c r="U2184" s="28"/>
    </row>
    <row r="2185" spans="8:21" x14ac:dyDescent="0.25">
      <c r="H2185" s="24"/>
      <c r="I2185" s="25"/>
      <c r="J2185" s="25"/>
      <c r="K2185" s="26"/>
      <c r="L2185" s="26"/>
      <c r="M2185" s="26"/>
      <c r="N2185" s="26"/>
      <c r="O2185" s="26"/>
      <c r="P2185" s="26"/>
      <c r="Q2185" s="26"/>
      <c r="R2185" s="26"/>
      <c r="S2185" s="26"/>
      <c r="T2185" s="27"/>
      <c r="U2185" s="28"/>
    </row>
    <row r="2186" spans="8:21" x14ac:dyDescent="0.25">
      <c r="H2186" s="24"/>
      <c r="I2186" s="25"/>
      <c r="J2186" s="25"/>
      <c r="K2186" s="26"/>
      <c r="L2186" s="26"/>
      <c r="M2186" s="26"/>
      <c r="N2186" s="26"/>
      <c r="O2186" s="26"/>
      <c r="P2186" s="26"/>
      <c r="Q2186" s="26"/>
      <c r="R2186" s="26"/>
      <c r="S2186" s="26"/>
      <c r="T2186" s="27"/>
      <c r="U2186" s="28"/>
    </row>
    <row r="2187" spans="8:21" x14ac:dyDescent="0.25">
      <c r="H2187" s="24"/>
      <c r="I2187" s="25"/>
      <c r="J2187" s="25"/>
      <c r="K2187" s="26"/>
      <c r="L2187" s="26"/>
      <c r="M2187" s="26"/>
      <c r="N2187" s="26"/>
      <c r="O2187" s="26"/>
      <c r="P2187" s="26"/>
      <c r="Q2187" s="26"/>
      <c r="R2187" s="26"/>
      <c r="S2187" s="26"/>
      <c r="T2187" s="27"/>
      <c r="U2187" s="28"/>
    </row>
    <row r="2188" spans="8:21" x14ac:dyDescent="0.25">
      <c r="H2188" s="24"/>
      <c r="I2188" s="25"/>
      <c r="J2188" s="25"/>
      <c r="K2188" s="26"/>
      <c r="L2188" s="26"/>
      <c r="M2188" s="26"/>
      <c r="N2188" s="26"/>
      <c r="O2188" s="26"/>
      <c r="P2188" s="26"/>
      <c r="Q2188" s="26"/>
      <c r="R2188" s="26"/>
      <c r="S2188" s="26"/>
      <c r="T2188" s="27"/>
      <c r="U2188" s="28"/>
    </row>
    <row r="2189" spans="8:21" x14ac:dyDescent="0.25">
      <c r="H2189" s="24"/>
      <c r="I2189" s="25"/>
      <c r="J2189" s="25"/>
      <c r="K2189" s="26"/>
      <c r="L2189" s="26"/>
      <c r="M2189" s="26"/>
      <c r="N2189" s="26"/>
      <c r="O2189" s="26"/>
      <c r="P2189" s="26"/>
      <c r="Q2189" s="26"/>
      <c r="R2189" s="26"/>
      <c r="S2189" s="26"/>
      <c r="T2189" s="27"/>
      <c r="U2189" s="28"/>
    </row>
    <row r="2190" spans="8:21" x14ac:dyDescent="0.25">
      <c r="H2190" s="24"/>
      <c r="I2190" s="25"/>
      <c r="J2190" s="25"/>
      <c r="K2190" s="26"/>
      <c r="L2190" s="26"/>
      <c r="M2190" s="26"/>
      <c r="N2190" s="26"/>
      <c r="O2190" s="26"/>
      <c r="P2190" s="26"/>
      <c r="Q2190" s="26"/>
      <c r="R2190" s="26"/>
      <c r="S2190" s="26"/>
      <c r="T2190" s="27"/>
      <c r="U2190" s="28"/>
    </row>
    <row r="2191" spans="8:21" x14ac:dyDescent="0.25">
      <c r="H2191" s="24"/>
      <c r="I2191" s="25"/>
      <c r="J2191" s="25"/>
      <c r="K2191" s="26"/>
      <c r="L2191" s="26"/>
      <c r="M2191" s="26"/>
      <c r="N2191" s="26"/>
      <c r="O2191" s="26"/>
      <c r="P2191" s="26"/>
      <c r="Q2191" s="26"/>
      <c r="R2191" s="26"/>
      <c r="S2191" s="26"/>
      <c r="T2191" s="27"/>
      <c r="U2191" s="28"/>
    </row>
    <row r="2192" spans="8:21" x14ac:dyDescent="0.25">
      <c r="H2192" s="24"/>
      <c r="I2192" s="25"/>
      <c r="J2192" s="25"/>
      <c r="K2192" s="26"/>
      <c r="L2192" s="26"/>
      <c r="M2192" s="26"/>
      <c r="N2192" s="26"/>
      <c r="O2192" s="26"/>
      <c r="P2192" s="26"/>
      <c r="Q2192" s="26"/>
      <c r="R2192" s="26"/>
      <c r="S2192" s="26"/>
      <c r="T2192" s="27"/>
      <c r="U2192" s="28"/>
    </row>
    <row r="2193" spans="8:21" x14ac:dyDescent="0.25">
      <c r="H2193" s="24"/>
      <c r="I2193" s="25"/>
      <c r="J2193" s="25"/>
      <c r="K2193" s="26"/>
      <c r="L2193" s="26"/>
      <c r="M2193" s="26"/>
      <c r="N2193" s="26"/>
      <c r="O2193" s="26"/>
      <c r="P2193" s="26"/>
      <c r="Q2193" s="26"/>
      <c r="R2193" s="26"/>
      <c r="S2193" s="26"/>
      <c r="T2193" s="27"/>
      <c r="U2193" s="28"/>
    </row>
    <row r="2194" spans="8:21" x14ac:dyDescent="0.25">
      <c r="H2194" s="24"/>
      <c r="I2194" s="25"/>
      <c r="J2194" s="25"/>
      <c r="K2194" s="26"/>
      <c r="L2194" s="26"/>
      <c r="M2194" s="26"/>
      <c r="N2194" s="26"/>
      <c r="O2194" s="26"/>
      <c r="P2194" s="26"/>
      <c r="Q2194" s="26"/>
      <c r="R2194" s="26"/>
      <c r="S2194" s="26"/>
      <c r="T2194" s="27"/>
      <c r="U2194" s="28"/>
    </row>
    <row r="2195" spans="8:21" x14ac:dyDescent="0.25">
      <c r="H2195" s="24"/>
      <c r="I2195" s="25"/>
      <c r="J2195" s="25"/>
      <c r="K2195" s="26"/>
      <c r="L2195" s="26"/>
      <c r="M2195" s="26"/>
      <c r="N2195" s="26"/>
      <c r="O2195" s="26"/>
      <c r="P2195" s="26"/>
      <c r="Q2195" s="26"/>
      <c r="R2195" s="26"/>
      <c r="S2195" s="26"/>
      <c r="T2195" s="27"/>
      <c r="U2195" s="28"/>
    </row>
    <row r="2196" spans="8:21" x14ac:dyDescent="0.25">
      <c r="H2196" s="24"/>
      <c r="I2196" s="25"/>
      <c r="J2196" s="25"/>
      <c r="K2196" s="26"/>
      <c r="L2196" s="26"/>
      <c r="M2196" s="26"/>
      <c r="N2196" s="26"/>
      <c r="O2196" s="26"/>
      <c r="P2196" s="26"/>
      <c r="Q2196" s="26"/>
      <c r="R2196" s="26"/>
      <c r="S2196" s="26"/>
      <c r="T2196" s="27"/>
      <c r="U2196" s="28"/>
    </row>
    <row r="2197" spans="8:21" x14ac:dyDescent="0.25">
      <c r="H2197" s="24"/>
      <c r="I2197" s="25"/>
      <c r="J2197" s="25"/>
      <c r="K2197" s="26"/>
      <c r="L2197" s="26"/>
      <c r="M2197" s="26"/>
      <c r="N2197" s="26"/>
      <c r="O2197" s="26"/>
      <c r="P2197" s="26"/>
      <c r="Q2197" s="26"/>
      <c r="R2197" s="26"/>
      <c r="S2197" s="26"/>
      <c r="T2197" s="27"/>
      <c r="U2197" s="28"/>
    </row>
    <row r="2198" spans="8:21" x14ac:dyDescent="0.25">
      <c r="H2198" s="24"/>
      <c r="I2198" s="25"/>
      <c r="J2198" s="25"/>
      <c r="K2198" s="26"/>
      <c r="L2198" s="26"/>
      <c r="M2198" s="26"/>
      <c r="N2198" s="26"/>
      <c r="O2198" s="26"/>
      <c r="P2198" s="26"/>
      <c r="Q2198" s="26"/>
      <c r="R2198" s="26"/>
      <c r="S2198" s="26"/>
      <c r="T2198" s="27"/>
      <c r="U2198" s="28"/>
    </row>
    <row r="2199" spans="8:21" x14ac:dyDescent="0.25">
      <c r="H2199" s="24"/>
      <c r="I2199" s="25"/>
      <c r="J2199" s="25"/>
      <c r="K2199" s="26"/>
      <c r="L2199" s="26"/>
      <c r="M2199" s="26"/>
      <c r="N2199" s="26"/>
      <c r="O2199" s="26"/>
      <c r="P2199" s="26"/>
      <c r="Q2199" s="26"/>
      <c r="R2199" s="26"/>
      <c r="S2199" s="26"/>
      <c r="T2199" s="27"/>
      <c r="U2199" s="28"/>
    </row>
    <row r="2200" spans="8:21" x14ac:dyDescent="0.25">
      <c r="H2200" s="24"/>
      <c r="I2200" s="25"/>
      <c r="J2200" s="25"/>
      <c r="K2200" s="26"/>
      <c r="L2200" s="26"/>
      <c r="M2200" s="26"/>
      <c r="N2200" s="26"/>
      <c r="O2200" s="26"/>
      <c r="P2200" s="26"/>
      <c r="Q2200" s="26"/>
      <c r="R2200" s="26"/>
      <c r="S2200" s="26"/>
      <c r="T2200" s="27"/>
      <c r="U2200" s="28"/>
    </row>
    <row r="2201" spans="8:21" x14ac:dyDescent="0.25">
      <c r="H2201" s="24"/>
      <c r="I2201" s="25"/>
      <c r="J2201" s="25"/>
      <c r="K2201" s="26"/>
      <c r="L2201" s="26"/>
      <c r="M2201" s="26"/>
      <c r="N2201" s="26"/>
      <c r="O2201" s="26"/>
      <c r="P2201" s="26"/>
      <c r="Q2201" s="26"/>
      <c r="R2201" s="26"/>
      <c r="S2201" s="26"/>
      <c r="T2201" s="27"/>
      <c r="U2201" s="28"/>
    </row>
    <row r="2202" spans="8:21" x14ac:dyDescent="0.25">
      <c r="H2202" s="24"/>
      <c r="I2202" s="25"/>
      <c r="J2202" s="25"/>
      <c r="K2202" s="26"/>
      <c r="L2202" s="26"/>
      <c r="M2202" s="26"/>
      <c r="N2202" s="26"/>
      <c r="O2202" s="26"/>
      <c r="P2202" s="26"/>
      <c r="Q2202" s="26"/>
      <c r="R2202" s="26"/>
      <c r="S2202" s="26"/>
      <c r="T2202" s="27"/>
      <c r="U2202" s="28"/>
    </row>
    <row r="2203" spans="8:21" x14ac:dyDescent="0.25">
      <c r="H2203" s="24"/>
      <c r="I2203" s="25"/>
      <c r="J2203" s="25"/>
      <c r="K2203" s="26"/>
      <c r="L2203" s="26"/>
      <c r="M2203" s="26"/>
      <c r="N2203" s="26"/>
      <c r="O2203" s="26"/>
      <c r="P2203" s="26"/>
      <c r="Q2203" s="26"/>
      <c r="R2203" s="26"/>
      <c r="S2203" s="26"/>
      <c r="T2203" s="27"/>
      <c r="U2203" s="28"/>
    </row>
    <row r="2204" spans="8:21" x14ac:dyDescent="0.25">
      <c r="H2204" s="24"/>
      <c r="I2204" s="25"/>
      <c r="J2204" s="25"/>
      <c r="K2204" s="26"/>
      <c r="L2204" s="26"/>
      <c r="M2204" s="26"/>
      <c r="N2204" s="26"/>
      <c r="O2204" s="26"/>
      <c r="P2204" s="26"/>
      <c r="Q2204" s="26"/>
      <c r="R2204" s="26"/>
      <c r="S2204" s="26"/>
      <c r="T2204" s="27"/>
      <c r="U2204" s="28"/>
    </row>
    <row r="2205" spans="8:21" x14ac:dyDescent="0.25">
      <c r="H2205" s="24"/>
      <c r="I2205" s="25"/>
      <c r="J2205" s="25"/>
      <c r="K2205" s="26"/>
      <c r="L2205" s="26"/>
      <c r="M2205" s="26"/>
      <c r="N2205" s="26"/>
      <c r="O2205" s="26"/>
      <c r="P2205" s="26"/>
      <c r="Q2205" s="26"/>
      <c r="R2205" s="26"/>
      <c r="S2205" s="26"/>
      <c r="T2205" s="27"/>
      <c r="U2205" s="28"/>
    </row>
    <row r="2206" spans="8:21" x14ac:dyDescent="0.25">
      <c r="H2206" s="24"/>
      <c r="I2206" s="25"/>
      <c r="J2206" s="25"/>
      <c r="K2206" s="26"/>
      <c r="L2206" s="26"/>
      <c r="M2206" s="26"/>
      <c r="N2206" s="26"/>
      <c r="O2206" s="26"/>
      <c r="P2206" s="26"/>
      <c r="Q2206" s="26"/>
      <c r="R2206" s="26"/>
      <c r="S2206" s="26"/>
      <c r="T2206" s="27"/>
      <c r="U2206" s="28"/>
    </row>
    <row r="2207" spans="8:21" x14ac:dyDescent="0.25">
      <c r="H2207" s="24"/>
      <c r="I2207" s="25"/>
      <c r="J2207" s="25"/>
      <c r="K2207" s="26"/>
      <c r="L2207" s="26"/>
      <c r="M2207" s="26"/>
      <c r="N2207" s="26"/>
      <c r="O2207" s="26"/>
      <c r="P2207" s="26"/>
      <c r="Q2207" s="26"/>
      <c r="R2207" s="26"/>
      <c r="S2207" s="26"/>
      <c r="T2207" s="27"/>
      <c r="U2207" s="28"/>
    </row>
    <row r="2208" spans="8:21" x14ac:dyDescent="0.25">
      <c r="H2208" s="24"/>
      <c r="I2208" s="25"/>
      <c r="J2208" s="25"/>
      <c r="K2208" s="26"/>
      <c r="L2208" s="26"/>
      <c r="M2208" s="26"/>
      <c r="N2208" s="26"/>
      <c r="O2208" s="26"/>
      <c r="P2208" s="26"/>
      <c r="Q2208" s="26"/>
      <c r="R2208" s="26"/>
      <c r="S2208" s="26"/>
      <c r="T2208" s="27"/>
      <c r="U2208" s="28"/>
    </row>
    <row r="2209" spans="8:21" x14ac:dyDescent="0.25">
      <c r="H2209" s="24"/>
      <c r="I2209" s="25"/>
      <c r="J2209" s="25"/>
      <c r="K2209" s="26"/>
      <c r="L2209" s="26"/>
      <c r="M2209" s="26"/>
      <c r="N2209" s="26"/>
      <c r="O2209" s="26"/>
      <c r="P2209" s="26"/>
      <c r="Q2209" s="26"/>
      <c r="R2209" s="26"/>
      <c r="S2209" s="26"/>
      <c r="T2209" s="27"/>
      <c r="U2209" s="28"/>
    </row>
    <row r="2210" spans="8:21" x14ac:dyDescent="0.25">
      <c r="H2210" s="24"/>
      <c r="I2210" s="25"/>
      <c r="J2210" s="25"/>
      <c r="K2210" s="26"/>
      <c r="L2210" s="26"/>
      <c r="M2210" s="26"/>
      <c r="N2210" s="26"/>
      <c r="O2210" s="26"/>
      <c r="P2210" s="26"/>
      <c r="Q2210" s="26"/>
      <c r="R2210" s="26"/>
      <c r="S2210" s="26"/>
      <c r="T2210" s="27"/>
      <c r="U2210" s="28"/>
    </row>
    <row r="2211" spans="8:21" x14ac:dyDescent="0.25">
      <c r="H2211" s="24"/>
      <c r="I2211" s="25"/>
      <c r="J2211" s="25"/>
      <c r="K2211" s="26"/>
      <c r="L2211" s="26"/>
      <c r="M2211" s="26"/>
      <c r="N2211" s="26"/>
      <c r="O2211" s="26"/>
      <c r="P2211" s="26"/>
      <c r="Q2211" s="26"/>
      <c r="R2211" s="26"/>
      <c r="S2211" s="26"/>
      <c r="T2211" s="27"/>
      <c r="U2211" s="28"/>
    </row>
    <row r="2212" spans="8:21" x14ac:dyDescent="0.25">
      <c r="H2212" s="24"/>
      <c r="I2212" s="25"/>
      <c r="J2212" s="25"/>
      <c r="K2212" s="26"/>
      <c r="L2212" s="26"/>
      <c r="M2212" s="26"/>
      <c r="N2212" s="26"/>
      <c r="O2212" s="26"/>
      <c r="P2212" s="26"/>
      <c r="Q2212" s="26"/>
      <c r="R2212" s="26"/>
      <c r="S2212" s="26"/>
      <c r="T2212" s="27"/>
      <c r="U2212" s="28"/>
    </row>
    <row r="2213" spans="8:21" x14ac:dyDescent="0.25">
      <c r="H2213" s="24"/>
      <c r="I2213" s="25"/>
      <c r="J2213" s="25"/>
      <c r="K2213" s="26"/>
      <c r="L2213" s="26"/>
      <c r="M2213" s="26"/>
      <c r="N2213" s="26"/>
      <c r="O2213" s="26"/>
      <c r="P2213" s="26"/>
      <c r="Q2213" s="26"/>
      <c r="R2213" s="26"/>
      <c r="S2213" s="26"/>
      <c r="T2213" s="27"/>
      <c r="U2213" s="28"/>
    </row>
    <row r="2214" spans="8:21" x14ac:dyDescent="0.25">
      <c r="H2214" s="24"/>
      <c r="I2214" s="25"/>
      <c r="J2214" s="25"/>
      <c r="K2214" s="26"/>
      <c r="L2214" s="26"/>
      <c r="M2214" s="26"/>
      <c r="N2214" s="26"/>
      <c r="O2214" s="26"/>
      <c r="P2214" s="26"/>
      <c r="Q2214" s="26"/>
      <c r="R2214" s="26"/>
      <c r="S2214" s="26"/>
      <c r="T2214" s="27"/>
      <c r="U2214" s="28"/>
    </row>
    <row r="2215" spans="8:21" x14ac:dyDescent="0.25">
      <c r="H2215" s="24"/>
      <c r="I2215" s="25"/>
      <c r="J2215" s="25"/>
      <c r="K2215" s="26"/>
      <c r="L2215" s="26"/>
      <c r="M2215" s="26"/>
      <c r="N2215" s="26"/>
      <c r="O2215" s="26"/>
      <c r="P2215" s="26"/>
      <c r="Q2215" s="26"/>
      <c r="R2215" s="26"/>
      <c r="S2215" s="26"/>
      <c r="T2215" s="27"/>
      <c r="U2215" s="28"/>
    </row>
    <row r="2216" spans="8:21" x14ac:dyDescent="0.25">
      <c r="H2216" s="24"/>
      <c r="I2216" s="25"/>
      <c r="J2216" s="25"/>
      <c r="K2216" s="26"/>
      <c r="L2216" s="26"/>
      <c r="M2216" s="26"/>
      <c r="N2216" s="26"/>
      <c r="O2216" s="26"/>
      <c r="P2216" s="26"/>
      <c r="Q2216" s="26"/>
      <c r="R2216" s="26"/>
      <c r="S2216" s="26"/>
      <c r="T2216" s="27"/>
      <c r="U2216" s="28"/>
    </row>
    <row r="2217" spans="8:21" x14ac:dyDescent="0.25">
      <c r="H2217" s="24"/>
      <c r="I2217" s="25"/>
      <c r="J2217" s="25"/>
      <c r="K2217" s="26"/>
      <c r="L2217" s="26"/>
      <c r="M2217" s="26"/>
      <c r="N2217" s="26"/>
      <c r="O2217" s="26"/>
      <c r="P2217" s="26"/>
      <c r="Q2217" s="26"/>
      <c r="R2217" s="26"/>
      <c r="S2217" s="26"/>
      <c r="T2217" s="27"/>
      <c r="U2217" s="28"/>
    </row>
    <row r="2218" spans="8:21" x14ac:dyDescent="0.25">
      <c r="H2218" s="24"/>
      <c r="I2218" s="25"/>
      <c r="J2218" s="25"/>
      <c r="K2218" s="26"/>
      <c r="L2218" s="26"/>
      <c r="M2218" s="26"/>
      <c r="N2218" s="26"/>
      <c r="O2218" s="26"/>
      <c r="P2218" s="26"/>
      <c r="Q2218" s="26"/>
      <c r="R2218" s="26"/>
      <c r="S2218" s="26"/>
      <c r="T2218" s="27"/>
      <c r="U2218" s="28"/>
    </row>
    <row r="2219" spans="8:21" x14ac:dyDescent="0.25">
      <c r="H2219" s="24"/>
      <c r="I2219" s="25"/>
      <c r="J2219" s="25"/>
      <c r="K2219" s="26"/>
      <c r="L2219" s="26"/>
      <c r="M2219" s="26"/>
      <c r="N2219" s="26"/>
      <c r="O2219" s="26"/>
      <c r="P2219" s="26"/>
      <c r="Q2219" s="26"/>
      <c r="R2219" s="26"/>
      <c r="S2219" s="26"/>
      <c r="T2219" s="27"/>
      <c r="U2219" s="28"/>
    </row>
    <row r="2220" spans="8:21" x14ac:dyDescent="0.25">
      <c r="H2220" s="24"/>
      <c r="I2220" s="25"/>
      <c r="J2220" s="25"/>
      <c r="K2220" s="26"/>
      <c r="L2220" s="26"/>
      <c r="M2220" s="26"/>
      <c r="N2220" s="26"/>
      <c r="O2220" s="26"/>
      <c r="P2220" s="26"/>
      <c r="Q2220" s="26"/>
      <c r="R2220" s="26"/>
      <c r="S2220" s="26"/>
      <c r="T2220" s="27"/>
      <c r="U2220" s="28"/>
    </row>
    <row r="2221" spans="8:21" x14ac:dyDescent="0.25">
      <c r="H2221" s="24"/>
      <c r="I2221" s="25"/>
      <c r="J2221" s="25"/>
      <c r="K2221" s="26"/>
      <c r="L2221" s="26"/>
      <c r="M2221" s="26"/>
      <c r="N2221" s="26"/>
      <c r="O2221" s="26"/>
      <c r="P2221" s="26"/>
      <c r="Q2221" s="26"/>
      <c r="R2221" s="26"/>
      <c r="S2221" s="26"/>
      <c r="T2221" s="27"/>
      <c r="U2221" s="28"/>
    </row>
    <row r="2222" spans="8:21" x14ac:dyDescent="0.25">
      <c r="H2222" s="24"/>
      <c r="I2222" s="25"/>
      <c r="J2222" s="25"/>
      <c r="K2222" s="26"/>
      <c r="L2222" s="26"/>
      <c r="M2222" s="26"/>
      <c r="N2222" s="26"/>
      <c r="O2222" s="26"/>
      <c r="P2222" s="26"/>
      <c r="Q2222" s="26"/>
      <c r="R2222" s="26"/>
      <c r="S2222" s="26"/>
      <c r="T2222" s="27"/>
      <c r="U2222" s="28"/>
    </row>
    <row r="2223" spans="8:21" x14ac:dyDescent="0.25">
      <c r="H2223" s="24"/>
      <c r="I2223" s="25"/>
      <c r="J2223" s="25"/>
      <c r="K2223" s="26"/>
      <c r="L2223" s="26"/>
      <c r="M2223" s="26"/>
      <c r="N2223" s="26"/>
      <c r="O2223" s="26"/>
      <c r="P2223" s="26"/>
      <c r="Q2223" s="26"/>
      <c r="R2223" s="26"/>
      <c r="S2223" s="26"/>
      <c r="T2223" s="27"/>
      <c r="U2223" s="28"/>
    </row>
    <row r="2224" spans="8:21" x14ac:dyDescent="0.25">
      <c r="H2224" s="24"/>
      <c r="I2224" s="25"/>
      <c r="J2224" s="25"/>
      <c r="K2224" s="26"/>
      <c r="L2224" s="26"/>
      <c r="M2224" s="26"/>
      <c r="N2224" s="26"/>
      <c r="O2224" s="26"/>
      <c r="P2224" s="26"/>
      <c r="Q2224" s="26"/>
      <c r="R2224" s="26"/>
      <c r="S2224" s="26"/>
      <c r="T2224" s="27"/>
      <c r="U2224" s="28"/>
    </row>
    <row r="2225" spans="8:21" x14ac:dyDescent="0.25">
      <c r="H2225" s="24"/>
      <c r="I2225" s="25"/>
      <c r="J2225" s="25"/>
      <c r="K2225" s="26"/>
      <c r="L2225" s="26"/>
      <c r="M2225" s="26"/>
      <c r="N2225" s="26"/>
      <c r="O2225" s="26"/>
      <c r="P2225" s="26"/>
      <c r="Q2225" s="26"/>
      <c r="R2225" s="26"/>
      <c r="S2225" s="26"/>
      <c r="T2225" s="27"/>
      <c r="U2225" s="28"/>
    </row>
    <row r="2226" spans="8:21" x14ac:dyDescent="0.25">
      <c r="H2226" s="24"/>
      <c r="I2226" s="25"/>
      <c r="J2226" s="25"/>
      <c r="K2226" s="26"/>
      <c r="L2226" s="26"/>
      <c r="M2226" s="26"/>
      <c r="N2226" s="26"/>
      <c r="O2226" s="26"/>
      <c r="P2226" s="26"/>
      <c r="Q2226" s="26"/>
      <c r="R2226" s="26"/>
      <c r="S2226" s="26"/>
      <c r="T2226" s="27"/>
      <c r="U2226" s="28"/>
    </row>
    <row r="2227" spans="8:21" x14ac:dyDescent="0.25">
      <c r="H2227" s="24"/>
      <c r="I2227" s="25"/>
      <c r="J2227" s="25"/>
      <c r="K2227" s="26"/>
      <c r="L2227" s="26"/>
      <c r="M2227" s="26"/>
      <c r="N2227" s="26"/>
      <c r="O2227" s="26"/>
      <c r="P2227" s="26"/>
      <c r="Q2227" s="26"/>
      <c r="R2227" s="26"/>
      <c r="S2227" s="26"/>
      <c r="T2227" s="27"/>
      <c r="U2227" s="28"/>
    </row>
    <row r="2228" spans="8:21" x14ac:dyDescent="0.25">
      <c r="H2228" s="24"/>
      <c r="I2228" s="25"/>
      <c r="J2228" s="25"/>
      <c r="K2228" s="26"/>
      <c r="L2228" s="26"/>
      <c r="M2228" s="26"/>
      <c r="N2228" s="26"/>
      <c r="O2228" s="26"/>
      <c r="P2228" s="26"/>
      <c r="Q2228" s="26"/>
      <c r="R2228" s="26"/>
      <c r="S2228" s="26"/>
      <c r="T2228" s="27"/>
      <c r="U2228" s="28"/>
    </row>
    <row r="2229" spans="8:21" x14ac:dyDescent="0.25">
      <c r="H2229" s="24"/>
      <c r="I2229" s="25"/>
      <c r="J2229" s="25"/>
      <c r="K2229" s="26"/>
      <c r="L2229" s="26"/>
      <c r="M2229" s="26"/>
      <c r="N2229" s="26"/>
      <c r="O2229" s="26"/>
      <c r="P2229" s="26"/>
      <c r="Q2229" s="26"/>
      <c r="R2229" s="26"/>
      <c r="S2229" s="26"/>
      <c r="T2229" s="27"/>
      <c r="U2229" s="28"/>
    </row>
    <row r="2230" spans="8:21" x14ac:dyDescent="0.25">
      <c r="H2230" s="24"/>
      <c r="I2230" s="25"/>
      <c r="J2230" s="25"/>
      <c r="K2230" s="26"/>
      <c r="L2230" s="26"/>
      <c r="M2230" s="26"/>
      <c r="N2230" s="26"/>
      <c r="O2230" s="26"/>
      <c r="P2230" s="26"/>
      <c r="Q2230" s="26"/>
      <c r="R2230" s="26"/>
      <c r="S2230" s="26"/>
      <c r="T2230" s="27"/>
      <c r="U2230" s="28"/>
    </row>
    <row r="2231" spans="8:21" x14ac:dyDescent="0.25">
      <c r="H2231" s="24"/>
      <c r="I2231" s="25"/>
      <c r="J2231" s="25"/>
      <c r="K2231" s="26"/>
      <c r="L2231" s="26"/>
      <c r="M2231" s="26"/>
      <c r="N2231" s="26"/>
      <c r="O2231" s="26"/>
      <c r="P2231" s="26"/>
      <c r="Q2231" s="26"/>
      <c r="R2231" s="26"/>
      <c r="S2231" s="26"/>
      <c r="T2231" s="27"/>
      <c r="U2231" s="28"/>
    </row>
    <row r="2232" spans="8:21" x14ac:dyDescent="0.25">
      <c r="H2232" s="24"/>
      <c r="I2232" s="25"/>
      <c r="J2232" s="25"/>
      <c r="K2232" s="26"/>
      <c r="L2232" s="26"/>
      <c r="M2232" s="26"/>
      <c r="N2232" s="26"/>
      <c r="O2232" s="26"/>
      <c r="P2232" s="26"/>
      <c r="Q2232" s="26"/>
      <c r="R2232" s="26"/>
      <c r="S2232" s="26"/>
      <c r="T2232" s="27"/>
      <c r="U2232" s="28"/>
    </row>
    <row r="2233" spans="8:21" x14ac:dyDescent="0.25">
      <c r="H2233" s="24"/>
      <c r="I2233" s="25"/>
      <c r="J2233" s="25"/>
      <c r="K2233" s="26"/>
      <c r="L2233" s="26"/>
      <c r="M2233" s="26"/>
      <c r="N2233" s="26"/>
      <c r="O2233" s="26"/>
      <c r="P2233" s="26"/>
      <c r="Q2233" s="26"/>
      <c r="R2233" s="26"/>
      <c r="S2233" s="26"/>
      <c r="T2233" s="27"/>
      <c r="U2233" s="28"/>
    </row>
    <row r="2234" spans="8:21" x14ac:dyDescent="0.25">
      <c r="H2234" s="24"/>
      <c r="I2234" s="25"/>
      <c r="J2234" s="25"/>
      <c r="K2234" s="26"/>
      <c r="L2234" s="26"/>
      <c r="M2234" s="26"/>
      <c r="N2234" s="26"/>
      <c r="O2234" s="26"/>
      <c r="P2234" s="26"/>
      <c r="Q2234" s="26"/>
      <c r="R2234" s="26"/>
      <c r="S2234" s="26"/>
      <c r="T2234" s="27"/>
      <c r="U2234" s="28"/>
    </row>
    <row r="2235" spans="8:21" x14ac:dyDescent="0.25">
      <c r="H2235" s="24"/>
      <c r="I2235" s="25"/>
      <c r="J2235" s="25"/>
      <c r="K2235" s="26"/>
      <c r="L2235" s="26"/>
      <c r="M2235" s="26"/>
      <c r="N2235" s="26"/>
      <c r="O2235" s="26"/>
      <c r="P2235" s="26"/>
      <c r="Q2235" s="26"/>
      <c r="R2235" s="26"/>
      <c r="S2235" s="26"/>
      <c r="T2235" s="27"/>
      <c r="U2235" s="28"/>
    </row>
    <row r="2236" spans="8:21" x14ac:dyDescent="0.25">
      <c r="H2236" s="24"/>
      <c r="I2236" s="25"/>
      <c r="J2236" s="25"/>
      <c r="K2236" s="26"/>
      <c r="L2236" s="26"/>
      <c r="M2236" s="26"/>
      <c r="N2236" s="26"/>
      <c r="O2236" s="26"/>
      <c r="P2236" s="26"/>
      <c r="Q2236" s="26"/>
      <c r="R2236" s="26"/>
      <c r="S2236" s="26"/>
      <c r="T2236" s="27"/>
      <c r="U2236" s="28"/>
    </row>
    <row r="2237" spans="8:21" x14ac:dyDescent="0.25">
      <c r="H2237" s="24"/>
      <c r="I2237" s="25"/>
      <c r="J2237" s="25"/>
      <c r="K2237" s="26"/>
      <c r="L2237" s="26"/>
      <c r="M2237" s="26"/>
      <c r="N2237" s="26"/>
      <c r="O2237" s="26"/>
      <c r="P2237" s="26"/>
      <c r="Q2237" s="26"/>
      <c r="R2237" s="26"/>
      <c r="S2237" s="26"/>
      <c r="T2237" s="27"/>
      <c r="U2237" s="28"/>
    </row>
    <row r="2238" spans="8:21" x14ac:dyDescent="0.25">
      <c r="H2238" s="24"/>
      <c r="I2238" s="25"/>
      <c r="J2238" s="25"/>
      <c r="K2238" s="26"/>
      <c r="L2238" s="26"/>
      <c r="M2238" s="26"/>
      <c r="N2238" s="26"/>
      <c r="O2238" s="26"/>
      <c r="P2238" s="26"/>
      <c r="Q2238" s="26"/>
      <c r="R2238" s="26"/>
      <c r="S2238" s="26"/>
      <c r="T2238" s="27"/>
      <c r="U2238" s="28"/>
    </row>
    <row r="2239" spans="8:21" x14ac:dyDescent="0.25">
      <c r="H2239" s="24"/>
      <c r="I2239" s="25"/>
      <c r="J2239" s="25"/>
      <c r="K2239" s="26"/>
      <c r="L2239" s="26"/>
      <c r="M2239" s="26"/>
      <c r="N2239" s="26"/>
      <c r="O2239" s="26"/>
      <c r="P2239" s="26"/>
      <c r="Q2239" s="26"/>
      <c r="R2239" s="26"/>
      <c r="S2239" s="26"/>
      <c r="T2239" s="27"/>
      <c r="U2239" s="28"/>
    </row>
    <row r="2240" spans="8:21" x14ac:dyDescent="0.25">
      <c r="H2240" s="24"/>
      <c r="I2240" s="25"/>
      <c r="J2240" s="25"/>
      <c r="K2240" s="26"/>
      <c r="L2240" s="26"/>
      <c r="M2240" s="26"/>
      <c r="N2240" s="26"/>
      <c r="O2240" s="26"/>
      <c r="P2240" s="26"/>
      <c r="Q2240" s="26"/>
      <c r="R2240" s="26"/>
      <c r="S2240" s="26"/>
      <c r="T2240" s="27"/>
      <c r="U2240" s="28"/>
    </row>
    <row r="2241" spans="8:21" x14ac:dyDescent="0.25">
      <c r="H2241" s="24"/>
      <c r="I2241" s="25"/>
      <c r="J2241" s="25"/>
      <c r="K2241" s="26"/>
      <c r="L2241" s="26"/>
      <c r="M2241" s="26"/>
      <c r="N2241" s="26"/>
      <c r="O2241" s="26"/>
      <c r="P2241" s="26"/>
      <c r="Q2241" s="26"/>
      <c r="R2241" s="26"/>
      <c r="S2241" s="26"/>
      <c r="T2241" s="27"/>
      <c r="U2241" s="28"/>
    </row>
    <row r="2242" spans="8:21" x14ac:dyDescent="0.25">
      <c r="H2242" s="24"/>
      <c r="I2242" s="25"/>
      <c r="J2242" s="25"/>
      <c r="K2242" s="26"/>
      <c r="L2242" s="26"/>
      <c r="M2242" s="26"/>
      <c r="N2242" s="26"/>
      <c r="O2242" s="26"/>
      <c r="P2242" s="26"/>
      <c r="Q2242" s="26"/>
      <c r="R2242" s="26"/>
      <c r="S2242" s="26"/>
      <c r="T2242" s="27"/>
      <c r="U2242" s="28"/>
    </row>
    <row r="2243" spans="8:21" x14ac:dyDescent="0.25">
      <c r="H2243" s="24"/>
      <c r="I2243" s="25"/>
      <c r="J2243" s="25"/>
      <c r="K2243" s="26"/>
      <c r="L2243" s="26"/>
      <c r="M2243" s="26"/>
      <c r="N2243" s="26"/>
      <c r="O2243" s="26"/>
      <c r="P2243" s="26"/>
      <c r="Q2243" s="26"/>
      <c r="R2243" s="26"/>
      <c r="S2243" s="26"/>
      <c r="T2243" s="27"/>
      <c r="U2243" s="28"/>
    </row>
    <row r="2244" spans="8:21" x14ac:dyDescent="0.25">
      <c r="H2244" s="24"/>
      <c r="I2244" s="25"/>
      <c r="J2244" s="25"/>
      <c r="K2244" s="26"/>
      <c r="L2244" s="26"/>
      <c r="M2244" s="26"/>
      <c r="N2244" s="26"/>
      <c r="O2244" s="26"/>
      <c r="P2244" s="26"/>
      <c r="Q2244" s="26"/>
      <c r="R2244" s="26"/>
      <c r="S2244" s="26"/>
      <c r="T2244" s="27"/>
      <c r="U2244" s="28"/>
    </row>
    <row r="2245" spans="8:21" x14ac:dyDescent="0.25">
      <c r="H2245" s="24"/>
      <c r="I2245" s="25"/>
      <c r="J2245" s="25"/>
      <c r="K2245" s="26"/>
      <c r="L2245" s="26"/>
      <c r="M2245" s="26"/>
      <c r="N2245" s="26"/>
      <c r="O2245" s="26"/>
      <c r="P2245" s="26"/>
      <c r="Q2245" s="26"/>
      <c r="R2245" s="26"/>
      <c r="S2245" s="26"/>
      <c r="T2245" s="27"/>
      <c r="U2245" s="28"/>
    </row>
    <row r="2246" spans="8:21" x14ac:dyDescent="0.25">
      <c r="H2246" s="24"/>
      <c r="I2246" s="25"/>
      <c r="J2246" s="25"/>
      <c r="K2246" s="26"/>
      <c r="L2246" s="26"/>
      <c r="M2246" s="26"/>
      <c r="N2246" s="26"/>
      <c r="O2246" s="26"/>
      <c r="P2246" s="26"/>
      <c r="Q2246" s="26"/>
      <c r="R2246" s="26"/>
      <c r="S2246" s="26"/>
      <c r="T2246" s="27"/>
      <c r="U2246" s="28"/>
    </row>
    <row r="2247" spans="8:21" x14ac:dyDescent="0.25">
      <c r="H2247" s="24"/>
      <c r="I2247" s="25"/>
      <c r="J2247" s="25"/>
      <c r="K2247" s="26"/>
      <c r="L2247" s="26"/>
      <c r="M2247" s="26"/>
      <c r="N2247" s="26"/>
      <c r="O2247" s="26"/>
      <c r="P2247" s="26"/>
      <c r="Q2247" s="26"/>
      <c r="R2247" s="26"/>
      <c r="S2247" s="26"/>
      <c r="T2247" s="27"/>
      <c r="U2247" s="28"/>
    </row>
    <row r="2248" spans="8:21" x14ac:dyDescent="0.25">
      <c r="H2248" s="24"/>
      <c r="I2248" s="25"/>
      <c r="J2248" s="25"/>
      <c r="K2248" s="26"/>
      <c r="L2248" s="26"/>
      <c r="M2248" s="26"/>
      <c r="N2248" s="26"/>
      <c r="O2248" s="26"/>
      <c r="P2248" s="26"/>
      <c r="Q2248" s="26"/>
      <c r="R2248" s="26"/>
      <c r="S2248" s="26"/>
      <c r="T2248" s="27"/>
      <c r="U2248" s="28"/>
    </row>
    <row r="2249" spans="8:21" x14ac:dyDescent="0.25">
      <c r="H2249" s="24"/>
      <c r="I2249" s="25"/>
      <c r="J2249" s="25"/>
      <c r="K2249" s="26"/>
      <c r="L2249" s="26"/>
      <c r="M2249" s="26"/>
      <c r="N2249" s="26"/>
      <c r="O2249" s="26"/>
      <c r="P2249" s="26"/>
      <c r="Q2249" s="26"/>
      <c r="R2249" s="26"/>
      <c r="S2249" s="26"/>
      <c r="T2249" s="27"/>
      <c r="U2249" s="28"/>
    </row>
    <row r="2250" spans="8:21" x14ac:dyDescent="0.25">
      <c r="H2250" s="24"/>
      <c r="I2250" s="25"/>
      <c r="J2250" s="25"/>
      <c r="K2250" s="26"/>
      <c r="L2250" s="26"/>
      <c r="M2250" s="26"/>
      <c r="N2250" s="26"/>
      <c r="O2250" s="26"/>
      <c r="P2250" s="26"/>
      <c r="Q2250" s="26"/>
      <c r="R2250" s="26"/>
      <c r="S2250" s="26"/>
      <c r="T2250" s="27"/>
      <c r="U2250" s="28"/>
    </row>
    <row r="2251" spans="8:21" x14ac:dyDescent="0.25">
      <c r="H2251" s="24"/>
      <c r="I2251" s="25"/>
      <c r="J2251" s="25"/>
      <c r="K2251" s="26"/>
      <c r="L2251" s="26"/>
      <c r="M2251" s="26"/>
      <c r="N2251" s="26"/>
      <c r="O2251" s="26"/>
      <c r="P2251" s="26"/>
      <c r="Q2251" s="26"/>
      <c r="R2251" s="26"/>
      <c r="S2251" s="26"/>
      <c r="T2251" s="27"/>
      <c r="U2251" s="28"/>
    </row>
    <row r="2252" spans="8:21" x14ac:dyDescent="0.25">
      <c r="H2252" s="24"/>
      <c r="I2252" s="25"/>
      <c r="J2252" s="25"/>
      <c r="K2252" s="26"/>
      <c r="L2252" s="26"/>
      <c r="M2252" s="26"/>
      <c r="N2252" s="26"/>
      <c r="O2252" s="26"/>
      <c r="P2252" s="26"/>
      <c r="Q2252" s="26"/>
      <c r="R2252" s="26"/>
      <c r="S2252" s="26"/>
      <c r="T2252" s="27"/>
      <c r="U2252" s="28"/>
    </row>
    <row r="2253" spans="8:21" x14ac:dyDescent="0.25">
      <c r="H2253" s="24"/>
      <c r="I2253" s="25"/>
      <c r="J2253" s="25"/>
      <c r="K2253" s="26"/>
      <c r="L2253" s="26"/>
      <c r="M2253" s="26"/>
      <c r="N2253" s="26"/>
      <c r="O2253" s="26"/>
      <c r="P2253" s="26"/>
      <c r="Q2253" s="26"/>
      <c r="R2253" s="26"/>
      <c r="S2253" s="26"/>
      <c r="T2253" s="27"/>
      <c r="U2253" s="28"/>
    </row>
    <row r="2254" spans="8:21" x14ac:dyDescent="0.25">
      <c r="H2254" s="24"/>
      <c r="I2254" s="25"/>
      <c r="J2254" s="25"/>
      <c r="K2254" s="26"/>
      <c r="L2254" s="26"/>
      <c r="M2254" s="26"/>
      <c r="N2254" s="26"/>
      <c r="O2254" s="26"/>
      <c r="P2254" s="26"/>
      <c r="Q2254" s="26"/>
      <c r="R2254" s="26"/>
      <c r="S2254" s="26"/>
      <c r="T2254" s="27"/>
      <c r="U2254" s="28"/>
    </row>
    <row r="2255" spans="8:21" x14ac:dyDescent="0.25">
      <c r="H2255" s="24"/>
      <c r="I2255" s="25"/>
      <c r="J2255" s="25"/>
      <c r="K2255" s="26"/>
      <c r="L2255" s="26"/>
      <c r="M2255" s="26"/>
      <c r="N2255" s="26"/>
      <c r="O2255" s="26"/>
      <c r="P2255" s="26"/>
      <c r="Q2255" s="26"/>
      <c r="R2255" s="26"/>
      <c r="S2255" s="26"/>
      <c r="T2255" s="27"/>
      <c r="U2255" s="28"/>
    </row>
    <row r="2256" spans="8:21" x14ac:dyDescent="0.25">
      <c r="H2256" s="24"/>
      <c r="I2256" s="25"/>
      <c r="J2256" s="25"/>
      <c r="K2256" s="26"/>
      <c r="L2256" s="26"/>
      <c r="M2256" s="26"/>
      <c r="N2256" s="26"/>
      <c r="O2256" s="26"/>
      <c r="P2256" s="26"/>
      <c r="Q2256" s="26"/>
      <c r="R2256" s="26"/>
      <c r="S2256" s="26"/>
      <c r="T2256" s="27"/>
      <c r="U2256" s="28"/>
    </row>
    <row r="2257" spans="8:21" x14ac:dyDescent="0.25">
      <c r="H2257" s="24"/>
      <c r="I2257" s="25"/>
      <c r="J2257" s="25"/>
      <c r="K2257" s="26"/>
      <c r="L2257" s="26"/>
      <c r="M2257" s="26"/>
      <c r="N2257" s="26"/>
      <c r="O2257" s="26"/>
      <c r="P2257" s="26"/>
      <c r="Q2257" s="26"/>
      <c r="R2257" s="26"/>
      <c r="S2257" s="26"/>
      <c r="T2257" s="27"/>
      <c r="U2257" s="28"/>
    </row>
    <row r="2258" spans="8:21" x14ac:dyDescent="0.25">
      <c r="H2258" s="24"/>
      <c r="I2258" s="25"/>
      <c r="J2258" s="25"/>
      <c r="K2258" s="26"/>
      <c r="L2258" s="26"/>
      <c r="M2258" s="26"/>
      <c r="N2258" s="26"/>
      <c r="O2258" s="26"/>
      <c r="P2258" s="26"/>
      <c r="Q2258" s="26"/>
      <c r="R2258" s="26"/>
      <c r="S2258" s="26"/>
      <c r="T2258" s="27"/>
      <c r="U2258" s="28"/>
    </row>
    <row r="2259" spans="8:21" x14ac:dyDescent="0.25">
      <c r="H2259" s="24"/>
      <c r="I2259" s="25"/>
      <c r="J2259" s="25"/>
      <c r="K2259" s="26"/>
      <c r="L2259" s="26"/>
      <c r="M2259" s="26"/>
      <c r="N2259" s="26"/>
      <c r="O2259" s="26"/>
      <c r="P2259" s="26"/>
      <c r="Q2259" s="26"/>
      <c r="R2259" s="26"/>
      <c r="S2259" s="26"/>
      <c r="T2259" s="27"/>
      <c r="U2259" s="28"/>
    </row>
    <row r="2260" spans="8:21" x14ac:dyDescent="0.25">
      <c r="H2260" s="24"/>
      <c r="I2260" s="25"/>
      <c r="J2260" s="25"/>
      <c r="K2260" s="26"/>
      <c r="L2260" s="26"/>
      <c r="M2260" s="26"/>
      <c r="N2260" s="26"/>
      <c r="O2260" s="26"/>
      <c r="P2260" s="26"/>
      <c r="Q2260" s="26"/>
      <c r="R2260" s="26"/>
      <c r="S2260" s="26"/>
      <c r="T2260" s="27"/>
      <c r="U2260" s="28"/>
    </row>
    <row r="2261" spans="8:21" x14ac:dyDescent="0.25">
      <c r="H2261" s="24"/>
      <c r="I2261" s="25"/>
      <c r="J2261" s="25"/>
      <c r="K2261" s="26"/>
      <c r="L2261" s="26"/>
      <c r="M2261" s="26"/>
      <c r="N2261" s="26"/>
      <c r="O2261" s="26"/>
      <c r="P2261" s="26"/>
      <c r="Q2261" s="26"/>
      <c r="R2261" s="26"/>
      <c r="S2261" s="26"/>
      <c r="T2261" s="27"/>
      <c r="U2261" s="28"/>
    </row>
    <row r="2262" spans="8:21" x14ac:dyDescent="0.25">
      <c r="H2262" s="24"/>
      <c r="I2262" s="25"/>
      <c r="J2262" s="25"/>
      <c r="K2262" s="26"/>
      <c r="L2262" s="26"/>
      <c r="M2262" s="26"/>
      <c r="N2262" s="26"/>
      <c r="O2262" s="26"/>
      <c r="P2262" s="26"/>
      <c r="Q2262" s="26"/>
      <c r="R2262" s="26"/>
      <c r="S2262" s="26"/>
      <c r="T2262" s="27"/>
      <c r="U2262" s="28"/>
    </row>
  </sheetData>
  <sheetProtection algorithmName="SHA-512" hashValue="jOvY+MsCMdh5LnWs7WXORHp2IoEevlr3X1d1uG5Hs516xVYHG7FaMIvJn0pL77eYm0BKBJK1sAl79dkRFf9A9Q==" saltValue="okEziCq9K+4JlIGits3unw==" spinCount="100000" sheet="1" objects="1" scenarios="1"/>
  <mergeCells count="11">
    <mergeCell ref="A6:C6"/>
    <mergeCell ref="D6:E6"/>
    <mergeCell ref="A2:E2"/>
    <mergeCell ref="A8:D8"/>
    <mergeCell ref="A9:D9"/>
    <mergeCell ref="A5:C5"/>
    <mergeCell ref="D5:E5"/>
    <mergeCell ref="A3:C3"/>
    <mergeCell ref="D3:E3"/>
    <mergeCell ref="A4:C4"/>
    <mergeCell ref="D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40A0-B6F8-41CC-964D-5D9271021B89}">
  <dimension ref="A1:Z340"/>
  <sheetViews>
    <sheetView showGridLines="0" showRowColHeaders="0" workbookViewId="0">
      <selection activeCell="B2" sqref="B2:E2"/>
    </sheetView>
  </sheetViews>
  <sheetFormatPr defaultRowHeight="15" x14ac:dyDescent="0.25"/>
  <cols>
    <col min="2" max="5" width="18.7109375" customWidth="1"/>
  </cols>
  <sheetData>
    <row r="1" spans="1:26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3.25" x14ac:dyDescent="0.35">
      <c r="A2" s="10"/>
      <c r="B2" s="56" t="s">
        <v>55</v>
      </c>
      <c r="C2" s="56"/>
      <c r="D2" s="56"/>
      <c r="E2" s="56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x14ac:dyDescent="0.25">
      <c r="A3" s="10"/>
      <c r="B3" s="7" t="s">
        <v>11</v>
      </c>
      <c r="C3" s="8" t="s">
        <v>56</v>
      </c>
      <c r="D3" s="8" t="s">
        <v>57</v>
      </c>
      <c r="E3" s="8" t="s">
        <v>58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5">
      <c r="A4" s="10"/>
      <c r="B4" s="3"/>
      <c r="C4" s="2"/>
      <c r="D4" s="2"/>
      <c r="E4" s="2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5">
      <c r="A5" s="10"/>
      <c r="B5" s="3"/>
      <c r="C5" s="2"/>
      <c r="D5" s="2"/>
      <c r="E5" s="2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10"/>
      <c r="B6" s="3"/>
      <c r="C6" s="2"/>
      <c r="D6" s="2"/>
      <c r="E6" s="2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10"/>
      <c r="B7" s="3"/>
      <c r="C7" s="2"/>
      <c r="D7" s="2"/>
      <c r="E7" s="2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5">
      <c r="A8" s="10"/>
      <c r="B8" s="3"/>
      <c r="C8" s="2"/>
      <c r="D8" s="2"/>
      <c r="E8" s="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5">
      <c r="A9" s="10"/>
      <c r="B9" s="3"/>
      <c r="C9" s="2"/>
      <c r="D9" s="2"/>
      <c r="E9" s="2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5">
      <c r="A10" s="10"/>
      <c r="B10" s="3"/>
      <c r="C10" s="2"/>
      <c r="D10" s="2"/>
      <c r="E10" s="2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A11" s="10"/>
      <c r="B11" s="3"/>
      <c r="C11" s="2"/>
      <c r="D11" s="2"/>
      <c r="E11" s="2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A12" s="10"/>
      <c r="B12" s="3"/>
      <c r="C12" s="2"/>
      <c r="D12" s="2"/>
      <c r="E12" s="2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10"/>
      <c r="B13" s="3"/>
      <c r="C13" s="2"/>
      <c r="D13" s="2"/>
      <c r="E13" s="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10"/>
      <c r="B14" s="3"/>
      <c r="C14" s="2"/>
      <c r="D14" s="2"/>
      <c r="E14" s="2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10"/>
      <c r="B15" s="3"/>
      <c r="C15" s="2"/>
      <c r="D15" s="2"/>
      <c r="E15" s="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10"/>
      <c r="B16" s="3"/>
      <c r="C16" s="2"/>
      <c r="D16" s="2"/>
      <c r="E16" s="2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10"/>
      <c r="B17" s="3"/>
      <c r="C17" s="2"/>
      <c r="D17" s="2"/>
      <c r="E17" s="2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10"/>
      <c r="B18" s="3"/>
      <c r="C18" s="2"/>
      <c r="D18" s="2"/>
      <c r="E18" s="2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A19" s="10"/>
      <c r="B19" s="3"/>
      <c r="C19" s="2"/>
      <c r="D19" s="2"/>
      <c r="E19" s="2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10"/>
      <c r="B20" s="3"/>
      <c r="C20" s="2"/>
      <c r="D20" s="2"/>
      <c r="E20" s="2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10"/>
      <c r="B21" s="3"/>
      <c r="C21" s="2"/>
      <c r="D21" s="2"/>
      <c r="E21" s="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10"/>
      <c r="B22" s="3"/>
      <c r="C22" s="2"/>
      <c r="D22" s="2"/>
      <c r="E22" s="2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10"/>
      <c r="B23" s="3"/>
      <c r="C23" s="2"/>
      <c r="D23" s="2"/>
      <c r="E23" s="2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10"/>
      <c r="B24" s="3"/>
      <c r="C24" s="2"/>
      <c r="D24" s="2"/>
      <c r="E24" s="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10"/>
      <c r="B25" s="3"/>
      <c r="C25" s="2"/>
      <c r="D25" s="2"/>
      <c r="E25" s="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10"/>
      <c r="B26" s="3"/>
      <c r="C26" s="2"/>
      <c r="D26" s="2"/>
      <c r="E26" s="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10"/>
      <c r="B27" s="3"/>
      <c r="C27" s="2"/>
      <c r="D27" s="2"/>
      <c r="E27" s="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10"/>
      <c r="B28" s="3"/>
      <c r="C28" s="2"/>
      <c r="D28" s="2"/>
      <c r="E28" s="2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10"/>
      <c r="B29" s="3"/>
      <c r="C29" s="2"/>
      <c r="D29" s="2"/>
      <c r="E29" s="2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10"/>
      <c r="B30" s="3"/>
      <c r="C30" s="2"/>
      <c r="D30" s="2"/>
      <c r="E30" s="2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10"/>
      <c r="B31" s="3"/>
      <c r="C31" s="2"/>
      <c r="D31" s="2"/>
      <c r="E31" s="2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10"/>
      <c r="B32" s="3"/>
      <c r="C32" s="2"/>
      <c r="D32" s="2"/>
      <c r="E32" s="2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10"/>
      <c r="B33" s="3"/>
      <c r="C33" s="2"/>
      <c r="D33" s="2"/>
      <c r="E33" s="2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10"/>
      <c r="B34" s="3"/>
      <c r="C34" s="2"/>
      <c r="D34" s="2"/>
      <c r="E34" s="2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10"/>
      <c r="B35" s="4"/>
      <c r="E35" s="1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5">
      <c r="A36" s="10"/>
      <c r="B36" s="4"/>
      <c r="E36" s="1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 Details</vt:lpstr>
      <vt:lpstr>Balance Sheet</vt:lpstr>
      <vt:lpstr>Compound Calculator</vt:lpstr>
      <vt:lpstr>Figure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James Murton</dc:creator>
  <cp:lastModifiedBy>David James Murton</cp:lastModifiedBy>
  <dcterms:created xsi:type="dcterms:W3CDTF">2022-06-12T16:16:16Z</dcterms:created>
  <dcterms:modified xsi:type="dcterms:W3CDTF">2022-06-13T19:03:59Z</dcterms:modified>
</cp:coreProperties>
</file>