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192.168.6.4\Documents\Drip\"/>
    </mc:Choice>
  </mc:AlternateContent>
  <xr:revisionPtr revIDLastSave="0" documentId="13_ncr:1_{CCC1FD16-4D80-4319-901C-1192C1E0F0B4}" xr6:coauthVersionLast="47" xr6:coauthVersionMax="47" xr10:uidLastSave="{00000000-0000-0000-0000-000000000000}"/>
  <bookViews>
    <workbookView xWindow="-57720" yWindow="-120" windowWidth="29040" windowHeight="15840" xr2:uid="{0BEC15F8-B6DB-4B84-8E40-D29E217E52CD}"/>
  </bookViews>
  <sheets>
    <sheet name="Home" sheetId="16" r:id="rId1"/>
    <sheet name="Garden Data Input" sheetId="14" r:id="rId2"/>
    <sheet name="Harvested To Date" sheetId="21" r:id="rId3"/>
    <sheet name="Garden Data" sheetId="13" r:id="rId4"/>
  </sheets>
  <definedNames>
    <definedName name="_xlnm.Print_Area" localSheetId="3">'Garden Data'!$B$2:$AR$144</definedName>
    <definedName name="_xlnm.Print_Area" localSheetId="0">Home!$A$1:$Z$314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20" i="13" l="1"/>
  <c r="AF25" i="13"/>
  <c r="AF41" i="13"/>
  <c r="G5" i="13"/>
  <c r="G13" i="14"/>
  <c r="AG20" i="13"/>
  <c r="AG25" i="13" l="1"/>
  <c r="AA46" i="13"/>
  <c r="AF15" i="13"/>
  <c r="D18" i="14"/>
  <c r="AA51" i="13" l="1"/>
  <c r="AA31" i="13"/>
  <c r="AA36" i="13"/>
  <c r="AA41" i="13"/>
  <c r="AF31" i="13"/>
  <c r="Q25" i="13"/>
  <c r="V5" i="13"/>
  <c r="L5" i="13" l="1"/>
  <c r="AK28" i="13"/>
  <c r="AK31" i="13"/>
  <c r="AK36" i="13" s="1"/>
  <c r="AK46" i="13"/>
  <c r="D9" i="14"/>
  <c r="AA18" i="13"/>
  <c r="AA8" i="13"/>
  <c r="AA3" i="13"/>
  <c r="P63" i="13"/>
  <c r="P61" i="13"/>
  <c r="P59" i="13"/>
  <c r="P57" i="13"/>
  <c r="P55" i="13"/>
  <c r="P53" i="13"/>
  <c r="P51" i="13"/>
  <c r="P49" i="13"/>
  <c r="P47" i="13"/>
  <c r="P45" i="13"/>
  <c r="P43" i="13"/>
  <c r="P41" i="13"/>
  <c r="P39" i="13"/>
  <c r="D63" i="13"/>
  <c r="D61" i="13"/>
  <c r="D59" i="13"/>
  <c r="D57" i="13"/>
  <c r="D55" i="13"/>
  <c r="D53" i="13"/>
  <c r="D51" i="13"/>
  <c r="D49" i="13"/>
  <c r="D47" i="13"/>
  <c r="D45" i="13"/>
  <c r="D43" i="13"/>
  <c r="D41" i="13"/>
  <c r="D39" i="13"/>
  <c r="AK5" i="13" l="1"/>
  <c r="AK15" i="13"/>
  <c r="AF10" i="13"/>
  <c r="V25" i="13"/>
  <c r="AK10" i="13"/>
  <c r="G15" i="14"/>
  <c r="Q10" i="13"/>
  <c r="B20" i="13" s="1"/>
  <c r="L15" i="13"/>
  <c r="Q31" i="13"/>
  <c r="AK25" i="13" l="1"/>
  <c r="AK20" i="13" s="1"/>
  <c r="R25" i="13"/>
  <c r="F12" i="14"/>
  <c r="B10" i="13"/>
  <c r="AK41" i="13" l="1"/>
  <c r="V39" i="13"/>
  <c r="S39" i="13"/>
  <c r="S55" i="13"/>
  <c r="V41" i="13"/>
  <c r="V57" i="13"/>
  <c r="G49" i="13"/>
  <c r="G53" i="13"/>
  <c r="G39" i="13"/>
  <c r="J53" i="13"/>
  <c r="J39" i="13"/>
  <c r="J41" i="13"/>
  <c r="S57" i="13"/>
  <c r="G43" i="13"/>
  <c r="G41" i="13"/>
  <c r="S41" i="13"/>
  <c r="S45" i="13"/>
  <c r="G45" i="13"/>
  <c r="J49" i="13"/>
  <c r="S63" i="13"/>
  <c r="V61" i="13"/>
  <c r="V59" i="13"/>
  <c r="G55" i="13"/>
  <c r="J63" i="13"/>
  <c r="V43" i="13"/>
  <c r="G59" i="13"/>
  <c r="V49" i="13"/>
  <c r="V63" i="13"/>
  <c r="J59" i="13"/>
  <c r="S51" i="13"/>
  <c r="G57" i="13"/>
  <c r="J55" i="13"/>
  <c r="J43" i="13"/>
  <c r="V51" i="13"/>
  <c r="S43" i="13"/>
  <c r="V45" i="13"/>
  <c r="G51" i="13"/>
  <c r="J57" i="13"/>
  <c r="J47" i="13"/>
  <c r="J45" i="13"/>
  <c r="V53" i="13"/>
  <c r="S47" i="13"/>
  <c r="S49" i="13"/>
  <c r="G63" i="13"/>
  <c r="G47" i="13"/>
  <c r="V47" i="13"/>
  <c r="S53" i="13"/>
  <c r="S61" i="13"/>
  <c r="J51" i="13"/>
  <c r="G61" i="13"/>
  <c r="S59" i="13"/>
  <c r="V55" i="13"/>
  <c r="J61" i="13"/>
  <c r="G10" i="13"/>
  <c r="L20" i="13"/>
  <c r="L25" i="13" s="1"/>
  <c r="B15" i="13"/>
  <c r="L10" i="13"/>
  <c r="B5" i="13"/>
  <c r="G20" i="13"/>
  <c r="AA10" i="13" l="1"/>
  <c r="AA15" i="13" s="1"/>
  <c r="AA25" i="13" s="1"/>
  <c r="G15" i="13"/>
  <c r="AF36" i="13" s="1"/>
  <c r="AF46" i="13" s="1"/>
  <c r="AK51" i="13"/>
  <c r="AK56" i="13" s="1"/>
  <c r="AA5" i="13"/>
  <c r="Q20" i="13"/>
  <c r="Q15" i="13"/>
  <c r="B25" i="13"/>
  <c r="V20" i="13"/>
  <c r="G31" i="13"/>
  <c r="L31" i="13"/>
  <c r="B31" i="13"/>
  <c r="V10" i="13" s="1"/>
  <c r="V15" i="13" l="1"/>
  <c r="AF51" i="13"/>
  <c r="AA20" i="13"/>
  <c r="G25" i="13"/>
  <c r="V31" i="13" s="1"/>
  <c r="AF5" i="13" l="1"/>
</calcChain>
</file>

<file path=xl/sharedStrings.xml><?xml version="1.0" encoding="utf-8"?>
<sst xmlns="http://schemas.openxmlformats.org/spreadsheetml/2006/main" count="174" uniqueCount="155">
  <si>
    <t>Team Telegram</t>
  </si>
  <si>
    <t>https://t.me/Delyptos</t>
  </si>
  <si>
    <t>@delid4ve</t>
  </si>
  <si>
    <t>User Telegram</t>
  </si>
  <si>
    <t>User Twitter</t>
  </si>
  <si>
    <t>https://twitter.com/delid4ve</t>
  </si>
  <si>
    <t>Delyptos Team</t>
  </si>
  <si>
    <t>https://themanor.farm/referrals/0xC36217D24FC90C61bb0CD15f538C11792DB29a79</t>
  </si>
  <si>
    <t>I will be improving and adding more as time goes by.</t>
  </si>
  <si>
    <t>Data Entry</t>
  </si>
  <si>
    <t>$</t>
  </si>
  <si>
    <t>Time</t>
  </si>
  <si>
    <t>Total</t>
  </si>
  <si>
    <t>Balance</t>
  </si>
  <si>
    <t>Drip</t>
  </si>
  <si>
    <t>Garden start Date</t>
  </si>
  <si>
    <t>Available Seed Value (LP)</t>
  </si>
  <si>
    <t>Seeds Available</t>
  </si>
  <si>
    <t>Number Of Plants</t>
  </si>
  <si>
    <t>Days Garden Been Running</t>
  </si>
  <si>
    <t>Welcome to My Manor Farm Calculator</t>
  </si>
  <si>
    <t>If you like what has been produced, please consider using my referral when you deposit, it costs you nothing.</t>
  </si>
  <si>
    <t>Team Name</t>
  </si>
  <si>
    <t>Please report any bugs/feature additions you may find via telegram, this workbook will be as good as the figures you provide and all data is approximate</t>
  </si>
  <si>
    <t>Farm Data</t>
  </si>
  <si>
    <t>Drip Garden</t>
  </si>
  <si>
    <t>Dashboard Data</t>
  </si>
  <si>
    <t>Currency  To Use</t>
  </si>
  <si>
    <t>Current Prices</t>
  </si>
  <si>
    <t>BNB</t>
  </si>
  <si>
    <t>Starting Number Of Plants</t>
  </si>
  <si>
    <t>Initial Cost</t>
  </si>
  <si>
    <t>My Start Date</t>
  </si>
  <si>
    <t>Plant Value (seed)</t>
  </si>
  <si>
    <t>Seeds 1 Plant Earns</t>
  </si>
  <si>
    <t>Starting Data</t>
  </si>
  <si>
    <t>*Take a screenshot of this so figures dont change between input</t>
  </si>
  <si>
    <t>Current Wallet Value</t>
  </si>
  <si>
    <t>Actual Interest Rate</t>
  </si>
  <si>
    <t>Plants Generated Per Day</t>
  </si>
  <si>
    <t>Plants</t>
  </si>
  <si>
    <t>LP Generated Per Day</t>
  </si>
  <si>
    <t>Plant Buying Price</t>
  </si>
  <si>
    <t>Average Slippage</t>
  </si>
  <si>
    <t>BNB Required Per Plant</t>
  </si>
  <si>
    <t>Drip Value per LP</t>
  </si>
  <si>
    <t>BUSD Value Per LP</t>
  </si>
  <si>
    <t>Drip Amount per LP</t>
  </si>
  <si>
    <t>You can get this by finding the lowest number to buy 1 plant underneath the fertilizer section</t>
  </si>
  <si>
    <t>Dashboard</t>
  </si>
  <si>
    <t>1 Month</t>
  </si>
  <si>
    <t>3 Months</t>
  </si>
  <si>
    <t>6 Months</t>
  </si>
  <si>
    <t>12 Months</t>
  </si>
  <si>
    <t>% Increase From Start</t>
  </si>
  <si>
    <t>2 Months</t>
  </si>
  <si>
    <t>4 Months</t>
  </si>
  <si>
    <t>Hydration Period (Hours)</t>
  </si>
  <si>
    <t>5 Months</t>
  </si>
  <si>
    <t>7 Months</t>
  </si>
  <si>
    <t>8 Months</t>
  </si>
  <si>
    <t>9 Months</t>
  </si>
  <si>
    <t>10 Months</t>
  </si>
  <si>
    <t>11 Months</t>
  </si>
  <si>
    <t>1 LP Buying Price</t>
  </si>
  <si>
    <t>Buy vs Sell Price Difference</t>
  </si>
  <si>
    <t>% Lost (Claiming)</t>
  </si>
  <si>
    <t>1 LP Selling Price</t>
  </si>
  <si>
    <t>Contract Balance</t>
  </si>
  <si>
    <t>My Percentage Of Pool</t>
  </si>
  <si>
    <t>Current ROI (Days)</t>
  </si>
  <si>
    <t>LP Per Available Seed</t>
  </si>
  <si>
    <t>Value Generated Per Day</t>
  </si>
  <si>
    <t>Gross LP Per Plant</t>
  </si>
  <si>
    <t>Buying</t>
  </si>
  <si>
    <t>Selling</t>
  </si>
  <si>
    <t>Available Drip</t>
  </si>
  <si>
    <t>Drip Value</t>
  </si>
  <si>
    <t>BUSD Value</t>
  </si>
  <si>
    <t>Time To Grow 1 Plant</t>
  </si>
  <si>
    <t>Overview</t>
  </si>
  <si>
    <t>Daily Stats</t>
  </si>
  <si>
    <t>Plant Stats</t>
  </si>
  <si>
    <t>Plants Available To Sell</t>
  </si>
  <si>
    <t>Gross Plant Buying Price</t>
  </si>
  <si>
    <t>LP Per Available Plant</t>
  </si>
  <si>
    <t>Value Per Plant</t>
  </si>
  <si>
    <t>Base Interest Rate</t>
  </si>
  <si>
    <t>LP Stats</t>
  </si>
  <si>
    <t>LP Per Total Plants</t>
  </si>
  <si>
    <t>Pool Effective Rate</t>
  </si>
  <si>
    <t>1 Week</t>
  </si>
  <si>
    <t>Compound Data From Start</t>
  </si>
  <si>
    <t>Value</t>
  </si>
  <si>
    <t>Average Per Day</t>
  </si>
  <si>
    <t>Compound Data From Now</t>
  </si>
  <si>
    <t>Fill In either Boxes</t>
  </si>
  <si>
    <t>Plants To Buy</t>
  </si>
  <si>
    <t>Money To Spend</t>
  </si>
  <si>
    <t>Investment Calc</t>
  </si>
  <si>
    <t>Investment Calculator</t>
  </si>
  <si>
    <t>Actual Plants Received</t>
  </si>
  <si>
    <t>Most Efficient Amount</t>
  </si>
  <si>
    <t>Drip Price</t>
  </si>
  <si>
    <t>Date</t>
  </si>
  <si>
    <t>LP Change</t>
  </si>
  <si>
    <t>New Time Multiplier</t>
  </si>
  <si>
    <t>Days Running</t>
  </si>
  <si>
    <t>New LP Per Plant</t>
  </si>
  <si>
    <t>New Number Of Plants</t>
  </si>
  <si>
    <t>New LP Per Day</t>
  </si>
  <si>
    <t>LP Value Per Day</t>
  </si>
  <si>
    <t>Estimate LP Generation into the future (days)</t>
  </si>
  <si>
    <t>My Plant Price</t>
  </si>
  <si>
    <t>LP Cost Per Plant</t>
  </si>
  <si>
    <t>Pool Rate Since Start</t>
  </si>
  <si>
    <t>BUSD</t>
  </si>
  <si>
    <t>TVL</t>
  </si>
  <si>
    <t>Circulating Supply</t>
  </si>
  <si>
    <t>LP Rate Drop Since Start</t>
  </si>
  <si>
    <t>https://pancakeswap.finance/info/pool/0xa0feb3c81a36e885b6608df7f0ff69db97491b58</t>
  </si>
  <si>
    <t>0xa0feB3c81A36E885B6608DF7f0ff69dB97491b58</t>
  </si>
  <si>
    <t>https://bscscan.com/address/0xa0feb3c81a36e885b6608df7f0ff69db97491b58</t>
  </si>
  <si>
    <t>LP Selling Price (From TVL)</t>
  </si>
  <si>
    <t>LP Buying Price (From TVL)</t>
  </si>
  <si>
    <t>LP Amount</t>
  </si>
  <si>
    <t>Total Value</t>
  </si>
  <si>
    <t>Value Per LP</t>
  </si>
  <si>
    <t>Gas Fees</t>
  </si>
  <si>
    <t>Net</t>
  </si>
  <si>
    <t>Net Harvested</t>
  </si>
  <si>
    <t>Net Drip Harvested</t>
  </si>
  <si>
    <t>Net BUSD Harvested</t>
  </si>
  <si>
    <t>% Of Initial</t>
  </si>
  <si>
    <t>BUSD % Of Initial</t>
  </si>
  <si>
    <t>Average Days Harvested</t>
  </si>
  <si>
    <t>Days Gardening</t>
  </si>
  <si>
    <t>Percentage Days Harvested</t>
  </si>
  <si>
    <t>Total LP Withdrawn</t>
  </si>
  <si>
    <t>LP &amp; Contract Stats</t>
  </si>
  <si>
    <t>Advanced</t>
  </si>
  <si>
    <t>Contract address</t>
  </si>
  <si>
    <t>Value Available</t>
  </si>
  <si>
    <t>Misc Stats</t>
  </si>
  <si>
    <t>ROI Stats</t>
  </si>
  <si>
    <t>Days until 100% Timer</t>
  </si>
  <si>
    <t>Approx LP/Plant in 24 hrs</t>
  </si>
  <si>
    <t>Date at 100% Timer</t>
  </si>
  <si>
    <t>Estimated End with no new capital</t>
  </si>
  <si>
    <t>Effective Value +/-</t>
  </si>
  <si>
    <t>Stats are based on current capital and contract value.  These can change at any time for example with new money coming in. Days into the future assumes the same contract value with no new capital coming in.</t>
  </si>
  <si>
    <t>*you can get this from the dashboard once other data added</t>
  </si>
  <si>
    <t>6: find the lowest value that lights up the Buy 1 plant button</t>
  </si>
  <si>
    <t>By Filling in 'Harvested To Date' sheet you can see your current ROI stats.  You can get all this data from BSC scan if you’ve already started</t>
  </si>
  <si>
    <t>Data To Fill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</si>
</sst>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64" formatCode="&quot;£&quot;#,##0.00"/>
    <numFmt numFmtId="165" formatCode="0.000"/>
    <numFmt numFmtId="166" formatCode="&quot;£&quot;#,##0.000"/>
    <numFmt numFmtId="167" formatCode="0.0000"/>
    <numFmt numFmtId="168" formatCode="[$-F400]h:mm:ss\ AM/PM"/>
    <numFmt numFmtId="169" formatCode="0.00000000000"/>
    <numFmt numFmtId="170" formatCode="0.000%"/>
    <numFmt numFmtId="171" formatCode="#,##0.0000"/>
    <numFmt numFmtId="172" formatCode="#,##0.000000000"/>
    <numFmt numFmtId="173" formatCode="#,##0.0000000"/>
    <numFmt numFmtId="174" formatCode="#,##0.00000000"/>
    <numFmt numFmtId="175" formatCode="0.00000000"/>
    <numFmt numFmtId="176" formatCode="0.0000%"/>
    <numFmt numFmtId="177" formatCode="0.0000000"/>
    <numFmt numFmtId="178" formatCode="0.0000000000"/>
    <numFmt numFmtId="179" formatCode="0.00000%"/>
    <numFmt numFmtId="180" formatCode="0.000000000"/>
    <numFmt numFmtId="181" formatCode="0.00000"/>
    <numFmt numFmtId="182" formatCode="0.0000000000000"/>
    <numFmt numFmtId="183" formatCode="0.000000000000"/>
  </numFmts>
  <fonts count="34" x14ac:knownFonts="1">
    <font>
      <sz val="11"/>
      <color theme="1"/>
      <name val="Calibri"/>
      <family val="2"/>
      <scheme val="minor"/>
    </font>
    <font>
      <b/>
      <sz val="11"/>
      <color theme="1"/>
      <name val="Calibri"/>
      <family val="2"/>
      <scheme val="minor"/>
    </font>
    <font>
      <b/>
      <u/>
      <sz val="11"/>
      <color theme="1"/>
      <name val="Calibri"/>
      <family val="2"/>
      <scheme val="minor"/>
    </font>
    <font>
      <sz val="14"/>
      <color theme="1"/>
      <name val="Calibri"/>
      <family val="2"/>
      <scheme val="minor"/>
    </font>
    <font>
      <b/>
      <sz val="20"/>
      <color theme="1"/>
      <name val="Calibri"/>
      <family val="2"/>
      <scheme val="minor"/>
    </font>
    <font>
      <u/>
      <sz val="11"/>
      <color theme="10"/>
      <name val="Calibri"/>
      <family val="2"/>
      <scheme val="minor"/>
    </font>
    <font>
      <b/>
      <sz val="16"/>
      <color theme="1"/>
      <name val="Calibri"/>
      <family val="2"/>
      <scheme val="minor"/>
    </font>
    <font>
      <b/>
      <sz val="14"/>
      <color theme="1"/>
      <name val="Calibri"/>
      <family val="2"/>
      <scheme val="minor"/>
    </font>
    <font>
      <u/>
      <sz val="14"/>
      <color theme="10"/>
      <name val="Calibri"/>
      <family val="2"/>
      <scheme val="minor"/>
    </font>
    <font>
      <sz val="12"/>
      <color rgb="FF4D4D4D"/>
      <name val="Segoe UI"/>
      <family val="2"/>
    </font>
    <font>
      <b/>
      <u/>
      <sz val="14"/>
      <color theme="1"/>
      <name val="Calibri"/>
      <family val="2"/>
      <scheme val="minor"/>
    </font>
    <font>
      <b/>
      <sz val="36"/>
      <color theme="1"/>
      <name val="Calibri"/>
      <family val="2"/>
      <scheme val="minor"/>
    </font>
    <font>
      <b/>
      <u/>
      <sz val="16"/>
      <color theme="1"/>
      <name val="Calibri"/>
      <family val="2"/>
      <scheme val="minor"/>
    </font>
    <font>
      <b/>
      <u/>
      <sz val="14"/>
      <color theme="10"/>
      <name val="Calibri"/>
      <family val="2"/>
      <scheme val="minor"/>
    </font>
    <font>
      <b/>
      <u/>
      <sz val="18"/>
      <color theme="1"/>
      <name val="Calibri"/>
      <family val="2"/>
      <scheme val="minor"/>
    </font>
    <font>
      <b/>
      <u/>
      <sz val="22"/>
      <color theme="1"/>
      <name val="Calibri"/>
      <family val="2"/>
      <scheme val="minor"/>
    </font>
    <font>
      <b/>
      <u/>
      <sz val="12"/>
      <color theme="1"/>
      <name val="Calibri"/>
      <family val="2"/>
      <scheme val="minor"/>
    </font>
    <font>
      <b/>
      <sz val="28"/>
      <color theme="1"/>
      <name val="Calibri"/>
      <family val="2"/>
      <scheme val="minor"/>
    </font>
    <font>
      <b/>
      <u/>
      <sz val="36"/>
      <color theme="1"/>
      <name val="Calibri"/>
      <family val="2"/>
      <scheme val="minor"/>
    </font>
    <font>
      <b/>
      <sz val="24"/>
      <color theme="1"/>
      <name val="Calibri"/>
      <family val="2"/>
      <scheme val="minor"/>
    </font>
    <font>
      <sz val="8"/>
      <name val="Calibri"/>
      <family val="2"/>
      <scheme val="minor"/>
    </font>
    <font>
      <b/>
      <sz val="26"/>
      <color theme="1"/>
      <name val="Calibri"/>
      <family val="2"/>
      <scheme val="minor"/>
    </font>
    <font>
      <b/>
      <sz val="36"/>
      <name val="Calibri"/>
      <family val="2"/>
      <scheme val="minor"/>
    </font>
    <font>
      <b/>
      <sz val="28"/>
      <name val="Calibri"/>
      <family val="2"/>
      <scheme val="minor"/>
    </font>
    <font>
      <b/>
      <sz val="11"/>
      <name val="Calibri"/>
      <family val="2"/>
      <scheme val="minor"/>
    </font>
    <font>
      <sz val="11"/>
      <name val="Calibri"/>
      <family val="2"/>
      <scheme val="minor"/>
    </font>
    <font>
      <sz val="11"/>
      <color theme="10"/>
      <name val="Calibri"/>
      <family val="2"/>
      <scheme val="minor"/>
    </font>
    <font>
      <b/>
      <sz val="22"/>
      <name val="Calibri"/>
      <family val="2"/>
      <scheme val="minor"/>
    </font>
    <font>
      <b/>
      <sz val="16"/>
      <name val="Calibri"/>
      <family val="2"/>
      <scheme val="minor"/>
    </font>
    <font>
      <b/>
      <sz val="14"/>
      <name val="Calibri"/>
      <family val="2"/>
      <scheme val="minor"/>
    </font>
    <font>
      <b/>
      <sz val="10"/>
      <name val="Calibri"/>
      <family val="2"/>
      <scheme val="minor"/>
    </font>
    <font>
      <sz val="11"/>
      <color theme="0"/>
      <name val="Calibri"/>
      <family val="2"/>
      <scheme val="minor"/>
    </font>
    <font>
      <sz val="18"/>
      <color theme="1"/>
      <name val="Calibri"/>
      <family val="2"/>
      <scheme val="minor"/>
    </font>
    <font>
      <sz val="8"/>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7030A0"/>
        <bgColor indexed="64"/>
      </patternFill>
    </fill>
    <fill>
      <patternFill patternType="solid">
        <fgColor rgb="FFFFC0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389">
    <xf numFmtId="0" fontId="0" fillId="0" borderId="0" xfId="0"/>
    <xf numFmtId="165" fontId="0" fillId="0" borderId="0" xfId="0" applyNumberFormat="1" applyFill="1"/>
    <xf numFmtId="164" fontId="0" fillId="0" borderId="0" xfId="0" applyNumberFormat="1" applyFill="1"/>
    <xf numFmtId="0" fontId="0" fillId="0" borderId="0" xfId="0" applyFill="1"/>
    <xf numFmtId="1" fontId="0" fillId="0" borderId="0" xfId="0" applyNumberFormat="1" applyFill="1"/>
    <xf numFmtId="2" fontId="0" fillId="0" borderId="0" xfId="0" applyNumberFormat="1" applyFill="1"/>
    <xf numFmtId="0" fontId="3" fillId="0" borderId="0" xfId="0" applyFont="1" applyFill="1" applyBorder="1" applyAlignment="1" applyProtection="1">
      <alignment horizontal="left" vertical="top" wrapText="1"/>
      <protection hidden="1"/>
    </xf>
    <xf numFmtId="0" fontId="7" fillId="0" borderId="0" xfId="0" applyFont="1" applyFill="1" applyBorder="1" applyAlignment="1" applyProtection="1">
      <alignment horizontal="left" vertical="top" wrapText="1"/>
      <protection hidden="1"/>
    </xf>
    <xf numFmtId="0" fontId="8" fillId="0" borderId="0" xfId="1" quotePrefix="1" applyFont="1" applyFill="1" applyBorder="1" applyAlignment="1" applyProtection="1">
      <alignment horizontal="left" vertical="top" wrapText="1"/>
      <protection hidden="1"/>
    </xf>
    <xf numFmtId="166" fontId="0" fillId="0" borderId="0" xfId="0" applyNumberFormat="1" applyFill="1" applyBorder="1" applyAlignment="1" applyProtection="1">
      <alignment horizontal="left" vertical="center"/>
      <protection hidden="1"/>
    </xf>
    <xf numFmtId="0" fontId="0" fillId="0" borderId="0" xfId="0" applyFill="1" applyBorder="1" applyProtection="1">
      <protection hidden="1"/>
    </xf>
    <xf numFmtId="166" fontId="0" fillId="0" borderId="0" xfId="0" applyNumberFormat="1" applyFill="1" applyBorder="1" applyProtection="1">
      <protection hidden="1"/>
    </xf>
    <xf numFmtId="165" fontId="2" fillId="0" borderId="0" xfId="0" applyNumberFormat="1" applyFont="1" applyFill="1" applyBorder="1" applyProtection="1">
      <protection hidden="1"/>
    </xf>
    <xf numFmtId="166" fontId="2" fillId="0" borderId="0" xfId="0" applyNumberFormat="1" applyFont="1" applyFill="1" applyBorder="1" applyProtection="1">
      <protection hidden="1"/>
    </xf>
    <xf numFmtId="165" fontId="0" fillId="0" borderId="0" xfId="0" applyNumberFormat="1" applyFill="1" applyBorder="1" applyAlignment="1" applyProtection="1">
      <protection hidden="1"/>
    </xf>
    <xf numFmtId="166" fontId="0" fillId="0" borderId="0" xfId="0" applyNumberFormat="1" applyFill="1" applyBorder="1" applyAlignment="1" applyProtection="1">
      <alignment vertical="center"/>
      <protection hidden="1"/>
    </xf>
    <xf numFmtId="1" fontId="0" fillId="0" borderId="0" xfId="0" applyNumberFormat="1" applyFill="1" applyBorder="1" applyAlignment="1" applyProtection="1">
      <alignment vertical="center"/>
      <protection hidden="1"/>
    </xf>
    <xf numFmtId="165" fontId="1" fillId="0" borderId="0" xfId="0" applyNumberFormat="1" applyFont="1" applyFill="1" applyBorder="1" applyAlignment="1" applyProtection="1">
      <alignment vertical="center"/>
      <protection hidden="1"/>
    </xf>
    <xf numFmtId="166" fontId="1" fillId="0" borderId="0" xfId="0" applyNumberFormat="1" applyFont="1" applyFill="1" applyBorder="1" applyAlignment="1" applyProtection="1">
      <alignment vertical="center"/>
      <protection hidden="1"/>
    </xf>
    <xf numFmtId="165" fontId="1" fillId="0" borderId="0" xfId="0" applyNumberFormat="1" applyFont="1" applyFill="1" applyBorder="1" applyAlignment="1" applyProtection="1">
      <alignment horizontal="center" vertical="center"/>
      <protection hidden="1"/>
    </xf>
    <xf numFmtId="4" fontId="0" fillId="0" borderId="0" xfId="0" applyNumberFormat="1" applyFill="1" applyBorder="1" applyAlignment="1" applyProtection="1">
      <alignment vertical="center"/>
      <protection hidden="1"/>
    </xf>
    <xf numFmtId="177" fontId="1" fillId="0" borderId="0" xfId="0" applyNumberFormat="1" applyFont="1" applyFill="1" applyBorder="1" applyAlignment="1" applyProtection="1">
      <alignment horizontal="left" vertical="center"/>
      <protection hidden="1"/>
    </xf>
    <xf numFmtId="2" fontId="1" fillId="0" borderId="0" xfId="0" applyNumberFormat="1" applyFont="1" applyFill="1" applyBorder="1" applyAlignment="1" applyProtection="1">
      <alignment horizontal="left" vertical="center"/>
      <protection hidden="1"/>
    </xf>
    <xf numFmtId="171" fontId="0" fillId="0" borderId="0" xfId="0" applyNumberFormat="1" applyFill="1" applyBorder="1" applyAlignment="1" applyProtection="1">
      <alignment vertical="center"/>
      <protection hidden="1"/>
    </xf>
    <xf numFmtId="165" fontId="0" fillId="0" borderId="0" xfId="0" applyNumberFormat="1" applyFill="1" applyBorder="1" applyAlignment="1" applyProtection="1">
      <alignment vertical="center"/>
      <protection hidden="1"/>
    </xf>
    <xf numFmtId="168" fontId="0" fillId="0" borderId="0" xfId="0" applyNumberFormat="1" applyFont="1" applyFill="1" applyBorder="1" applyAlignment="1" applyProtection="1">
      <alignment horizontal="right"/>
      <protection hidden="1"/>
    </xf>
    <xf numFmtId="177" fontId="0" fillId="0" borderId="0" xfId="0" applyNumberFormat="1" applyFill="1" applyBorder="1" applyAlignment="1" applyProtection="1">
      <alignment horizontal="left" vertical="center"/>
      <protection hidden="1"/>
    </xf>
    <xf numFmtId="2" fontId="0" fillId="0" borderId="0" xfId="0" applyNumberFormat="1" applyFill="1" applyBorder="1" applyAlignment="1" applyProtection="1">
      <alignment horizontal="left" vertical="center"/>
      <protection hidden="1"/>
    </xf>
    <xf numFmtId="172" fontId="0" fillId="0" borderId="0" xfId="0" applyNumberFormat="1" applyFill="1" applyBorder="1" applyAlignment="1" applyProtection="1">
      <alignment vertical="center"/>
      <protection hidden="1"/>
    </xf>
    <xf numFmtId="165" fontId="0" fillId="0" borderId="0" xfId="0" applyNumberFormat="1" applyFill="1" applyBorder="1" applyAlignment="1" applyProtection="1">
      <alignment horizontal="right"/>
      <protection hidden="1"/>
    </xf>
    <xf numFmtId="2" fontId="0" fillId="0" borderId="0" xfId="0" applyNumberFormat="1" applyFont="1" applyFill="1" applyBorder="1" applyAlignment="1" applyProtection="1">
      <alignment horizontal="left" vertical="center"/>
      <protection hidden="1"/>
    </xf>
    <xf numFmtId="164" fontId="0" fillId="0" borderId="0" xfId="0" applyNumberFormat="1" applyFill="1" applyBorder="1" applyAlignment="1">
      <alignment horizontal="right"/>
    </xf>
    <xf numFmtId="176" fontId="0" fillId="0" borderId="0" xfId="0" applyNumberFormat="1" applyFill="1" applyBorder="1" applyAlignment="1" applyProtection="1">
      <alignment vertical="center"/>
      <protection hidden="1"/>
    </xf>
    <xf numFmtId="2" fontId="0" fillId="0" borderId="0" xfId="0" applyNumberFormat="1" applyFill="1" applyBorder="1"/>
    <xf numFmtId="0" fontId="1" fillId="0" borderId="0" xfId="0" applyFont="1" applyFill="1" applyBorder="1" applyProtection="1">
      <protection hidden="1"/>
    </xf>
    <xf numFmtId="173" fontId="0" fillId="0" borderId="0" xfId="0" applyNumberFormat="1" applyFill="1" applyBorder="1" applyAlignment="1" applyProtection="1">
      <alignment vertical="center"/>
      <protection hidden="1"/>
    </xf>
    <xf numFmtId="1" fontId="0" fillId="0" borderId="0" xfId="0" applyNumberFormat="1" applyFill="1" applyBorder="1"/>
    <xf numFmtId="0" fontId="6" fillId="0" borderId="0" xfId="0" applyFont="1" applyFill="1" applyBorder="1" applyAlignment="1" applyProtection="1">
      <alignment horizontal="center"/>
      <protection hidden="1"/>
    </xf>
    <xf numFmtId="10" fontId="11" fillId="0" borderId="0" xfId="0" applyNumberFormat="1" applyFont="1" applyFill="1" applyBorder="1" applyAlignment="1" applyProtection="1">
      <alignment horizontal="center"/>
      <protection hidden="1"/>
    </xf>
    <xf numFmtId="174" fontId="0" fillId="0" borderId="0" xfId="0" applyNumberFormat="1" applyFill="1" applyBorder="1" applyAlignment="1" applyProtection="1">
      <alignment vertical="center"/>
      <protection hidden="1"/>
    </xf>
    <xf numFmtId="2" fontId="0" fillId="0" borderId="0" xfId="0" applyNumberFormat="1" applyFill="1" applyBorder="1" applyAlignment="1" applyProtection="1">
      <alignment horizontal="left" vertical="center" wrapText="1"/>
      <protection hidden="1"/>
    </xf>
    <xf numFmtId="0" fontId="0" fillId="0" borderId="0" xfId="0" applyFill="1" applyAlignment="1">
      <alignment wrapText="1"/>
    </xf>
    <xf numFmtId="164" fontId="0" fillId="0" borderId="0" xfId="0" applyNumberFormat="1" applyFill="1" applyAlignment="1">
      <alignment wrapText="1"/>
    </xf>
    <xf numFmtId="177" fontId="0" fillId="0" borderId="0" xfId="0" applyNumberFormat="1" applyFill="1" applyBorder="1" applyAlignment="1" applyProtection="1">
      <alignment horizontal="left" vertical="center" wrapText="1"/>
      <protection hidden="1"/>
    </xf>
    <xf numFmtId="2" fontId="1" fillId="0" borderId="0" xfId="0" applyNumberFormat="1" applyFont="1" applyFill="1" applyBorder="1" applyAlignment="1" applyProtection="1">
      <alignment horizontal="left" vertical="center" wrapText="1"/>
      <protection hidden="1"/>
    </xf>
    <xf numFmtId="165" fontId="1" fillId="0" borderId="0" xfId="0" applyNumberFormat="1" applyFont="1" applyFill="1" applyAlignment="1">
      <alignment wrapText="1"/>
    </xf>
    <xf numFmtId="164" fontId="1" fillId="0" borderId="0" xfId="0" applyNumberFormat="1" applyFont="1" applyFill="1" applyAlignment="1">
      <alignment wrapText="1"/>
    </xf>
    <xf numFmtId="0" fontId="1" fillId="0" borderId="0" xfId="0" applyFont="1" applyFill="1" applyAlignment="1">
      <alignment wrapText="1"/>
    </xf>
    <xf numFmtId="1" fontId="1" fillId="0" borderId="0" xfId="0" applyNumberFormat="1" applyFont="1" applyFill="1" applyAlignment="1">
      <alignment wrapText="1"/>
    </xf>
    <xf numFmtId="2" fontId="1" fillId="0" borderId="0" xfId="0" applyNumberFormat="1" applyFont="1" applyFill="1" applyAlignment="1">
      <alignment wrapText="1"/>
    </xf>
    <xf numFmtId="165" fontId="0" fillId="0" borderId="0" xfId="0" applyNumberFormat="1" applyFill="1" applyBorder="1" applyProtection="1">
      <protection hidden="1"/>
    </xf>
    <xf numFmtId="14" fontId="0" fillId="0" borderId="0" xfId="0" applyNumberFormat="1" applyFill="1" applyBorder="1" applyProtection="1">
      <protection hidden="1"/>
    </xf>
    <xf numFmtId="14" fontId="0" fillId="0" borderId="0" xfId="0" applyNumberFormat="1" applyFill="1"/>
    <xf numFmtId="166" fontId="0" fillId="0" borderId="0" xfId="0" applyNumberFormat="1" applyFill="1"/>
    <xf numFmtId="177" fontId="0" fillId="0" borderId="0" xfId="0" applyNumberFormat="1" applyFill="1" applyAlignment="1">
      <alignment horizontal="left" vertical="center"/>
    </xf>
    <xf numFmtId="2" fontId="0" fillId="0" borderId="0" xfId="0" applyNumberFormat="1" applyFill="1" applyAlignment="1">
      <alignment horizontal="left" vertical="center"/>
    </xf>
    <xf numFmtId="0" fontId="6" fillId="0" borderId="0" xfId="0" applyFont="1" applyFill="1" applyBorder="1" applyAlignment="1" applyProtection="1">
      <protection hidden="1"/>
    </xf>
    <xf numFmtId="10" fontId="11" fillId="0" borderId="0" xfId="0" applyNumberFormat="1" applyFont="1" applyFill="1" applyBorder="1" applyAlignment="1" applyProtection="1">
      <protection hidden="1"/>
    </xf>
    <xf numFmtId="0" fontId="1" fillId="0" borderId="0" xfId="0" applyFont="1" applyFill="1" applyBorder="1" applyAlignment="1" applyProtection="1">
      <protection hidden="1"/>
    </xf>
    <xf numFmtId="165" fontId="1" fillId="0" borderId="0" xfId="0" applyNumberFormat="1" applyFont="1" applyFill="1" applyBorder="1" applyAlignment="1" applyProtection="1">
      <protection hidden="1"/>
    </xf>
    <xf numFmtId="165" fontId="0" fillId="0" borderId="0" xfId="0" applyNumberFormat="1" applyFill="1" applyBorder="1"/>
    <xf numFmtId="0" fontId="0" fillId="0" borderId="0" xfId="0" applyFill="1" applyBorder="1" applyAlignment="1" applyProtection="1">
      <alignment horizontal="left" vertical="center"/>
      <protection hidden="1"/>
    </xf>
    <xf numFmtId="2" fontId="3" fillId="0" borderId="0" xfId="0" applyNumberFormat="1" applyFont="1" applyFill="1" applyBorder="1" applyAlignment="1" applyProtection="1">
      <alignment horizontal="left" vertical="top" wrapText="1"/>
      <protection hidden="1"/>
    </xf>
    <xf numFmtId="165" fontId="0" fillId="0" borderId="0" xfId="0" applyNumberFormat="1" applyFill="1" applyBorder="1" applyAlignment="1" applyProtection="1">
      <alignment horizontal="left" vertical="center"/>
      <protection hidden="1"/>
    </xf>
    <xf numFmtId="2" fontId="0" fillId="0" borderId="0" xfId="0" applyNumberFormat="1" applyFill="1" applyBorder="1" applyProtection="1">
      <protection hidden="1"/>
    </xf>
    <xf numFmtId="0" fontId="10" fillId="0" borderId="0" xfId="0" applyFont="1" applyFill="1" applyBorder="1" applyProtection="1">
      <protection hidden="1"/>
    </xf>
    <xf numFmtId="0" fontId="0" fillId="0" borderId="0" xfId="0" applyFill="1" applyBorder="1"/>
    <xf numFmtId="165" fontId="10" fillId="0" borderId="0" xfId="0" applyNumberFormat="1" applyFont="1" applyFill="1" applyBorder="1" applyAlignment="1" applyProtection="1">
      <alignment vertical="center"/>
      <protection hidden="1"/>
    </xf>
    <xf numFmtId="166" fontId="2" fillId="0" borderId="0" xfId="0" applyNumberFormat="1" applyFont="1" applyFill="1" applyBorder="1" applyAlignment="1" applyProtection="1">
      <alignment vertical="center"/>
      <protection hidden="1"/>
    </xf>
    <xf numFmtId="165" fontId="1" fillId="0" borderId="0" xfId="0" applyNumberFormat="1" applyFont="1" applyFill="1" applyBorder="1" applyAlignment="1" applyProtection="1">
      <alignment vertical="center" wrapText="1"/>
      <protection hidden="1"/>
    </xf>
    <xf numFmtId="2" fontId="1" fillId="0" borderId="0" xfId="0" applyNumberFormat="1" applyFont="1" applyFill="1" applyBorder="1" applyProtection="1">
      <protection hidden="1"/>
    </xf>
    <xf numFmtId="165" fontId="1" fillId="0" borderId="0" xfId="0" applyNumberFormat="1" applyFont="1" applyFill="1" applyBorder="1"/>
    <xf numFmtId="0" fontId="1" fillId="0" borderId="0" xfId="0" applyFont="1" applyFill="1" applyBorder="1" applyAlignment="1" applyProtection="1">
      <alignment vertical="center" wrapText="1"/>
      <protection hidden="1"/>
    </xf>
    <xf numFmtId="165" fontId="12" fillId="0" borderId="0" xfId="0" applyNumberFormat="1" applyFont="1" applyFill="1" applyBorder="1" applyAlignment="1" applyProtection="1">
      <protection hidden="1"/>
    </xf>
    <xf numFmtId="169" fontId="0" fillId="0" borderId="0" xfId="0" applyNumberFormat="1" applyFill="1" applyBorder="1" applyProtection="1">
      <protection hidden="1"/>
    </xf>
    <xf numFmtId="3" fontId="0" fillId="0" borderId="0" xfId="0" applyNumberFormat="1" applyFont="1" applyFill="1" applyBorder="1" applyProtection="1">
      <protection hidden="1"/>
    </xf>
    <xf numFmtId="178" fontId="0" fillId="0" borderId="0" xfId="0" applyNumberFormat="1" applyFont="1" applyFill="1" applyBorder="1" applyProtection="1">
      <protection hidden="1"/>
    </xf>
    <xf numFmtId="175" fontId="0" fillId="0" borderId="0" xfId="0" applyNumberFormat="1" applyFill="1" applyBorder="1" applyProtection="1">
      <protection hidden="1"/>
    </xf>
    <xf numFmtId="171" fontId="1" fillId="0" borderId="0" xfId="0" applyNumberFormat="1" applyFont="1" applyFill="1" applyBorder="1" applyAlignment="1" applyProtection="1">
      <alignment vertical="center"/>
      <protection hidden="1"/>
    </xf>
    <xf numFmtId="0" fontId="1" fillId="0" borderId="0" xfId="0" applyFont="1" applyFill="1" applyBorder="1" applyAlignment="1" applyProtection="1">
      <alignment vertical="center"/>
      <protection hidden="1"/>
    </xf>
    <xf numFmtId="170" fontId="0" fillId="0" borderId="0" xfId="0" applyNumberFormat="1" applyFill="1" applyBorder="1" applyAlignment="1" applyProtection="1">
      <alignment vertical="center"/>
      <protection hidden="1"/>
    </xf>
    <xf numFmtId="0" fontId="0" fillId="0" borderId="0" xfId="0" applyFill="1" applyBorder="1" applyAlignment="1" applyProtection="1">
      <alignment vertical="center"/>
      <protection hidden="1"/>
    </xf>
    <xf numFmtId="2" fontId="0" fillId="0" borderId="0" xfId="0" applyNumberFormat="1" applyFill="1" applyBorder="1" applyAlignment="1" applyProtection="1">
      <alignment wrapText="1"/>
      <protection hidden="1"/>
    </xf>
    <xf numFmtId="0" fontId="0" fillId="0" borderId="0" xfId="0" applyFill="1" applyBorder="1" applyAlignment="1">
      <alignment wrapText="1"/>
    </xf>
    <xf numFmtId="0" fontId="0" fillId="0" borderId="0" xfId="0" applyFill="1" applyBorder="1" applyAlignment="1" applyProtection="1">
      <alignment vertical="center" wrapText="1"/>
      <protection hidden="1"/>
    </xf>
    <xf numFmtId="0" fontId="0" fillId="0" borderId="0" xfId="0" applyFill="1" applyBorder="1" applyAlignment="1" applyProtection="1">
      <alignment wrapText="1"/>
      <protection hidden="1"/>
    </xf>
    <xf numFmtId="165" fontId="1" fillId="0" borderId="0" xfId="0" applyNumberFormat="1" applyFont="1" applyFill="1" applyBorder="1" applyAlignment="1">
      <alignment wrapText="1"/>
    </xf>
    <xf numFmtId="0" fontId="0" fillId="0" borderId="0" xfId="0" applyFill="1" applyBorder="1" applyAlignment="1">
      <alignment vertical="center"/>
    </xf>
    <xf numFmtId="14" fontId="0" fillId="0" borderId="0" xfId="0" applyNumberFormat="1" applyFill="1" applyBorder="1"/>
    <xf numFmtId="166" fontId="0" fillId="0" borderId="0" xfId="0" applyNumberFormat="1" applyFill="1" applyBorder="1"/>
    <xf numFmtId="177" fontId="0" fillId="0" borderId="0" xfId="0" applyNumberFormat="1" applyFill="1" applyBorder="1" applyAlignment="1">
      <alignment horizontal="left" vertical="center"/>
    </xf>
    <xf numFmtId="2" fontId="0" fillId="0" borderId="0" xfId="0" applyNumberFormat="1" applyFill="1" applyBorder="1" applyAlignment="1">
      <alignment horizontal="left" vertical="center"/>
    </xf>
    <xf numFmtId="0" fontId="0" fillId="0" borderId="5" xfId="0" applyFill="1" applyBorder="1"/>
    <xf numFmtId="0" fontId="0" fillId="0" borderId="4" xfId="0" applyFill="1" applyBorder="1"/>
    <xf numFmtId="0" fontId="1" fillId="0" borderId="0" xfId="0" applyFont="1" applyFill="1" applyBorder="1"/>
    <xf numFmtId="0" fontId="2" fillId="0" borderId="0" xfId="0" applyFont="1" applyFill="1" applyBorder="1"/>
    <xf numFmtId="0" fontId="0" fillId="4" borderId="0" xfId="0" applyFill="1" applyBorder="1" applyAlignment="1">
      <alignment horizontal="left"/>
    </xf>
    <xf numFmtId="0" fontId="0" fillId="4" borderId="0" xfId="0" applyFill="1" applyBorder="1"/>
    <xf numFmtId="1" fontId="0" fillId="4" borderId="0" xfId="0" applyNumberFormat="1" applyFill="1" applyBorder="1" applyAlignment="1">
      <alignment horizontal="left"/>
    </xf>
    <xf numFmtId="4" fontId="0" fillId="4" borderId="0" xfId="0" applyNumberFormat="1" applyFill="1" applyBorder="1" applyAlignment="1">
      <alignment horizontal="left"/>
    </xf>
    <xf numFmtId="165" fontId="0" fillId="4" borderId="0" xfId="0" applyNumberFormat="1" applyFill="1" applyBorder="1" applyAlignment="1">
      <alignment horizontal="left"/>
    </xf>
    <xf numFmtId="14" fontId="1" fillId="0" borderId="0" xfId="0" applyNumberFormat="1" applyFont="1" applyFill="1" applyBorder="1" applyAlignment="1" applyProtection="1">
      <alignment horizontal="left"/>
      <protection hidden="1"/>
    </xf>
    <xf numFmtId="1" fontId="1" fillId="0" borderId="0" xfId="0" applyNumberFormat="1" applyFont="1" applyFill="1" applyBorder="1" applyAlignment="1" applyProtection="1">
      <alignment horizontal="left"/>
      <protection hidden="1"/>
    </xf>
    <xf numFmtId="14" fontId="0" fillId="4" borderId="0" xfId="0" applyNumberFormat="1" applyFill="1" applyBorder="1" applyAlignment="1">
      <alignment horizontal="left"/>
    </xf>
    <xf numFmtId="0" fontId="15" fillId="0" borderId="0" xfId="0" applyFont="1" applyFill="1" applyBorder="1" applyAlignment="1" applyProtection="1">
      <protection hidden="1"/>
    </xf>
    <xf numFmtId="0" fontId="14" fillId="0" borderId="1" xfId="0" applyFont="1" applyFill="1" applyBorder="1"/>
    <xf numFmtId="0" fontId="0" fillId="0" borderId="2" xfId="0" applyFill="1" applyBorder="1"/>
    <xf numFmtId="0" fontId="0" fillId="0" borderId="3" xfId="0" applyFill="1" applyBorder="1"/>
    <xf numFmtId="0" fontId="16" fillId="0" borderId="4" xfId="0" applyFont="1" applyFill="1" applyBorder="1"/>
    <xf numFmtId="0" fontId="1" fillId="0" borderId="4" xfId="0" applyFont="1" applyFill="1" applyBorder="1"/>
    <xf numFmtId="0" fontId="2" fillId="0" borderId="4" xfId="0" applyFont="1" applyFill="1" applyBorder="1"/>
    <xf numFmtId="4" fontId="0" fillId="4" borderId="7" xfId="0" applyNumberFormat="1" applyFill="1" applyBorder="1" applyAlignment="1" applyProtection="1">
      <alignment horizontal="left" vertical="center"/>
      <protection hidden="1"/>
    </xf>
    <xf numFmtId="0" fontId="0" fillId="0" borderId="7" xfId="0" applyFill="1" applyBorder="1"/>
    <xf numFmtId="0" fontId="1" fillId="0" borderId="7" xfId="0" applyFont="1" applyFill="1" applyBorder="1"/>
    <xf numFmtId="0" fontId="0" fillId="4" borderId="5" xfId="0" applyFill="1" applyBorder="1" applyAlignment="1">
      <alignment horizontal="left"/>
    </xf>
    <xf numFmtId="165" fontId="0" fillId="0" borderId="0" xfId="0" applyNumberFormat="1" applyFill="1" applyBorder="1" applyAlignment="1">
      <alignment wrapText="1"/>
    </xf>
    <xf numFmtId="164" fontId="0" fillId="0" borderId="0" xfId="0" applyNumberFormat="1" applyFill="1" applyBorder="1" applyAlignment="1">
      <alignment wrapText="1"/>
    </xf>
    <xf numFmtId="1" fontId="0" fillId="0" borderId="0" xfId="0" applyNumberFormat="1" applyFill="1" applyBorder="1" applyAlignment="1">
      <alignment wrapText="1"/>
    </xf>
    <xf numFmtId="2" fontId="0" fillId="0" borderId="0" xfId="0" applyNumberFormat="1" applyFill="1" applyBorder="1" applyAlignment="1">
      <alignment wrapText="1"/>
    </xf>
    <xf numFmtId="0" fontId="4" fillId="0" borderId="0" xfId="0" applyFont="1" applyFill="1" applyBorder="1" applyAlignment="1" applyProtection="1">
      <alignment wrapText="1"/>
      <protection hidden="1"/>
    </xf>
    <xf numFmtId="2" fontId="0" fillId="0" borderId="0" xfId="0" applyNumberFormat="1" applyFill="1" applyBorder="1" applyAlignment="1">
      <alignment horizontal="left" vertical="center" wrapText="1"/>
    </xf>
    <xf numFmtId="166" fontId="0" fillId="0" borderId="0" xfId="0" applyNumberFormat="1" applyFill="1" applyBorder="1" applyAlignment="1">
      <alignment wrapText="1"/>
    </xf>
    <xf numFmtId="177" fontId="0" fillId="0" borderId="0" xfId="0" applyNumberFormat="1" applyFill="1" applyBorder="1" applyAlignment="1">
      <alignment horizontal="left" vertical="center" wrapText="1"/>
    </xf>
    <xf numFmtId="14" fontId="0" fillId="0" borderId="0" xfId="0" applyNumberFormat="1" applyFill="1" applyBorder="1" applyAlignment="1">
      <alignment wrapText="1"/>
    </xf>
    <xf numFmtId="0" fontId="0" fillId="0" borderId="5" xfId="0" applyFill="1" applyBorder="1" applyAlignment="1">
      <alignment vertical="top" wrapText="1"/>
    </xf>
    <xf numFmtId="0" fontId="1" fillId="0" borderId="0" xfId="0" applyFont="1" applyFill="1" applyBorder="1" applyAlignment="1">
      <alignment vertical="top" wrapText="1"/>
    </xf>
    <xf numFmtId="0" fontId="4" fillId="0" borderId="0" xfId="0" applyFont="1" applyFill="1" applyBorder="1" applyAlignment="1" applyProtection="1">
      <alignment horizontal="center" wrapText="1"/>
      <protection hidden="1"/>
    </xf>
    <xf numFmtId="2" fontId="19" fillId="0" borderId="0" xfId="0" applyNumberFormat="1" applyFont="1" applyFill="1" applyBorder="1" applyAlignment="1" applyProtection="1">
      <alignment horizontal="center" vertical="center" wrapText="1"/>
      <protection hidden="1"/>
    </xf>
    <xf numFmtId="0" fontId="19" fillId="0" borderId="0" xfId="0" applyFont="1" applyFill="1" applyBorder="1" applyAlignment="1">
      <alignment horizontal="center" vertical="center" wrapText="1"/>
    </xf>
    <xf numFmtId="2" fontId="11" fillId="0" borderId="0" xfId="0" applyNumberFormat="1" applyFont="1" applyFill="1" applyBorder="1" applyAlignment="1" applyProtection="1">
      <alignment wrapText="1"/>
      <protection hidden="1"/>
    </xf>
    <xf numFmtId="2" fontId="4" fillId="0" borderId="0" xfId="0" applyNumberFormat="1" applyFont="1" applyFill="1" applyBorder="1" applyAlignment="1" applyProtection="1">
      <alignment wrapText="1"/>
      <protection hidden="1"/>
    </xf>
    <xf numFmtId="2" fontId="19" fillId="0" borderId="0" xfId="0" applyNumberFormat="1" applyFont="1" applyFill="1" applyBorder="1" applyAlignment="1" applyProtection="1">
      <alignment vertical="center" wrapText="1"/>
      <protection hidden="1"/>
    </xf>
    <xf numFmtId="0" fontId="19" fillId="0" borderId="0" xfId="0" applyFont="1" applyFill="1" applyBorder="1" applyAlignment="1">
      <alignment vertical="center" wrapText="1"/>
    </xf>
    <xf numFmtId="2" fontId="1" fillId="4" borderId="0" xfId="0" applyNumberFormat="1" applyFont="1" applyFill="1" applyBorder="1" applyAlignment="1">
      <alignment horizontal="left"/>
    </xf>
    <xf numFmtId="0" fontId="0" fillId="4" borderId="5" xfId="0" applyFill="1" applyBorder="1" applyAlignment="1">
      <alignment horizontal="left" vertical="top" wrapText="1"/>
    </xf>
    <xf numFmtId="0" fontId="0" fillId="0" borderId="7" xfId="0" applyFill="1" applyBorder="1" applyAlignment="1">
      <alignment wrapText="1"/>
    </xf>
    <xf numFmtId="0" fontId="4" fillId="0" borderId="4" xfId="0" applyFont="1" applyFill="1" applyBorder="1" applyAlignment="1" applyProtection="1">
      <alignment wrapText="1"/>
      <protection hidden="1"/>
    </xf>
    <xf numFmtId="0" fontId="19" fillId="0" borderId="7" xfId="0" applyFont="1" applyFill="1" applyBorder="1" applyAlignment="1">
      <alignment vertical="center" wrapText="1"/>
    </xf>
    <xf numFmtId="0" fontId="3" fillId="5" borderId="0" xfId="0" applyFont="1" applyFill="1" applyBorder="1" applyAlignment="1">
      <alignment wrapText="1"/>
    </xf>
    <xf numFmtId="0" fontId="0" fillId="0" borderId="5" xfId="0" applyFill="1" applyBorder="1" applyAlignment="1">
      <alignment wrapText="1"/>
    </xf>
    <xf numFmtId="164" fontId="0" fillId="0" borderId="5" xfId="0" applyNumberFormat="1" applyFill="1" applyBorder="1" applyAlignment="1">
      <alignment wrapText="1"/>
    </xf>
    <xf numFmtId="0" fontId="0" fillId="0" borderId="4" xfId="0" applyFill="1" applyBorder="1" applyAlignment="1">
      <alignment wrapText="1"/>
    </xf>
    <xf numFmtId="0" fontId="19" fillId="0" borderId="7" xfId="0" applyFont="1" applyFill="1" applyBorder="1" applyAlignment="1">
      <alignment horizontal="center" vertical="center" wrapText="1"/>
    </xf>
    <xf numFmtId="2" fontId="11" fillId="0" borderId="7" xfId="0" applyNumberFormat="1" applyFont="1" applyFill="1" applyBorder="1" applyAlignment="1" applyProtection="1">
      <alignment wrapText="1"/>
      <protection hidden="1"/>
    </xf>
    <xf numFmtId="0" fontId="0" fillId="0" borderId="7" xfId="0" applyFill="1" applyBorder="1" applyAlignment="1" applyProtection="1">
      <alignment wrapText="1"/>
      <protection hidden="1"/>
    </xf>
    <xf numFmtId="164" fontId="0" fillId="0" borderId="8" xfId="0" applyNumberFormat="1" applyFill="1" applyBorder="1" applyAlignment="1">
      <alignment wrapText="1"/>
    </xf>
    <xf numFmtId="0" fontId="0" fillId="0" borderId="1" xfId="0" applyFill="1" applyBorder="1" applyAlignment="1">
      <alignment wrapText="1"/>
    </xf>
    <xf numFmtId="0" fontId="6" fillId="0" borderId="4" xfId="0" applyFont="1" applyFill="1" applyBorder="1" applyAlignment="1" applyProtection="1">
      <alignment vertical="center" wrapText="1"/>
      <protection hidden="1"/>
    </xf>
    <xf numFmtId="0" fontId="7" fillId="0" borderId="4" xfId="0" applyFont="1" applyFill="1" applyBorder="1" applyAlignment="1" applyProtection="1">
      <alignment horizontal="left" vertical="top" wrapText="1"/>
      <protection hidden="1"/>
    </xf>
    <xf numFmtId="0" fontId="7" fillId="0" borderId="4" xfId="0" applyFont="1" applyFill="1" applyBorder="1" applyAlignment="1" applyProtection="1">
      <alignment vertical="top" wrapText="1"/>
      <protection hidden="1"/>
    </xf>
    <xf numFmtId="0" fontId="10" fillId="0" borderId="4" xfId="0" applyFont="1" applyFill="1" applyBorder="1" applyAlignment="1" applyProtection="1">
      <alignment wrapText="1"/>
      <protection hidden="1"/>
    </xf>
    <xf numFmtId="0" fontId="1" fillId="0" borderId="4" xfId="0" applyFont="1" applyFill="1" applyBorder="1" applyAlignment="1" applyProtection="1">
      <alignment wrapText="1"/>
      <protection hidden="1"/>
    </xf>
    <xf numFmtId="0" fontId="0" fillId="0" borderId="4" xfId="0" applyFill="1" applyBorder="1" applyAlignment="1" applyProtection="1">
      <alignment wrapText="1"/>
      <protection hidden="1"/>
    </xf>
    <xf numFmtId="165" fontId="10" fillId="0" borderId="4" xfId="0" applyNumberFormat="1" applyFont="1" applyFill="1" applyBorder="1" applyAlignment="1" applyProtection="1">
      <alignment wrapText="1"/>
      <protection hidden="1"/>
    </xf>
    <xf numFmtId="0" fontId="1" fillId="0" borderId="4" xfId="0" applyFont="1" applyFill="1" applyBorder="1" applyAlignment="1" applyProtection="1">
      <alignment horizontal="right" wrapText="1"/>
      <protection hidden="1"/>
    </xf>
    <xf numFmtId="0" fontId="0" fillId="0" borderId="4" xfId="0" applyFill="1" applyBorder="1" applyAlignment="1">
      <alignment vertical="center" wrapText="1"/>
    </xf>
    <xf numFmtId="0" fontId="0" fillId="0" borderId="6" xfId="0" applyFill="1" applyBorder="1" applyAlignment="1">
      <alignment wrapText="1"/>
    </xf>
    <xf numFmtId="0" fontId="6" fillId="0" borderId="0" xfId="0" applyFont="1" applyFill="1" applyBorder="1" applyAlignment="1" applyProtection="1">
      <alignment horizontal="center" vertical="center" wrapText="1"/>
      <protection hidden="1"/>
    </xf>
    <xf numFmtId="0" fontId="7" fillId="0" borderId="0" xfId="0" applyFont="1" applyFill="1" applyBorder="1" applyAlignment="1" applyProtection="1">
      <alignment horizontal="center" vertical="center" wrapText="1"/>
      <protection hidden="1"/>
    </xf>
    <xf numFmtId="0" fontId="1" fillId="0" borderId="0" xfId="0" applyFont="1" applyFill="1" applyBorder="1" applyAlignment="1">
      <alignment horizontal="left"/>
    </xf>
    <xf numFmtId="10" fontId="1" fillId="0" borderId="0" xfId="0" applyNumberFormat="1" applyFont="1" applyFill="1" applyBorder="1" applyAlignment="1">
      <alignment horizontal="left"/>
    </xf>
    <xf numFmtId="0" fontId="0" fillId="4" borderId="5" xfId="0" applyFill="1" applyBorder="1"/>
    <xf numFmtId="0" fontId="0" fillId="4" borderId="8" xfId="0" applyFill="1" applyBorder="1"/>
    <xf numFmtId="0" fontId="2" fillId="0" borderId="1" xfId="0" applyFont="1" applyFill="1" applyBorder="1" applyAlignment="1">
      <alignment vertical="top" wrapText="1"/>
    </xf>
    <xf numFmtId="0" fontId="1" fillId="0" borderId="6" xfId="0" applyFont="1" applyFill="1" applyBorder="1"/>
    <xf numFmtId="2" fontId="0" fillId="0" borderId="0" xfId="0" applyNumberFormat="1" applyFill="1" applyBorder="1" applyAlignment="1" applyProtection="1">
      <alignment horizontal="center" vertical="center" wrapText="1"/>
      <protection hidden="1"/>
    </xf>
    <xf numFmtId="0" fontId="9" fillId="0" borderId="0" xfId="0" applyFont="1" applyFill="1" applyBorder="1" applyAlignment="1" applyProtection="1">
      <alignment horizontal="center" vertical="center" wrapText="1"/>
      <protection hidden="1"/>
    </xf>
    <xf numFmtId="0" fontId="3" fillId="0" borderId="0" xfId="0" applyFont="1" applyFill="1" applyBorder="1" applyAlignment="1" applyProtection="1">
      <alignment horizontal="center" vertical="center" wrapText="1"/>
      <protection hidden="1"/>
    </xf>
    <xf numFmtId="0" fontId="17" fillId="0" borderId="0" xfId="0" applyFont="1" applyFill="1" applyBorder="1" applyAlignment="1" applyProtection="1">
      <alignment horizontal="center" vertical="center" wrapText="1"/>
      <protection hidden="1"/>
    </xf>
    <xf numFmtId="0" fontId="0" fillId="0" borderId="0" xfId="0" applyFill="1" applyBorder="1" applyAlignment="1">
      <alignment horizontal="center" vertical="center" wrapText="1"/>
    </xf>
    <xf numFmtId="0" fontId="0" fillId="0" borderId="5" xfId="0" applyFill="1" applyBorder="1" applyAlignment="1">
      <alignment horizontal="center" vertical="center" wrapText="1"/>
    </xf>
    <xf numFmtId="0" fontId="4" fillId="0" borderId="0" xfId="0" applyFont="1" applyFill="1" applyBorder="1" applyAlignment="1" applyProtection="1">
      <alignment horizontal="center" vertical="center" wrapText="1"/>
      <protection hidden="1"/>
    </xf>
    <xf numFmtId="0" fontId="10" fillId="0" borderId="0" xfId="0" applyFont="1" applyFill="1" applyBorder="1" applyAlignment="1" applyProtection="1">
      <alignment horizontal="center" vertical="center" wrapText="1"/>
      <protection hidden="1"/>
    </xf>
    <xf numFmtId="166" fontId="0" fillId="0" borderId="0" xfId="0" applyNumberFormat="1" applyFill="1" applyBorder="1" applyAlignment="1" applyProtection="1">
      <alignment horizontal="center" vertical="center" wrapText="1"/>
      <protection hidden="1"/>
    </xf>
    <xf numFmtId="0" fontId="0" fillId="0" borderId="0" xfId="0" applyFill="1" applyBorder="1" applyAlignment="1" applyProtection="1">
      <alignment horizontal="center" vertical="center" wrapText="1"/>
      <protection hidden="1"/>
    </xf>
    <xf numFmtId="165" fontId="0" fillId="0" borderId="0" xfId="0" applyNumberFormat="1" applyFill="1" applyBorder="1" applyAlignment="1" applyProtection="1">
      <alignment horizontal="center" vertical="center" wrapText="1"/>
      <protection hidden="1"/>
    </xf>
    <xf numFmtId="165" fontId="0" fillId="0" borderId="0" xfId="0" applyNumberFormat="1" applyFill="1" applyBorder="1" applyAlignment="1">
      <alignment horizontal="center" vertical="center" wrapText="1"/>
    </xf>
    <xf numFmtId="166" fontId="2" fillId="0" borderId="0" xfId="0" applyNumberFormat="1" applyFont="1" applyFill="1" applyBorder="1" applyAlignment="1" applyProtection="1">
      <alignment horizontal="center" vertical="center" wrapText="1"/>
      <protection hidden="1"/>
    </xf>
    <xf numFmtId="0" fontId="0" fillId="0" borderId="7" xfId="0" applyFill="1" applyBorder="1" applyAlignment="1">
      <alignment horizontal="center" vertical="center" wrapText="1"/>
    </xf>
    <xf numFmtId="0" fontId="0" fillId="0" borderId="0" xfId="0" applyFill="1" applyBorder="1" applyAlignment="1">
      <alignment vertical="center" wrapText="1"/>
    </xf>
    <xf numFmtId="0" fontId="0" fillId="2" borderId="0" xfId="0" applyFill="1" applyBorder="1" applyAlignment="1">
      <alignment wrapText="1"/>
    </xf>
    <xf numFmtId="2" fontId="11" fillId="0" borderId="0" xfId="0" applyNumberFormat="1" applyFont="1" applyFill="1" applyBorder="1" applyAlignment="1">
      <alignment vertical="center" wrapText="1"/>
    </xf>
    <xf numFmtId="2" fontId="11" fillId="0" borderId="3" xfId="0" applyNumberFormat="1" applyFont="1" applyFill="1" applyBorder="1" applyAlignment="1">
      <alignment vertical="center" wrapText="1"/>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167" fontId="0" fillId="0" borderId="0" xfId="0" applyNumberFormat="1" applyFont="1" applyFill="1" applyBorder="1" applyAlignment="1">
      <alignment horizontal="left" vertical="center" wrapText="1"/>
    </xf>
    <xf numFmtId="14" fontId="0" fillId="0" borderId="0" xfId="0" applyNumberFormat="1"/>
    <xf numFmtId="0" fontId="1" fillId="0" borderId="0" xfId="0" applyFont="1" applyFill="1" applyBorder="1" applyAlignment="1">
      <alignment horizontal="left"/>
    </xf>
    <xf numFmtId="182" fontId="0" fillId="0" borderId="0" xfId="0" applyNumberFormat="1" applyFont="1" applyFill="1" applyBorder="1" applyAlignment="1">
      <alignment horizontal="left" vertical="center"/>
    </xf>
    <xf numFmtId="183" fontId="0" fillId="0" borderId="0" xfId="0" applyNumberFormat="1" applyFont="1" applyFill="1" applyBorder="1" applyAlignment="1">
      <alignment horizontal="left" vertical="center"/>
    </xf>
    <xf numFmtId="181" fontId="0" fillId="0" borderId="0" xfId="0" applyNumberFormat="1" applyFill="1" applyBorder="1"/>
    <xf numFmtId="10" fontId="0" fillId="0" borderId="0" xfId="0" applyNumberFormat="1" applyFill="1" applyBorder="1"/>
    <xf numFmtId="0" fontId="0" fillId="4" borderId="7" xfId="0" applyFont="1" applyFill="1" applyBorder="1" applyAlignment="1">
      <alignment horizontal="left"/>
    </xf>
    <xf numFmtId="0" fontId="4" fillId="0" borderId="0" xfId="0" applyFont="1" applyFill="1" applyBorder="1" applyAlignment="1" applyProtection="1">
      <alignment vertical="center" wrapText="1"/>
      <protection hidden="1"/>
    </xf>
    <xf numFmtId="0" fontId="17" fillId="0" borderId="0" xfId="0" applyFont="1" applyFill="1" applyBorder="1" applyAlignment="1" applyProtection="1">
      <alignment vertical="center" wrapText="1"/>
      <protection hidden="1"/>
    </xf>
    <xf numFmtId="2" fontId="0" fillId="0" borderId="0" xfId="0" applyNumberFormat="1"/>
    <xf numFmtId="14" fontId="1" fillId="0" borderId="0" xfId="0" applyNumberFormat="1" applyFont="1"/>
    <xf numFmtId="0" fontId="1" fillId="0" borderId="0" xfId="0" applyFont="1"/>
    <xf numFmtId="2" fontId="1" fillId="0" borderId="0" xfId="0" applyNumberFormat="1" applyFont="1"/>
    <xf numFmtId="165" fontId="11" fillId="0" borderId="0" xfId="0" applyNumberFormat="1" applyFont="1" applyFill="1" applyBorder="1" applyAlignment="1" applyProtection="1">
      <alignment horizontal="center" vertical="center" wrapText="1"/>
      <protection hidden="1"/>
    </xf>
    <xf numFmtId="14" fontId="11" fillId="0" borderId="0" xfId="0" applyNumberFormat="1" applyFont="1" applyFill="1" applyBorder="1" applyAlignment="1" applyProtection="1">
      <alignment horizontal="center" vertical="center" wrapText="1"/>
      <protection hidden="1"/>
    </xf>
    <xf numFmtId="0" fontId="4" fillId="0" borderId="0" xfId="0" applyFont="1" applyFill="1" applyBorder="1" applyAlignment="1" applyProtection="1">
      <alignment horizontal="center" vertical="center" wrapText="1"/>
      <protection hidden="1"/>
    </xf>
    <xf numFmtId="167" fontId="11" fillId="0" borderId="0" xfId="0" applyNumberFormat="1" applyFont="1" applyFill="1" applyBorder="1" applyAlignment="1" applyProtection="1">
      <alignment horizontal="center" vertical="center" wrapText="1"/>
      <protection hidden="1"/>
    </xf>
    <xf numFmtId="2" fontId="11" fillId="0" borderId="0" xfId="0" applyNumberFormat="1" applyFont="1" applyFill="1" applyBorder="1" applyAlignment="1">
      <alignment horizontal="center" vertical="center" wrapText="1"/>
    </xf>
    <xf numFmtId="2" fontId="11" fillId="0" borderId="0" xfId="0" applyNumberFormat="1" applyFont="1" applyFill="1" applyBorder="1" applyAlignment="1" applyProtection="1">
      <alignment horizontal="center" vertical="center" wrapText="1"/>
      <protection hidden="1"/>
    </xf>
    <xf numFmtId="0" fontId="17" fillId="0" borderId="0" xfId="0" applyFont="1" applyFill="1" applyBorder="1" applyAlignment="1" applyProtection="1">
      <alignment horizontal="center" vertical="center" wrapText="1"/>
      <protection hidden="1"/>
    </xf>
    <xf numFmtId="2" fontId="0" fillId="0" borderId="0" xfId="0" applyNumberFormat="1" applyFill="1" applyBorder="1" applyAlignment="1">
      <alignment horizontal="left"/>
    </xf>
    <xf numFmtId="181" fontId="23" fillId="0" borderId="0" xfId="0" applyNumberFormat="1" applyFont="1" applyFill="1" applyBorder="1" applyAlignment="1">
      <alignment horizontal="center" vertical="center" wrapText="1"/>
    </xf>
    <xf numFmtId="2" fontId="24" fillId="0" borderId="0" xfId="0" applyNumberFormat="1" applyFont="1" applyFill="1" applyBorder="1" applyAlignment="1">
      <alignment vertical="center" wrapText="1"/>
    </xf>
    <xf numFmtId="2" fontId="25" fillId="4" borderId="0" xfId="0" applyNumberFormat="1" applyFont="1" applyFill="1" applyBorder="1" applyAlignment="1">
      <alignment vertical="center" wrapText="1"/>
    </xf>
    <xf numFmtId="10" fontId="22" fillId="0" borderId="0" xfId="0" applyNumberFormat="1" applyFont="1" applyFill="1" applyBorder="1" applyAlignment="1">
      <alignment horizontal="center" wrapText="1"/>
    </xf>
    <xf numFmtId="0" fontId="11" fillId="0" borderId="0" xfId="0" applyFont="1" applyFill="1" applyBorder="1" applyAlignment="1" applyProtection="1">
      <alignment wrapText="1"/>
      <protection hidden="1"/>
    </xf>
    <xf numFmtId="181" fontId="23" fillId="0" borderId="0" xfId="0" applyNumberFormat="1" applyFont="1" applyFill="1" applyBorder="1" applyAlignment="1">
      <alignment vertical="center" wrapText="1"/>
    </xf>
    <xf numFmtId="0" fontId="1" fillId="0" borderId="0" xfId="0" applyFont="1" applyFill="1" applyBorder="1" applyAlignment="1">
      <alignment wrapText="1"/>
    </xf>
    <xf numFmtId="0" fontId="4" fillId="0" borderId="0" xfId="0" applyFont="1" applyFill="1" applyBorder="1" applyAlignment="1" applyProtection="1">
      <alignment horizontal="center" vertical="center" wrapText="1"/>
      <protection hidden="1"/>
    </xf>
    <xf numFmtId="0" fontId="17" fillId="0" borderId="0" xfId="0" applyFont="1" applyFill="1" applyBorder="1" applyAlignment="1" applyProtection="1">
      <alignment horizontal="center" vertical="center" wrapText="1"/>
      <protection hidden="1"/>
    </xf>
    <xf numFmtId="0" fontId="4" fillId="0" borderId="0" xfId="0" applyFont="1" applyFill="1" applyBorder="1" applyAlignment="1" applyProtection="1">
      <alignment horizontal="center"/>
      <protection hidden="1"/>
    </xf>
    <xf numFmtId="0" fontId="6" fillId="0" borderId="0" xfId="0" applyFont="1" applyFill="1" applyBorder="1" applyAlignment="1" applyProtection="1">
      <alignment horizontal="center" vertical="center" wrapText="1"/>
      <protection hidden="1"/>
    </xf>
    <xf numFmtId="0" fontId="13" fillId="0" borderId="0" xfId="1" applyFont="1" applyFill="1" applyBorder="1" applyAlignment="1" applyProtection="1">
      <alignment horizontal="center" vertical="center" wrapText="1"/>
      <protection hidden="1"/>
    </xf>
    <xf numFmtId="0" fontId="7" fillId="0" borderId="0" xfId="0" applyFont="1" applyFill="1" applyBorder="1" applyAlignment="1" applyProtection="1">
      <alignment horizontal="center" vertical="center" wrapText="1"/>
      <protection hidden="1"/>
    </xf>
    <xf numFmtId="0" fontId="7" fillId="0" borderId="0" xfId="0" applyFont="1" applyFill="1" applyBorder="1" applyAlignment="1" applyProtection="1">
      <alignment horizontal="right" vertical="top" wrapText="1"/>
      <protection hidden="1"/>
    </xf>
    <xf numFmtId="0" fontId="7" fillId="0" borderId="0" xfId="0" applyFont="1" applyFill="1" applyBorder="1" applyAlignment="1" applyProtection="1">
      <alignment horizontal="center" vertical="top" wrapText="1"/>
      <protection hidden="1"/>
    </xf>
    <xf numFmtId="0" fontId="3" fillId="0" borderId="0" xfId="0" quotePrefix="1" applyFont="1" applyFill="1" applyBorder="1" applyAlignment="1" applyProtection="1">
      <alignment horizontal="left" vertical="top" wrapText="1"/>
      <protection hidden="1"/>
    </xf>
    <xf numFmtId="0" fontId="8" fillId="0" borderId="0" xfId="1" quotePrefix="1" applyFont="1" applyFill="1" applyBorder="1" applyAlignment="1" applyProtection="1">
      <alignment horizontal="left" vertical="top" wrapText="1"/>
      <protection hidden="1"/>
    </xf>
    <xf numFmtId="2" fontId="26" fillId="0" borderId="0" xfId="1" applyNumberFormat="1" applyFont="1" applyFill="1" applyBorder="1" applyAlignment="1">
      <alignment horizontal="left" vertical="center" wrapText="1"/>
    </xf>
    <xf numFmtId="0" fontId="1" fillId="0" borderId="0" xfId="0" applyFont="1" applyFill="1" applyBorder="1" applyAlignment="1">
      <alignment horizontal="left"/>
    </xf>
    <xf numFmtId="0" fontId="1" fillId="0" borderId="5" xfId="0" applyFont="1" applyFill="1" applyBorder="1" applyAlignment="1">
      <alignment horizontal="left"/>
    </xf>
    <xf numFmtId="0" fontId="15" fillId="0" borderId="0" xfId="0" applyFont="1" applyFill="1" applyBorder="1" applyAlignment="1" applyProtection="1">
      <alignment horizontal="center"/>
      <protection hidden="1"/>
    </xf>
    <xf numFmtId="0" fontId="0" fillId="0" borderId="0" xfId="0" applyFill="1" applyBorder="1" applyAlignment="1">
      <alignment horizontal="left" vertical="top" wrapText="1"/>
    </xf>
    <xf numFmtId="0" fontId="0" fillId="0" borderId="5" xfId="0" applyFill="1" applyBorder="1" applyAlignment="1">
      <alignment horizontal="left" vertical="top" wrapText="1"/>
    </xf>
    <xf numFmtId="0" fontId="1" fillId="0" borderId="0" xfId="0" applyFont="1" applyFill="1" applyBorder="1" applyAlignment="1">
      <alignment horizontal="left" vertical="top" wrapText="1"/>
    </xf>
    <xf numFmtId="2" fontId="0" fillId="4" borderId="5" xfId="0" applyNumberFormat="1" applyFont="1" applyFill="1" applyBorder="1" applyAlignment="1">
      <alignment horizontal="left" vertical="center" wrapText="1"/>
    </xf>
    <xf numFmtId="0" fontId="4" fillId="5" borderId="4" xfId="0" applyFont="1" applyFill="1" applyBorder="1" applyAlignment="1" applyProtection="1">
      <alignment horizontal="center" vertical="center" wrapText="1"/>
      <protection hidden="1"/>
    </xf>
    <xf numFmtId="0" fontId="4" fillId="5" borderId="0" xfId="0" applyFont="1" applyFill="1" applyBorder="1" applyAlignment="1" applyProtection="1">
      <alignment horizontal="center" vertical="center" wrapText="1"/>
      <protection hidden="1"/>
    </xf>
    <xf numFmtId="0" fontId="4" fillId="5" borderId="5" xfId="0" applyFont="1" applyFill="1" applyBorder="1" applyAlignment="1" applyProtection="1">
      <alignment horizontal="center" vertical="center" wrapText="1"/>
      <protection hidden="1"/>
    </xf>
    <xf numFmtId="165" fontId="11" fillId="2" borderId="4" xfId="0" applyNumberFormat="1" applyFont="1" applyFill="1" applyBorder="1" applyAlignment="1" applyProtection="1">
      <alignment horizontal="center" vertical="center" wrapText="1"/>
      <protection hidden="1"/>
    </xf>
    <xf numFmtId="165" fontId="11" fillId="2" borderId="0" xfId="0" applyNumberFormat="1" applyFont="1" applyFill="1" applyBorder="1" applyAlignment="1" applyProtection="1">
      <alignment horizontal="center" vertical="center" wrapText="1"/>
      <protection hidden="1"/>
    </xf>
    <xf numFmtId="165" fontId="11" fillId="2" borderId="5" xfId="0" applyNumberFormat="1" applyFont="1" applyFill="1" applyBorder="1" applyAlignment="1" applyProtection="1">
      <alignment horizontal="center" vertical="center" wrapText="1"/>
      <protection hidden="1"/>
    </xf>
    <xf numFmtId="0" fontId="17" fillId="3" borderId="1" xfId="0" applyFont="1" applyFill="1" applyBorder="1" applyAlignment="1" applyProtection="1">
      <alignment horizontal="center" vertical="center" wrapText="1"/>
      <protection hidden="1"/>
    </xf>
    <xf numFmtId="0" fontId="17" fillId="3" borderId="2" xfId="0" applyFont="1" applyFill="1" applyBorder="1" applyAlignment="1" applyProtection="1">
      <alignment horizontal="center" vertical="center" wrapText="1"/>
      <protection hidden="1"/>
    </xf>
    <xf numFmtId="0" fontId="17" fillId="3" borderId="3" xfId="0" applyFont="1" applyFill="1" applyBorder="1" applyAlignment="1" applyProtection="1">
      <alignment horizontal="center" vertical="center" wrapText="1"/>
      <protection hidden="1"/>
    </xf>
    <xf numFmtId="10" fontId="22" fillId="2" borderId="4" xfId="0" applyNumberFormat="1" applyFont="1" applyFill="1" applyBorder="1" applyAlignment="1">
      <alignment horizontal="center" wrapText="1"/>
    </xf>
    <xf numFmtId="10" fontId="22" fillId="2" borderId="0" xfId="0" applyNumberFormat="1" applyFont="1" applyFill="1" applyBorder="1" applyAlignment="1">
      <alignment horizontal="center" wrapText="1"/>
    </xf>
    <xf numFmtId="10" fontId="22" fillId="2" borderId="5" xfId="0" applyNumberFormat="1" applyFont="1" applyFill="1" applyBorder="1" applyAlignment="1">
      <alignment horizontal="center" wrapText="1"/>
    </xf>
    <xf numFmtId="2" fontId="11" fillId="2" borderId="4" xfId="0" applyNumberFormat="1" applyFont="1" applyFill="1" applyBorder="1" applyAlignment="1">
      <alignment horizontal="center" vertical="center" wrapText="1"/>
    </xf>
    <xf numFmtId="2" fontId="11" fillId="2" borderId="0" xfId="0" applyNumberFormat="1" applyFont="1" applyFill="1" applyBorder="1" applyAlignment="1">
      <alignment horizontal="center" vertical="center" wrapText="1"/>
    </xf>
    <xf numFmtId="2" fontId="11" fillId="2" borderId="5" xfId="0" applyNumberFormat="1" applyFont="1" applyFill="1" applyBorder="1" applyAlignment="1">
      <alignment horizontal="center" vertical="center" wrapText="1"/>
    </xf>
    <xf numFmtId="2" fontId="11" fillId="2" borderId="4" xfId="0" applyNumberFormat="1" applyFont="1" applyFill="1" applyBorder="1" applyAlignment="1" applyProtection="1">
      <alignment horizontal="center" vertical="center" wrapText="1"/>
      <protection hidden="1"/>
    </xf>
    <xf numFmtId="2" fontId="11" fillId="2" borderId="0" xfId="0" applyNumberFormat="1" applyFont="1" applyFill="1" applyBorder="1" applyAlignment="1" applyProtection="1">
      <alignment horizontal="center" vertical="center" wrapText="1"/>
      <protection hidden="1"/>
    </xf>
    <xf numFmtId="2" fontId="11" fillId="2" borderId="5" xfId="0" applyNumberFormat="1" applyFont="1" applyFill="1" applyBorder="1" applyAlignment="1" applyProtection="1">
      <alignment horizontal="center" vertical="center" wrapText="1"/>
      <protection hidden="1"/>
    </xf>
    <xf numFmtId="14" fontId="11" fillId="2" borderId="4" xfId="0" applyNumberFormat="1" applyFont="1" applyFill="1" applyBorder="1" applyAlignment="1" applyProtection="1">
      <alignment horizontal="center" vertical="center" wrapText="1"/>
      <protection hidden="1"/>
    </xf>
    <xf numFmtId="14" fontId="11" fillId="2" borderId="0" xfId="0" applyNumberFormat="1" applyFont="1" applyFill="1" applyBorder="1" applyAlignment="1" applyProtection="1">
      <alignment horizontal="center" vertical="center" wrapText="1"/>
      <protection hidden="1"/>
    </xf>
    <xf numFmtId="14" fontId="11" fillId="2" borderId="5" xfId="0" applyNumberFormat="1" applyFont="1" applyFill="1" applyBorder="1" applyAlignment="1" applyProtection="1">
      <alignment horizontal="center" vertical="center" wrapText="1"/>
      <protection hidden="1"/>
    </xf>
    <xf numFmtId="167" fontId="23" fillId="2" borderId="4" xfId="0" applyNumberFormat="1" applyFont="1" applyFill="1" applyBorder="1" applyAlignment="1">
      <alignment horizontal="center" vertical="center" wrapText="1"/>
    </xf>
    <xf numFmtId="167" fontId="23" fillId="2" borderId="0" xfId="0" applyNumberFormat="1" applyFont="1" applyFill="1" applyBorder="1" applyAlignment="1">
      <alignment horizontal="center" vertical="center" wrapText="1"/>
    </xf>
    <xf numFmtId="167" fontId="23" fillId="2" borderId="5" xfId="0" applyNumberFormat="1" applyFont="1" applyFill="1" applyBorder="1" applyAlignment="1">
      <alignment horizontal="center" vertical="center" wrapText="1"/>
    </xf>
    <xf numFmtId="2" fontId="23" fillId="2" borderId="4" xfId="0" applyNumberFormat="1" applyFont="1" applyFill="1" applyBorder="1" applyAlignment="1">
      <alignment horizontal="center" vertical="center" wrapText="1"/>
    </xf>
    <xf numFmtId="2" fontId="23" fillId="2" borderId="0" xfId="0" applyNumberFormat="1" applyFont="1" applyFill="1" applyBorder="1" applyAlignment="1">
      <alignment horizontal="center" vertical="center" wrapText="1"/>
    </xf>
    <xf numFmtId="2" fontId="23" fillId="2" borderId="5" xfId="0" applyNumberFormat="1" applyFont="1" applyFill="1" applyBorder="1" applyAlignment="1">
      <alignment horizontal="center" vertical="center" wrapText="1"/>
    </xf>
    <xf numFmtId="10" fontId="23" fillId="2" borderId="0" xfId="0" applyNumberFormat="1" applyFont="1" applyFill="1" applyBorder="1" applyAlignment="1">
      <alignment horizontal="center" vertical="center" wrapText="1"/>
    </xf>
    <xf numFmtId="10" fontId="23" fillId="2" borderId="5" xfId="0" applyNumberFormat="1" applyFont="1" applyFill="1" applyBorder="1" applyAlignment="1">
      <alignment horizontal="center" vertical="center" wrapText="1"/>
    </xf>
    <xf numFmtId="10" fontId="23" fillId="2" borderId="4" xfId="0" applyNumberFormat="1" applyFont="1" applyFill="1" applyBorder="1" applyAlignment="1">
      <alignment horizontal="center" vertical="center" wrapText="1"/>
    </xf>
    <xf numFmtId="1" fontId="11" fillId="2" borderId="4" xfId="0" applyNumberFormat="1" applyFont="1" applyFill="1" applyBorder="1" applyAlignment="1" applyProtection="1">
      <alignment horizontal="center" vertical="center" wrapText="1"/>
      <protection hidden="1"/>
    </xf>
    <xf numFmtId="1" fontId="11" fillId="2" borderId="0" xfId="0" applyNumberFormat="1" applyFont="1" applyFill="1" applyBorder="1" applyAlignment="1" applyProtection="1">
      <alignment horizontal="center" vertical="center" wrapText="1"/>
      <protection hidden="1"/>
    </xf>
    <xf numFmtId="1" fontId="11" fillId="2" borderId="5" xfId="0" applyNumberFormat="1" applyFont="1" applyFill="1" applyBorder="1" applyAlignment="1" applyProtection="1">
      <alignment horizontal="center" vertical="center" wrapText="1"/>
      <protection hidden="1"/>
    </xf>
    <xf numFmtId="2" fontId="11" fillId="2" borderId="6" xfId="0" applyNumberFormat="1" applyFont="1" applyFill="1" applyBorder="1" applyAlignment="1" applyProtection="1">
      <alignment horizontal="center" vertical="center" wrapText="1"/>
      <protection hidden="1"/>
    </xf>
    <xf numFmtId="2" fontId="11" fillId="2" borderId="7" xfId="0" applyNumberFormat="1" applyFont="1" applyFill="1" applyBorder="1" applyAlignment="1" applyProtection="1">
      <alignment horizontal="center" vertical="center" wrapText="1"/>
      <protection hidden="1"/>
    </xf>
    <xf numFmtId="2" fontId="11" fillId="2" borderId="8" xfId="0" applyNumberFormat="1" applyFont="1" applyFill="1" applyBorder="1" applyAlignment="1" applyProtection="1">
      <alignment horizontal="center" vertical="center" wrapText="1"/>
      <protection hidden="1"/>
    </xf>
    <xf numFmtId="165" fontId="11" fillId="2" borderId="6" xfId="0" applyNumberFormat="1" applyFont="1" applyFill="1" applyBorder="1" applyAlignment="1" applyProtection="1">
      <alignment horizontal="center" vertical="center" wrapText="1"/>
      <protection hidden="1"/>
    </xf>
    <xf numFmtId="165" fontId="11" fillId="2" borderId="7" xfId="0" applyNumberFormat="1" applyFont="1" applyFill="1" applyBorder="1" applyAlignment="1" applyProtection="1">
      <alignment horizontal="center" vertical="center" wrapText="1"/>
      <protection hidden="1"/>
    </xf>
    <xf numFmtId="165" fontId="11" fillId="2" borderId="8" xfId="0" applyNumberFormat="1" applyFont="1" applyFill="1" applyBorder="1" applyAlignment="1" applyProtection="1">
      <alignment horizontal="center" vertical="center" wrapText="1"/>
      <protection hidden="1"/>
    </xf>
    <xf numFmtId="0" fontId="21" fillId="3" borderId="4" xfId="0" applyFont="1" applyFill="1" applyBorder="1" applyAlignment="1" applyProtection="1">
      <alignment horizontal="center" vertical="center" wrapText="1"/>
      <protection hidden="1"/>
    </xf>
    <xf numFmtId="0" fontId="21" fillId="3" borderId="0" xfId="0" applyFont="1" applyFill="1" applyBorder="1" applyAlignment="1" applyProtection="1">
      <alignment horizontal="center" vertical="center" wrapText="1"/>
      <protection hidden="1"/>
    </xf>
    <xf numFmtId="0" fontId="21" fillId="3" borderId="5" xfId="0" applyFont="1" applyFill="1" applyBorder="1" applyAlignment="1" applyProtection="1">
      <alignment horizontal="center" vertical="center" wrapText="1"/>
      <protection hidden="1"/>
    </xf>
    <xf numFmtId="10" fontId="11" fillId="2" borderId="4" xfId="0" applyNumberFormat="1" applyFont="1" applyFill="1" applyBorder="1" applyAlignment="1" applyProtection="1">
      <alignment horizontal="center" vertical="center" wrapText="1"/>
      <protection hidden="1"/>
    </xf>
    <xf numFmtId="10" fontId="11" fillId="2" borderId="0" xfId="0" applyNumberFormat="1" applyFont="1" applyFill="1" applyBorder="1" applyAlignment="1" applyProtection="1">
      <alignment horizontal="center" vertical="center" wrapText="1"/>
      <protection hidden="1"/>
    </xf>
    <xf numFmtId="10" fontId="11" fillId="2" borderId="5" xfId="0" applyNumberFormat="1" applyFont="1" applyFill="1" applyBorder="1" applyAlignment="1" applyProtection="1">
      <alignment horizontal="center" vertical="center" wrapText="1"/>
      <protection hidden="1"/>
    </xf>
    <xf numFmtId="175" fontId="11" fillId="2" borderId="4" xfId="0" applyNumberFormat="1" applyFont="1" applyFill="1" applyBorder="1" applyAlignment="1" applyProtection="1">
      <alignment horizontal="center" vertical="center" wrapText="1"/>
      <protection hidden="1"/>
    </xf>
    <xf numFmtId="175" fontId="11" fillId="2" borderId="0" xfId="0" applyNumberFormat="1" applyFont="1" applyFill="1" applyBorder="1" applyAlignment="1" applyProtection="1">
      <alignment horizontal="center" vertical="center" wrapText="1"/>
      <protection hidden="1"/>
    </xf>
    <xf numFmtId="175" fontId="11" fillId="2" borderId="5" xfId="0" applyNumberFormat="1" applyFont="1" applyFill="1" applyBorder="1" applyAlignment="1" applyProtection="1">
      <alignment horizontal="center" vertical="center" wrapText="1"/>
      <protection hidden="1"/>
    </xf>
    <xf numFmtId="2" fontId="7" fillId="2" borderId="0" xfId="0" applyNumberFormat="1" applyFont="1" applyFill="1" applyBorder="1" applyAlignment="1" applyProtection="1">
      <alignment horizontal="right" vertical="center" wrapText="1"/>
      <protection hidden="1"/>
    </xf>
    <xf numFmtId="0" fontId="7" fillId="2" borderId="0" xfId="0" applyFont="1" applyFill="1" applyBorder="1" applyAlignment="1">
      <alignment horizontal="right" vertical="center"/>
    </xf>
    <xf numFmtId="0" fontId="7" fillId="2" borderId="0" xfId="0" applyFont="1" applyFill="1" applyBorder="1" applyAlignment="1">
      <alignment horizontal="right" vertical="center" wrapText="1"/>
    </xf>
    <xf numFmtId="0" fontId="7" fillId="2" borderId="5" xfId="0" applyFont="1" applyFill="1" applyBorder="1" applyAlignment="1">
      <alignment horizontal="right" vertical="center" wrapText="1"/>
    </xf>
    <xf numFmtId="10" fontId="11" fillId="2" borderId="6" xfId="0" applyNumberFormat="1" applyFont="1" applyFill="1" applyBorder="1" applyAlignment="1" applyProtection="1">
      <alignment horizontal="center" vertical="center" wrapText="1"/>
      <protection hidden="1"/>
    </xf>
    <xf numFmtId="10" fontId="11" fillId="2" borderId="7" xfId="0" applyNumberFormat="1" applyFont="1" applyFill="1" applyBorder="1" applyAlignment="1" applyProtection="1">
      <alignment horizontal="center" vertical="center" wrapText="1"/>
      <protection hidden="1"/>
    </xf>
    <xf numFmtId="10" fontId="11" fillId="2" borderId="8" xfId="0" applyNumberFormat="1" applyFont="1" applyFill="1" applyBorder="1" applyAlignment="1" applyProtection="1">
      <alignment horizontal="center" vertical="center" wrapText="1"/>
      <protection hidden="1"/>
    </xf>
    <xf numFmtId="181" fontId="11" fillId="2" borderId="4" xfId="0" applyNumberFormat="1" applyFont="1" applyFill="1" applyBorder="1" applyAlignment="1" applyProtection="1">
      <alignment horizontal="center" vertical="center" wrapText="1"/>
      <protection hidden="1"/>
    </xf>
    <xf numFmtId="181" fontId="11" fillId="2" borderId="0" xfId="0" applyNumberFormat="1" applyFont="1" applyFill="1" applyBorder="1" applyAlignment="1" applyProtection="1">
      <alignment horizontal="center" vertical="center" wrapText="1"/>
      <protection hidden="1"/>
    </xf>
    <xf numFmtId="181" fontId="11" fillId="2" borderId="5" xfId="0" applyNumberFormat="1" applyFont="1" applyFill="1" applyBorder="1" applyAlignment="1" applyProtection="1">
      <alignment horizontal="center" vertical="center" wrapText="1"/>
      <protection hidden="1"/>
    </xf>
    <xf numFmtId="178" fontId="11" fillId="2" borderId="4" xfId="0" applyNumberFormat="1" applyFont="1" applyFill="1" applyBorder="1" applyAlignment="1" applyProtection="1">
      <alignment horizontal="center" vertical="center" wrapText="1"/>
      <protection hidden="1"/>
    </xf>
    <xf numFmtId="178" fontId="11" fillId="2" borderId="0" xfId="0" applyNumberFormat="1" applyFont="1" applyFill="1" applyBorder="1" applyAlignment="1" applyProtection="1">
      <alignment horizontal="center" vertical="center" wrapText="1"/>
      <protection hidden="1"/>
    </xf>
    <xf numFmtId="178" fontId="11" fillId="2" borderId="5" xfId="0" applyNumberFormat="1" applyFont="1" applyFill="1" applyBorder="1" applyAlignment="1" applyProtection="1">
      <alignment horizontal="center" vertical="center" wrapText="1"/>
      <protection hidden="1"/>
    </xf>
    <xf numFmtId="0" fontId="11" fillId="3" borderId="1" xfId="0" applyFont="1" applyFill="1" applyBorder="1" applyAlignment="1" applyProtection="1">
      <alignment horizontal="center" vertical="center" wrapText="1"/>
      <protection hidden="1"/>
    </xf>
    <xf numFmtId="0" fontId="11" fillId="3" borderId="2" xfId="0" applyFont="1" applyFill="1" applyBorder="1" applyAlignment="1" applyProtection="1">
      <alignment horizontal="center" vertical="center" wrapText="1"/>
      <protection hidden="1"/>
    </xf>
    <xf numFmtId="0" fontId="11" fillId="3" borderId="3" xfId="0" applyFont="1" applyFill="1" applyBorder="1" applyAlignment="1" applyProtection="1">
      <alignment horizontal="center" vertical="center" wrapText="1"/>
      <protection hidden="1"/>
    </xf>
    <xf numFmtId="0" fontId="11" fillId="3" borderId="4" xfId="0" applyFont="1" applyFill="1" applyBorder="1" applyAlignment="1" applyProtection="1">
      <alignment horizontal="center" vertical="center" wrapText="1"/>
      <protection hidden="1"/>
    </xf>
    <xf numFmtId="0" fontId="11" fillId="3" borderId="0" xfId="0" applyFont="1" applyFill="1" applyBorder="1" applyAlignment="1" applyProtection="1">
      <alignment horizontal="center" vertical="center" wrapText="1"/>
      <protection hidden="1"/>
    </xf>
    <xf numFmtId="0" fontId="11" fillId="3" borderId="5" xfId="0" applyFont="1" applyFill="1" applyBorder="1" applyAlignment="1" applyProtection="1">
      <alignment horizontal="center" vertical="center" wrapText="1"/>
      <protection hidden="1"/>
    </xf>
    <xf numFmtId="178" fontId="11" fillId="2" borderId="6" xfId="0" applyNumberFormat="1" applyFont="1" applyFill="1" applyBorder="1" applyAlignment="1" applyProtection="1">
      <alignment horizontal="center" vertical="center" wrapText="1"/>
      <protection hidden="1"/>
    </xf>
    <xf numFmtId="178" fontId="11" fillId="2" borderId="7" xfId="0" applyNumberFormat="1" applyFont="1" applyFill="1" applyBorder="1" applyAlignment="1" applyProtection="1">
      <alignment horizontal="center" vertical="center" wrapText="1"/>
      <protection hidden="1"/>
    </xf>
    <xf numFmtId="178" fontId="11" fillId="2" borderId="8" xfId="0" applyNumberFormat="1" applyFont="1" applyFill="1" applyBorder="1" applyAlignment="1" applyProtection="1">
      <alignment horizontal="center" vertical="center" wrapText="1"/>
      <protection hidden="1"/>
    </xf>
    <xf numFmtId="0" fontId="4" fillId="5" borderId="1" xfId="0" applyFont="1" applyFill="1" applyBorder="1" applyAlignment="1" applyProtection="1">
      <alignment horizontal="center" vertical="center" wrapText="1"/>
      <protection hidden="1"/>
    </xf>
    <xf numFmtId="0" fontId="4" fillId="5" borderId="2" xfId="0" applyFont="1" applyFill="1" applyBorder="1" applyAlignment="1" applyProtection="1">
      <alignment horizontal="center" vertical="center" wrapText="1"/>
      <protection hidden="1"/>
    </xf>
    <xf numFmtId="0" fontId="4" fillId="5" borderId="3" xfId="0" applyFont="1" applyFill="1" applyBorder="1" applyAlignment="1" applyProtection="1">
      <alignment horizontal="center" vertical="center" wrapText="1"/>
      <protection hidden="1"/>
    </xf>
    <xf numFmtId="179" fontId="11" fillId="2" borderId="4" xfId="0" applyNumberFormat="1" applyFont="1" applyFill="1" applyBorder="1" applyAlignment="1" applyProtection="1">
      <alignment horizontal="center" vertical="center" wrapText="1"/>
      <protection hidden="1"/>
    </xf>
    <xf numFmtId="179" fontId="11" fillId="2" borderId="0" xfId="0" applyNumberFormat="1" applyFont="1" applyFill="1" applyBorder="1" applyAlignment="1" applyProtection="1">
      <alignment horizontal="center" vertical="center" wrapText="1"/>
      <protection hidden="1"/>
    </xf>
    <xf numFmtId="179" fontId="11" fillId="2" borderId="5" xfId="0" applyNumberFormat="1" applyFont="1" applyFill="1" applyBorder="1" applyAlignment="1" applyProtection="1">
      <alignment horizontal="center" vertical="center" wrapText="1"/>
      <protection hidden="1"/>
    </xf>
    <xf numFmtId="167" fontId="11" fillId="2" borderId="4" xfId="0" applyNumberFormat="1" applyFont="1" applyFill="1" applyBorder="1" applyAlignment="1" applyProtection="1">
      <alignment horizontal="center" vertical="center" wrapText="1"/>
      <protection hidden="1"/>
    </xf>
    <xf numFmtId="167" fontId="11" fillId="2" borderId="0" xfId="0" applyNumberFormat="1" applyFont="1" applyFill="1" applyBorder="1" applyAlignment="1" applyProtection="1">
      <alignment horizontal="center" vertical="center" wrapText="1"/>
      <protection hidden="1"/>
    </xf>
    <xf numFmtId="167" fontId="11" fillId="2" borderId="5" xfId="0" applyNumberFormat="1" applyFont="1" applyFill="1" applyBorder="1" applyAlignment="1" applyProtection="1">
      <alignment horizontal="center" vertical="center" wrapText="1"/>
      <protection hidden="1"/>
    </xf>
    <xf numFmtId="168" fontId="11" fillId="2" borderId="4" xfId="0" applyNumberFormat="1" applyFont="1" applyFill="1" applyBorder="1" applyAlignment="1" applyProtection="1">
      <alignment horizontal="center" vertical="center" wrapText="1"/>
      <protection hidden="1"/>
    </xf>
    <xf numFmtId="168" fontId="11" fillId="2" borderId="0" xfId="0" applyNumberFormat="1" applyFont="1" applyFill="1" applyBorder="1" applyAlignment="1" applyProtection="1">
      <alignment horizontal="center" vertical="center" wrapText="1"/>
      <protection hidden="1"/>
    </xf>
    <xf numFmtId="168" fontId="11" fillId="2" borderId="5" xfId="0" applyNumberFormat="1" applyFont="1" applyFill="1" applyBorder="1" applyAlignment="1" applyProtection="1">
      <alignment horizontal="center" vertical="center" wrapText="1"/>
      <protection hidden="1"/>
    </xf>
    <xf numFmtId="180" fontId="11" fillId="2" borderId="4" xfId="0" applyNumberFormat="1" applyFont="1" applyFill="1" applyBorder="1" applyAlignment="1" applyProtection="1">
      <alignment horizontal="center" vertical="center" wrapText="1"/>
      <protection hidden="1"/>
    </xf>
    <xf numFmtId="180" fontId="11" fillId="2" borderId="0" xfId="0" applyNumberFormat="1" applyFont="1" applyFill="1" applyBorder="1" applyAlignment="1" applyProtection="1">
      <alignment horizontal="center" vertical="center" wrapText="1"/>
      <protection hidden="1"/>
    </xf>
    <xf numFmtId="180" fontId="11" fillId="2" borderId="5" xfId="0" applyNumberFormat="1" applyFont="1" applyFill="1" applyBorder="1" applyAlignment="1" applyProtection="1">
      <alignment horizontal="center" vertical="center" wrapText="1"/>
      <protection hidden="1"/>
    </xf>
    <xf numFmtId="180" fontId="11" fillId="2" borderId="6" xfId="0" applyNumberFormat="1" applyFont="1" applyFill="1" applyBorder="1" applyAlignment="1" applyProtection="1">
      <alignment horizontal="center" vertical="center" wrapText="1"/>
      <protection hidden="1"/>
    </xf>
    <xf numFmtId="180" fontId="11" fillId="2" borderId="7" xfId="0" applyNumberFormat="1" applyFont="1" applyFill="1" applyBorder="1" applyAlignment="1" applyProtection="1">
      <alignment horizontal="center" vertical="center" wrapText="1"/>
      <protection hidden="1"/>
    </xf>
    <xf numFmtId="180" fontId="11" fillId="2" borderId="8" xfId="0" applyNumberFormat="1" applyFont="1" applyFill="1" applyBorder="1" applyAlignment="1" applyProtection="1">
      <alignment horizontal="center" vertical="center" wrapText="1"/>
      <protection hidden="1"/>
    </xf>
    <xf numFmtId="0" fontId="10" fillId="5" borderId="4" xfId="0" applyFont="1" applyFill="1" applyBorder="1" applyAlignment="1">
      <alignment horizontal="center" wrapText="1"/>
    </xf>
    <xf numFmtId="0" fontId="10" fillId="5" borderId="0" xfId="0" applyFont="1" applyFill="1" applyBorder="1" applyAlignment="1">
      <alignment horizontal="center" wrapText="1"/>
    </xf>
    <xf numFmtId="0" fontId="10" fillId="5" borderId="5" xfId="0" applyFont="1" applyFill="1" applyBorder="1" applyAlignment="1">
      <alignment horizontal="center" wrapText="1"/>
    </xf>
    <xf numFmtId="0" fontId="7" fillId="2" borderId="4" xfId="0" applyFont="1" applyFill="1" applyBorder="1" applyAlignment="1" applyProtection="1">
      <alignment horizontal="center" vertical="center" wrapText="1"/>
      <protection hidden="1"/>
    </xf>
    <xf numFmtId="0" fontId="7" fillId="2" borderId="0" xfId="0" applyFont="1" applyFill="1" applyBorder="1" applyAlignment="1" applyProtection="1">
      <alignment horizontal="center" vertical="center" wrapText="1"/>
      <protection hidden="1"/>
    </xf>
    <xf numFmtId="0" fontId="7" fillId="2" borderId="6" xfId="0" applyFont="1" applyFill="1" applyBorder="1" applyAlignment="1" applyProtection="1">
      <alignment horizontal="center" vertical="center" wrapText="1"/>
      <protection hidden="1"/>
    </xf>
    <xf numFmtId="0" fontId="7" fillId="2" borderId="7" xfId="0" applyFont="1" applyFill="1" applyBorder="1" applyAlignment="1" applyProtection="1">
      <alignment horizontal="center" vertical="center" wrapText="1"/>
      <protection hidden="1"/>
    </xf>
    <xf numFmtId="2" fontId="7" fillId="2" borderId="7" xfId="0" applyNumberFormat="1" applyFont="1" applyFill="1" applyBorder="1" applyAlignment="1" applyProtection="1">
      <alignment horizontal="right" vertical="center" wrapText="1"/>
      <protection hidden="1"/>
    </xf>
    <xf numFmtId="0" fontId="7" fillId="2" borderId="7" xfId="0" applyFont="1" applyFill="1" applyBorder="1" applyAlignment="1">
      <alignment horizontal="right" vertical="center"/>
    </xf>
    <xf numFmtId="0" fontId="7" fillId="2" borderId="7" xfId="0" applyFont="1" applyFill="1" applyBorder="1" applyAlignment="1">
      <alignment horizontal="right" vertical="center" wrapText="1"/>
    </xf>
    <xf numFmtId="0" fontId="7" fillId="2" borderId="8" xfId="0" applyFont="1" applyFill="1" applyBorder="1" applyAlignment="1">
      <alignment horizontal="right" vertical="center" wrapText="1"/>
    </xf>
    <xf numFmtId="0" fontId="18" fillId="3" borderId="0" xfId="0" applyFont="1" applyFill="1" applyBorder="1" applyAlignment="1">
      <alignment horizontal="center" wrapText="1"/>
    </xf>
    <xf numFmtId="0" fontId="0" fillId="0" borderId="0" xfId="0" applyFont="1" applyFill="1" applyBorder="1" applyAlignment="1" applyProtection="1">
      <alignment horizontal="center" vertical="center" wrapText="1"/>
      <protection hidden="1"/>
    </xf>
    <xf numFmtId="0" fontId="4" fillId="0" borderId="0" xfId="0" applyFont="1" applyFill="1" applyBorder="1" applyAlignment="1" applyProtection="1">
      <alignment horizontal="center" vertical="center" wrapText="1"/>
      <protection hidden="1"/>
    </xf>
    <xf numFmtId="2" fontId="11" fillId="2" borderId="0" xfId="0" applyNumberFormat="1" applyFont="1" applyFill="1" applyBorder="1" applyAlignment="1" applyProtection="1">
      <alignment horizontal="left" vertical="center" wrapText="1"/>
      <protection hidden="1"/>
    </xf>
    <xf numFmtId="2" fontId="11" fillId="2" borderId="5" xfId="0" applyNumberFormat="1" applyFont="1" applyFill="1" applyBorder="1" applyAlignment="1" applyProtection="1">
      <alignment horizontal="left" vertical="center" wrapText="1"/>
      <protection hidden="1"/>
    </xf>
    <xf numFmtId="2" fontId="11" fillId="2" borderId="7" xfId="0" applyNumberFormat="1" applyFont="1" applyFill="1" applyBorder="1" applyAlignment="1" applyProtection="1">
      <alignment horizontal="left" vertical="center" wrapText="1"/>
      <protection hidden="1"/>
    </xf>
    <xf numFmtId="2" fontId="11" fillId="2" borderId="8" xfId="0" applyNumberFormat="1" applyFont="1" applyFill="1" applyBorder="1" applyAlignment="1" applyProtection="1">
      <alignment horizontal="left" vertical="center" wrapText="1"/>
      <protection hidden="1"/>
    </xf>
    <xf numFmtId="2" fontId="11" fillId="2" borderId="4" xfId="0" applyNumberFormat="1" applyFont="1" applyFill="1" applyBorder="1" applyAlignment="1">
      <alignment horizontal="right" vertical="center" wrapText="1"/>
    </xf>
    <xf numFmtId="2" fontId="11" fillId="2" borderId="6" xfId="0" applyNumberFormat="1" applyFont="1" applyFill="1" applyBorder="1" applyAlignment="1">
      <alignment horizontal="right" vertical="center" wrapText="1"/>
    </xf>
    <xf numFmtId="2" fontId="24" fillId="0" borderId="0" xfId="0" applyNumberFormat="1" applyFont="1" applyFill="1" applyBorder="1" applyAlignment="1">
      <alignment horizontal="center" vertical="center" wrapText="1"/>
    </xf>
    <xf numFmtId="0" fontId="1" fillId="0" borderId="0" xfId="0" applyFont="1" applyFill="1" applyBorder="1" applyAlignment="1">
      <alignment horizontal="center" wrapText="1"/>
    </xf>
    <xf numFmtId="0" fontId="1" fillId="0" borderId="0" xfId="0" applyFont="1" applyFill="1" applyBorder="1" applyAlignment="1" applyProtection="1">
      <alignment horizontal="center" vertical="center" wrapText="1"/>
      <protection hidden="1"/>
    </xf>
    <xf numFmtId="2" fontId="4" fillId="0" borderId="0" xfId="0" applyNumberFormat="1" applyFont="1" applyFill="1" applyBorder="1" applyAlignment="1" applyProtection="1">
      <alignment horizontal="center" vertical="center" wrapText="1"/>
      <protection hidden="1"/>
    </xf>
    <xf numFmtId="2" fontId="24" fillId="0" borderId="0" xfId="0" applyNumberFormat="1" applyFont="1" applyFill="1" applyBorder="1" applyAlignment="1">
      <alignment horizontal="right" vertical="center" wrapText="1"/>
    </xf>
    <xf numFmtId="1" fontId="24" fillId="0" borderId="0" xfId="0" applyNumberFormat="1" applyFont="1" applyFill="1" applyBorder="1" applyAlignment="1">
      <alignment horizontal="right" vertical="center" wrapText="1"/>
    </xf>
    <xf numFmtId="167" fontId="24" fillId="0" borderId="0" xfId="0" applyNumberFormat="1" applyFont="1" applyFill="1" applyBorder="1" applyAlignment="1">
      <alignment horizontal="right" vertical="center" wrapText="1"/>
    </xf>
    <xf numFmtId="2" fontId="30" fillId="0" borderId="0" xfId="0" applyNumberFormat="1" applyFont="1" applyFill="1" applyBorder="1" applyAlignment="1">
      <alignment horizontal="right" vertical="center" wrapText="1"/>
    </xf>
    <xf numFmtId="0" fontId="1" fillId="0" borderId="0" xfId="0" applyFont="1" applyFill="1" applyBorder="1" applyAlignment="1">
      <alignment vertical="center" wrapText="1"/>
    </xf>
    <xf numFmtId="2" fontId="29" fillId="0" borderId="0" xfId="0" applyNumberFormat="1" applyFont="1" applyFill="1" applyBorder="1" applyAlignment="1">
      <alignment vertical="center" wrapText="1"/>
    </xf>
    <xf numFmtId="181" fontId="28" fillId="0" borderId="0" xfId="0" applyNumberFormat="1" applyFont="1" applyFill="1" applyBorder="1" applyAlignment="1">
      <alignment horizontal="center" vertical="center" wrapText="1"/>
    </xf>
    <xf numFmtId="1" fontId="27" fillId="0" borderId="0" xfId="0" applyNumberFormat="1" applyFont="1" applyFill="1" applyBorder="1" applyAlignment="1">
      <alignment horizontal="center" vertical="center" wrapText="1"/>
    </xf>
    <xf numFmtId="181" fontId="29" fillId="0" borderId="0" xfId="0" applyNumberFormat="1" applyFont="1" applyFill="1" applyBorder="1" applyAlignment="1">
      <alignment horizontal="center" vertical="center" wrapText="1"/>
    </xf>
    <xf numFmtId="181" fontId="24" fillId="0" borderId="0" xfId="0" applyNumberFormat="1" applyFont="1" applyFill="1" applyBorder="1" applyAlignment="1">
      <alignment horizontal="center" vertical="center" wrapText="1"/>
    </xf>
    <xf numFmtId="2" fontId="1" fillId="0" borderId="0" xfId="0" applyNumberFormat="1" applyFont="1" applyFill="1" applyBorder="1" applyAlignment="1">
      <alignment wrapText="1"/>
    </xf>
    <xf numFmtId="2" fontId="23" fillId="0" borderId="0" xfId="0" applyNumberFormat="1" applyFont="1" applyFill="1" applyBorder="1" applyAlignment="1">
      <alignment horizontal="center" vertical="center" wrapText="1"/>
    </xf>
    <xf numFmtId="0" fontId="18" fillId="0" borderId="0" xfId="0" applyFont="1" applyFill="1" applyBorder="1" applyAlignment="1">
      <alignment wrapText="1"/>
    </xf>
    <xf numFmtId="10" fontId="23" fillId="2" borderId="6" xfId="0" applyNumberFormat="1" applyFont="1" applyFill="1" applyBorder="1" applyAlignment="1">
      <alignment horizontal="center" vertical="center" wrapText="1"/>
    </xf>
    <xf numFmtId="10" fontId="23" fillId="2" borderId="7" xfId="0" applyNumberFormat="1" applyFont="1" applyFill="1" applyBorder="1" applyAlignment="1">
      <alignment horizontal="center" vertical="center" wrapText="1"/>
    </xf>
    <xf numFmtId="2" fontId="23" fillId="2" borderId="7" xfId="0" applyNumberFormat="1" applyFont="1" applyFill="1" applyBorder="1" applyAlignment="1">
      <alignment horizontal="center" vertical="center" wrapText="1"/>
    </xf>
    <xf numFmtId="2" fontId="23" fillId="2" borderId="8" xfId="0" applyNumberFormat="1" applyFont="1" applyFill="1" applyBorder="1" applyAlignment="1">
      <alignment horizontal="center" vertical="center" wrapText="1"/>
    </xf>
    <xf numFmtId="0" fontId="0" fillId="5" borderId="0" xfId="0" applyFill="1" applyBorder="1" applyAlignment="1">
      <alignment wrapText="1"/>
    </xf>
    <xf numFmtId="0" fontId="0" fillId="2" borderId="7" xfId="0" applyFill="1" applyBorder="1" applyAlignment="1">
      <alignment wrapText="1"/>
    </xf>
    <xf numFmtId="1" fontId="32" fillId="6" borderId="1" xfId="0" applyNumberFormat="1" applyFont="1" applyFill="1" applyBorder="1" applyAlignment="1">
      <alignment horizontal="center" vertical="center" wrapText="1"/>
    </xf>
    <xf numFmtId="1" fontId="32" fillId="6" borderId="2" xfId="0" applyNumberFormat="1" applyFont="1" applyFill="1" applyBorder="1" applyAlignment="1">
      <alignment horizontal="center" vertical="center" wrapText="1"/>
    </xf>
    <xf numFmtId="1" fontId="32" fillId="6" borderId="4" xfId="0" applyNumberFormat="1" applyFont="1" applyFill="1" applyBorder="1" applyAlignment="1">
      <alignment horizontal="center" vertical="center" wrapText="1"/>
    </xf>
    <xf numFmtId="1" fontId="32" fillId="6" borderId="0" xfId="0" applyNumberFormat="1" applyFont="1" applyFill="1" applyBorder="1" applyAlignment="1">
      <alignment horizontal="center" vertical="center" wrapText="1"/>
    </xf>
    <xf numFmtId="0" fontId="6" fillId="5" borderId="4" xfId="0" applyFont="1" applyFill="1" applyBorder="1" applyAlignment="1" applyProtection="1">
      <alignment horizontal="center" vertical="center" wrapText="1"/>
      <protection hidden="1"/>
    </xf>
    <xf numFmtId="0" fontId="6" fillId="5" borderId="0" xfId="0" applyFont="1" applyFill="1" applyBorder="1" applyAlignment="1" applyProtection="1">
      <alignment horizontal="center" vertical="center" wrapText="1"/>
      <protection hidden="1"/>
    </xf>
    <xf numFmtId="0" fontId="6" fillId="5" borderId="5" xfId="0" applyFont="1" applyFill="1" applyBorder="1" applyAlignment="1" applyProtection="1">
      <alignment horizontal="center" vertical="center" wrapText="1"/>
      <protection hidden="1"/>
    </xf>
    <xf numFmtId="0" fontId="2" fillId="0" borderId="1" xfId="0" applyFont="1" applyFill="1" applyBorder="1"/>
    <xf numFmtId="2" fontId="26" fillId="0" borderId="5" xfId="1" applyNumberFormat="1" applyFont="1" applyFill="1" applyBorder="1" applyAlignment="1">
      <alignment horizontal="left" vertical="center" wrapText="1"/>
    </xf>
    <xf numFmtId="2" fontId="24" fillId="0" borderId="7" xfId="0" applyNumberFormat="1" applyFont="1" applyFill="1" applyBorder="1" applyAlignment="1">
      <alignment horizontal="left" vertical="center" wrapText="1"/>
    </xf>
    <xf numFmtId="2" fontId="24" fillId="0" borderId="8" xfId="0" applyNumberFormat="1" applyFont="1" applyFill="1" applyBorder="1" applyAlignment="1">
      <alignment horizontal="left" vertical="center" wrapText="1"/>
    </xf>
    <xf numFmtId="2" fontId="22" fillId="2" borderId="0" xfId="0" applyNumberFormat="1" applyFont="1" applyFill="1" applyBorder="1" applyAlignment="1">
      <alignment horizontal="left" vertical="center" wrapText="1"/>
    </xf>
    <xf numFmtId="2" fontId="22" fillId="2" borderId="5" xfId="0" applyNumberFormat="1" applyFont="1" applyFill="1" applyBorder="1" applyAlignment="1">
      <alignment horizontal="left" vertical="center" wrapText="1"/>
    </xf>
    <xf numFmtId="2" fontId="22" fillId="2" borderId="7" xfId="0" applyNumberFormat="1" applyFont="1" applyFill="1" applyBorder="1" applyAlignment="1">
      <alignment horizontal="left" vertical="center" wrapText="1"/>
    </xf>
    <xf numFmtId="2" fontId="22" fillId="2" borderId="8" xfId="0" applyNumberFormat="1" applyFont="1" applyFill="1" applyBorder="1" applyAlignment="1">
      <alignment horizontal="left" vertical="center" wrapText="1"/>
    </xf>
    <xf numFmtId="1" fontId="32" fillId="6" borderId="3" xfId="0" applyNumberFormat="1" applyFont="1" applyFill="1" applyBorder="1" applyAlignment="1">
      <alignment horizontal="center" vertical="center" wrapText="1"/>
    </xf>
    <xf numFmtId="1" fontId="32" fillId="6" borderId="5" xfId="0" applyNumberFormat="1" applyFont="1" applyFill="1" applyBorder="1" applyAlignment="1">
      <alignment horizontal="center" vertical="center" wrapText="1"/>
    </xf>
    <xf numFmtId="1" fontId="32" fillId="6" borderId="6" xfId="0" applyNumberFormat="1" applyFont="1" applyFill="1" applyBorder="1" applyAlignment="1">
      <alignment horizontal="center" vertical="center" wrapText="1"/>
    </xf>
    <xf numFmtId="1" fontId="32" fillId="6" borderId="7" xfId="0" applyNumberFormat="1" applyFont="1" applyFill="1" applyBorder="1" applyAlignment="1">
      <alignment horizontal="center" vertical="center" wrapText="1"/>
    </xf>
    <xf numFmtId="1" fontId="32" fillId="6" borderId="8" xfId="0" applyNumberFormat="1" applyFont="1" applyFill="1" applyBorder="1" applyAlignment="1">
      <alignment horizontal="center" vertical="center" wrapText="1"/>
    </xf>
    <xf numFmtId="2" fontId="23" fillId="0" borderId="0" xfId="0" applyNumberFormat="1" applyFont="1" applyFill="1" applyBorder="1" applyAlignment="1">
      <alignment vertical="center" wrapText="1"/>
    </xf>
    <xf numFmtId="167" fontId="23" fillId="0" borderId="0" xfId="0" applyNumberFormat="1" applyFont="1" applyFill="1" applyBorder="1" applyAlignment="1">
      <alignment vertical="center" wrapText="1"/>
    </xf>
    <xf numFmtId="0" fontId="33" fillId="0" borderId="0" xfId="0" applyFont="1" applyFill="1" applyBorder="1"/>
    <xf numFmtId="0" fontId="31" fillId="7" borderId="0" xfId="0" applyFont="1" applyFill="1" applyBorder="1" applyAlignment="1">
      <alignment horizontal="center" vertical="center" wrapText="1"/>
    </xf>
    <xf numFmtId="0" fontId="0" fillId="8" borderId="0" xfId="0" applyFill="1" applyBorder="1" applyAlignment="1">
      <alignment horizontal="center" vertical="center" wrapText="1"/>
    </xf>
    <xf numFmtId="0" fontId="0" fillId="4" borderId="0" xfId="0" applyFill="1" applyBorder="1" applyAlignment="1">
      <alignment horizontal="center" vertical="center"/>
    </xf>
  </cellXfs>
  <cellStyles count="2">
    <cellStyle name="Hyperlink" xfId="1" builtinId="8"/>
    <cellStyle name="Normal" xfId="0" builtinId="0"/>
  </cellStyles>
  <dxfs count="6">
    <dxf>
      <numFmt numFmtId="2" formatCode="0.00"/>
    </dxf>
    <dxf>
      <numFmt numFmtId="2" formatCode="0.00"/>
    </dxf>
    <dxf>
      <numFmt numFmtId="2" formatCode="0.00"/>
    </dxf>
    <dxf>
      <numFmt numFmtId="2" formatCode="0.00"/>
    </dxf>
    <dxf>
      <numFmt numFmtId="19" formatCode="dd/mm/yyyy"/>
    </dxf>
    <dxf>
      <font>
        <b/>
        <i val="0"/>
        <strike val="0"/>
        <condense val="0"/>
        <extend val="0"/>
        <outline val="0"/>
        <shadow val="0"/>
        <u val="none"/>
        <vertAlign val="baseline"/>
        <sz val="11"/>
        <color theme="1"/>
        <name val="Calibri"/>
        <family val="2"/>
        <scheme val="minor"/>
      </font>
      <numFmt numFmtId="2" formatCode="0.00"/>
    </dxf>
  </dxfs>
  <tableStyles count="0" defaultTableStyle="TableStyleMedium2" defaultPivotStyle="PivotStyleLight16"/>
  <colors>
    <mruColors>
      <color rgb="FFF6FAC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xdr:colOff>
      <xdr:row>3</xdr:row>
      <xdr:rowOff>190499</xdr:rowOff>
    </xdr:from>
    <xdr:to>
      <xdr:col>10</xdr:col>
      <xdr:colOff>2421673</xdr:colOff>
      <xdr:row>31</xdr:row>
      <xdr:rowOff>170385</xdr:rowOff>
    </xdr:to>
    <xdr:pic>
      <xdr:nvPicPr>
        <xdr:cNvPr id="3" name="Picture 2">
          <a:extLst>
            <a:ext uri="{FF2B5EF4-FFF2-40B4-BE49-F238E27FC236}">
              <a16:creationId xmlns:a16="http://schemas.microsoft.com/office/drawing/2014/main" id="{5F621D2F-983E-4B76-A3BF-3B49344F72A0}"/>
            </a:ext>
          </a:extLst>
        </xdr:cNvPr>
        <xdr:cNvPicPr>
          <a:picLocks noChangeAspect="1"/>
        </xdr:cNvPicPr>
      </xdr:nvPicPr>
      <xdr:blipFill>
        <a:blip xmlns:r="http://schemas.openxmlformats.org/officeDocument/2006/relationships" r:embed="rId1"/>
        <a:stretch>
          <a:fillRect/>
        </a:stretch>
      </xdr:blipFill>
      <xdr:spPr>
        <a:xfrm>
          <a:off x="11934826" y="923924"/>
          <a:ext cx="2421672" cy="5494861"/>
        </a:xfrm>
        <a:prstGeom prst="rect">
          <a:avLst/>
        </a:prstGeom>
      </xdr:spPr>
    </xdr:pic>
    <xdr:clientData/>
  </xdr:twoCellAnchor>
  <xdr:twoCellAnchor>
    <xdr:from>
      <xdr:col>10</xdr:col>
      <xdr:colOff>1123950</xdr:colOff>
      <xdr:row>4</xdr:row>
      <xdr:rowOff>142876</xdr:rowOff>
    </xdr:from>
    <xdr:to>
      <xdr:col>10</xdr:col>
      <xdr:colOff>1333500</xdr:colOff>
      <xdr:row>5</xdr:row>
      <xdr:rowOff>19050</xdr:rowOff>
    </xdr:to>
    <xdr:sp macro="" textlink="">
      <xdr:nvSpPr>
        <xdr:cNvPr id="4" name="TextBox 3">
          <a:extLst>
            <a:ext uri="{FF2B5EF4-FFF2-40B4-BE49-F238E27FC236}">
              <a16:creationId xmlns:a16="http://schemas.microsoft.com/office/drawing/2014/main" id="{28821C60-D07D-43EF-AF24-9C0F27B3850C}"/>
            </a:ext>
          </a:extLst>
        </xdr:cNvPr>
        <xdr:cNvSpPr txBox="1"/>
      </xdr:nvSpPr>
      <xdr:spPr>
        <a:xfrm>
          <a:off x="13058775" y="1076326"/>
          <a:ext cx="209550" cy="171449"/>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1</a:t>
          </a:r>
        </a:p>
      </xdr:txBody>
    </xdr:sp>
    <xdr:clientData/>
  </xdr:twoCellAnchor>
  <xdr:twoCellAnchor>
    <xdr:from>
      <xdr:col>4</xdr:col>
      <xdr:colOff>409575</xdr:colOff>
      <xdr:row>8</xdr:row>
      <xdr:rowOff>19051</xdr:rowOff>
    </xdr:from>
    <xdr:to>
      <xdr:col>5</xdr:col>
      <xdr:colOff>0</xdr:colOff>
      <xdr:row>9</xdr:row>
      <xdr:rowOff>0</xdr:rowOff>
    </xdr:to>
    <xdr:sp macro="" textlink="">
      <xdr:nvSpPr>
        <xdr:cNvPr id="5" name="TextBox 4">
          <a:extLst>
            <a:ext uri="{FF2B5EF4-FFF2-40B4-BE49-F238E27FC236}">
              <a16:creationId xmlns:a16="http://schemas.microsoft.com/office/drawing/2014/main" id="{19849C4F-5B2A-4188-AB4D-B990DF5AE2F8}"/>
            </a:ext>
          </a:extLst>
        </xdr:cNvPr>
        <xdr:cNvSpPr txBox="1"/>
      </xdr:nvSpPr>
      <xdr:spPr>
        <a:xfrm>
          <a:off x="5248275" y="1828801"/>
          <a:ext cx="209550" cy="171449"/>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1</a:t>
          </a:r>
        </a:p>
      </xdr:txBody>
    </xdr:sp>
    <xdr:clientData/>
  </xdr:twoCellAnchor>
  <xdr:twoCellAnchor>
    <xdr:from>
      <xdr:col>10</xdr:col>
      <xdr:colOff>1533525</xdr:colOff>
      <xdr:row>5</xdr:row>
      <xdr:rowOff>66676</xdr:rowOff>
    </xdr:from>
    <xdr:to>
      <xdr:col>10</xdr:col>
      <xdr:colOff>1743075</xdr:colOff>
      <xdr:row>6</xdr:row>
      <xdr:rowOff>47625</xdr:rowOff>
    </xdr:to>
    <xdr:sp macro="" textlink="">
      <xdr:nvSpPr>
        <xdr:cNvPr id="6" name="TextBox 5">
          <a:extLst>
            <a:ext uri="{FF2B5EF4-FFF2-40B4-BE49-F238E27FC236}">
              <a16:creationId xmlns:a16="http://schemas.microsoft.com/office/drawing/2014/main" id="{4688C6E3-1CA2-428E-B95F-197D772EFFBB}"/>
            </a:ext>
          </a:extLst>
        </xdr:cNvPr>
        <xdr:cNvSpPr txBox="1"/>
      </xdr:nvSpPr>
      <xdr:spPr>
        <a:xfrm>
          <a:off x="13468350" y="1295401"/>
          <a:ext cx="209550" cy="171449"/>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2</a:t>
          </a:r>
        </a:p>
      </xdr:txBody>
    </xdr:sp>
    <xdr:clientData/>
  </xdr:twoCellAnchor>
  <xdr:twoCellAnchor>
    <xdr:from>
      <xdr:col>4</xdr:col>
      <xdr:colOff>409575</xdr:colOff>
      <xdr:row>9</xdr:row>
      <xdr:rowOff>9526</xdr:rowOff>
    </xdr:from>
    <xdr:to>
      <xdr:col>5</xdr:col>
      <xdr:colOff>0</xdr:colOff>
      <xdr:row>9</xdr:row>
      <xdr:rowOff>180975</xdr:rowOff>
    </xdr:to>
    <xdr:sp macro="" textlink="">
      <xdr:nvSpPr>
        <xdr:cNvPr id="7" name="TextBox 6">
          <a:extLst>
            <a:ext uri="{FF2B5EF4-FFF2-40B4-BE49-F238E27FC236}">
              <a16:creationId xmlns:a16="http://schemas.microsoft.com/office/drawing/2014/main" id="{C4618A96-B421-408B-80AC-5311C6D41675}"/>
            </a:ext>
          </a:extLst>
        </xdr:cNvPr>
        <xdr:cNvSpPr txBox="1"/>
      </xdr:nvSpPr>
      <xdr:spPr>
        <a:xfrm>
          <a:off x="5248275" y="2009776"/>
          <a:ext cx="209550" cy="171449"/>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2</a:t>
          </a:r>
        </a:p>
      </xdr:txBody>
    </xdr:sp>
    <xdr:clientData/>
  </xdr:twoCellAnchor>
  <xdr:twoCellAnchor>
    <xdr:from>
      <xdr:col>10</xdr:col>
      <xdr:colOff>1285875</xdr:colOff>
      <xdr:row>8</xdr:row>
      <xdr:rowOff>142875</xdr:rowOff>
    </xdr:from>
    <xdr:to>
      <xdr:col>10</xdr:col>
      <xdr:colOff>1495425</xdr:colOff>
      <xdr:row>9</xdr:row>
      <xdr:rowOff>123824</xdr:rowOff>
    </xdr:to>
    <xdr:sp macro="" textlink="">
      <xdr:nvSpPr>
        <xdr:cNvPr id="8" name="TextBox 7">
          <a:extLst>
            <a:ext uri="{FF2B5EF4-FFF2-40B4-BE49-F238E27FC236}">
              <a16:creationId xmlns:a16="http://schemas.microsoft.com/office/drawing/2014/main" id="{DB94B6FE-1C3E-4F6E-8C98-B2CA378402EB}"/>
            </a:ext>
          </a:extLst>
        </xdr:cNvPr>
        <xdr:cNvSpPr txBox="1"/>
      </xdr:nvSpPr>
      <xdr:spPr>
        <a:xfrm>
          <a:off x="13220700" y="1952625"/>
          <a:ext cx="209550" cy="17144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3</a:t>
          </a:r>
        </a:p>
      </xdr:txBody>
    </xdr:sp>
    <xdr:clientData/>
  </xdr:twoCellAnchor>
  <xdr:twoCellAnchor>
    <xdr:from>
      <xdr:col>4</xdr:col>
      <xdr:colOff>409575</xdr:colOff>
      <xdr:row>10</xdr:row>
      <xdr:rowOff>9525</xdr:rowOff>
    </xdr:from>
    <xdr:to>
      <xdr:col>5</xdr:col>
      <xdr:colOff>0</xdr:colOff>
      <xdr:row>10</xdr:row>
      <xdr:rowOff>180974</xdr:rowOff>
    </xdr:to>
    <xdr:sp macro="" textlink="">
      <xdr:nvSpPr>
        <xdr:cNvPr id="9" name="TextBox 8">
          <a:extLst>
            <a:ext uri="{FF2B5EF4-FFF2-40B4-BE49-F238E27FC236}">
              <a16:creationId xmlns:a16="http://schemas.microsoft.com/office/drawing/2014/main" id="{543C24A9-3F86-472A-A6CE-0727D89E7E34}"/>
            </a:ext>
          </a:extLst>
        </xdr:cNvPr>
        <xdr:cNvSpPr txBox="1"/>
      </xdr:nvSpPr>
      <xdr:spPr>
        <a:xfrm>
          <a:off x="5248275" y="2200275"/>
          <a:ext cx="209550" cy="171449"/>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3</a:t>
          </a:r>
        </a:p>
      </xdr:txBody>
    </xdr:sp>
    <xdr:clientData/>
  </xdr:twoCellAnchor>
  <xdr:twoCellAnchor>
    <xdr:from>
      <xdr:col>10</xdr:col>
      <xdr:colOff>1866900</xdr:colOff>
      <xdr:row>8</xdr:row>
      <xdr:rowOff>152400</xdr:rowOff>
    </xdr:from>
    <xdr:to>
      <xdr:col>10</xdr:col>
      <xdr:colOff>2076450</xdr:colOff>
      <xdr:row>9</xdr:row>
      <xdr:rowOff>133349</xdr:rowOff>
    </xdr:to>
    <xdr:sp macro="" textlink="">
      <xdr:nvSpPr>
        <xdr:cNvPr id="10" name="TextBox 9">
          <a:extLst>
            <a:ext uri="{FF2B5EF4-FFF2-40B4-BE49-F238E27FC236}">
              <a16:creationId xmlns:a16="http://schemas.microsoft.com/office/drawing/2014/main" id="{F700B65C-A909-4ACC-A18D-F7E2761C0935}"/>
            </a:ext>
          </a:extLst>
        </xdr:cNvPr>
        <xdr:cNvSpPr txBox="1"/>
      </xdr:nvSpPr>
      <xdr:spPr>
        <a:xfrm>
          <a:off x="13801725" y="1962150"/>
          <a:ext cx="209550" cy="17144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4</a:t>
          </a:r>
        </a:p>
      </xdr:txBody>
    </xdr:sp>
    <xdr:clientData/>
  </xdr:twoCellAnchor>
  <xdr:twoCellAnchor>
    <xdr:from>
      <xdr:col>4</xdr:col>
      <xdr:colOff>409575</xdr:colOff>
      <xdr:row>11</xdr:row>
      <xdr:rowOff>0</xdr:rowOff>
    </xdr:from>
    <xdr:to>
      <xdr:col>5</xdr:col>
      <xdr:colOff>0</xdr:colOff>
      <xdr:row>11</xdr:row>
      <xdr:rowOff>171449</xdr:rowOff>
    </xdr:to>
    <xdr:sp macro="" textlink="">
      <xdr:nvSpPr>
        <xdr:cNvPr id="11" name="TextBox 10">
          <a:extLst>
            <a:ext uri="{FF2B5EF4-FFF2-40B4-BE49-F238E27FC236}">
              <a16:creationId xmlns:a16="http://schemas.microsoft.com/office/drawing/2014/main" id="{0BE60E47-0CF9-4654-81E0-7AB08CAA57ED}"/>
            </a:ext>
          </a:extLst>
        </xdr:cNvPr>
        <xdr:cNvSpPr txBox="1"/>
      </xdr:nvSpPr>
      <xdr:spPr>
        <a:xfrm>
          <a:off x="5248275" y="2381250"/>
          <a:ext cx="209550" cy="17144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4</a:t>
          </a:r>
        </a:p>
      </xdr:txBody>
    </xdr:sp>
    <xdr:clientData/>
  </xdr:twoCellAnchor>
  <xdr:twoCellAnchor>
    <xdr:from>
      <xdr:col>10</xdr:col>
      <xdr:colOff>1438275</xdr:colOff>
      <xdr:row>12</xdr:row>
      <xdr:rowOff>66675</xdr:rowOff>
    </xdr:from>
    <xdr:to>
      <xdr:col>10</xdr:col>
      <xdr:colOff>1647825</xdr:colOff>
      <xdr:row>13</xdr:row>
      <xdr:rowOff>47624</xdr:rowOff>
    </xdr:to>
    <xdr:sp macro="" textlink="">
      <xdr:nvSpPr>
        <xdr:cNvPr id="12" name="TextBox 11">
          <a:extLst>
            <a:ext uri="{FF2B5EF4-FFF2-40B4-BE49-F238E27FC236}">
              <a16:creationId xmlns:a16="http://schemas.microsoft.com/office/drawing/2014/main" id="{2F8F2A4B-5B61-493E-BF9C-AF0AC9F9FE03}"/>
            </a:ext>
          </a:extLst>
        </xdr:cNvPr>
        <xdr:cNvSpPr txBox="1"/>
      </xdr:nvSpPr>
      <xdr:spPr>
        <a:xfrm>
          <a:off x="13373100" y="2638425"/>
          <a:ext cx="209550" cy="171449"/>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5</a:t>
          </a:r>
        </a:p>
      </xdr:txBody>
    </xdr:sp>
    <xdr:clientData/>
  </xdr:twoCellAnchor>
  <xdr:twoCellAnchor>
    <xdr:from>
      <xdr:col>4</xdr:col>
      <xdr:colOff>409575</xdr:colOff>
      <xdr:row>15</xdr:row>
      <xdr:rowOff>19050</xdr:rowOff>
    </xdr:from>
    <xdr:to>
      <xdr:col>5</xdr:col>
      <xdr:colOff>0</xdr:colOff>
      <xdr:row>15</xdr:row>
      <xdr:rowOff>190499</xdr:rowOff>
    </xdr:to>
    <xdr:sp macro="" textlink="">
      <xdr:nvSpPr>
        <xdr:cNvPr id="14" name="TextBox 13">
          <a:extLst>
            <a:ext uri="{FF2B5EF4-FFF2-40B4-BE49-F238E27FC236}">
              <a16:creationId xmlns:a16="http://schemas.microsoft.com/office/drawing/2014/main" id="{695245A1-7545-4C86-B8DF-7513236D1E3B}"/>
            </a:ext>
          </a:extLst>
        </xdr:cNvPr>
        <xdr:cNvSpPr txBox="1"/>
      </xdr:nvSpPr>
      <xdr:spPr>
        <a:xfrm>
          <a:off x="5248275" y="3181350"/>
          <a:ext cx="209550" cy="171449"/>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ysClr val="windowText" lastClr="000000"/>
              </a:solidFill>
            </a:rPr>
            <a:t>5</a:t>
          </a:r>
        </a:p>
      </xdr:txBody>
    </xdr:sp>
    <xdr:clientData/>
  </xdr:twoCellAnchor>
  <xdr:twoCellAnchor>
    <xdr:from>
      <xdr:col>10</xdr:col>
      <xdr:colOff>476250</xdr:colOff>
      <xdr:row>23</xdr:row>
      <xdr:rowOff>142875</xdr:rowOff>
    </xdr:from>
    <xdr:to>
      <xdr:col>10</xdr:col>
      <xdr:colOff>685800</xdr:colOff>
      <xdr:row>24</xdr:row>
      <xdr:rowOff>114299</xdr:rowOff>
    </xdr:to>
    <xdr:sp macro="" textlink="">
      <xdr:nvSpPr>
        <xdr:cNvPr id="15" name="TextBox 14">
          <a:extLst>
            <a:ext uri="{FF2B5EF4-FFF2-40B4-BE49-F238E27FC236}">
              <a16:creationId xmlns:a16="http://schemas.microsoft.com/office/drawing/2014/main" id="{0B07181F-5E33-44FF-9B27-A863177D830B}"/>
            </a:ext>
          </a:extLst>
        </xdr:cNvPr>
        <xdr:cNvSpPr txBox="1"/>
      </xdr:nvSpPr>
      <xdr:spPr>
        <a:xfrm>
          <a:off x="12411075" y="4857750"/>
          <a:ext cx="209550" cy="171449"/>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6</a:t>
          </a:r>
        </a:p>
      </xdr:txBody>
    </xdr:sp>
    <xdr:clientData/>
  </xdr:twoCellAnchor>
  <xdr:twoCellAnchor>
    <xdr:from>
      <xdr:col>7</xdr:col>
      <xdr:colOff>390525</xdr:colOff>
      <xdr:row>8</xdr:row>
      <xdr:rowOff>9525</xdr:rowOff>
    </xdr:from>
    <xdr:to>
      <xdr:col>7</xdr:col>
      <xdr:colOff>600075</xdr:colOff>
      <xdr:row>8</xdr:row>
      <xdr:rowOff>180974</xdr:rowOff>
    </xdr:to>
    <xdr:sp macro="" textlink="">
      <xdr:nvSpPr>
        <xdr:cNvPr id="16" name="TextBox 15">
          <a:extLst>
            <a:ext uri="{FF2B5EF4-FFF2-40B4-BE49-F238E27FC236}">
              <a16:creationId xmlns:a16="http://schemas.microsoft.com/office/drawing/2014/main" id="{A7AD9D5D-C262-41F3-A677-47F78B38B1D5}"/>
            </a:ext>
          </a:extLst>
        </xdr:cNvPr>
        <xdr:cNvSpPr txBox="1"/>
      </xdr:nvSpPr>
      <xdr:spPr>
        <a:xfrm>
          <a:off x="8810625" y="1819275"/>
          <a:ext cx="209550" cy="171449"/>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200">
              <a:solidFill>
                <a:schemeClr val="bg1"/>
              </a:solidFill>
            </a:rPr>
            <a:t>6</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B34225-E228-4792-B235-226564DC5106}" name="Table1" displayName="Table1" ref="A1:I2" insertRow="1" totalsRowShown="0" headerRowDxfId="5">
  <autoFilter ref="A1:I2" xr:uid="{99B34225-E228-4792-B235-226564DC5106}"/>
  <tableColumns count="9">
    <tableColumn id="1" xr3:uid="{22B7CC73-27B6-48FC-ACE2-BF37D1C4341E}" name="Date" dataDxfId="4"/>
    <tableColumn id="2" xr3:uid="{D566A9F5-1BF5-4610-B0E9-845D915320C5}" name="LP Amount"/>
    <tableColumn id="3" xr3:uid="{AB574643-9C59-4EF1-8E71-E3CEF81C9601}" name="Drip"/>
    <tableColumn id="4" xr3:uid="{9708484E-9248-4B53-8F0C-4845326965F9}" name="BUSD"/>
    <tableColumn id="5" xr3:uid="{C576CB93-C0FC-4BF0-86A2-B359E8DC5640}" name="Drip Price"/>
    <tableColumn id="6" xr3:uid="{242A29BC-D7B8-4CFF-AC51-7BA5491DDEDC}" name="Total Value" dataDxfId="3">
      <calculatedColumnFormula>D2+(C2*E2)</calculatedColumnFormula>
    </tableColumn>
    <tableColumn id="7" xr3:uid="{C8F42778-5040-4C11-9B29-07741339063B}" name="Value Per LP" dataDxfId="2">
      <calculatedColumnFormula>IFERROR(F2/B2,0)</calculatedColumnFormula>
    </tableColumn>
    <tableColumn id="8" xr3:uid="{517271B5-6DFD-4570-B960-8154E3815C86}" name="Gas Fees" dataDxfId="1">
      <calculatedColumnFormula>IF(G2=0,0,2*0.46)</calculatedColumnFormula>
    </tableColumn>
    <tableColumn id="9" xr3:uid="{993DC9AB-68D0-4BF8-B1EB-EA50BBAF7B5F}" name="Net" dataDxfId="0">
      <calculatedColumnFormula>F2-H2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hemanor.farm/referrals/0xC36217D24FC90C61bb0CD15f538C11792DB29a79" TargetMode="External"/><Relationship Id="rId2" Type="http://schemas.openxmlformats.org/officeDocument/2006/relationships/hyperlink" Target="https://t.me/Delyptos" TargetMode="External"/><Relationship Id="rId1" Type="http://schemas.openxmlformats.org/officeDocument/2006/relationships/hyperlink" Target="https://twitter.com/delid4ve" TargetMode="External"/><Relationship Id="rId5" Type="http://schemas.openxmlformats.org/officeDocument/2006/relationships/image" Target="../media/image1.jpeg"/><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pancakeswap.finance/info/pool/0xa0feb3c81a36e885b6608df7f0ff69db97491b58" TargetMode="External"/><Relationship Id="rId1" Type="http://schemas.openxmlformats.org/officeDocument/2006/relationships/hyperlink" Target="https://bscscan.com/address/0xa0feb3c81a36e885b6608df7f0ff69db97491b58" TargetMode="External"/><Relationship Id="rId5" Type="http://schemas.openxmlformats.org/officeDocument/2006/relationships/image" Target="../media/image1.jpeg"/><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image" Target="../media/image3.png"/></Relationships>
</file>

<file path=xl/worksheets/_rels/sheet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1B78A-AEB2-4836-A838-592EEA21D68F}">
  <sheetPr>
    <pageSetUpPr autoPageBreaks="0"/>
  </sheetPr>
  <dimension ref="A1:AF1501"/>
  <sheetViews>
    <sheetView showGridLines="0" showRowColHeaders="0" tabSelected="1" zoomScaleNormal="100" workbookViewId="0">
      <selection activeCell="A12" sqref="A12:R12"/>
    </sheetView>
  </sheetViews>
  <sheetFormatPr defaultRowHeight="15" x14ac:dyDescent="0.25"/>
  <cols>
    <col min="1" max="1" width="1.5703125" style="3" customWidth="1"/>
    <col min="2" max="2" width="7" style="3" customWidth="1"/>
    <col min="3" max="3" width="11.85546875" style="3" customWidth="1"/>
    <col min="4" max="6" width="11.85546875" style="1" customWidth="1"/>
    <col min="7" max="12" width="11.85546875" style="53" customWidth="1"/>
    <col min="13" max="13" width="11.85546875" style="1" customWidth="1"/>
    <col min="14" max="14" width="11.85546875" style="5" customWidth="1"/>
    <col min="15" max="15" width="11.85546875" style="54" customWidth="1"/>
    <col min="16" max="17" width="11.85546875" style="55" customWidth="1"/>
    <col min="18" max="18" width="11.140625" style="1" customWidth="1"/>
    <col min="19" max="25" width="11.85546875" style="1" customWidth="1"/>
    <col min="26" max="26" width="11.85546875" style="2" customWidth="1"/>
    <col min="27" max="27" width="11.85546875" style="3" customWidth="1"/>
    <col min="28" max="28" width="15.42578125" style="4" customWidth="1"/>
    <col min="29" max="29" width="11.28515625" style="5" customWidth="1"/>
    <col min="30" max="30" width="14.28515625" style="3" customWidth="1"/>
    <col min="31" max="31" width="14.140625" style="3" customWidth="1"/>
    <col min="32" max="32" width="11.28515625" style="3" customWidth="1"/>
    <col min="33" max="16384" width="9.140625" style="3"/>
  </cols>
  <sheetData>
    <row r="1" spans="1:29" s="1" customFormat="1" ht="15" customHeight="1" x14ac:dyDescent="0.25">
      <c r="A1" s="216" t="s">
        <v>20</v>
      </c>
      <c r="B1" s="216"/>
      <c r="C1" s="216"/>
      <c r="D1" s="216"/>
      <c r="E1" s="216"/>
      <c r="F1" s="216"/>
      <c r="G1" s="216"/>
      <c r="H1" s="216"/>
      <c r="I1" s="216"/>
      <c r="J1" s="216"/>
      <c r="K1" s="216"/>
      <c r="L1" s="216"/>
      <c r="M1" s="216"/>
      <c r="N1" s="216"/>
      <c r="O1" s="216"/>
      <c r="P1" s="216"/>
      <c r="Q1" s="216"/>
      <c r="R1" s="216"/>
      <c r="Z1" s="2"/>
      <c r="AA1" s="3"/>
      <c r="AB1" s="4"/>
      <c r="AC1" s="5"/>
    </row>
    <row r="2" spans="1:29" s="1" customFormat="1" ht="15" customHeight="1" x14ac:dyDescent="0.25">
      <c r="A2" s="216"/>
      <c r="B2" s="216"/>
      <c r="C2" s="216"/>
      <c r="D2" s="216"/>
      <c r="E2" s="216"/>
      <c r="F2" s="216"/>
      <c r="G2" s="216"/>
      <c r="H2" s="216"/>
      <c r="I2" s="216"/>
      <c r="J2" s="216"/>
      <c r="K2" s="216"/>
      <c r="L2" s="216"/>
      <c r="M2" s="216"/>
      <c r="N2" s="216"/>
      <c r="O2" s="216"/>
      <c r="P2" s="216"/>
      <c r="Q2" s="216"/>
      <c r="R2" s="216"/>
      <c r="Z2" s="2"/>
      <c r="AA2" s="3"/>
      <c r="AB2" s="4"/>
      <c r="AC2" s="5"/>
    </row>
    <row r="3" spans="1:29" s="1" customFormat="1" ht="26.25" customHeight="1" x14ac:dyDescent="0.25">
      <c r="A3" s="217" t="s">
        <v>21</v>
      </c>
      <c r="B3" s="217"/>
      <c r="C3" s="217"/>
      <c r="D3" s="217"/>
      <c r="E3" s="217"/>
      <c r="F3" s="217"/>
      <c r="G3" s="217"/>
      <c r="H3" s="217"/>
      <c r="I3" s="217"/>
      <c r="J3" s="217"/>
      <c r="K3" s="217"/>
      <c r="L3" s="217"/>
      <c r="M3" s="217"/>
      <c r="N3" s="217"/>
      <c r="O3" s="217"/>
      <c r="P3" s="217"/>
      <c r="Q3" s="217"/>
      <c r="R3" s="217"/>
      <c r="Z3" s="2"/>
      <c r="AA3" s="3"/>
      <c r="AB3" s="4"/>
      <c r="AC3" s="5"/>
    </row>
    <row r="4" spans="1:29" s="1" customFormat="1" ht="15" customHeight="1" x14ac:dyDescent="0.25">
      <c r="A4" s="217"/>
      <c r="B4" s="217"/>
      <c r="C4" s="217"/>
      <c r="D4" s="217"/>
      <c r="E4" s="217"/>
      <c r="F4" s="217"/>
      <c r="G4" s="217"/>
      <c r="H4" s="217"/>
      <c r="I4" s="217"/>
      <c r="J4" s="217"/>
      <c r="K4" s="217"/>
      <c r="L4" s="217"/>
      <c r="M4" s="217"/>
      <c r="N4" s="217"/>
      <c r="O4" s="217"/>
      <c r="P4" s="217"/>
      <c r="Q4" s="217"/>
      <c r="R4" s="217"/>
      <c r="Z4" s="2"/>
      <c r="AA4" s="3"/>
      <c r="AB4" s="4"/>
      <c r="AC4" s="5"/>
    </row>
    <row r="5" spans="1:29" s="1" customFormat="1" ht="24.75" customHeight="1" x14ac:dyDescent="0.25">
      <c r="A5" s="218" t="s">
        <v>7</v>
      </c>
      <c r="B5" s="219"/>
      <c r="C5" s="219"/>
      <c r="D5" s="219"/>
      <c r="E5" s="219"/>
      <c r="F5" s="219"/>
      <c r="G5" s="219"/>
      <c r="H5" s="219"/>
      <c r="I5" s="219"/>
      <c r="J5" s="219"/>
      <c r="K5" s="219"/>
      <c r="L5" s="219"/>
      <c r="M5" s="219"/>
      <c r="N5" s="219"/>
      <c r="O5" s="219"/>
      <c r="P5" s="219"/>
      <c r="Q5" s="219"/>
      <c r="R5" s="219"/>
      <c r="Z5" s="2"/>
      <c r="AA5" s="3"/>
      <c r="AB5" s="4"/>
      <c r="AC5" s="5"/>
    </row>
    <row r="6" spans="1:29" s="1" customFormat="1" ht="20.25" customHeight="1" x14ac:dyDescent="0.25">
      <c r="A6" s="220" t="s">
        <v>3</v>
      </c>
      <c r="B6" s="220"/>
      <c r="C6" s="220"/>
      <c r="D6" s="222" t="s">
        <v>2</v>
      </c>
      <c r="E6" s="222"/>
      <c r="F6" s="222"/>
      <c r="G6" s="222"/>
      <c r="H6" s="222"/>
      <c r="I6" s="222"/>
      <c r="J6" s="222"/>
      <c r="K6" s="222"/>
      <c r="L6" s="222"/>
      <c r="M6" s="222"/>
      <c r="N6" s="222"/>
      <c r="O6" s="222"/>
      <c r="P6" s="222"/>
      <c r="Q6" s="222"/>
      <c r="R6" s="222"/>
      <c r="Z6" s="2"/>
      <c r="AA6" s="3"/>
      <c r="AB6" s="4"/>
      <c r="AC6" s="5"/>
    </row>
    <row r="7" spans="1:29" s="1" customFormat="1" ht="20.25" customHeight="1" x14ac:dyDescent="0.25">
      <c r="A7" s="220" t="s">
        <v>4</v>
      </c>
      <c r="B7" s="220"/>
      <c r="C7" s="220"/>
      <c r="D7" s="223" t="s">
        <v>5</v>
      </c>
      <c r="E7" s="223"/>
      <c r="F7" s="223"/>
      <c r="G7" s="223"/>
      <c r="H7" s="223"/>
      <c r="I7" s="223"/>
      <c r="J7" s="223"/>
      <c r="K7" s="223"/>
      <c r="L7" s="223"/>
      <c r="M7" s="223"/>
      <c r="N7" s="223"/>
      <c r="O7" s="223"/>
      <c r="P7" s="223"/>
      <c r="Q7" s="223"/>
      <c r="R7" s="223"/>
      <c r="Z7" s="2"/>
      <c r="AA7" s="3"/>
      <c r="AB7" s="4"/>
      <c r="AC7" s="5"/>
    </row>
    <row r="8" spans="1:29" s="1" customFormat="1" ht="20.25" customHeight="1" x14ac:dyDescent="0.25">
      <c r="A8" s="220" t="s">
        <v>22</v>
      </c>
      <c r="B8" s="220"/>
      <c r="C8" s="220"/>
      <c r="D8" s="222" t="s">
        <v>6</v>
      </c>
      <c r="E8" s="222"/>
      <c r="F8" s="222"/>
      <c r="G8" s="222"/>
      <c r="H8" s="222"/>
      <c r="I8" s="222"/>
      <c r="J8" s="222"/>
      <c r="K8" s="222"/>
      <c r="L8" s="222"/>
      <c r="M8" s="222"/>
      <c r="N8" s="222"/>
      <c r="O8" s="222"/>
      <c r="P8" s="222"/>
      <c r="Q8" s="222"/>
      <c r="R8" s="222"/>
      <c r="Z8" s="2"/>
      <c r="AA8" s="3"/>
      <c r="AB8" s="4"/>
      <c r="AC8" s="5"/>
    </row>
    <row r="9" spans="1:29" s="1" customFormat="1" ht="20.25" customHeight="1" x14ac:dyDescent="0.25">
      <c r="A9" s="220" t="s">
        <v>0</v>
      </c>
      <c r="B9" s="220"/>
      <c r="C9" s="220"/>
      <c r="D9" s="223" t="s">
        <v>1</v>
      </c>
      <c r="E9" s="223"/>
      <c r="F9" s="223"/>
      <c r="G9" s="223"/>
      <c r="H9" s="223"/>
      <c r="I9" s="223"/>
      <c r="J9" s="223"/>
      <c r="K9" s="223"/>
      <c r="L9" s="223"/>
      <c r="M9" s="223"/>
      <c r="N9" s="223"/>
      <c r="O9" s="223"/>
      <c r="P9" s="223"/>
      <c r="Q9" s="223"/>
      <c r="R9" s="223"/>
      <c r="Z9" s="2"/>
      <c r="AA9" s="3"/>
      <c r="AB9" s="4"/>
      <c r="AC9" s="5"/>
    </row>
    <row r="10" spans="1:29" s="1" customFormat="1" ht="15" customHeight="1" x14ac:dyDescent="0.25">
      <c r="A10" s="7"/>
      <c r="D10" s="6"/>
      <c r="E10" s="8"/>
      <c r="F10" s="6"/>
      <c r="G10" s="6"/>
      <c r="H10" s="6"/>
      <c r="I10" s="6"/>
      <c r="J10" s="6"/>
      <c r="K10" s="6"/>
      <c r="L10" s="6"/>
      <c r="M10" s="6"/>
      <c r="N10" s="62"/>
      <c r="O10" s="61"/>
      <c r="P10" s="61"/>
      <c r="Q10" s="9"/>
      <c r="R10" s="60"/>
      <c r="Z10" s="2"/>
      <c r="AA10" s="3"/>
      <c r="AB10" s="4"/>
      <c r="AC10" s="5"/>
    </row>
    <row r="11" spans="1:29" s="1" customFormat="1" ht="20.25" customHeight="1" x14ac:dyDescent="0.25">
      <c r="A11" s="221" t="s">
        <v>23</v>
      </c>
      <c r="B11" s="221"/>
      <c r="C11" s="221"/>
      <c r="D11" s="221"/>
      <c r="E11" s="221"/>
      <c r="F11" s="221"/>
      <c r="G11" s="221"/>
      <c r="H11" s="221"/>
      <c r="I11" s="221"/>
      <c r="J11" s="221"/>
      <c r="K11" s="221"/>
      <c r="L11" s="221"/>
      <c r="M11" s="221"/>
      <c r="N11" s="221"/>
      <c r="O11" s="221"/>
      <c r="P11" s="221"/>
      <c r="Q11" s="221"/>
      <c r="R11" s="221"/>
      <c r="Z11" s="2"/>
      <c r="AA11" s="3"/>
      <c r="AB11" s="4"/>
      <c r="AC11" s="5"/>
    </row>
    <row r="12" spans="1:29" s="1" customFormat="1" ht="20.25" customHeight="1" x14ac:dyDescent="0.25">
      <c r="A12" s="221" t="s">
        <v>8</v>
      </c>
      <c r="B12" s="221"/>
      <c r="C12" s="221"/>
      <c r="D12" s="221"/>
      <c r="E12" s="221"/>
      <c r="F12" s="221"/>
      <c r="G12" s="221"/>
      <c r="H12" s="221"/>
      <c r="I12" s="221"/>
      <c r="J12" s="221"/>
      <c r="K12" s="221"/>
      <c r="L12" s="221"/>
      <c r="M12" s="221"/>
      <c r="N12" s="221"/>
      <c r="O12" s="221"/>
      <c r="P12" s="221"/>
      <c r="Q12" s="221"/>
      <c r="R12" s="221"/>
      <c r="Z12" s="2"/>
      <c r="AA12" s="3"/>
      <c r="AB12" s="4"/>
      <c r="AC12" s="5"/>
    </row>
    <row r="13" spans="1:29" s="1" customFormat="1" ht="15" customHeight="1" x14ac:dyDescent="0.25">
      <c r="A13" s="10"/>
      <c r="D13" s="50"/>
      <c r="E13" s="10"/>
      <c r="F13" s="10"/>
      <c r="G13" s="11"/>
      <c r="H13" s="11"/>
      <c r="I13" s="11"/>
      <c r="J13" s="11"/>
      <c r="K13" s="11"/>
      <c r="L13" s="11"/>
      <c r="M13" s="50"/>
      <c r="N13" s="64"/>
      <c r="O13" s="61"/>
      <c r="P13" s="61"/>
      <c r="Q13" s="9"/>
      <c r="R13" s="60"/>
      <c r="Z13" s="2"/>
      <c r="AA13" s="3"/>
      <c r="AB13" s="4"/>
      <c r="AC13" s="5"/>
    </row>
    <row r="14" spans="1:29" s="1" customFormat="1" ht="18.75" x14ac:dyDescent="0.3">
      <c r="A14" s="65"/>
      <c r="D14" s="50"/>
      <c r="E14" s="10"/>
      <c r="F14" s="10"/>
      <c r="G14" s="10"/>
      <c r="H14" s="10"/>
      <c r="I14" s="11"/>
      <c r="J14" s="11"/>
      <c r="K14" s="11"/>
      <c r="L14" s="11"/>
      <c r="M14" s="50"/>
      <c r="N14" s="64"/>
      <c r="O14" s="63"/>
      <c r="P14" s="61"/>
      <c r="Q14" s="9"/>
      <c r="R14" s="60"/>
      <c r="Z14" s="2"/>
      <c r="AA14" s="3"/>
      <c r="AB14" s="4"/>
      <c r="AC14" s="5"/>
    </row>
    <row r="15" spans="1:29" s="1" customFormat="1" x14ac:dyDescent="0.25">
      <c r="A15" s="34"/>
      <c r="B15" s="10"/>
      <c r="C15" s="10"/>
      <c r="D15" s="50"/>
      <c r="E15" s="50"/>
      <c r="F15" s="10"/>
      <c r="G15" s="10"/>
      <c r="H15" s="10"/>
      <c r="I15" s="11"/>
      <c r="J15" s="11"/>
      <c r="K15" s="11"/>
      <c r="L15" s="11"/>
      <c r="M15" s="50"/>
      <c r="N15" s="64"/>
      <c r="O15" s="63"/>
      <c r="P15" s="61"/>
      <c r="Q15" s="9"/>
      <c r="R15" s="60"/>
      <c r="Z15" s="2"/>
      <c r="AA15" s="3"/>
      <c r="AB15" s="4"/>
      <c r="AC15" s="5"/>
    </row>
    <row r="16" spans="1:29" s="1" customFormat="1" x14ac:dyDescent="0.25">
      <c r="A16" s="34"/>
      <c r="B16" s="10"/>
      <c r="C16" s="10"/>
      <c r="D16" s="50"/>
      <c r="E16" s="50"/>
      <c r="F16" s="10"/>
      <c r="G16" s="10"/>
      <c r="H16" s="10"/>
      <c r="I16" s="11"/>
      <c r="J16" s="11"/>
      <c r="K16" s="11"/>
      <c r="L16" s="11"/>
      <c r="M16" s="50"/>
      <c r="N16" s="64"/>
      <c r="O16" s="63"/>
      <c r="P16" s="63"/>
      <c r="Q16" s="9"/>
      <c r="R16" s="60"/>
      <c r="Z16" s="2"/>
      <c r="AA16" s="3"/>
      <c r="AB16" s="4"/>
      <c r="AC16" s="5"/>
    </row>
    <row r="17" spans="1:29" x14ac:dyDescent="0.25">
      <c r="A17" s="34"/>
      <c r="B17" s="10"/>
      <c r="C17" s="10"/>
      <c r="D17" s="50"/>
      <c r="E17" s="50"/>
      <c r="F17" s="10"/>
      <c r="G17" s="10"/>
      <c r="H17" s="10"/>
      <c r="I17" s="11"/>
      <c r="J17" s="11"/>
      <c r="K17" s="11"/>
      <c r="L17" s="11"/>
      <c r="M17" s="50"/>
      <c r="N17" s="64"/>
      <c r="O17" s="26"/>
      <c r="P17" s="27"/>
      <c r="Q17" s="27"/>
      <c r="R17" s="60"/>
    </row>
    <row r="18" spans="1:29" x14ac:dyDescent="0.25">
      <c r="A18" s="34"/>
      <c r="B18" s="10"/>
      <c r="C18" s="10"/>
      <c r="D18" s="50"/>
      <c r="E18" s="50"/>
      <c r="F18" s="50"/>
      <c r="G18" s="11"/>
      <c r="H18" s="11"/>
      <c r="I18" s="11"/>
      <c r="J18" s="11"/>
      <c r="K18" s="11"/>
      <c r="L18" s="11"/>
      <c r="M18" s="50"/>
      <c r="N18" s="64"/>
      <c r="O18" s="26"/>
      <c r="P18" s="27"/>
      <c r="Q18" s="27"/>
      <c r="R18" s="60"/>
    </row>
    <row r="19" spans="1:29" x14ac:dyDescent="0.25">
      <c r="A19" s="34"/>
      <c r="B19" s="10"/>
      <c r="C19" s="10"/>
      <c r="D19" s="50"/>
      <c r="E19" s="50"/>
      <c r="F19" s="50"/>
      <c r="G19" s="11"/>
      <c r="H19" s="11"/>
      <c r="I19" s="11"/>
      <c r="J19" s="11"/>
      <c r="K19" s="11"/>
      <c r="L19" s="11"/>
      <c r="M19" s="50"/>
      <c r="N19" s="64"/>
      <c r="O19" s="26"/>
      <c r="P19" s="27"/>
      <c r="Q19" s="27"/>
      <c r="R19" s="60"/>
    </row>
    <row r="20" spans="1:29" ht="6" customHeight="1" x14ac:dyDescent="0.25">
      <c r="A20" s="10"/>
      <c r="B20" s="10"/>
      <c r="C20" s="10"/>
      <c r="D20" s="50"/>
      <c r="E20" s="50"/>
      <c r="F20" s="50"/>
      <c r="G20" s="11"/>
      <c r="H20" s="11"/>
      <c r="I20" s="11"/>
      <c r="J20" s="11"/>
      <c r="K20" s="11"/>
      <c r="L20" s="11"/>
      <c r="M20" s="50"/>
      <c r="N20" s="64"/>
      <c r="O20" s="26"/>
      <c r="P20" s="27"/>
      <c r="Q20" s="27"/>
      <c r="R20" s="60"/>
    </row>
    <row r="21" spans="1:29" x14ac:dyDescent="0.25">
      <c r="A21" s="66"/>
      <c r="B21" s="66"/>
      <c r="C21" s="10"/>
      <c r="D21" s="60"/>
      <c r="E21" s="60"/>
      <c r="F21" s="60"/>
      <c r="G21" s="10"/>
      <c r="H21" s="12"/>
      <c r="I21" s="11"/>
      <c r="J21" s="11"/>
      <c r="K21" s="13"/>
      <c r="L21" s="11"/>
      <c r="M21" s="14"/>
      <c r="N21" s="64"/>
      <c r="O21" s="26"/>
      <c r="P21" s="27"/>
      <c r="Q21" s="27"/>
      <c r="R21" s="60"/>
    </row>
    <row r="22" spans="1:29" ht="18.75" x14ac:dyDescent="0.25">
      <c r="A22" s="66"/>
      <c r="B22" s="66"/>
      <c r="C22" s="10"/>
      <c r="D22" s="60"/>
      <c r="E22" s="60"/>
      <c r="F22" s="60"/>
      <c r="G22" s="10"/>
      <c r="H22" s="67"/>
      <c r="I22" s="15"/>
      <c r="J22" s="15"/>
      <c r="K22" s="68"/>
      <c r="L22" s="15"/>
      <c r="M22" s="14"/>
      <c r="N22" s="64"/>
      <c r="O22" s="26"/>
      <c r="P22" s="27"/>
      <c r="Q22" s="27"/>
      <c r="R22" s="60"/>
    </row>
    <row r="23" spans="1:29" x14ac:dyDescent="0.25">
      <c r="A23" s="66"/>
      <c r="B23" s="66"/>
      <c r="C23" s="10"/>
      <c r="D23" s="60"/>
      <c r="E23" s="60"/>
      <c r="F23" s="60"/>
      <c r="G23" s="10"/>
      <c r="H23" s="17"/>
      <c r="I23" s="17"/>
      <c r="J23" s="16"/>
      <c r="K23" s="17"/>
      <c r="L23" s="17"/>
      <c r="M23" s="10"/>
      <c r="N23" s="64"/>
      <c r="O23" s="26"/>
      <c r="P23" s="27"/>
      <c r="Q23" s="27"/>
      <c r="R23" s="60"/>
    </row>
    <row r="24" spans="1:29" x14ac:dyDescent="0.25">
      <c r="A24" s="66"/>
      <c r="B24" s="66"/>
      <c r="C24" s="10"/>
      <c r="D24" s="60"/>
      <c r="E24" s="60"/>
      <c r="F24" s="60"/>
      <c r="G24" s="10"/>
      <c r="H24" s="68"/>
      <c r="I24" s="18"/>
      <c r="J24" s="19"/>
      <c r="K24" s="24"/>
      <c r="L24" s="69"/>
      <c r="M24" s="10"/>
      <c r="N24" s="70"/>
      <c r="O24" s="21"/>
      <c r="P24" s="22"/>
      <c r="Q24" s="22"/>
      <c r="R24" s="71"/>
    </row>
    <row r="25" spans="1:29" x14ac:dyDescent="0.25">
      <c r="A25" s="66"/>
      <c r="B25" s="66"/>
      <c r="C25" s="10"/>
      <c r="D25" s="60"/>
      <c r="E25" s="60"/>
      <c r="F25" s="60"/>
      <c r="G25" s="10"/>
      <c r="H25" s="72"/>
      <c r="I25" s="20"/>
      <c r="J25" s="10"/>
      <c r="K25" s="24"/>
      <c r="L25" s="24"/>
      <c r="M25" s="10"/>
      <c r="N25" s="70"/>
      <c r="O25" s="21"/>
      <c r="P25" s="22"/>
      <c r="Q25" s="22"/>
      <c r="R25" s="71"/>
    </row>
    <row r="26" spans="1:29" ht="21" x14ac:dyDescent="0.35">
      <c r="A26" s="66"/>
      <c r="B26" s="66"/>
      <c r="C26" s="10"/>
      <c r="D26" s="73"/>
      <c r="E26" s="73"/>
      <c r="F26" s="73"/>
      <c r="G26" s="10"/>
      <c r="H26" s="18"/>
      <c r="I26" s="23"/>
      <c r="J26" s="24"/>
      <c r="K26" s="24"/>
      <c r="L26" s="24"/>
      <c r="M26" s="25"/>
      <c r="N26" s="70"/>
      <c r="O26" s="21"/>
      <c r="P26" s="22"/>
      <c r="Q26" s="22"/>
      <c r="R26" s="71"/>
      <c r="Z26" s="4"/>
      <c r="AA26" s="5"/>
      <c r="AB26" s="3"/>
      <c r="AC26" s="3"/>
    </row>
    <row r="27" spans="1:29" x14ac:dyDescent="0.25">
      <c r="A27" s="66"/>
      <c r="B27" s="66"/>
      <c r="C27" s="10"/>
      <c r="D27" s="58"/>
      <c r="E27" s="58"/>
      <c r="F27" s="74"/>
      <c r="G27" s="10"/>
      <c r="H27" s="18"/>
      <c r="I27" s="23"/>
      <c r="J27" s="24"/>
      <c r="K27" s="24"/>
      <c r="L27" s="24"/>
      <c r="M27" s="50"/>
      <c r="N27" s="64"/>
      <c r="O27" s="26"/>
      <c r="P27" s="27"/>
      <c r="Q27" s="27"/>
      <c r="R27" s="60"/>
      <c r="Z27" s="4"/>
      <c r="AA27" s="5"/>
      <c r="AB27" s="3"/>
      <c r="AC27" s="3"/>
    </row>
    <row r="28" spans="1:29" x14ac:dyDescent="0.25">
      <c r="A28" s="66"/>
      <c r="B28" s="66"/>
      <c r="C28" s="10"/>
      <c r="D28" s="58"/>
      <c r="E28" s="58"/>
      <c r="F28" s="75"/>
      <c r="G28" s="10"/>
      <c r="H28" s="18"/>
      <c r="I28" s="28"/>
      <c r="J28" s="24"/>
      <c r="K28" s="24"/>
      <c r="L28" s="24"/>
      <c r="M28" s="50"/>
      <c r="N28" s="64"/>
      <c r="O28" s="26"/>
      <c r="P28" s="27"/>
      <c r="Q28" s="27"/>
      <c r="R28" s="60"/>
      <c r="Z28" s="4"/>
      <c r="AA28" s="5"/>
      <c r="AB28" s="3"/>
      <c r="AC28" s="3"/>
    </row>
    <row r="29" spans="1:29" x14ac:dyDescent="0.25">
      <c r="A29" s="66"/>
      <c r="B29" s="66"/>
      <c r="C29" s="10"/>
      <c r="D29" s="58"/>
      <c r="E29" s="58"/>
      <c r="F29" s="76"/>
      <c r="G29" s="10"/>
      <c r="H29" s="18"/>
      <c r="I29" s="23"/>
      <c r="J29" s="24"/>
      <c r="K29" s="24"/>
      <c r="L29" s="24"/>
      <c r="M29" s="29"/>
      <c r="N29" s="64"/>
      <c r="O29" s="26"/>
      <c r="P29" s="30"/>
      <c r="Q29" s="30"/>
      <c r="R29" s="31"/>
      <c r="Z29" s="4"/>
      <c r="AA29" s="5"/>
      <c r="AB29" s="3"/>
      <c r="AC29" s="3"/>
    </row>
    <row r="30" spans="1:29" x14ac:dyDescent="0.25">
      <c r="A30" s="66"/>
      <c r="B30" s="66"/>
      <c r="C30" s="10"/>
      <c r="D30" s="58"/>
      <c r="E30" s="58"/>
      <c r="F30" s="25"/>
      <c r="G30" s="10"/>
      <c r="H30" s="18"/>
      <c r="I30" s="32"/>
      <c r="J30" s="24"/>
      <c r="K30" s="24"/>
      <c r="L30" s="24"/>
      <c r="M30" s="29"/>
      <c r="N30" s="64"/>
      <c r="O30" s="26"/>
      <c r="P30" s="30"/>
      <c r="Q30" s="30"/>
      <c r="R30" s="33"/>
      <c r="Z30" s="4"/>
      <c r="AA30" s="5"/>
      <c r="AB30" s="3"/>
      <c r="AC30" s="3"/>
    </row>
    <row r="31" spans="1:29" x14ac:dyDescent="0.25">
      <c r="A31" s="66"/>
      <c r="B31" s="66"/>
      <c r="C31" s="10"/>
      <c r="D31" s="34"/>
      <c r="E31" s="34"/>
      <c r="F31" s="10"/>
      <c r="G31" s="10"/>
      <c r="H31" s="18"/>
      <c r="I31" s="35"/>
      <c r="J31" s="24"/>
      <c r="K31" s="24"/>
      <c r="L31" s="24"/>
      <c r="M31" s="29"/>
      <c r="N31" s="64"/>
      <c r="O31" s="26"/>
      <c r="P31" s="22"/>
      <c r="Q31" s="22"/>
      <c r="R31" s="36"/>
      <c r="Z31" s="4"/>
      <c r="AA31" s="5"/>
      <c r="AB31" s="3"/>
      <c r="AC31" s="3"/>
    </row>
    <row r="32" spans="1:29" x14ac:dyDescent="0.25">
      <c r="A32" s="66"/>
      <c r="B32" s="66"/>
      <c r="C32" s="10"/>
      <c r="D32" s="58"/>
      <c r="E32" s="58"/>
      <c r="F32" s="50"/>
      <c r="G32" s="10"/>
      <c r="H32" s="18"/>
      <c r="I32" s="35"/>
      <c r="J32" s="24"/>
      <c r="K32" s="24"/>
      <c r="L32" s="24"/>
      <c r="M32" s="29"/>
      <c r="N32" s="64"/>
      <c r="O32" s="26"/>
      <c r="P32" s="22"/>
      <c r="Q32" s="22"/>
      <c r="R32" s="36"/>
      <c r="Z32" s="4"/>
      <c r="AA32" s="5"/>
      <c r="AB32" s="3"/>
      <c r="AC32" s="3"/>
    </row>
    <row r="33" spans="1:32" ht="15" customHeight="1" x14ac:dyDescent="0.25">
      <c r="A33" s="66"/>
      <c r="B33" s="66"/>
      <c r="C33" s="10"/>
      <c r="D33" s="58"/>
      <c r="E33" s="58"/>
      <c r="F33" s="29"/>
      <c r="G33" s="10"/>
      <c r="H33" s="18"/>
      <c r="I33" s="35"/>
      <c r="J33" s="24"/>
      <c r="K33" s="24"/>
      <c r="L33" s="24"/>
      <c r="M33" s="29"/>
      <c r="N33" s="64"/>
      <c r="O33" s="26"/>
      <c r="P33" s="22"/>
      <c r="Q33" s="22"/>
      <c r="R33" s="36"/>
      <c r="Z33" s="4"/>
      <c r="AA33" s="5"/>
      <c r="AB33" s="3"/>
      <c r="AC33" s="3"/>
    </row>
    <row r="34" spans="1:32" ht="45.75" customHeight="1" x14ac:dyDescent="0.25">
      <c r="A34" s="66"/>
      <c r="B34" s="66"/>
      <c r="C34" s="10"/>
      <c r="D34" s="59"/>
      <c r="E34" s="59"/>
      <c r="F34" s="77"/>
      <c r="G34" s="10"/>
      <c r="H34" s="15"/>
      <c r="I34" s="23"/>
      <c r="J34" s="24"/>
      <c r="K34" s="24"/>
      <c r="L34" s="24"/>
      <c r="M34" s="29"/>
      <c r="N34" s="64"/>
      <c r="O34" s="26"/>
      <c r="P34" s="22"/>
      <c r="Q34" s="22"/>
      <c r="R34" s="36"/>
      <c r="Z34" s="4"/>
      <c r="AA34" s="5"/>
      <c r="AB34" s="3"/>
      <c r="AC34" s="3"/>
    </row>
    <row r="35" spans="1:32" ht="19.5" customHeight="1" x14ac:dyDescent="0.35">
      <c r="A35" s="66"/>
      <c r="B35" s="66"/>
      <c r="C35" s="10"/>
      <c r="D35" s="10"/>
      <c r="E35" s="10"/>
      <c r="F35" s="10"/>
      <c r="G35" s="37"/>
      <c r="H35" s="18"/>
      <c r="I35" s="78"/>
      <c r="J35" s="17"/>
      <c r="K35" s="24"/>
      <c r="L35" s="24"/>
      <c r="M35" s="10"/>
      <c r="N35" s="64"/>
      <c r="O35" s="26"/>
      <c r="P35" s="27"/>
      <c r="Q35" s="27"/>
      <c r="R35" s="60"/>
      <c r="Z35" s="4"/>
      <c r="AA35" s="5"/>
      <c r="AB35" s="3"/>
      <c r="AC35" s="3"/>
    </row>
    <row r="36" spans="1:32" ht="16.5" customHeight="1" x14ac:dyDescent="0.7">
      <c r="A36" s="10"/>
      <c r="B36" s="10"/>
      <c r="C36" s="10"/>
      <c r="D36" s="79"/>
      <c r="E36" s="79"/>
      <c r="F36" s="80"/>
      <c r="G36" s="38"/>
      <c r="H36" s="15"/>
      <c r="I36" s="39"/>
      <c r="J36" s="24"/>
      <c r="K36" s="80"/>
      <c r="L36" s="24"/>
      <c r="M36" s="10"/>
      <c r="N36" s="64"/>
      <c r="O36" s="26"/>
      <c r="P36" s="27"/>
      <c r="Q36" s="27"/>
      <c r="R36" s="66"/>
      <c r="S36" s="3"/>
      <c r="T36" s="3"/>
      <c r="U36" s="3"/>
      <c r="V36" s="3"/>
      <c r="W36" s="3"/>
      <c r="X36" s="3"/>
      <c r="Y36" s="3"/>
      <c r="Z36" s="4"/>
      <c r="AA36" s="5"/>
      <c r="AB36" s="3"/>
      <c r="AC36" s="3"/>
    </row>
    <row r="37" spans="1:32" ht="15" customHeight="1" x14ac:dyDescent="0.7">
      <c r="A37" s="10"/>
      <c r="B37" s="10"/>
      <c r="C37" s="10"/>
      <c r="D37" s="10"/>
      <c r="E37" s="10"/>
      <c r="F37" s="10"/>
      <c r="G37" s="38"/>
      <c r="H37" s="15"/>
      <c r="I37" s="39"/>
      <c r="J37" s="24"/>
      <c r="K37" s="80"/>
      <c r="L37" s="10"/>
      <c r="M37" s="10"/>
      <c r="N37" s="64"/>
      <c r="O37" s="26"/>
      <c r="P37" s="27"/>
      <c r="Q37" s="27"/>
      <c r="R37" s="66"/>
      <c r="S37" s="3"/>
      <c r="T37" s="3"/>
      <c r="U37" s="3"/>
      <c r="V37" s="3"/>
      <c r="W37" s="3"/>
      <c r="X37" s="3"/>
      <c r="Y37" s="3"/>
      <c r="Z37" s="4"/>
      <c r="AA37" s="5"/>
      <c r="AB37" s="3"/>
      <c r="AC37" s="3"/>
    </row>
    <row r="38" spans="1:32" ht="15" customHeight="1" x14ac:dyDescent="0.7">
      <c r="A38" s="81"/>
      <c r="B38" s="81"/>
      <c r="C38" s="10"/>
      <c r="D38" s="10"/>
      <c r="E38" s="10"/>
      <c r="F38" s="10"/>
      <c r="G38" s="38"/>
      <c r="H38" s="15"/>
      <c r="I38" s="15"/>
      <c r="J38" s="24"/>
      <c r="K38" s="80"/>
      <c r="L38" s="10"/>
      <c r="M38" s="10"/>
      <c r="N38" s="82"/>
      <c r="O38" s="26"/>
      <c r="P38" s="40"/>
      <c r="Q38" s="27"/>
      <c r="R38" s="83"/>
      <c r="S38" s="3"/>
      <c r="T38" s="3"/>
      <c r="U38" s="41"/>
    </row>
    <row r="39" spans="1:32" ht="15" customHeight="1" x14ac:dyDescent="0.35">
      <c r="A39" s="81"/>
      <c r="B39" s="84"/>
      <c r="C39" s="10"/>
      <c r="D39" s="56"/>
      <c r="E39" s="56"/>
      <c r="F39" s="56"/>
      <c r="G39" s="10"/>
      <c r="H39" s="10"/>
      <c r="I39" s="10"/>
      <c r="J39" s="10"/>
      <c r="K39" s="10"/>
      <c r="L39" s="10"/>
      <c r="M39" s="10"/>
      <c r="N39" s="82"/>
      <c r="O39" s="26"/>
      <c r="P39" s="27"/>
      <c r="Q39" s="27"/>
      <c r="R39" s="83"/>
      <c r="T39" s="4"/>
      <c r="U39" s="42"/>
      <c r="V39" s="42"/>
      <c r="AE39" s="5"/>
      <c r="AF39" s="1"/>
    </row>
    <row r="40" spans="1:32" ht="15" customHeight="1" x14ac:dyDescent="0.7">
      <c r="A40" s="81"/>
      <c r="B40" s="84"/>
      <c r="C40" s="10"/>
      <c r="D40" s="57"/>
      <c r="E40" s="57"/>
      <c r="F40" s="57"/>
      <c r="G40" s="10"/>
      <c r="H40" s="10"/>
      <c r="I40" s="10"/>
      <c r="J40" s="10"/>
      <c r="K40" s="10"/>
      <c r="L40" s="10"/>
      <c r="M40" s="10"/>
      <c r="N40" s="82"/>
      <c r="O40" s="26"/>
      <c r="P40" s="27"/>
      <c r="Q40" s="27"/>
      <c r="R40" s="83"/>
      <c r="S40" s="4"/>
      <c r="T40" s="4"/>
      <c r="U40" s="42"/>
      <c r="V40" s="42"/>
      <c r="W40" s="42"/>
      <c r="X40" s="42"/>
      <c r="AC40" s="4"/>
      <c r="AD40" s="5"/>
    </row>
    <row r="41" spans="1:32" s="41" customFormat="1" ht="15.75" customHeight="1" x14ac:dyDescent="0.7">
      <c r="A41" s="84"/>
      <c r="B41" s="72"/>
      <c r="C41" s="85"/>
      <c r="D41" s="57"/>
      <c r="E41" s="57"/>
      <c r="F41" s="57"/>
      <c r="G41" s="85"/>
      <c r="H41" s="85"/>
      <c r="I41" s="85"/>
      <c r="J41" s="85"/>
      <c r="K41" s="84"/>
      <c r="L41" s="84"/>
      <c r="M41" s="85"/>
      <c r="N41" s="82"/>
      <c r="O41" s="43"/>
      <c r="P41" s="44"/>
      <c r="Q41" s="44"/>
      <c r="R41" s="86"/>
      <c r="S41" s="45"/>
      <c r="T41" s="45"/>
      <c r="U41" s="45"/>
      <c r="V41" s="45"/>
      <c r="W41" s="45"/>
      <c r="X41" s="45"/>
      <c r="Y41" s="45"/>
      <c r="Z41" s="46"/>
      <c r="AA41" s="47"/>
      <c r="AB41" s="48"/>
      <c r="AC41" s="48"/>
      <c r="AD41" s="49"/>
    </row>
    <row r="42" spans="1:32" ht="15" customHeight="1" x14ac:dyDescent="0.7">
      <c r="A42" s="81"/>
      <c r="B42" s="81"/>
      <c r="C42" s="10"/>
      <c r="D42" s="57"/>
      <c r="E42" s="57"/>
      <c r="F42" s="57"/>
      <c r="G42" s="10"/>
      <c r="H42" s="10"/>
      <c r="I42" s="10"/>
      <c r="J42" s="10"/>
      <c r="K42" s="10"/>
      <c r="L42" s="10"/>
      <c r="M42" s="10"/>
      <c r="N42" s="64"/>
      <c r="O42" s="26"/>
      <c r="P42" s="27"/>
      <c r="Q42" s="27"/>
      <c r="R42" s="60"/>
      <c r="AA42" s="2"/>
      <c r="AC42" s="4"/>
      <c r="AD42" s="5"/>
    </row>
    <row r="43" spans="1:32" x14ac:dyDescent="0.25">
      <c r="A43" s="81"/>
      <c r="B43" s="81"/>
      <c r="C43" s="50"/>
      <c r="D43" s="10"/>
      <c r="E43" s="50"/>
      <c r="F43" s="10"/>
      <c r="G43" s="10"/>
      <c r="H43" s="10"/>
      <c r="I43" s="10"/>
      <c r="J43" s="10"/>
      <c r="K43" s="10"/>
      <c r="L43" s="10"/>
      <c r="M43" s="10"/>
      <c r="N43" s="64"/>
      <c r="O43" s="26"/>
      <c r="P43" s="27"/>
      <c r="Q43" s="27"/>
      <c r="R43" s="60"/>
      <c r="AA43" s="2"/>
      <c r="AC43" s="4"/>
      <c r="AD43" s="5"/>
    </row>
    <row r="44" spans="1:32" x14ac:dyDescent="0.25">
      <c r="A44" s="81"/>
      <c r="B44" s="81"/>
      <c r="C44" s="51"/>
      <c r="D44" s="10"/>
      <c r="E44" s="50"/>
      <c r="F44" s="50"/>
      <c r="G44" s="11"/>
      <c r="H44" s="10"/>
      <c r="I44" s="10"/>
      <c r="J44" s="10"/>
      <c r="K44" s="10"/>
      <c r="L44" s="10"/>
      <c r="M44" s="10"/>
      <c r="N44" s="64"/>
      <c r="O44" s="26"/>
      <c r="P44" s="27"/>
      <c r="Q44" s="27"/>
      <c r="R44" s="60"/>
      <c r="AA44" s="2"/>
      <c r="AC44" s="4"/>
      <c r="AD44" s="5"/>
    </row>
    <row r="45" spans="1:32" x14ac:dyDescent="0.25">
      <c r="A45" s="81"/>
      <c r="B45" s="81"/>
      <c r="C45" s="51"/>
      <c r="D45" s="10"/>
      <c r="E45" s="50"/>
      <c r="F45" s="50"/>
      <c r="G45" s="11"/>
      <c r="H45" s="10"/>
      <c r="I45" s="10"/>
      <c r="J45" s="10"/>
      <c r="K45" s="10"/>
      <c r="L45" s="10"/>
      <c r="M45" s="10"/>
      <c r="N45" s="64"/>
      <c r="O45" s="26"/>
      <c r="P45" s="27"/>
      <c r="Q45" s="27"/>
      <c r="R45" s="60"/>
      <c r="AA45" s="2"/>
      <c r="AC45" s="4"/>
      <c r="AD45" s="5"/>
    </row>
    <row r="46" spans="1:32" x14ac:dyDescent="0.25">
      <c r="A46" s="81"/>
      <c r="B46" s="81"/>
      <c r="C46" s="51"/>
      <c r="D46" s="10"/>
      <c r="E46" s="50"/>
      <c r="F46" s="50"/>
      <c r="G46" s="11"/>
      <c r="H46" s="10"/>
      <c r="I46" s="10"/>
      <c r="J46" s="10"/>
      <c r="K46" s="10"/>
      <c r="L46" s="10"/>
      <c r="M46" s="10"/>
      <c r="N46" s="64"/>
      <c r="O46" s="26"/>
      <c r="P46" s="27"/>
      <c r="Q46" s="27"/>
      <c r="R46" s="60"/>
      <c r="AA46" s="2"/>
      <c r="AC46" s="4"/>
      <c r="AD46" s="5"/>
    </row>
    <row r="47" spans="1:32" x14ac:dyDescent="0.25">
      <c r="A47" s="81"/>
      <c r="B47" s="81"/>
      <c r="C47" s="51"/>
      <c r="D47" s="10"/>
      <c r="E47" s="50"/>
      <c r="F47" s="50"/>
      <c r="G47" s="11"/>
      <c r="H47" s="10"/>
      <c r="I47" s="10"/>
      <c r="J47" s="10"/>
      <c r="K47" s="10"/>
      <c r="L47" s="10"/>
      <c r="M47" s="10"/>
      <c r="N47" s="64"/>
      <c r="O47" s="26"/>
      <c r="P47" s="27"/>
      <c r="Q47" s="27"/>
      <c r="R47" s="60"/>
      <c r="AA47" s="2"/>
      <c r="AC47" s="4"/>
      <c r="AD47" s="5"/>
    </row>
    <row r="48" spans="1:32" x14ac:dyDescent="0.25">
      <c r="A48" s="81"/>
      <c r="B48" s="81"/>
      <c r="C48" s="51"/>
      <c r="D48" s="50"/>
      <c r="E48" s="50"/>
      <c r="F48" s="50"/>
      <c r="G48" s="11"/>
      <c r="H48" s="10"/>
      <c r="I48" s="10"/>
      <c r="J48" s="10"/>
      <c r="K48" s="10"/>
      <c r="L48" s="10"/>
      <c r="M48" s="10"/>
      <c r="N48" s="64"/>
      <c r="O48" s="26"/>
      <c r="P48" s="27"/>
      <c r="Q48" s="27"/>
      <c r="R48" s="60"/>
      <c r="AA48" s="2"/>
      <c r="AC48" s="4"/>
      <c r="AD48" s="5"/>
    </row>
    <row r="49" spans="1:30" x14ac:dyDescent="0.25">
      <c r="A49" s="81"/>
      <c r="B49" s="81"/>
      <c r="C49" s="51"/>
      <c r="D49" s="50"/>
      <c r="E49" s="50"/>
      <c r="F49" s="50"/>
      <c r="G49" s="11"/>
      <c r="H49" s="10"/>
      <c r="I49" s="10"/>
      <c r="J49" s="10"/>
      <c r="K49" s="10"/>
      <c r="L49" s="10"/>
      <c r="M49" s="10"/>
      <c r="N49" s="64"/>
      <c r="O49" s="26"/>
      <c r="P49" s="27"/>
      <c r="Q49" s="27"/>
      <c r="R49" s="60"/>
      <c r="AA49" s="2"/>
      <c r="AC49" s="4"/>
      <c r="AD49" s="5"/>
    </row>
    <row r="50" spans="1:30" x14ac:dyDescent="0.25">
      <c r="A50" s="87"/>
      <c r="B50" s="87"/>
      <c r="C50" s="88"/>
      <c r="D50" s="60"/>
      <c r="E50" s="60"/>
      <c r="F50" s="60"/>
      <c r="G50" s="89"/>
      <c r="H50" s="66"/>
      <c r="I50" s="66"/>
      <c r="J50" s="66"/>
      <c r="K50" s="66"/>
      <c r="L50" s="66"/>
      <c r="M50" s="66"/>
      <c r="N50" s="33"/>
      <c r="O50" s="90"/>
      <c r="P50" s="91"/>
      <c r="Q50" s="91"/>
      <c r="R50" s="60"/>
      <c r="AA50" s="2"/>
      <c r="AC50" s="4"/>
      <c r="AD50" s="5"/>
    </row>
    <row r="51" spans="1:30" x14ac:dyDescent="0.25">
      <c r="A51" s="87"/>
      <c r="B51" s="87"/>
      <c r="C51" s="88"/>
      <c r="D51" s="60"/>
      <c r="E51" s="60"/>
      <c r="F51" s="60"/>
      <c r="G51" s="89"/>
      <c r="H51" s="66"/>
      <c r="I51" s="66"/>
      <c r="J51" s="66"/>
      <c r="K51" s="66"/>
      <c r="L51" s="66"/>
      <c r="M51" s="66"/>
      <c r="N51" s="33"/>
      <c r="O51" s="90"/>
      <c r="P51" s="91"/>
      <c r="Q51" s="91"/>
      <c r="R51" s="60"/>
      <c r="AA51" s="2"/>
      <c r="AC51" s="4"/>
      <c r="AD51" s="5"/>
    </row>
    <row r="52" spans="1:30" x14ac:dyDescent="0.25">
      <c r="A52" s="87"/>
      <c r="B52" s="87"/>
      <c r="C52" s="66"/>
      <c r="D52" s="60"/>
      <c r="E52" s="66"/>
      <c r="F52" s="60"/>
      <c r="G52" s="89"/>
      <c r="H52" s="66"/>
      <c r="I52" s="66"/>
      <c r="J52" s="66"/>
      <c r="K52" s="66"/>
      <c r="L52" s="66"/>
      <c r="M52" s="66"/>
      <c r="N52" s="33"/>
      <c r="O52" s="90"/>
      <c r="P52" s="91"/>
      <c r="Q52" s="91"/>
      <c r="R52" s="60"/>
      <c r="AA52" s="2"/>
      <c r="AC52" s="4"/>
      <c r="AD52" s="5"/>
    </row>
    <row r="53" spans="1:30" x14ac:dyDescent="0.25">
      <c r="A53" s="87"/>
      <c r="B53" s="87"/>
      <c r="C53" s="66"/>
      <c r="D53" s="60"/>
      <c r="E53" s="66"/>
      <c r="F53" s="60"/>
      <c r="G53" s="89"/>
      <c r="H53" s="89"/>
      <c r="I53" s="89"/>
      <c r="J53" s="89"/>
      <c r="K53" s="66"/>
      <c r="L53" s="66"/>
      <c r="M53" s="66"/>
      <c r="N53" s="33"/>
      <c r="O53" s="90"/>
      <c r="P53" s="91"/>
      <c r="Q53" s="91"/>
      <c r="R53" s="60"/>
      <c r="AA53" s="2"/>
      <c r="AC53" s="4"/>
      <c r="AD53" s="5"/>
    </row>
    <row r="54" spans="1:30" x14ac:dyDescent="0.25">
      <c r="A54" s="87"/>
      <c r="B54" s="87"/>
      <c r="C54" s="66"/>
      <c r="D54" s="60"/>
      <c r="E54" s="60"/>
      <c r="F54" s="60"/>
      <c r="G54" s="89"/>
      <c r="H54" s="89"/>
      <c r="I54" s="89"/>
      <c r="J54" s="89"/>
      <c r="K54" s="66"/>
      <c r="L54" s="66"/>
      <c r="M54" s="66"/>
      <c r="N54" s="33"/>
      <c r="O54" s="90"/>
      <c r="P54" s="91"/>
      <c r="Q54" s="91"/>
      <c r="R54" s="60"/>
      <c r="AA54" s="2"/>
      <c r="AC54" s="4"/>
      <c r="AD54" s="5"/>
    </row>
    <row r="55" spans="1:30" x14ac:dyDescent="0.25">
      <c r="A55" s="87"/>
      <c r="B55" s="87"/>
      <c r="C55" s="66"/>
      <c r="D55" s="60"/>
      <c r="E55" s="60"/>
      <c r="F55" s="60"/>
      <c r="G55" s="89"/>
      <c r="H55" s="89"/>
      <c r="I55" s="89"/>
      <c r="J55" s="89"/>
      <c r="K55" s="66"/>
      <c r="L55" s="66"/>
      <c r="M55" s="66"/>
      <c r="N55" s="33"/>
      <c r="O55" s="90"/>
      <c r="P55" s="91"/>
      <c r="Q55" s="91"/>
      <c r="R55" s="60"/>
      <c r="AA55" s="2"/>
      <c r="AC55" s="4"/>
      <c r="AD55" s="5"/>
    </row>
    <row r="56" spans="1:30" x14ac:dyDescent="0.25">
      <c r="A56" s="87"/>
      <c r="B56" s="87"/>
      <c r="C56" s="66"/>
      <c r="D56" s="60"/>
      <c r="E56" s="66"/>
      <c r="F56" s="66"/>
      <c r="G56" s="89"/>
      <c r="H56" s="89"/>
      <c r="I56" s="89"/>
      <c r="J56" s="89"/>
      <c r="K56" s="66"/>
      <c r="L56" s="66"/>
      <c r="M56" s="66"/>
      <c r="N56" s="33"/>
      <c r="O56" s="90"/>
      <c r="P56" s="91"/>
      <c r="Q56" s="91"/>
      <c r="R56" s="60"/>
      <c r="AA56" s="2"/>
      <c r="AC56" s="4"/>
      <c r="AD56" s="5"/>
    </row>
    <row r="57" spans="1:30" x14ac:dyDescent="0.25">
      <c r="A57" s="87"/>
      <c r="B57" s="87"/>
      <c r="C57" s="66"/>
      <c r="D57" s="60"/>
      <c r="E57" s="60"/>
      <c r="F57" s="60"/>
      <c r="G57" s="89"/>
      <c r="H57" s="89"/>
      <c r="I57" s="89"/>
      <c r="J57" s="89"/>
      <c r="K57" s="66"/>
      <c r="L57" s="66"/>
      <c r="M57" s="66"/>
      <c r="N57" s="33"/>
      <c r="O57" s="90"/>
      <c r="P57" s="91"/>
      <c r="Q57" s="91"/>
      <c r="R57" s="60"/>
      <c r="AA57" s="2"/>
      <c r="AC57" s="4"/>
      <c r="AD57" s="5"/>
    </row>
    <row r="58" spans="1:30" x14ac:dyDescent="0.25">
      <c r="A58" s="66"/>
      <c r="B58" s="66"/>
      <c r="C58" s="88"/>
      <c r="D58" s="60"/>
      <c r="E58" s="60"/>
      <c r="F58" s="60"/>
      <c r="G58" s="89"/>
      <c r="H58" s="89"/>
      <c r="I58" s="89"/>
      <c r="J58" s="89"/>
      <c r="K58" s="89"/>
      <c r="L58" s="89"/>
      <c r="M58" s="60"/>
      <c r="N58" s="33"/>
      <c r="O58" s="90"/>
      <c r="P58" s="91"/>
      <c r="Q58" s="91"/>
      <c r="R58" s="60"/>
      <c r="AA58" s="2"/>
      <c r="AC58" s="4"/>
      <c r="AD58" s="5"/>
    </row>
    <row r="59" spans="1:30" x14ac:dyDescent="0.25">
      <c r="A59" s="66"/>
      <c r="B59" s="66"/>
      <c r="C59" s="88"/>
      <c r="D59" s="60"/>
      <c r="E59" s="60"/>
      <c r="F59" s="60"/>
      <c r="G59" s="89"/>
      <c r="H59" s="89"/>
      <c r="I59" s="89"/>
      <c r="J59" s="89"/>
      <c r="K59" s="89"/>
      <c r="L59" s="89"/>
      <c r="M59" s="60"/>
      <c r="N59" s="33"/>
      <c r="O59" s="90"/>
      <c r="P59" s="91"/>
      <c r="Q59" s="91"/>
      <c r="R59" s="60"/>
      <c r="AA59" s="2"/>
      <c r="AC59" s="4"/>
      <c r="AD59" s="5"/>
    </row>
    <row r="60" spans="1:30" x14ac:dyDescent="0.25">
      <c r="A60" s="66"/>
      <c r="B60" s="66"/>
      <c r="C60" s="88"/>
      <c r="D60" s="60"/>
      <c r="E60" s="60"/>
      <c r="F60" s="60"/>
      <c r="G60" s="89"/>
      <c r="H60" s="89"/>
      <c r="I60" s="89"/>
      <c r="J60" s="89"/>
      <c r="K60" s="89"/>
      <c r="L60" s="89"/>
      <c r="M60" s="60"/>
      <c r="N60" s="33"/>
      <c r="O60" s="90"/>
      <c r="P60" s="91"/>
      <c r="Q60" s="91"/>
      <c r="R60" s="60"/>
      <c r="AA60" s="2"/>
      <c r="AC60" s="4"/>
      <c r="AD60" s="5"/>
    </row>
    <row r="61" spans="1:30" x14ac:dyDescent="0.25">
      <c r="A61" s="66"/>
      <c r="B61" s="66"/>
      <c r="C61" s="88"/>
      <c r="D61" s="60"/>
      <c r="E61" s="60"/>
      <c r="F61" s="60"/>
      <c r="G61" s="89"/>
      <c r="H61" s="89"/>
      <c r="I61" s="89"/>
      <c r="J61" s="89"/>
      <c r="K61" s="89"/>
      <c r="L61" s="89"/>
      <c r="M61" s="60"/>
      <c r="N61" s="33"/>
      <c r="O61" s="90"/>
      <c r="P61" s="91"/>
      <c r="Q61" s="91"/>
      <c r="R61" s="60"/>
      <c r="AA61" s="2"/>
      <c r="AC61" s="4"/>
      <c r="AD61" s="5"/>
    </row>
    <row r="62" spans="1:30" x14ac:dyDescent="0.25">
      <c r="A62" s="66"/>
      <c r="B62" s="66"/>
      <c r="C62" s="88"/>
      <c r="D62" s="60"/>
      <c r="E62" s="60"/>
      <c r="F62" s="60"/>
      <c r="G62" s="89"/>
      <c r="H62" s="89"/>
      <c r="I62" s="89"/>
      <c r="J62" s="89"/>
      <c r="K62" s="89"/>
      <c r="L62" s="89"/>
      <c r="M62" s="60"/>
      <c r="N62" s="33"/>
      <c r="O62" s="90"/>
      <c r="P62" s="91"/>
      <c r="Q62" s="91"/>
      <c r="R62" s="60"/>
      <c r="AA62" s="2"/>
      <c r="AC62" s="4"/>
      <c r="AD62" s="5"/>
    </row>
    <row r="63" spans="1:30" x14ac:dyDescent="0.25">
      <c r="A63" s="66"/>
      <c r="B63" s="66"/>
      <c r="C63" s="88"/>
      <c r="D63" s="60"/>
      <c r="E63" s="60"/>
      <c r="F63" s="60"/>
      <c r="G63" s="89"/>
      <c r="H63" s="89"/>
      <c r="I63" s="89"/>
      <c r="J63" s="89"/>
      <c r="K63" s="89"/>
      <c r="L63" s="89"/>
      <c r="M63" s="60"/>
      <c r="N63" s="33"/>
      <c r="O63" s="90"/>
      <c r="P63" s="91"/>
      <c r="Q63" s="91"/>
      <c r="R63" s="60"/>
      <c r="AA63" s="2"/>
      <c r="AC63" s="4"/>
      <c r="AD63" s="5"/>
    </row>
    <row r="64" spans="1:30" x14ac:dyDescent="0.25">
      <c r="C64" s="52"/>
      <c r="AA64" s="2"/>
      <c r="AC64" s="4"/>
      <c r="AD64" s="5"/>
    </row>
    <row r="65" spans="3:30" x14ac:dyDescent="0.25">
      <c r="C65" s="52"/>
      <c r="AA65" s="2"/>
      <c r="AC65" s="4"/>
      <c r="AD65" s="5"/>
    </row>
    <row r="66" spans="3:30" x14ac:dyDescent="0.25">
      <c r="C66" s="52"/>
      <c r="AA66" s="2"/>
      <c r="AC66" s="4"/>
      <c r="AD66" s="5"/>
    </row>
    <row r="67" spans="3:30" x14ac:dyDescent="0.25">
      <c r="C67" s="52"/>
      <c r="AA67" s="2"/>
      <c r="AC67" s="4"/>
      <c r="AD67" s="5"/>
    </row>
    <row r="68" spans="3:30" x14ac:dyDescent="0.25">
      <c r="C68" s="52"/>
      <c r="AA68" s="2"/>
      <c r="AC68" s="4"/>
      <c r="AD68" s="5"/>
    </row>
    <row r="69" spans="3:30" x14ac:dyDescent="0.25">
      <c r="C69" s="52"/>
      <c r="AA69" s="2"/>
      <c r="AC69" s="4"/>
      <c r="AD69" s="5"/>
    </row>
    <row r="70" spans="3:30" x14ac:dyDescent="0.25">
      <c r="C70" s="52"/>
      <c r="AA70" s="2"/>
      <c r="AC70" s="4"/>
      <c r="AD70" s="5"/>
    </row>
    <row r="71" spans="3:30" x14ac:dyDescent="0.25">
      <c r="C71" s="52"/>
      <c r="AA71" s="2"/>
      <c r="AC71" s="4"/>
      <c r="AD71" s="5"/>
    </row>
    <row r="72" spans="3:30" x14ac:dyDescent="0.25">
      <c r="C72" s="52"/>
      <c r="AA72" s="2"/>
      <c r="AC72" s="4"/>
      <c r="AD72" s="5"/>
    </row>
    <row r="73" spans="3:30" x14ac:dyDescent="0.25">
      <c r="C73" s="52"/>
      <c r="AA73" s="2"/>
      <c r="AC73" s="4"/>
      <c r="AD73" s="5"/>
    </row>
    <row r="74" spans="3:30" x14ac:dyDescent="0.25">
      <c r="C74" s="52"/>
      <c r="AA74" s="2"/>
      <c r="AC74" s="4"/>
      <c r="AD74" s="5"/>
    </row>
    <row r="75" spans="3:30" x14ac:dyDescent="0.25">
      <c r="C75" s="52"/>
      <c r="AA75" s="2"/>
      <c r="AC75" s="4"/>
      <c r="AD75" s="5"/>
    </row>
    <row r="76" spans="3:30" x14ac:dyDescent="0.25">
      <c r="C76" s="52"/>
      <c r="AA76" s="2"/>
      <c r="AC76" s="4"/>
      <c r="AD76" s="5"/>
    </row>
    <row r="77" spans="3:30" x14ac:dyDescent="0.25">
      <c r="C77" s="52"/>
      <c r="AA77" s="2"/>
      <c r="AC77" s="4"/>
      <c r="AD77" s="5"/>
    </row>
    <row r="78" spans="3:30" x14ac:dyDescent="0.25">
      <c r="C78" s="52"/>
      <c r="AA78" s="2"/>
      <c r="AC78" s="4"/>
      <c r="AD78" s="5"/>
    </row>
    <row r="79" spans="3:30" x14ac:dyDescent="0.25">
      <c r="C79" s="52"/>
      <c r="AA79" s="2"/>
      <c r="AC79" s="4"/>
      <c r="AD79" s="5"/>
    </row>
    <row r="80" spans="3:30" x14ac:dyDescent="0.25">
      <c r="C80" s="52"/>
      <c r="AA80" s="2"/>
      <c r="AC80" s="4"/>
      <c r="AD80" s="5"/>
    </row>
    <row r="81" spans="3:30" x14ac:dyDescent="0.25">
      <c r="C81" s="52"/>
      <c r="AA81" s="2"/>
      <c r="AC81" s="4"/>
      <c r="AD81" s="5"/>
    </row>
    <row r="82" spans="3:30" x14ac:dyDescent="0.25">
      <c r="C82" s="52"/>
      <c r="AA82" s="2"/>
      <c r="AC82" s="4"/>
      <c r="AD82" s="5"/>
    </row>
    <row r="83" spans="3:30" x14ac:dyDescent="0.25">
      <c r="C83" s="52"/>
      <c r="AA83" s="2"/>
      <c r="AC83" s="4"/>
      <c r="AD83" s="5"/>
    </row>
    <row r="84" spans="3:30" x14ac:dyDescent="0.25">
      <c r="C84" s="52"/>
      <c r="AA84" s="2"/>
      <c r="AC84" s="4"/>
      <c r="AD84" s="5"/>
    </row>
    <row r="85" spans="3:30" x14ac:dyDescent="0.25">
      <c r="C85" s="52"/>
      <c r="AA85" s="2"/>
      <c r="AC85" s="4"/>
      <c r="AD85" s="5"/>
    </row>
    <row r="86" spans="3:30" x14ac:dyDescent="0.25">
      <c r="C86" s="52"/>
      <c r="AA86" s="2"/>
      <c r="AC86" s="4"/>
      <c r="AD86" s="5"/>
    </row>
    <row r="87" spans="3:30" x14ac:dyDescent="0.25">
      <c r="C87" s="52"/>
      <c r="AA87" s="2"/>
      <c r="AC87" s="4"/>
      <c r="AD87" s="5"/>
    </row>
    <row r="88" spans="3:30" x14ac:dyDescent="0.25">
      <c r="C88" s="52"/>
      <c r="AA88" s="2"/>
      <c r="AC88" s="4"/>
      <c r="AD88" s="5"/>
    </row>
    <row r="89" spans="3:30" x14ac:dyDescent="0.25">
      <c r="C89" s="52"/>
      <c r="AA89" s="2"/>
      <c r="AC89" s="4"/>
      <c r="AD89" s="5"/>
    </row>
    <row r="90" spans="3:30" x14ac:dyDescent="0.25">
      <c r="C90" s="52"/>
      <c r="AA90" s="2"/>
      <c r="AC90" s="4"/>
      <c r="AD90" s="5"/>
    </row>
    <row r="91" spans="3:30" x14ac:dyDescent="0.25">
      <c r="C91" s="52"/>
      <c r="AA91" s="2"/>
      <c r="AC91" s="4"/>
      <c r="AD91" s="5"/>
    </row>
    <row r="92" spans="3:30" x14ac:dyDescent="0.25">
      <c r="C92" s="52"/>
      <c r="AA92" s="2"/>
      <c r="AC92" s="4"/>
      <c r="AD92" s="5"/>
    </row>
    <row r="93" spans="3:30" x14ac:dyDescent="0.25">
      <c r="C93" s="52"/>
      <c r="AA93" s="2"/>
      <c r="AC93" s="4"/>
      <c r="AD93" s="5"/>
    </row>
    <row r="94" spans="3:30" x14ac:dyDescent="0.25">
      <c r="C94" s="52"/>
      <c r="AA94" s="2"/>
      <c r="AC94" s="4"/>
      <c r="AD94" s="5"/>
    </row>
    <row r="95" spans="3:30" x14ac:dyDescent="0.25">
      <c r="C95" s="52"/>
      <c r="AA95" s="2"/>
      <c r="AC95" s="4"/>
      <c r="AD95" s="5"/>
    </row>
    <row r="96" spans="3:30" x14ac:dyDescent="0.25">
      <c r="C96" s="52"/>
      <c r="AA96" s="2"/>
      <c r="AC96" s="4"/>
      <c r="AD96" s="5"/>
    </row>
    <row r="97" spans="3:30" x14ac:dyDescent="0.25">
      <c r="C97" s="52"/>
      <c r="AA97" s="2"/>
      <c r="AC97" s="4"/>
      <c r="AD97" s="5"/>
    </row>
    <row r="98" spans="3:30" x14ac:dyDescent="0.25">
      <c r="C98" s="52"/>
      <c r="AA98" s="2"/>
      <c r="AC98" s="4"/>
      <c r="AD98" s="5"/>
    </row>
    <row r="99" spans="3:30" x14ac:dyDescent="0.25">
      <c r="C99" s="52"/>
      <c r="AA99" s="2"/>
      <c r="AC99" s="4"/>
      <c r="AD99" s="5"/>
    </row>
    <row r="100" spans="3:30" x14ac:dyDescent="0.25">
      <c r="C100" s="52"/>
      <c r="AA100" s="2"/>
      <c r="AC100" s="4"/>
      <c r="AD100" s="5"/>
    </row>
    <row r="101" spans="3:30" x14ac:dyDescent="0.25">
      <c r="C101" s="52"/>
      <c r="AA101" s="2"/>
      <c r="AC101" s="4"/>
      <c r="AD101" s="5"/>
    </row>
    <row r="102" spans="3:30" x14ac:dyDescent="0.25">
      <c r="C102" s="52"/>
      <c r="AA102" s="2"/>
      <c r="AC102" s="4"/>
      <c r="AD102" s="5"/>
    </row>
    <row r="103" spans="3:30" x14ac:dyDescent="0.25">
      <c r="C103" s="52"/>
      <c r="AA103" s="2"/>
      <c r="AC103" s="4"/>
      <c r="AD103" s="5"/>
    </row>
    <row r="104" spans="3:30" x14ac:dyDescent="0.25">
      <c r="C104" s="52"/>
      <c r="AA104" s="2"/>
      <c r="AC104" s="4"/>
      <c r="AD104" s="5"/>
    </row>
    <row r="105" spans="3:30" x14ac:dyDescent="0.25">
      <c r="C105" s="52"/>
      <c r="AA105" s="2"/>
      <c r="AC105" s="4"/>
      <c r="AD105" s="5"/>
    </row>
    <row r="106" spans="3:30" x14ac:dyDescent="0.25">
      <c r="C106" s="52"/>
      <c r="AA106" s="2"/>
      <c r="AC106" s="4"/>
      <c r="AD106" s="5"/>
    </row>
    <row r="107" spans="3:30" x14ac:dyDescent="0.25">
      <c r="C107" s="52"/>
      <c r="AA107" s="2"/>
      <c r="AC107" s="4"/>
      <c r="AD107" s="5"/>
    </row>
    <row r="108" spans="3:30" x14ac:dyDescent="0.25">
      <c r="C108" s="52"/>
      <c r="AA108" s="2"/>
      <c r="AC108" s="4"/>
      <c r="AD108" s="5"/>
    </row>
    <row r="109" spans="3:30" x14ac:dyDescent="0.25">
      <c r="C109" s="52"/>
      <c r="AA109" s="2"/>
      <c r="AC109" s="4"/>
      <c r="AD109" s="5"/>
    </row>
    <row r="110" spans="3:30" x14ac:dyDescent="0.25">
      <c r="C110" s="52"/>
      <c r="AA110" s="2"/>
      <c r="AC110" s="4"/>
      <c r="AD110" s="5"/>
    </row>
    <row r="111" spans="3:30" x14ac:dyDescent="0.25">
      <c r="C111" s="52"/>
      <c r="AA111" s="2"/>
      <c r="AC111" s="4"/>
      <c r="AD111" s="5"/>
    </row>
    <row r="112" spans="3:30" x14ac:dyDescent="0.25">
      <c r="C112" s="52"/>
      <c r="AA112" s="2"/>
      <c r="AC112" s="4"/>
      <c r="AD112" s="5"/>
    </row>
    <row r="113" spans="3:30" x14ac:dyDescent="0.25">
      <c r="C113" s="52"/>
      <c r="AA113" s="2"/>
      <c r="AC113" s="4"/>
      <c r="AD113" s="5"/>
    </row>
    <row r="114" spans="3:30" x14ac:dyDescent="0.25">
      <c r="C114" s="52"/>
      <c r="AA114" s="2"/>
      <c r="AC114" s="4"/>
      <c r="AD114" s="5"/>
    </row>
    <row r="115" spans="3:30" x14ac:dyDescent="0.25">
      <c r="C115" s="52"/>
      <c r="AA115" s="2"/>
      <c r="AC115" s="4"/>
      <c r="AD115" s="5"/>
    </row>
    <row r="116" spans="3:30" x14ac:dyDescent="0.25">
      <c r="C116" s="52"/>
      <c r="AA116" s="2"/>
      <c r="AC116" s="4"/>
      <c r="AD116" s="5"/>
    </row>
    <row r="117" spans="3:30" x14ac:dyDescent="0.25">
      <c r="C117" s="52"/>
      <c r="AA117" s="2"/>
      <c r="AC117" s="4"/>
      <c r="AD117" s="5"/>
    </row>
    <row r="118" spans="3:30" x14ac:dyDescent="0.25">
      <c r="C118" s="52"/>
      <c r="AA118" s="2"/>
      <c r="AC118" s="4"/>
      <c r="AD118" s="5"/>
    </row>
    <row r="119" spans="3:30" x14ac:dyDescent="0.25">
      <c r="C119" s="52"/>
      <c r="AA119" s="2"/>
      <c r="AC119" s="4"/>
      <c r="AD119" s="5"/>
    </row>
    <row r="120" spans="3:30" x14ac:dyDescent="0.25">
      <c r="C120" s="52"/>
      <c r="AA120" s="2"/>
      <c r="AC120" s="4"/>
      <c r="AD120" s="5"/>
    </row>
    <row r="121" spans="3:30" x14ac:dyDescent="0.25">
      <c r="C121" s="52"/>
      <c r="AA121" s="2"/>
      <c r="AC121" s="4"/>
      <c r="AD121" s="5"/>
    </row>
    <row r="122" spans="3:30" x14ac:dyDescent="0.25">
      <c r="C122" s="52"/>
      <c r="AA122" s="2"/>
      <c r="AC122" s="4"/>
      <c r="AD122" s="5"/>
    </row>
    <row r="123" spans="3:30" x14ac:dyDescent="0.25">
      <c r="C123" s="52"/>
      <c r="AA123" s="2"/>
      <c r="AC123" s="4"/>
      <c r="AD123" s="5"/>
    </row>
    <row r="124" spans="3:30" x14ac:dyDescent="0.25">
      <c r="C124" s="52"/>
      <c r="AA124" s="2"/>
      <c r="AC124" s="4"/>
      <c r="AD124" s="5"/>
    </row>
    <row r="125" spans="3:30" x14ac:dyDescent="0.25">
      <c r="C125" s="52"/>
      <c r="AA125" s="2"/>
      <c r="AC125" s="4"/>
      <c r="AD125" s="5"/>
    </row>
    <row r="126" spans="3:30" x14ac:dyDescent="0.25">
      <c r="C126" s="52"/>
      <c r="AA126" s="2"/>
      <c r="AC126" s="4"/>
      <c r="AD126" s="5"/>
    </row>
    <row r="127" spans="3:30" x14ac:dyDescent="0.25">
      <c r="C127" s="52"/>
      <c r="AA127" s="2"/>
      <c r="AC127" s="4"/>
      <c r="AD127" s="5"/>
    </row>
    <row r="128" spans="3:30" x14ac:dyDescent="0.25">
      <c r="C128" s="52"/>
      <c r="AA128" s="2"/>
      <c r="AC128" s="4"/>
      <c r="AD128" s="5"/>
    </row>
    <row r="129" spans="3:30" x14ac:dyDescent="0.25">
      <c r="C129" s="52"/>
      <c r="AA129" s="2"/>
      <c r="AC129" s="4"/>
      <c r="AD129" s="5"/>
    </row>
    <row r="130" spans="3:30" x14ac:dyDescent="0.25">
      <c r="C130" s="52"/>
      <c r="AA130" s="2"/>
      <c r="AC130" s="4"/>
      <c r="AD130" s="5"/>
    </row>
    <row r="131" spans="3:30" x14ac:dyDescent="0.25">
      <c r="C131" s="52"/>
      <c r="AA131" s="2"/>
      <c r="AC131" s="4"/>
      <c r="AD131" s="5"/>
    </row>
    <row r="132" spans="3:30" x14ac:dyDescent="0.25">
      <c r="C132" s="52"/>
      <c r="AA132" s="2"/>
      <c r="AC132" s="4"/>
      <c r="AD132" s="5"/>
    </row>
    <row r="133" spans="3:30" x14ac:dyDescent="0.25">
      <c r="C133" s="52"/>
      <c r="AA133" s="2"/>
      <c r="AC133" s="4"/>
      <c r="AD133" s="5"/>
    </row>
    <row r="134" spans="3:30" x14ac:dyDescent="0.25">
      <c r="C134" s="52"/>
      <c r="AA134" s="2"/>
      <c r="AC134" s="4"/>
      <c r="AD134" s="5"/>
    </row>
    <row r="135" spans="3:30" x14ac:dyDescent="0.25">
      <c r="C135" s="52"/>
      <c r="AA135" s="2"/>
      <c r="AC135" s="4"/>
      <c r="AD135" s="5"/>
    </row>
    <row r="136" spans="3:30" x14ac:dyDescent="0.25">
      <c r="C136" s="52"/>
      <c r="AA136" s="2"/>
      <c r="AC136" s="4"/>
      <c r="AD136" s="5"/>
    </row>
    <row r="137" spans="3:30" x14ac:dyDescent="0.25">
      <c r="C137" s="52"/>
      <c r="AA137" s="2"/>
      <c r="AC137" s="4"/>
      <c r="AD137" s="5"/>
    </row>
    <row r="138" spans="3:30" x14ac:dyDescent="0.25">
      <c r="C138" s="52"/>
      <c r="AA138" s="2"/>
      <c r="AC138" s="4"/>
      <c r="AD138" s="5"/>
    </row>
    <row r="139" spans="3:30" x14ac:dyDescent="0.25">
      <c r="C139" s="52"/>
      <c r="AA139" s="2"/>
      <c r="AC139" s="4"/>
      <c r="AD139" s="5"/>
    </row>
    <row r="140" spans="3:30" x14ac:dyDescent="0.25">
      <c r="C140" s="52"/>
      <c r="AA140" s="2"/>
      <c r="AC140" s="4"/>
      <c r="AD140" s="5"/>
    </row>
    <row r="141" spans="3:30" x14ac:dyDescent="0.25">
      <c r="C141" s="52"/>
      <c r="AA141" s="2"/>
      <c r="AC141" s="4"/>
      <c r="AD141" s="5"/>
    </row>
    <row r="142" spans="3:30" x14ac:dyDescent="0.25">
      <c r="C142" s="52"/>
      <c r="AA142" s="2"/>
      <c r="AC142" s="4"/>
      <c r="AD142" s="5"/>
    </row>
    <row r="143" spans="3:30" x14ac:dyDescent="0.25">
      <c r="C143" s="52"/>
      <c r="AA143" s="2"/>
      <c r="AC143" s="4"/>
      <c r="AD143" s="5"/>
    </row>
    <row r="144" spans="3:30" x14ac:dyDescent="0.25">
      <c r="C144" s="52"/>
      <c r="AA144" s="2"/>
      <c r="AC144" s="4"/>
      <c r="AD144" s="5"/>
    </row>
    <row r="145" spans="3:30" x14ac:dyDescent="0.25">
      <c r="C145" s="52"/>
      <c r="AA145" s="2"/>
      <c r="AC145" s="4"/>
      <c r="AD145" s="5"/>
    </row>
    <row r="146" spans="3:30" x14ac:dyDescent="0.25">
      <c r="C146" s="52"/>
      <c r="AA146" s="2"/>
      <c r="AC146" s="4"/>
      <c r="AD146" s="5"/>
    </row>
    <row r="147" spans="3:30" x14ac:dyDescent="0.25">
      <c r="C147" s="52"/>
      <c r="AA147" s="2"/>
      <c r="AC147" s="4"/>
      <c r="AD147" s="5"/>
    </row>
    <row r="148" spans="3:30" x14ac:dyDescent="0.25">
      <c r="C148" s="52"/>
      <c r="AA148" s="2"/>
      <c r="AC148" s="4"/>
      <c r="AD148" s="5"/>
    </row>
    <row r="149" spans="3:30" x14ac:dyDescent="0.25">
      <c r="C149" s="52"/>
      <c r="AA149" s="2"/>
      <c r="AC149" s="4"/>
      <c r="AD149" s="5"/>
    </row>
    <row r="150" spans="3:30" x14ac:dyDescent="0.25">
      <c r="C150" s="52"/>
      <c r="AA150" s="2"/>
      <c r="AC150" s="4"/>
      <c r="AD150" s="5"/>
    </row>
    <row r="151" spans="3:30" x14ac:dyDescent="0.25">
      <c r="C151" s="52"/>
      <c r="AA151" s="2"/>
      <c r="AC151" s="4"/>
      <c r="AD151" s="5"/>
    </row>
    <row r="152" spans="3:30" x14ac:dyDescent="0.25">
      <c r="C152" s="52"/>
      <c r="AA152" s="2"/>
      <c r="AC152" s="4"/>
      <c r="AD152" s="5"/>
    </row>
    <row r="153" spans="3:30" x14ac:dyDescent="0.25">
      <c r="C153" s="52"/>
      <c r="AA153" s="2"/>
      <c r="AC153" s="4"/>
      <c r="AD153" s="5"/>
    </row>
    <row r="154" spans="3:30" x14ac:dyDescent="0.25">
      <c r="C154" s="52"/>
      <c r="AA154" s="2"/>
      <c r="AC154" s="4"/>
      <c r="AD154" s="5"/>
    </row>
    <row r="155" spans="3:30" x14ac:dyDescent="0.25">
      <c r="C155" s="52"/>
      <c r="AA155" s="2"/>
      <c r="AC155" s="4"/>
      <c r="AD155" s="5"/>
    </row>
    <row r="156" spans="3:30" x14ac:dyDescent="0.25">
      <c r="C156" s="52"/>
      <c r="AA156" s="2"/>
      <c r="AC156" s="4"/>
      <c r="AD156" s="5"/>
    </row>
    <row r="157" spans="3:30" x14ac:dyDescent="0.25">
      <c r="C157" s="52"/>
      <c r="AA157" s="2"/>
      <c r="AC157" s="4"/>
      <c r="AD157" s="5"/>
    </row>
    <row r="158" spans="3:30" x14ac:dyDescent="0.25">
      <c r="C158" s="52"/>
      <c r="AA158" s="2"/>
      <c r="AC158" s="4"/>
      <c r="AD158" s="5"/>
    </row>
    <row r="159" spans="3:30" x14ac:dyDescent="0.25">
      <c r="C159" s="52"/>
      <c r="AA159" s="2"/>
      <c r="AC159" s="4"/>
      <c r="AD159" s="5"/>
    </row>
    <row r="160" spans="3:30" x14ac:dyDescent="0.25">
      <c r="C160" s="52"/>
      <c r="AA160" s="2"/>
      <c r="AC160" s="4"/>
      <c r="AD160" s="5"/>
    </row>
    <row r="161" spans="3:30" x14ac:dyDescent="0.25">
      <c r="C161" s="52"/>
      <c r="AA161" s="2"/>
      <c r="AC161" s="4"/>
      <c r="AD161" s="5"/>
    </row>
    <row r="162" spans="3:30" x14ac:dyDescent="0.25">
      <c r="C162" s="52"/>
      <c r="AA162" s="2"/>
      <c r="AC162" s="4"/>
      <c r="AD162" s="5"/>
    </row>
    <row r="163" spans="3:30" x14ac:dyDescent="0.25">
      <c r="C163" s="52"/>
      <c r="AA163" s="2"/>
      <c r="AC163" s="4"/>
      <c r="AD163" s="5"/>
    </row>
    <row r="164" spans="3:30" x14ac:dyDescent="0.25">
      <c r="C164" s="52"/>
      <c r="AA164" s="2"/>
      <c r="AC164" s="4"/>
      <c r="AD164" s="5"/>
    </row>
    <row r="165" spans="3:30" x14ac:dyDescent="0.25">
      <c r="C165" s="52"/>
      <c r="AA165" s="2"/>
      <c r="AC165" s="4"/>
      <c r="AD165" s="5"/>
    </row>
    <row r="166" spans="3:30" x14ac:dyDescent="0.25">
      <c r="C166" s="52"/>
      <c r="AA166" s="2"/>
      <c r="AC166" s="4"/>
      <c r="AD166" s="5"/>
    </row>
    <row r="167" spans="3:30" x14ac:dyDescent="0.25">
      <c r="C167" s="52"/>
      <c r="AA167" s="2"/>
      <c r="AC167" s="4"/>
      <c r="AD167" s="5"/>
    </row>
    <row r="168" spans="3:30" x14ac:dyDescent="0.25">
      <c r="C168" s="52"/>
      <c r="AA168" s="2"/>
      <c r="AC168" s="4"/>
      <c r="AD168" s="5"/>
    </row>
    <row r="169" spans="3:30" x14ac:dyDescent="0.25">
      <c r="C169" s="52"/>
      <c r="AA169" s="2"/>
      <c r="AC169" s="4"/>
      <c r="AD169" s="5"/>
    </row>
    <row r="170" spans="3:30" x14ac:dyDescent="0.25">
      <c r="C170" s="52"/>
      <c r="AA170" s="2"/>
      <c r="AC170" s="4"/>
      <c r="AD170" s="5"/>
    </row>
    <row r="171" spans="3:30" x14ac:dyDescent="0.25">
      <c r="C171" s="52"/>
      <c r="AA171" s="2"/>
      <c r="AC171" s="4"/>
      <c r="AD171" s="5"/>
    </row>
    <row r="172" spans="3:30" x14ac:dyDescent="0.25">
      <c r="C172" s="52"/>
      <c r="AA172" s="2"/>
      <c r="AC172" s="4"/>
      <c r="AD172" s="5"/>
    </row>
    <row r="173" spans="3:30" x14ac:dyDescent="0.25">
      <c r="C173" s="52"/>
      <c r="AA173" s="2"/>
      <c r="AC173" s="4"/>
      <c r="AD173" s="5"/>
    </row>
    <row r="174" spans="3:30" x14ac:dyDescent="0.25">
      <c r="C174" s="52"/>
      <c r="AA174" s="2"/>
      <c r="AC174" s="4"/>
      <c r="AD174" s="5"/>
    </row>
    <row r="175" spans="3:30" x14ac:dyDescent="0.25">
      <c r="C175" s="52"/>
      <c r="AA175" s="2"/>
      <c r="AC175" s="4"/>
      <c r="AD175" s="5"/>
    </row>
    <row r="176" spans="3:30" x14ac:dyDescent="0.25">
      <c r="C176" s="52"/>
      <c r="AA176" s="2"/>
      <c r="AC176" s="4"/>
      <c r="AD176" s="5"/>
    </row>
    <row r="177" spans="3:30" x14ac:dyDescent="0.25">
      <c r="C177" s="52"/>
      <c r="AA177" s="2"/>
      <c r="AC177" s="4"/>
      <c r="AD177" s="5"/>
    </row>
    <row r="178" spans="3:30" x14ac:dyDescent="0.25">
      <c r="C178" s="52"/>
      <c r="AA178" s="2"/>
      <c r="AC178" s="4"/>
      <c r="AD178" s="5"/>
    </row>
    <row r="179" spans="3:30" x14ac:dyDescent="0.25">
      <c r="C179" s="52"/>
      <c r="AA179" s="2"/>
      <c r="AC179" s="4"/>
      <c r="AD179" s="5"/>
    </row>
    <row r="180" spans="3:30" x14ac:dyDescent="0.25">
      <c r="C180" s="52"/>
      <c r="AA180" s="2"/>
      <c r="AC180" s="4"/>
      <c r="AD180" s="5"/>
    </row>
    <row r="181" spans="3:30" x14ac:dyDescent="0.25">
      <c r="C181" s="52"/>
      <c r="AA181" s="2"/>
      <c r="AC181" s="4"/>
      <c r="AD181" s="5"/>
    </row>
    <row r="182" spans="3:30" x14ac:dyDescent="0.25">
      <c r="C182" s="52"/>
      <c r="AA182" s="2"/>
      <c r="AC182" s="4"/>
      <c r="AD182" s="5"/>
    </row>
    <row r="183" spans="3:30" x14ac:dyDescent="0.25">
      <c r="C183" s="52"/>
      <c r="AA183" s="2"/>
      <c r="AC183" s="4"/>
      <c r="AD183" s="5"/>
    </row>
    <row r="184" spans="3:30" x14ac:dyDescent="0.25">
      <c r="C184" s="52"/>
      <c r="AA184" s="2"/>
      <c r="AC184" s="4"/>
      <c r="AD184" s="5"/>
    </row>
    <row r="185" spans="3:30" x14ac:dyDescent="0.25">
      <c r="C185" s="52"/>
      <c r="AA185" s="2"/>
      <c r="AC185" s="4"/>
      <c r="AD185" s="5"/>
    </row>
    <row r="186" spans="3:30" x14ac:dyDescent="0.25">
      <c r="C186" s="52"/>
      <c r="AA186" s="2"/>
      <c r="AC186" s="4"/>
      <c r="AD186" s="5"/>
    </row>
    <row r="187" spans="3:30" x14ac:dyDescent="0.25">
      <c r="C187" s="52"/>
      <c r="AA187" s="2"/>
      <c r="AC187" s="4"/>
      <c r="AD187" s="5"/>
    </row>
    <row r="188" spans="3:30" x14ac:dyDescent="0.25">
      <c r="C188" s="52"/>
      <c r="AA188" s="2"/>
      <c r="AC188" s="4"/>
      <c r="AD188" s="5"/>
    </row>
    <row r="189" spans="3:30" x14ac:dyDescent="0.25">
      <c r="C189" s="52"/>
      <c r="AA189" s="2"/>
      <c r="AC189" s="4"/>
      <c r="AD189" s="5"/>
    </row>
    <row r="190" spans="3:30" x14ac:dyDescent="0.25">
      <c r="C190" s="52"/>
      <c r="AA190" s="2"/>
      <c r="AC190" s="4"/>
      <c r="AD190" s="5"/>
    </row>
    <row r="191" spans="3:30" x14ac:dyDescent="0.25">
      <c r="C191" s="52"/>
      <c r="AA191" s="2"/>
      <c r="AC191" s="4"/>
      <c r="AD191" s="5"/>
    </row>
    <row r="192" spans="3:30" x14ac:dyDescent="0.25">
      <c r="C192" s="52"/>
      <c r="AA192" s="2"/>
      <c r="AC192" s="4"/>
      <c r="AD192" s="5"/>
    </row>
    <row r="193" spans="3:30" x14ac:dyDescent="0.25">
      <c r="C193" s="52"/>
      <c r="AA193" s="2"/>
      <c r="AC193" s="4"/>
      <c r="AD193" s="5"/>
    </row>
    <row r="194" spans="3:30" x14ac:dyDescent="0.25">
      <c r="C194" s="52"/>
      <c r="AA194" s="2"/>
      <c r="AC194" s="4"/>
      <c r="AD194" s="5"/>
    </row>
    <row r="195" spans="3:30" x14ac:dyDescent="0.25">
      <c r="C195" s="52"/>
      <c r="AA195" s="2"/>
      <c r="AC195" s="4"/>
      <c r="AD195" s="5"/>
    </row>
    <row r="196" spans="3:30" x14ac:dyDescent="0.25">
      <c r="C196" s="52"/>
      <c r="AA196" s="2"/>
      <c r="AC196" s="4"/>
      <c r="AD196" s="5"/>
    </row>
    <row r="197" spans="3:30" x14ac:dyDescent="0.25">
      <c r="C197" s="52"/>
      <c r="AA197" s="2"/>
      <c r="AC197" s="4"/>
      <c r="AD197" s="5"/>
    </row>
    <row r="198" spans="3:30" x14ac:dyDescent="0.25">
      <c r="C198" s="52"/>
      <c r="AA198" s="2"/>
      <c r="AC198" s="4"/>
      <c r="AD198" s="5"/>
    </row>
    <row r="199" spans="3:30" x14ac:dyDescent="0.25">
      <c r="C199" s="52"/>
      <c r="AA199" s="2"/>
      <c r="AC199" s="4"/>
      <c r="AD199" s="5"/>
    </row>
    <row r="200" spans="3:30" x14ac:dyDescent="0.25">
      <c r="C200" s="52"/>
      <c r="AA200" s="2"/>
      <c r="AC200" s="4"/>
      <c r="AD200" s="5"/>
    </row>
    <row r="201" spans="3:30" x14ac:dyDescent="0.25">
      <c r="C201" s="52"/>
      <c r="AA201" s="2"/>
      <c r="AC201" s="4"/>
      <c r="AD201" s="5"/>
    </row>
    <row r="202" spans="3:30" x14ac:dyDescent="0.25">
      <c r="C202" s="52"/>
      <c r="AA202" s="2"/>
      <c r="AC202" s="4"/>
      <c r="AD202" s="5"/>
    </row>
    <row r="203" spans="3:30" x14ac:dyDescent="0.25">
      <c r="C203" s="52"/>
      <c r="AA203" s="2"/>
      <c r="AC203" s="4"/>
      <c r="AD203" s="5"/>
    </row>
    <row r="204" spans="3:30" x14ac:dyDescent="0.25">
      <c r="C204" s="52"/>
      <c r="AA204" s="2"/>
      <c r="AC204" s="4"/>
      <c r="AD204" s="5"/>
    </row>
    <row r="205" spans="3:30" x14ac:dyDescent="0.25">
      <c r="C205" s="52"/>
      <c r="AA205" s="2"/>
      <c r="AC205" s="4"/>
      <c r="AD205" s="5"/>
    </row>
    <row r="206" spans="3:30" x14ac:dyDescent="0.25">
      <c r="C206" s="52"/>
      <c r="AA206" s="2"/>
      <c r="AC206" s="4"/>
      <c r="AD206" s="5"/>
    </row>
    <row r="207" spans="3:30" x14ac:dyDescent="0.25">
      <c r="C207" s="52"/>
      <c r="AA207" s="2"/>
      <c r="AC207" s="4"/>
      <c r="AD207" s="5"/>
    </row>
    <row r="208" spans="3:30" x14ac:dyDescent="0.25">
      <c r="C208" s="52"/>
      <c r="AA208" s="2"/>
      <c r="AC208" s="4"/>
      <c r="AD208" s="5"/>
    </row>
    <row r="209" spans="3:30" x14ac:dyDescent="0.25">
      <c r="C209" s="52"/>
      <c r="AA209" s="2"/>
      <c r="AC209" s="4"/>
      <c r="AD209" s="5"/>
    </row>
    <row r="210" spans="3:30" x14ac:dyDescent="0.25">
      <c r="C210" s="52"/>
      <c r="AA210" s="2"/>
      <c r="AC210" s="4"/>
      <c r="AD210" s="5"/>
    </row>
    <row r="211" spans="3:30" x14ac:dyDescent="0.25">
      <c r="C211" s="52"/>
      <c r="AA211" s="2"/>
      <c r="AC211" s="4"/>
      <c r="AD211" s="5"/>
    </row>
    <row r="212" spans="3:30" x14ac:dyDescent="0.25">
      <c r="C212" s="52"/>
      <c r="AA212" s="2"/>
      <c r="AC212" s="4"/>
      <c r="AD212" s="5"/>
    </row>
    <row r="213" spans="3:30" x14ac:dyDescent="0.25">
      <c r="C213" s="52"/>
      <c r="AA213" s="2"/>
      <c r="AC213" s="4"/>
      <c r="AD213" s="5"/>
    </row>
    <row r="214" spans="3:30" x14ac:dyDescent="0.25">
      <c r="C214" s="52"/>
      <c r="AA214" s="2"/>
      <c r="AC214" s="4"/>
      <c r="AD214" s="5"/>
    </row>
    <row r="215" spans="3:30" x14ac:dyDescent="0.25">
      <c r="C215" s="52"/>
      <c r="AA215" s="2"/>
      <c r="AC215" s="4"/>
      <c r="AD215" s="5"/>
    </row>
    <row r="216" spans="3:30" x14ac:dyDescent="0.25">
      <c r="C216" s="52"/>
      <c r="AA216" s="2"/>
      <c r="AC216" s="4"/>
      <c r="AD216" s="5"/>
    </row>
    <row r="217" spans="3:30" x14ac:dyDescent="0.25">
      <c r="C217" s="52"/>
      <c r="AA217" s="2"/>
      <c r="AC217" s="4"/>
      <c r="AD217" s="5"/>
    </row>
    <row r="218" spans="3:30" x14ac:dyDescent="0.25">
      <c r="C218" s="52"/>
      <c r="AA218" s="2"/>
      <c r="AC218" s="4"/>
      <c r="AD218" s="5"/>
    </row>
    <row r="219" spans="3:30" x14ac:dyDescent="0.25">
      <c r="C219" s="52"/>
      <c r="AA219" s="2"/>
      <c r="AC219" s="4"/>
      <c r="AD219" s="5"/>
    </row>
    <row r="220" spans="3:30" x14ac:dyDescent="0.25">
      <c r="C220" s="52"/>
      <c r="AA220" s="2"/>
      <c r="AC220" s="4"/>
      <c r="AD220" s="5"/>
    </row>
    <row r="221" spans="3:30" x14ac:dyDescent="0.25">
      <c r="C221" s="52"/>
      <c r="AA221" s="2"/>
      <c r="AC221" s="4"/>
      <c r="AD221" s="5"/>
    </row>
    <row r="222" spans="3:30" x14ac:dyDescent="0.25">
      <c r="C222" s="52"/>
      <c r="AA222" s="2"/>
      <c r="AC222" s="4"/>
      <c r="AD222" s="5"/>
    </row>
    <row r="223" spans="3:30" x14ac:dyDescent="0.25">
      <c r="C223" s="52"/>
      <c r="AA223" s="2"/>
      <c r="AC223" s="4"/>
      <c r="AD223" s="5"/>
    </row>
    <row r="224" spans="3:30" x14ac:dyDescent="0.25">
      <c r="C224" s="52"/>
      <c r="AA224" s="2"/>
      <c r="AC224" s="4"/>
      <c r="AD224" s="5"/>
    </row>
    <row r="225" spans="3:30" x14ac:dyDescent="0.25">
      <c r="C225" s="52"/>
      <c r="AA225" s="2"/>
      <c r="AC225" s="4"/>
      <c r="AD225" s="5"/>
    </row>
    <row r="226" spans="3:30" x14ac:dyDescent="0.25">
      <c r="C226" s="52"/>
      <c r="AA226" s="2"/>
      <c r="AC226" s="4"/>
      <c r="AD226" s="5"/>
    </row>
    <row r="227" spans="3:30" x14ac:dyDescent="0.25">
      <c r="C227" s="52"/>
      <c r="AA227" s="2"/>
      <c r="AC227" s="4"/>
      <c r="AD227" s="5"/>
    </row>
    <row r="228" spans="3:30" x14ac:dyDescent="0.25">
      <c r="C228" s="52"/>
      <c r="AA228" s="2"/>
      <c r="AC228" s="4"/>
      <c r="AD228" s="5"/>
    </row>
    <row r="229" spans="3:30" x14ac:dyDescent="0.25">
      <c r="C229" s="52"/>
      <c r="AA229" s="2"/>
      <c r="AC229" s="4"/>
      <c r="AD229" s="5"/>
    </row>
    <row r="230" spans="3:30" x14ac:dyDescent="0.25">
      <c r="C230" s="52"/>
      <c r="AA230" s="2"/>
      <c r="AC230" s="4"/>
      <c r="AD230" s="5"/>
    </row>
    <row r="231" spans="3:30" x14ac:dyDescent="0.25">
      <c r="C231" s="52"/>
      <c r="AA231" s="2"/>
      <c r="AC231" s="4"/>
      <c r="AD231" s="5"/>
    </row>
    <row r="232" spans="3:30" x14ac:dyDescent="0.25">
      <c r="C232" s="52"/>
      <c r="AA232" s="2"/>
      <c r="AC232" s="4"/>
      <c r="AD232" s="5"/>
    </row>
    <row r="233" spans="3:30" x14ac:dyDescent="0.25">
      <c r="C233" s="52"/>
      <c r="AA233" s="2"/>
      <c r="AC233" s="4"/>
      <c r="AD233" s="5"/>
    </row>
    <row r="234" spans="3:30" x14ac:dyDescent="0.25">
      <c r="C234" s="52"/>
      <c r="AA234" s="2"/>
      <c r="AC234" s="4"/>
      <c r="AD234" s="5"/>
    </row>
    <row r="235" spans="3:30" x14ac:dyDescent="0.25">
      <c r="C235" s="52"/>
      <c r="AA235" s="2"/>
      <c r="AC235" s="4"/>
      <c r="AD235" s="5"/>
    </row>
    <row r="236" spans="3:30" x14ac:dyDescent="0.25">
      <c r="C236" s="52"/>
      <c r="AA236" s="2"/>
      <c r="AC236" s="4"/>
      <c r="AD236" s="5"/>
    </row>
    <row r="237" spans="3:30" x14ac:dyDescent="0.25">
      <c r="C237" s="52"/>
      <c r="AA237" s="2"/>
      <c r="AC237" s="4"/>
      <c r="AD237" s="5"/>
    </row>
    <row r="238" spans="3:30" x14ac:dyDescent="0.25">
      <c r="C238" s="52"/>
      <c r="AA238" s="2"/>
      <c r="AC238" s="4"/>
      <c r="AD238" s="5"/>
    </row>
    <row r="239" spans="3:30" x14ac:dyDescent="0.25">
      <c r="C239" s="52"/>
      <c r="AA239" s="2"/>
      <c r="AC239" s="4"/>
      <c r="AD239" s="5"/>
    </row>
    <row r="240" spans="3:30" x14ac:dyDescent="0.25">
      <c r="C240" s="52"/>
      <c r="AA240" s="2"/>
      <c r="AC240" s="4"/>
      <c r="AD240" s="5"/>
    </row>
    <row r="241" spans="3:30" x14ac:dyDescent="0.25">
      <c r="C241" s="52"/>
      <c r="AA241" s="2"/>
      <c r="AC241" s="4"/>
      <c r="AD241" s="5"/>
    </row>
    <row r="242" spans="3:30" x14ac:dyDescent="0.25">
      <c r="C242" s="52"/>
      <c r="AA242" s="2"/>
      <c r="AC242" s="4"/>
      <c r="AD242" s="5"/>
    </row>
    <row r="243" spans="3:30" x14ac:dyDescent="0.25">
      <c r="C243" s="52"/>
      <c r="AA243" s="2"/>
      <c r="AC243" s="4"/>
      <c r="AD243" s="5"/>
    </row>
    <row r="244" spans="3:30" x14ac:dyDescent="0.25">
      <c r="C244" s="52"/>
      <c r="AA244" s="2"/>
      <c r="AC244" s="4"/>
      <c r="AD244" s="5"/>
    </row>
    <row r="245" spans="3:30" x14ac:dyDescent="0.25">
      <c r="C245" s="52"/>
      <c r="AA245" s="2"/>
      <c r="AC245" s="4"/>
      <c r="AD245" s="5"/>
    </row>
    <row r="246" spans="3:30" x14ac:dyDescent="0.25">
      <c r="C246" s="52"/>
      <c r="AA246" s="2"/>
      <c r="AC246" s="4"/>
      <c r="AD246" s="5"/>
    </row>
    <row r="247" spans="3:30" x14ac:dyDescent="0.25">
      <c r="C247" s="52"/>
      <c r="AA247" s="2"/>
      <c r="AC247" s="4"/>
      <c r="AD247" s="5"/>
    </row>
    <row r="248" spans="3:30" x14ac:dyDescent="0.25">
      <c r="C248" s="52"/>
      <c r="AA248" s="2"/>
      <c r="AC248" s="4"/>
      <c r="AD248" s="5"/>
    </row>
    <row r="249" spans="3:30" x14ac:dyDescent="0.25">
      <c r="C249" s="52"/>
      <c r="AA249" s="2"/>
      <c r="AC249" s="4"/>
      <c r="AD249" s="5"/>
    </row>
    <row r="250" spans="3:30" x14ac:dyDescent="0.25">
      <c r="C250" s="52"/>
      <c r="AA250" s="2"/>
      <c r="AC250" s="4"/>
      <c r="AD250" s="5"/>
    </row>
    <row r="251" spans="3:30" x14ac:dyDescent="0.25">
      <c r="C251" s="52"/>
      <c r="AA251" s="2"/>
      <c r="AC251" s="4"/>
      <c r="AD251" s="5"/>
    </row>
    <row r="252" spans="3:30" x14ac:dyDescent="0.25">
      <c r="C252" s="52"/>
      <c r="AA252" s="2"/>
      <c r="AC252" s="4"/>
      <c r="AD252" s="5"/>
    </row>
    <row r="253" spans="3:30" x14ac:dyDescent="0.25">
      <c r="C253" s="52"/>
      <c r="AA253" s="2"/>
      <c r="AC253" s="4"/>
      <c r="AD253" s="5"/>
    </row>
    <row r="254" spans="3:30" x14ac:dyDescent="0.25">
      <c r="C254" s="52"/>
      <c r="AA254" s="2"/>
      <c r="AC254" s="4"/>
      <c r="AD254" s="5"/>
    </row>
    <row r="255" spans="3:30" x14ac:dyDescent="0.25">
      <c r="C255" s="52"/>
      <c r="AA255" s="2"/>
      <c r="AC255" s="4"/>
      <c r="AD255" s="5"/>
    </row>
    <row r="256" spans="3:30" x14ac:dyDescent="0.25">
      <c r="C256" s="52"/>
      <c r="AA256" s="2"/>
      <c r="AC256" s="4"/>
      <c r="AD256" s="5"/>
    </row>
    <row r="257" spans="3:30" x14ac:dyDescent="0.25">
      <c r="C257" s="52"/>
      <c r="AA257" s="2"/>
      <c r="AC257" s="4"/>
      <c r="AD257" s="5"/>
    </row>
    <row r="258" spans="3:30" x14ac:dyDescent="0.25">
      <c r="C258" s="52"/>
      <c r="AA258" s="2"/>
      <c r="AC258" s="4"/>
      <c r="AD258" s="5"/>
    </row>
    <row r="259" spans="3:30" x14ac:dyDescent="0.25">
      <c r="C259" s="52"/>
      <c r="AA259" s="2"/>
      <c r="AC259" s="4"/>
      <c r="AD259" s="5"/>
    </row>
    <row r="260" spans="3:30" x14ac:dyDescent="0.25">
      <c r="C260" s="52"/>
      <c r="AA260" s="2"/>
      <c r="AC260" s="4"/>
      <c r="AD260" s="5"/>
    </row>
    <row r="261" spans="3:30" x14ac:dyDescent="0.25">
      <c r="C261" s="52"/>
      <c r="AA261" s="2"/>
      <c r="AC261" s="4"/>
      <c r="AD261" s="5"/>
    </row>
    <row r="262" spans="3:30" x14ac:dyDescent="0.25">
      <c r="C262" s="52"/>
      <c r="AA262" s="2"/>
      <c r="AC262" s="4"/>
      <c r="AD262" s="5"/>
    </row>
    <row r="263" spans="3:30" x14ac:dyDescent="0.25">
      <c r="C263" s="52"/>
      <c r="AA263" s="2"/>
      <c r="AC263" s="4"/>
      <c r="AD263" s="5"/>
    </row>
    <row r="264" spans="3:30" x14ac:dyDescent="0.25">
      <c r="C264" s="52"/>
      <c r="AA264" s="2"/>
      <c r="AC264" s="4"/>
      <c r="AD264" s="5"/>
    </row>
    <row r="265" spans="3:30" x14ac:dyDescent="0.25">
      <c r="C265" s="52"/>
      <c r="AA265" s="2"/>
      <c r="AC265" s="4"/>
      <c r="AD265" s="5"/>
    </row>
    <row r="266" spans="3:30" x14ac:dyDescent="0.25">
      <c r="C266" s="52"/>
      <c r="AA266" s="2"/>
      <c r="AC266" s="4"/>
      <c r="AD266" s="5"/>
    </row>
    <row r="267" spans="3:30" x14ac:dyDescent="0.25">
      <c r="C267" s="52"/>
      <c r="AA267" s="2"/>
      <c r="AC267" s="4"/>
      <c r="AD267" s="5"/>
    </row>
    <row r="268" spans="3:30" x14ac:dyDescent="0.25">
      <c r="C268" s="52"/>
      <c r="AA268" s="2"/>
      <c r="AC268" s="4"/>
      <c r="AD268" s="5"/>
    </row>
    <row r="269" spans="3:30" x14ac:dyDescent="0.25">
      <c r="C269" s="52"/>
      <c r="AA269" s="2"/>
      <c r="AC269" s="4"/>
      <c r="AD269" s="5"/>
    </row>
    <row r="270" spans="3:30" x14ac:dyDescent="0.25">
      <c r="C270" s="52"/>
      <c r="AA270" s="2"/>
      <c r="AC270" s="4"/>
      <c r="AD270" s="5"/>
    </row>
    <row r="271" spans="3:30" x14ac:dyDescent="0.25">
      <c r="C271" s="52"/>
      <c r="AA271" s="2"/>
      <c r="AC271" s="4"/>
      <c r="AD271" s="5"/>
    </row>
    <row r="272" spans="3:30" x14ac:dyDescent="0.25">
      <c r="C272" s="52"/>
      <c r="AA272" s="2"/>
      <c r="AC272" s="4"/>
      <c r="AD272" s="5"/>
    </row>
    <row r="273" spans="3:30" x14ac:dyDescent="0.25">
      <c r="C273" s="52"/>
      <c r="AA273" s="2"/>
      <c r="AC273" s="4"/>
      <c r="AD273" s="5"/>
    </row>
    <row r="274" spans="3:30" x14ac:dyDescent="0.25">
      <c r="C274" s="52"/>
      <c r="AA274" s="2"/>
      <c r="AC274" s="4"/>
      <c r="AD274" s="5"/>
    </row>
    <row r="275" spans="3:30" x14ac:dyDescent="0.25">
      <c r="C275" s="52"/>
      <c r="AA275" s="2"/>
      <c r="AC275" s="4"/>
      <c r="AD275" s="5"/>
    </row>
    <row r="276" spans="3:30" x14ac:dyDescent="0.25">
      <c r="C276" s="52"/>
      <c r="AA276" s="2"/>
      <c r="AC276" s="4"/>
      <c r="AD276" s="5"/>
    </row>
    <row r="277" spans="3:30" x14ac:dyDescent="0.25">
      <c r="C277" s="52"/>
      <c r="AA277" s="2"/>
      <c r="AC277" s="4"/>
      <c r="AD277" s="5"/>
    </row>
    <row r="278" spans="3:30" x14ac:dyDescent="0.25">
      <c r="C278" s="52"/>
      <c r="AA278" s="2"/>
      <c r="AC278" s="4"/>
      <c r="AD278" s="5"/>
    </row>
    <row r="279" spans="3:30" x14ac:dyDescent="0.25">
      <c r="C279" s="52"/>
      <c r="AA279" s="2"/>
      <c r="AC279" s="4"/>
      <c r="AD279" s="5"/>
    </row>
    <row r="280" spans="3:30" x14ac:dyDescent="0.25">
      <c r="C280" s="52"/>
      <c r="AA280" s="2"/>
      <c r="AC280" s="4"/>
      <c r="AD280" s="5"/>
    </row>
    <row r="281" spans="3:30" x14ac:dyDescent="0.25">
      <c r="C281" s="52"/>
      <c r="AA281" s="2"/>
      <c r="AC281" s="4"/>
      <c r="AD281" s="5"/>
    </row>
    <row r="282" spans="3:30" x14ac:dyDescent="0.25">
      <c r="C282" s="52"/>
      <c r="AA282" s="2"/>
      <c r="AC282" s="4"/>
      <c r="AD282" s="5"/>
    </row>
    <row r="283" spans="3:30" x14ac:dyDescent="0.25">
      <c r="C283" s="52"/>
      <c r="AA283" s="2"/>
      <c r="AC283" s="4"/>
      <c r="AD283" s="5"/>
    </row>
    <row r="284" spans="3:30" x14ac:dyDescent="0.25">
      <c r="C284" s="52"/>
      <c r="AA284" s="2"/>
      <c r="AC284" s="4"/>
      <c r="AD284" s="5"/>
    </row>
    <row r="285" spans="3:30" x14ac:dyDescent="0.25">
      <c r="C285" s="52"/>
      <c r="AA285" s="2"/>
      <c r="AC285" s="4"/>
      <c r="AD285" s="5"/>
    </row>
    <row r="286" spans="3:30" x14ac:dyDescent="0.25">
      <c r="C286" s="52"/>
      <c r="AA286" s="2"/>
      <c r="AC286" s="4"/>
      <c r="AD286" s="5"/>
    </row>
    <row r="287" spans="3:30" x14ac:dyDescent="0.25">
      <c r="C287" s="52"/>
      <c r="AA287" s="2"/>
      <c r="AC287" s="4"/>
      <c r="AD287" s="5"/>
    </row>
    <row r="288" spans="3:30" x14ac:dyDescent="0.25">
      <c r="C288" s="52"/>
      <c r="AA288" s="2"/>
      <c r="AC288" s="4"/>
      <c r="AD288" s="5"/>
    </row>
    <row r="289" spans="3:30" x14ac:dyDescent="0.25">
      <c r="C289" s="52"/>
      <c r="AA289" s="2"/>
      <c r="AC289" s="4"/>
      <c r="AD289" s="5"/>
    </row>
    <row r="290" spans="3:30" x14ac:dyDescent="0.25">
      <c r="C290" s="52"/>
      <c r="AA290" s="2"/>
      <c r="AC290" s="4"/>
      <c r="AD290" s="5"/>
    </row>
    <row r="291" spans="3:30" x14ac:dyDescent="0.25">
      <c r="C291" s="52"/>
      <c r="AA291" s="2"/>
      <c r="AC291" s="4"/>
      <c r="AD291" s="5"/>
    </row>
    <row r="292" spans="3:30" x14ac:dyDescent="0.25">
      <c r="C292" s="52"/>
      <c r="AA292" s="2"/>
      <c r="AC292" s="4"/>
      <c r="AD292" s="5"/>
    </row>
    <row r="293" spans="3:30" x14ac:dyDescent="0.25">
      <c r="C293" s="52"/>
      <c r="AA293" s="2"/>
      <c r="AC293" s="4"/>
      <c r="AD293" s="5"/>
    </row>
    <row r="294" spans="3:30" x14ac:dyDescent="0.25">
      <c r="C294" s="52"/>
      <c r="AA294" s="2"/>
      <c r="AC294" s="4"/>
      <c r="AD294" s="5"/>
    </row>
    <row r="295" spans="3:30" x14ac:dyDescent="0.25">
      <c r="C295" s="52"/>
      <c r="AA295" s="2"/>
      <c r="AC295" s="4"/>
      <c r="AD295" s="5"/>
    </row>
    <row r="296" spans="3:30" x14ac:dyDescent="0.25">
      <c r="C296" s="52"/>
      <c r="AA296" s="2"/>
      <c r="AC296" s="4"/>
      <c r="AD296" s="5"/>
    </row>
    <row r="297" spans="3:30" x14ac:dyDescent="0.25">
      <c r="C297" s="52"/>
      <c r="AA297" s="2"/>
      <c r="AC297" s="4"/>
      <c r="AD297" s="5"/>
    </row>
    <row r="298" spans="3:30" x14ac:dyDescent="0.25">
      <c r="C298" s="52"/>
      <c r="AA298" s="2"/>
      <c r="AC298" s="4"/>
      <c r="AD298" s="5"/>
    </row>
    <row r="299" spans="3:30" x14ac:dyDescent="0.25">
      <c r="C299" s="52"/>
      <c r="AA299" s="2"/>
      <c r="AC299" s="4"/>
      <c r="AD299" s="5"/>
    </row>
    <row r="300" spans="3:30" x14ac:dyDescent="0.25">
      <c r="C300" s="52"/>
      <c r="AA300" s="2"/>
      <c r="AC300" s="4"/>
      <c r="AD300" s="5"/>
    </row>
    <row r="301" spans="3:30" x14ac:dyDescent="0.25">
      <c r="C301" s="52"/>
      <c r="AA301" s="2"/>
      <c r="AC301" s="4"/>
      <c r="AD301" s="5"/>
    </row>
    <row r="302" spans="3:30" x14ac:dyDescent="0.25">
      <c r="C302" s="52"/>
      <c r="AA302" s="2"/>
      <c r="AC302" s="4"/>
      <c r="AD302" s="5"/>
    </row>
    <row r="303" spans="3:30" x14ac:dyDescent="0.25">
      <c r="C303" s="52"/>
      <c r="AA303" s="2"/>
      <c r="AC303" s="4"/>
      <c r="AD303" s="5"/>
    </row>
    <row r="304" spans="3:30" x14ac:dyDescent="0.25">
      <c r="C304" s="52"/>
      <c r="AA304" s="2"/>
      <c r="AC304" s="4"/>
      <c r="AD304" s="5"/>
    </row>
    <row r="305" spans="3:30" x14ac:dyDescent="0.25">
      <c r="C305" s="52"/>
      <c r="AA305" s="2"/>
      <c r="AC305" s="4"/>
      <c r="AD305" s="5"/>
    </row>
    <row r="306" spans="3:30" x14ac:dyDescent="0.25">
      <c r="C306" s="52"/>
      <c r="AA306" s="2"/>
      <c r="AC306" s="4"/>
      <c r="AD306" s="5"/>
    </row>
    <row r="307" spans="3:30" x14ac:dyDescent="0.25">
      <c r="C307" s="52"/>
      <c r="AA307" s="2"/>
      <c r="AC307" s="4"/>
      <c r="AD307" s="5"/>
    </row>
    <row r="308" spans="3:30" x14ac:dyDescent="0.25">
      <c r="C308" s="52"/>
      <c r="AA308" s="2"/>
      <c r="AC308" s="4"/>
      <c r="AD308" s="5"/>
    </row>
    <row r="309" spans="3:30" x14ac:dyDescent="0.25">
      <c r="C309" s="52"/>
      <c r="AA309" s="2"/>
      <c r="AC309" s="4"/>
      <c r="AD309" s="5"/>
    </row>
    <row r="310" spans="3:30" x14ac:dyDescent="0.25">
      <c r="C310" s="52"/>
      <c r="AA310" s="2"/>
      <c r="AC310" s="4"/>
      <c r="AD310" s="5"/>
    </row>
    <row r="311" spans="3:30" x14ac:dyDescent="0.25">
      <c r="C311" s="52"/>
      <c r="AA311" s="2"/>
      <c r="AC311" s="4"/>
      <c r="AD311" s="5"/>
    </row>
    <row r="312" spans="3:30" x14ac:dyDescent="0.25">
      <c r="C312" s="52"/>
      <c r="AA312" s="2"/>
      <c r="AC312" s="4"/>
      <c r="AD312" s="5"/>
    </row>
    <row r="313" spans="3:30" x14ac:dyDescent="0.25">
      <c r="C313" s="52"/>
      <c r="AA313" s="2"/>
      <c r="AC313" s="4"/>
      <c r="AD313" s="5"/>
    </row>
    <row r="314" spans="3:30" x14ac:dyDescent="0.25">
      <c r="C314" s="52"/>
      <c r="AA314" s="2"/>
      <c r="AC314" s="4"/>
      <c r="AD314" s="5"/>
    </row>
    <row r="315" spans="3:30" x14ac:dyDescent="0.25">
      <c r="C315" s="52"/>
      <c r="AA315" s="2"/>
      <c r="AC315" s="4"/>
      <c r="AD315" s="5"/>
    </row>
    <row r="316" spans="3:30" x14ac:dyDescent="0.25">
      <c r="C316" s="52"/>
      <c r="AA316" s="2"/>
      <c r="AC316" s="4"/>
      <c r="AD316" s="5"/>
    </row>
    <row r="317" spans="3:30" x14ac:dyDescent="0.25">
      <c r="C317" s="52"/>
      <c r="AA317" s="2"/>
      <c r="AC317" s="4"/>
      <c r="AD317" s="5"/>
    </row>
    <row r="318" spans="3:30" x14ac:dyDescent="0.25">
      <c r="C318" s="52"/>
      <c r="AA318" s="2"/>
      <c r="AC318" s="4"/>
      <c r="AD318" s="5"/>
    </row>
    <row r="319" spans="3:30" x14ac:dyDescent="0.25">
      <c r="C319" s="52"/>
      <c r="AA319" s="2"/>
      <c r="AC319" s="4"/>
      <c r="AD319" s="5"/>
    </row>
    <row r="320" spans="3:30" x14ac:dyDescent="0.25">
      <c r="C320" s="52"/>
      <c r="AA320" s="2"/>
      <c r="AC320" s="4"/>
      <c r="AD320" s="5"/>
    </row>
    <row r="321" spans="3:30" x14ac:dyDescent="0.25">
      <c r="C321" s="52"/>
      <c r="AA321" s="2"/>
      <c r="AC321" s="4"/>
      <c r="AD321" s="5"/>
    </row>
    <row r="322" spans="3:30" x14ac:dyDescent="0.25">
      <c r="C322" s="52"/>
      <c r="AA322" s="2"/>
      <c r="AC322" s="4"/>
      <c r="AD322" s="5"/>
    </row>
    <row r="323" spans="3:30" x14ac:dyDescent="0.25">
      <c r="C323" s="52"/>
      <c r="AA323" s="2"/>
      <c r="AC323" s="4"/>
      <c r="AD323" s="5"/>
    </row>
    <row r="324" spans="3:30" x14ac:dyDescent="0.25">
      <c r="C324" s="52"/>
      <c r="AA324" s="2"/>
      <c r="AC324" s="4"/>
      <c r="AD324" s="5"/>
    </row>
    <row r="325" spans="3:30" x14ac:dyDescent="0.25">
      <c r="C325" s="52"/>
      <c r="AA325" s="2"/>
      <c r="AC325" s="4"/>
      <c r="AD325" s="5"/>
    </row>
    <row r="326" spans="3:30" x14ac:dyDescent="0.25">
      <c r="C326" s="52"/>
      <c r="AA326" s="2"/>
      <c r="AC326" s="4"/>
      <c r="AD326" s="5"/>
    </row>
    <row r="327" spans="3:30" x14ac:dyDescent="0.25">
      <c r="C327" s="52"/>
      <c r="AA327" s="2"/>
      <c r="AC327" s="4"/>
      <c r="AD327" s="5"/>
    </row>
    <row r="328" spans="3:30" x14ac:dyDescent="0.25">
      <c r="C328" s="52"/>
      <c r="AA328" s="2"/>
      <c r="AC328" s="4"/>
      <c r="AD328" s="5"/>
    </row>
    <row r="329" spans="3:30" x14ac:dyDescent="0.25">
      <c r="C329" s="52"/>
      <c r="AA329" s="2"/>
      <c r="AC329" s="4"/>
      <c r="AD329" s="5"/>
    </row>
    <row r="330" spans="3:30" x14ac:dyDescent="0.25">
      <c r="C330" s="52"/>
      <c r="AA330" s="2"/>
      <c r="AC330" s="4"/>
      <c r="AD330" s="5"/>
    </row>
    <row r="331" spans="3:30" x14ac:dyDescent="0.25">
      <c r="C331" s="52"/>
      <c r="AA331" s="2"/>
      <c r="AC331" s="4"/>
      <c r="AD331" s="5"/>
    </row>
    <row r="332" spans="3:30" x14ac:dyDescent="0.25">
      <c r="C332" s="52"/>
      <c r="AA332" s="2"/>
      <c r="AC332" s="4"/>
      <c r="AD332" s="5"/>
    </row>
    <row r="333" spans="3:30" x14ac:dyDescent="0.25">
      <c r="C333" s="52"/>
      <c r="AA333" s="2"/>
      <c r="AC333" s="4"/>
      <c r="AD333" s="5"/>
    </row>
    <row r="334" spans="3:30" x14ac:dyDescent="0.25">
      <c r="C334" s="52"/>
      <c r="AA334" s="2"/>
      <c r="AC334" s="4"/>
      <c r="AD334" s="5"/>
    </row>
    <row r="335" spans="3:30" x14ac:dyDescent="0.25">
      <c r="C335" s="52"/>
      <c r="AA335" s="2"/>
      <c r="AC335" s="4"/>
      <c r="AD335" s="5"/>
    </row>
    <row r="336" spans="3:30" x14ac:dyDescent="0.25">
      <c r="C336" s="52"/>
      <c r="AA336" s="2"/>
      <c r="AC336" s="4"/>
      <c r="AD336" s="5"/>
    </row>
    <row r="337" spans="3:30" x14ac:dyDescent="0.25">
      <c r="C337" s="52"/>
      <c r="AA337" s="2"/>
      <c r="AC337" s="4"/>
      <c r="AD337" s="5"/>
    </row>
    <row r="338" spans="3:30" x14ac:dyDescent="0.25">
      <c r="C338" s="52"/>
      <c r="AA338" s="2"/>
      <c r="AC338" s="4"/>
      <c r="AD338" s="5"/>
    </row>
    <row r="339" spans="3:30" x14ac:dyDescent="0.25">
      <c r="C339" s="52"/>
      <c r="AA339" s="2"/>
      <c r="AC339" s="4"/>
      <c r="AD339" s="5"/>
    </row>
    <row r="340" spans="3:30" x14ac:dyDescent="0.25">
      <c r="C340" s="52"/>
      <c r="AA340" s="2"/>
      <c r="AC340" s="4"/>
      <c r="AD340" s="5"/>
    </row>
    <row r="341" spans="3:30" x14ac:dyDescent="0.25">
      <c r="C341" s="52"/>
      <c r="AA341" s="2"/>
      <c r="AC341" s="4"/>
      <c r="AD341" s="5"/>
    </row>
    <row r="342" spans="3:30" x14ac:dyDescent="0.25">
      <c r="C342" s="52"/>
      <c r="AA342" s="2"/>
      <c r="AC342" s="4"/>
      <c r="AD342" s="5"/>
    </row>
    <row r="343" spans="3:30" x14ac:dyDescent="0.25">
      <c r="C343" s="52"/>
      <c r="AA343" s="2"/>
      <c r="AC343" s="4"/>
      <c r="AD343" s="5"/>
    </row>
    <row r="344" spans="3:30" x14ac:dyDescent="0.25">
      <c r="C344" s="52"/>
      <c r="AA344" s="2"/>
      <c r="AC344" s="4"/>
      <c r="AD344" s="5"/>
    </row>
    <row r="345" spans="3:30" x14ac:dyDescent="0.25">
      <c r="C345" s="52"/>
      <c r="AA345" s="2"/>
      <c r="AC345" s="4"/>
      <c r="AD345" s="5"/>
    </row>
    <row r="346" spans="3:30" x14ac:dyDescent="0.25">
      <c r="C346" s="52"/>
      <c r="AA346" s="2"/>
      <c r="AC346" s="4"/>
      <c r="AD346" s="5"/>
    </row>
    <row r="347" spans="3:30" x14ac:dyDescent="0.25">
      <c r="C347" s="52"/>
      <c r="AA347" s="2"/>
      <c r="AC347" s="4"/>
      <c r="AD347" s="5"/>
    </row>
    <row r="348" spans="3:30" x14ac:dyDescent="0.25">
      <c r="C348" s="52"/>
      <c r="AA348" s="2"/>
      <c r="AC348" s="4"/>
      <c r="AD348" s="5"/>
    </row>
    <row r="349" spans="3:30" x14ac:dyDescent="0.25">
      <c r="C349" s="52"/>
      <c r="AA349" s="2"/>
      <c r="AC349" s="4"/>
      <c r="AD349" s="5"/>
    </row>
    <row r="350" spans="3:30" x14ac:dyDescent="0.25">
      <c r="C350" s="52"/>
      <c r="AA350" s="2"/>
      <c r="AC350" s="4"/>
      <c r="AD350" s="5"/>
    </row>
    <row r="351" spans="3:30" x14ac:dyDescent="0.25">
      <c r="C351" s="52"/>
      <c r="AA351" s="2"/>
      <c r="AC351" s="4"/>
      <c r="AD351" s="5"/>
    </row>
    <row r="352" spans="3:30" x14ac:dyDescent="0.25">
      <c r="C352" s="52"/>
      <c r="AA352" s="2"/>
      <c r="AC352" s="4"/>
      <c r="AD352" s="5"/>
    </row>
    <row r="353" spans="3:30" x14ac:dyDescent="0.25">
      <c r="C353" s="52"/>
      <c r="AA353" s="2"/>
      <c r="AC353" s="4"/>
      <c r="AD353" s="5"/>
    </row>
    <row r="354" spans="3:30" x14ac:dyDescent="0.25">
      <c r="C354" s="52"/>
      <c r="AA354" s="2"/>
      <c r="AC354" s="4"/>
      <c r="AD354" s="5"/>
    </row>
    <row r="355" spans="3:30" x14ac:dyDescent="0.25">
      <c r="C355" s="52"/>
      <c r="AA355" s="2"/>
      <c r="AC355" s="4"/>
      <c r="AD355" s="5"/>
    </row>
    <row r="356" spans="3:30" x14ac:dyDescent="0.25">
      <c r="C356" s="52"/>
      <c r="AA356" s="2"/>
      <c r="AC356" s="4"/>
      <c r="AD356" s="5"/>
    </row>
    <row r="357" spans="3:30" x14ac:dyDescent="0.25">
      <c r="C357" s="52"/>
      <c r="AA357" s="2"/>
      <c r="AC357" s="4"/>
      <c r="AD357" s="5"/>
    </row>
    <row r="358" spans="3:30" x14ac:dyDescent="0.25">
      <c r="C358" s="52"/>
      <c r="AA358" s="2"/>
      <c r="AC358" s="4"/>
      <c r="AD358" s="5"/>
    </row>
    <row r="359" spans="3:30" x14ac:dyDescent="0.25">
      <c r="C359" s="52"/>
      <c r="AA359" s="2"/>
      <c r="AC359" s="4"/>
      <c r="AD359" s="5"/>
    </row>
    <row r="360" spans="3:30" x14ac:dyDescent="0.25">
      <c r="C360" s="52"/>
      <c r="AA360" s="2"/>
      <c r="AC360" s="4"/>
      <c r="AD360" s="5"/>
    </row>
    <row r="361" spans="3:30" x14ac:dyDescent="0.25">
      <c r="C361" s="52"/>
      <c r="AA361" s="2"/>
      <c r="AC361" s="4"/>
      <c r="AD361" s="5"/>
    </row>
    <row r="362" spans="3:30" x14ac:dyDescent="0.25">
      <c r="C362" s="52"/>
      <c r="AA362" s="2"/>
      <c r="AC362" s="4"/>
      <c r="AD362" s="5"/>
    </row>
    <row r="363" spans="3:30" x14ac:dyDescent="0.25">
      <c r="C363" s="52"/>
      <c r="AA363" s="2"/>
      <c r="AC363" s="4"/>
      <c r="AD363" s="5"/>
    </row>
    <row r="364" spans="3:30" x14ac:dyDescent="0.25">
      <c r="C364" s="52"/>
      <c r="AA364" s="2"/>
      <c r="AC364" s="4"/>
      <c r="AD364" s="5"/>
    </row>
    <row r="365" spans="3:30" x14ac:dyDescent="0.25">
      <c r="C365" s="52"/>
      <c r="AA365" s="2"/>
      <c r="AC365" s="4"/>
      <c r="AD365" s="5"/>
    </row>
    <row r="366" spans="3:30" x14ac:dyDescent="0.25">
      <c r="C366" s="52"/>
      <c r="AA366" s="2"/>
      <c r="AC366" s="4"/>
      <c r="AD366" s="5"/>
    </row>
    <row r="367" spans="3:30" x14ac:dyDescent="0.25">
      <c r="C367" s="52"/>
      <c r="AA367" s="2"/>
      <c r="AC367" s="4"/>
      <c r="AD367" s="5"/>
    </row>
    <row r="368" spans="3:30" x14ac:dyDescent="0.25">
      <c r="C368" s="52"/>
      <c r="AA368" s="2"/>
      <c r="AC368" s="4"/>
      <c r="AD368" s="5"/>
    </row>
    <row r="369" spans="3:30" x14ac:dyDescent="0.25">
      <c r="C369" s="52"/>
      <c r="AA369" s="2"/>
      <c r="AC369" s="4"/>
      <c r="AD369" s="5"/>
    </row>
    <row r="370" spans="3:30" x14ac:dyDescent="0.25">
      <c r="C370" s="52"/>
      <c r="AA370" s="2"/>
      <c r="AC370" s="4"/>
      <c r="AD370" s="5"/>
    </row>
    <row r="371" spans="3:30" x14ac:dyDescent="0.25">
      <c r="C371" s="52"/>
      <c r="AA371" s="2"/>
      <c r="AC371" s="4"/>
      <c r="AD371" s="5"/>
    </row>
    <row r="372" spans="3:30" x14ac:dyDescent="0.25">
      <c r="C372" s="52"/>
      <c r="AA372" s="2"/>
      <c r="AC372" s="4"/>
      <c r="AD372" s="5"/>
    </row>
    <row r="373" spans="3:30" x14ac:dyDescent="0.25">
      <c r="C373" s="52"/>
      <c r="AA373" s="2"/>
      <c r="AC373" s="4"/>
      <c r="AD373" s="5"/>
    </row>
    <row r="374" spans="3:30" x14ac:dyDescent="0.25">
      <c r="C374" s="52"/>
      <c r="AA374" s="2"/>
      <c r="AC374" s="4"/>
      <c r="AD374" s="5"/>
    </row>
    <row r="375" spans="3:30" x14ac:dyDescent="0.25">
      <c r="C375" s="52"/>
      <c r="AA375" s="2"/>
      <c r="AC375" s="4"/>
      <c r="AD375" s="5"/>
    </row>
    <row r="376" spans="3:30" x14ac:dyDescent="0.25">
      <c r="C376" s="52"/>
      <c r="AA376" s="2"/>
      <c r="AC376" s="4"/>
      <c r="AD376" s="5"/>
    </row>
    <row r="377" spans="3:30" x14ac:dyDescent="0.25">
      <c r="C377" s="52"/>
      <c r="AA377" s="2"/>
      <c r="AC377" s="4"/>
      <c r="AD377" s="5"/>
    </row>
    <row r="378" spans="3:30" x14ac:dyDescent="0.25">
      <c r="C378" s="52"/>
      <c r="AA378" s="2"/>
      <c r="AC378" s="4"/>
      <c r="AD378" s="5"/>
    </row>
    <row r="379" spans="3:30" x14ac:dyDescent="0.25">
      <c r="C379" s="52"/>
      <c r="AA379" s="2"/>
      <c r="AC379" s="4"/>
      <c r="AD379" s="5"/>
    </row>
    <row r="380" spans="3:30" x14ac:dyDescent="0.25">
      <c r="C380" s="52"/>
      <c r="AA380" s="2"/>
      <c r="AC380" s="4"/>
      <c r="AD380" s="5"/>
    </row>
    <row r="381" spans="3:30" x14ac:dyDescent="0.25">
      <c r="C381" s="52"/>
      <c r="AA381" s="2"/>
      <c r="AC381" s="4"/>
      <c r="AD381" s="5"/>
    </row>
    <row r="382" spans="3:30" x14ac:dyDescent="0.25">
      <c r="C382" s="52"/>
      <c r="AA382" s="2"/>
      <c r="AC382" s="4"/>
      <c r="AD382" s="5"/>
    </row>
    <row r="383" spans="3:30" x14ac:dyDescent="0.25">
      <c r="C383" s="52"/>
      <c r="AA383" s="2"/>
      <c r="AC383" s="4"/>
      <c r="AD383" s="5"/>
    </row>
    <row r="384" spans="3:30" x14ac:dyDescent="0.25">
      <c r="C384" s="52"/>
      <c r="AA384" s="2"/>
      <c r="AC384" s="4"/>
      <c r="AD384" s="5"/>
    </row>
    <row r="385" spans="3:30" x14ac:dyDescent="0.25">
      <c r="C385" s="52"/>
      <c r="AA385" s="2"/>
      <c r="AC385" s="4"/>
      <c r="AD385" s="5"/>
    </row>
    <row r="386" spans="3:30" x14ac:dyDescent="0.25">
      <c r="C386" s="52"/>
      <c r="AA386" s="2"/>
      <c r="AC386" s="4"/>
      <c r="AD386" s="5"/>
    </row>
    <row r="387" spans="3:30" x14ac:dyDescent="0.25">
      <c r="C387" s="52"/>
      <c r="AA387" s="2"/>
      <c r="AC387" s="4"/>
      <c r="AD387" s="5"/>
    </row>
    <row r="388" spans="3:30" x14ac:dyDescent="0.25">
      <c r="C388" s="52"/>
      <c r="AA388" s="2"/>
      <c r="AC388" s="4"/>
      <c r="AD388" s="5"/>
    </row>
    <row r="389" spans="3:30" x14ac:dyDescent="0.25">
      <c r="C389" s="52"/>
      <c r="AA389" s="2"/>
      <c r="AC389" s="4"/>
      <c r="AD389" s="5"/>
    </row>
    <row r="390" spans="3:30" x14ac:dyDescent="0.25">
      <c r="C390" s="52"/>
      <c r="AA390" s="2"/>
      <c r="AC390" s="4"/>
      <c r="AD390" s="5"/>
    </row>
    <row r="391" spans="3:30" x14ac:dyDescent="0.25">
      <c r="C391" s="52"/>
      <c r="AA391" s="2"/>
      <c r="AC391" s="4"/>
      <c r="AD391" s="5"/>
    </row>
    <row r="392" spans="3:30" x14ac:dyDescent="0.25">
      <c r="C392" s="52"/>
      <c r="AA392" s="2"/>
      <c r="AC392" s="4"/>
      <c r="AD392" s="5"/>
    </row>
    <row r="393" spans="3:30" x14ac:dyDescent="0.25">
      <c r="C393" s="52"/>
      <c r="AA393" s="2"/>
      <c r="AC393" s="4"/>
      <c r="AD393" s="5"/>
    </row>
    <row r="394" spans="3:30" x14ac:dyDescent="0.25">
      <c r="C394" s="52"/>
      <c r="AA394" s="2"/>
      <c r="AC394" s="4"/>
      <c r="AD394" s="5"/>
    </row>
    <row r="395" spans="3:30" x14ac:dyDescent="0.25">
      <c r="C395" s="52"/>
      <c r="AA395" s="2"/>
      <c r="AC395" s="4"/>
      <c r="AD395" s="5"/>
    </row>
    <row r="396" spans="3:30" x14ac:dyDescent="0.25">
      <c r="C396" s="52"/>
      <c r="AA396" s="2"/>
      <c r="AC396" s="4"/>
      <c r="AD396" s="5"/>
    </row>
    <row r="397" spans="3:30" x14ac:dyDescent="0.25">
      <c r="C397" s="52"/>
      <c r="AA397" s="2"/>
      <c r="AC397" s="4"/>
      <c r="AD397" s="5"/>
    </row>
    <row r="398" spans="3:30" x14ac:dyDescent="0.25">
      <c r="C398" s="52"/>
      <c r="AA398" s="2"/>
      <c r="AC398" s="4"/>
      <c r="AD398" s="5"/>
    </row>
    <row r="399" spans="3:30" x14ac:dyDescent="0.25">
      <c r="C399" s="52"/>
      <c r="AA399" s="2"/>
      <c r="AC399" s="4"/>
      <c r="AD399" s="5"/>
    </row>
    <row r="400" spans="3:30" x14ac:dyDescent="0.25">
      <c r="C400" s="52"/>
      <c r="AA400" s="2"/>
      <c r="AC400" s="4"/>
      <c r="AD400" s="5"/>
    </row>
    <row r="401" spans="3:30" x14ac:dyDescent="0.25">
      <c r="C401" s="52"/>
      <c r="AA401" s="2"/>
      <c r="AC401" s="4"/>
      <c r="AD401" s="5"/>
    </row>
    <row r="402" spans="3:30" x14ac:dyDescent="0.25">
      <c r="C402" s="52"/>
      <c r="AA402" s="2"/>
      <c r="AC402" s="4"/>
      <c r="AD402" s="5"/>
    </row>
    <row r="403" spans="3:30" x14ac:dyDescent="0.25">
      <c r="C403" s="52"/>
      <c r="AA403" s="2"/>
      <c r="AC403" s="4"/>
      <c r="AD403" s="5"/>
    </row>
    <row r="404" spans="3:30" x14ac:dyDescent="0.25">
      <c r="C404" s="52"/>
      <c r="AA404" s="2"/>
      <c r="AC404" s="4"/>
      <c r="AD404" s="5"/>
    </row>
    <row r="405" spans="3:30" x14ac:dyDescent="0.25">
      <c r="C405" s="52"/>
      <c r="AA405" s="2"/>
      <c r="AC405" s="4"/>
      <c r="AD405" s="5"/>
    </row>
    <row r="406" spans="3:30" x14ac:dyDescent="0.25">
      <c r="C406" s="52"/>
      <c r="AA406" s="2"/>
      <c r="AC406" s="4"/>
      <c r="AD406" s="5"/>
    </row>
    <row r="407" spans="3:30" x14ac:dyDescent="0.25">
      <c r="C407" s="52"/>
      <c r="AA407" s="2"/>
      <c r="AC407" s="4"/>
      <c r="AD407" s="5"/>
    </row>
    <row r="408" spans="3:30" x14ac:dyDescent="0.25">
      <c r="C408" s="52"/>
      <c r="AA408" s="2"/>
      <c r="AC408" s="4"/>
      <c r="AD408" s="5"/>
    </row>
    <row r="409" spans="3:30" x14ac:dyDescent="0.25">
      <c r="C409" s="52"/>
      <c r="AA409" s="2"/>
      <c r="AC409" s="4"/>
      <c r="AD409" s="5"/>
    </row>
    <row r="410" spans="3:30" x14ac:dyDescent="0.25">
      <c r="C410" s="52"/>
      <c r="AA410" s="2"/>
      <c r="AC410" s="4"/>
      <c r="AD410" s="5"/>
    </row>
    <row r="411" spans="3:30" x14ac:dyDescent="0.25">
      <c r="C411" s="52"/>
      <c r="AA411" s="2"/>
      <c r="AC411" s="4"/>
      <c r="AD411" s="5"/>
    </row>
    <row r="412" spans="3:30" x14ac:dyDescent="0.25">
      <c r="C412" s="52"/>
      <c r="AA412" s="2"/>
      <c r="AC412" s="4"/>
      <c r="AD412" s="5"/>
    </row>
    <row r="413" spans="3:30" x14ac:dyDescent="0.25">
      <c r="C413" s="52"/>
      <c r="AA413" s="2"/>
      <c r="AC413" s="4"/>
      <c r="AD413" s="5"/>
    </row>
    <row r="414" spans="3:30" x14ac:dyDescent="0.25">
      <c r="C414" s="52"/>
      <c r="AA414" s="2"/>
      <c r="AC414" s="4"/>
      <c r="AD414" s="5"/>
    </row>
    <row r="415" spans="3:30" x14ac:dyDescent="0.25">
      <c r="C415" s="52"/>
      <c r="AA415" s="2"/>
      <c r="AC415" s="4"/>
      <c r="AD415" s="5"/>
    </row>
    <row r="416" spans="3:30" x14ac:dyDescent="0.25">
      <c r="C416" s="52"/>
      <c r="AA416" s="2"/>
      <c r="AC416" s="4"/>
      <c r="AD416" s="5"/>
    </row>
    <row r="417" spans="3:30" x14ac:dyDescent="0.25">
      <c r="C417" s="52"/>
      <c r="AA417" s="2"/>
      <c r="AC417" s="4"/>
      <c r="AD417" s="5"/>
    </row>
    <row r="418" spans="3:30" x14ac:dyDescent="0.25">
      <c r="C418" s="52"/>
      <c r="AA418" s="2"/>
      <c r="AC418" s="4"/>
      <c r="AD418" s="5"/>
    </row>
    <row r="419" spans="3:30" x14ac:dyDescent="0.25">
      <c r="C419" s="52"/>
      <c r="AA419" s="2"/>
      <c r="AC419" s="4"/>
      <c r="AD419" s="5"/>
    </row>
    <row r="420" spans="3:30" x14ac:dyDescent="0.25">
      <c r="C420" s="52"/>
      <c r="AA420" s="2"/>
      <c r="AC420" s="4"/>
      <c r="AD420" s="5"/>
    </row>
    <row r="421" spans="3:30" x14ac:dyDescent="0.25">
      <c r="C421" s="52"/>
      <c r="AA421" s="2"/>
      <c r="AC421" s="4"/>
      <c r="AD421" s="5"/>
    </row>
    <row r="422" spans="3:30" x14ac:dyDescent="0.25">
      <c r="C422" s="52"/>
      <c r="AA422" s="2"/>
      <c r="AC422" s="4"/>
      <c r="AD422" s="5"/>
    </row>
    <row r="423" spans="3:30" x14ac:dyDescent="0.25">
      <c r="C423" s="52"/>
      <c r="AA423" s="2"/>
      <c r="AC423" s="4"/>
      <c r="AD423" s="5"/>
    </row>
    <row r="424" spans="3:30" x14ac:dyDescent="0.25">
      <c r="C424" s="52"/>
      <c r="AA424" s="2"/>
      <c r="AC424" s="4"/>
      <c r="AD424" s="5"/>
    </row>
    <row r="425" spans="3:30" x14ac:dyDescent="0.25">
      <c r="C425" s="52"/>
      <c r="AA425" s="2"/>
      <c r="AC425" s="4"/>
      <c r="AD425" s="5"/>
    </row>
    <row r="426" spans="3:30" x14ac:dyDescent="0.25">
      <c r="C426" s="52"/>
      <c r="AA426" s="2"/>
      <c r="AC426" s="4"/>
      <c r="AD426" s="5"/>
    </row>
    <row r="427" spans="3:30" x14ac:dyDescent="0.25">
      <c r="C427" s="52"/>
      <c r="AA427" s="2"/>
      <c r="AC427" s="4"/>
      <c r="AD427" s="5"/>
    </row>
    <row r="428" spans="3:30" x14ac:dyDescent="0.25">
      <c r="C428" s="52"/>
      <c r="AA428" s="2"/>
      <c r="AC428" s="4"/>
      <c r="AD428" s="5"/>
    </row>
    <row r="429" spans="3:30" x14ac:dyDescent="0.25">
      <c r="C429" s="52"/>
      <c r="AA429" s="2"/>
      <c r="AC429" s="4"/>
      <c r="AD429" s="5"/>
    </row>
    <row r="430" spans="3:30" x14ac:dyDescent="0.25">
      <c r="C430" s="52"/>
      <c r="AA430" s="2"/>
      <c r="AC430" s="4"/>
      <c r="AD430" s="5"/>
    </row>
    <row r="431" spans="3:30" x14ac:dyDescent="0.25">
      <c r="C431" s="52"/>
      <c r="AA431" s="2"/>
      <c r="AC431" s="4"/>
      <c r="AD431" s="5"/>
    </row>
    <row r="432" spans="3:30" x14ac:dyDescent="0.25">
      <c r="C432" s="52"/>
      <c r="AA432" s="2"/>
      <c r="AC432" s="4"/>
      <c r="AD432" s="5"/>
    </row>
    <row r="433" spans="3:30" x14ac:dyDescent="0.25">
      <c r="C433" s="52"/>
      <c r="AA433" s="2"/>
      <c r="AC433" s="4"/>
      <c r="AD433" s="5"/>
    </row>
    <row r="434" spans="3:30" x14ac:dyDescent="0.25">
      <c r="C434" s="52"/>
      <c r="AA434" s="2"/>
      <c r="AC434" s="4"/>
      <c r="AD434" s="5"/>
    </row>
    <row r="435" spans="3:30" x14ac:dyDescent="0.25">
      <c r="C435" s="52"/>
      <c r="AA435" s="2"/>
      <c r="AC435" s="4"/>
      <c r="AD435" s="5"/>
    </row>
    <row r="436" spans="3:30" x14ac:dyDescent="0.25">
      <c r="C436" s="52"/>
      <c r="AA436" s="2"/>
      <c r="AC436" s="4"/>
      <c r="AD436" s="5"/>
    </row>
    <row r="437" spans="3:30" x14ac:dyDescent="0.25">
      <c r="C437" s="52"/>
      <c r="AA437" s="2"/>
      <c r="AC437" s="4"/>
      <c r="AD437" s="5"/>
    </row>
    <row r="438" spans="3:30" x14ac:dyDescent="0.25">
      <c r="C438" s="52"/>
      <c r="AA438" s="2"/>
      <c r="AC438" s="4"/>
      <c r="AD438" s="5"/>
    </row>
    <row r="439" spans="3:30" x14ac:dyDescent="0.25">
      <c r="C439" s="52"/>
      <c r="AA439" s="2"/>
      <c r="AC439" s="4"/>
      <c r="AD439" s="5"/>
    </row>
    <row r="440" spans="3:30" x14ac:dyDescent="0.25">
      <c r="C440" s="52"/>
      <c r="AA440" s="2"/>
      <c r="AC440" s="4"/>
      <c r="AD440" s="5"/>
    </row>
    <row r="441" spans="3:30" x14ac:dyDescent="0.25">
      <c r="C441" s="52"/>
      <c r="AA441" s="2"/>
      <c r="AC441" s="4"/>
      <c r="AD441" s="5"/>
    </row>
    <row r="442" spans="3:30" x14ac:dyDescent="0.25">
      <c r="C442" s="52"/>
      <c r="AA442" s="2"/>
      <c r="AC442" s="4"/>
      <c r="AD442" s="5"/>
    </row>
    <row r="443" spans="3:30" x14ac:dyDescent="0.25">
      <c r="C443" s="52"/>
      <c r="AA443" s="2"/>
      <c r="AC443" s="4"/>
      <c r="AD443" s="5"/>
    </row>
    <row r="444" spans="3:30" x14ac:dyDescent="0.25">
      <c r="C444" s="52"/>
      <c r="AA444" s="2"/>
      <c r="AC444" s="4"/>
      <c r="AD444" s="5"/>
    </row>
    <row r="445" spans="3:30" x14ac:dyDescent="0.25">
      <c r="C445" s="52"/>
      <c r="AA445" s="2"/>
      <c r="AC445" s="4"/>
      <c r="AD445" s="5"/>
    </row>
    <row r="446" spans="3:30" x14ac:dyDescent="0.25">
      <c r="C446" s="52"/>
      <c r="AA446" s="2"/>
      <c r="AC446" s="4"/>
      <c r="AD446" s="5"/>
    </row>
    <row r="447" spans="3:30" x14ac:dyDescent="0.25">
      <c r="C447" s="52"/>
      <c r="AA447" s="2"/>
      <c r="AC447" s="4"/>
      <c r="AD447" s="5"/>
    </row>
    <row r="448" spans="3:30" x14ac:dyDescent="0.25">
      <c r="C448" s="52"/>
      <c r="AA448" s="2"/>
      <c r="AC448" s="4"/>
      <c r="AD448" s="5"/>
    </row>
    <row r="449" spans="3:30" x14ac:dyDescent="0.25">
      <c r="C449" s="52"/>
      <c r="AA449" s="2"/>
      <c r="AC449" s="4"/>
      <c r="AD449" s="5"/>
    </row>
    <row r="450" spans="3:30" x14ac:dyDescent="0.25">
      <c r="C450" s="52"/>
      <c r="AA450" s="2"/>
      <c r="AC450" s="4"/>
      <c r="AD450" s="5"/>
    </row>
    <row r="451" spans="3:30" x14ac:dyDescent="0.25">
      <c r="C451" s="52"/>
      <c r="AA451" s="2"/>
      <c r="AC451" s="4"/>
      <c r="AD451" s="5"/>
    </row>
    <row r="452" spans="3:30" x14ac:dyDescent="0.25">
      <c r="C452" s="52"/>
      <c r="AA452" s="2"/>
      <c r="AC452" s="4"/>
      <c r="AD452" s="5"/>
    </row>
    <row r="453" spans="3:30" x14ac:dyDescent="0.25">
      <c r="C453" s="52"/>
      <c r="AA453" s="2"/>
      <c r="AC453" s="4"/>
      <c r="AD453" s="5"/>
    </row>
    <row r="454" spans="3:30" x14ac:dyDescent="0.25">
      <c r="C454" s="52"/>
      <c r="AA454" s="2"/>
      <c r="AC454" s="4"/>
      <c r="AD454" s="5"/>
    </row>
    <row r="455" spans="3:30" x14ac:dyDescent="0.25">
      <c r="C455" s="52"/>
      <c r="AA455" s="2"/>
      <c r="AC455" s="4"/>
      <c r="AD455" s="5"/>
    </row>
    <row r="456" spans="3:30" x14ac:dyDescent="0.25">
      <c r="C456" s="52"/>
      <c r="AA456" s="2"/>
      <c r="AC456" s="4"/>
      <c r="AD456" s="5"/>
    </row>
    <row r="457" spans="3:30" x14ac:dyDescent="0.25">
      <c r="C457" s="52"/>
      <c r="AA457" s="2"/>
      <c r="AC457" s="4"/>
      <c r="AD457" s="5"/>
    </row>
    <row r="458" spans="3:30" x14ac:dyDescent="0.25">
      <c r="C458" s="52"/>
      <c r="AA458" s="2"/>
      <c r="AC458" s="4"/>
      <c r="AD458" s="5"/>
    </row>
    <row r="459" spans="3:30" x14ac:dyDescent="0.25">
      <c r="C459" s="52"/>
      <c r="AA459" s="2"/>
      <c r="AC459" s="4"/>
      <c r="AD459" s="5"/>
    </row>
    <row r="460" spans="3:30" x14ac:dyDescent="0.25">
      <c r="C460" s="52"/>
      <c r="AA460" s="2"/>
      <c r="AC460" s="4"/>
      <c r="AD460" s="5"/>
    </row>
    <row r="461" spans="3:30" x14ac:dyDescent="0.25">
      <c r="C461" s="52"/>
      <c r="AA461" s="2"/>
      <c r="AC461" s="4"/>
      <c r="AD461" s="5"/>
    </row>
    <row r="462" spans="3:30" x14ac:dyDescent="0.25">
      <c r="C462" s="52"/>
      <c r="AA462" s="2"/>
      <c r="AC462" s="4"/>
      <c r="AD462" s="5"/>
    </row>
    <row r="463" spans="3:30" x14ac:dyDescent="0.25">
      <c r="C463" s="52"/>
      <c r="AA463" s="2"/>
      <c r="AC463" s="4"/>
      <c r="AD463" s="5"/>
    </row>
    <row r="464" spans="3:30" x14ac:dyDescent="0.25">
      <c r="C464" s="52"/>
      <c r="AA464" s="2"/>
      <c r="AC464" s="4"/>
      <c r="AD464" s="5"/>
    </row>
    <row r="465" spans="3:30" x14ac:dyDescent="0.25">
      <c r="C465" s="52"/>
      <c r="AA465" s="2"/>
      <c r="AC465" s="4"/>
      <c r="AD465" s="5"/>
    </row>
    <row r="466" spans="3:30" x14ac:dyDescent="0.25">
      <c r="C466" s="52"/>
      <c r="AA466" s="2"/>
      <c r="AC466" s="4"/>
      <c r="AD466" s="5"/>
    </row>
    <row r="467" spans="3:30" x14ac:dyDescent="0.25">
      <c r="C467" s="52"/>
      <c r="AA467" s="2"/>
      <c r="AC467" s="4"/>
      <c r="AD467" s="5"/>
    </row>
    <row r="468" spans="3:30" x14ac:dyDescent="0.25">
      <c r="C468" s="52"/>
      <c r="AA468" s="2"/>
      <c r="AC468" s="4"/>
      <c r="AD468" s="5"/>
    </row>
    <row r="469" spans="3:30" x14ac:dyDescent="0.25">
      <c r="C469" s="52"/>
      <c r="AA469" s="2"/>
      <c r="AC469" s="4"/>
      <c r="AD469" s="5"/>
    </row>
    <row r="470" spans="3:30" x14ac:dyDescent="0.25">
      <c r="C470" s="52"/>
      <c r="AA470" s="2"/>
      <c r="AC470" s="4"/>
      <c r="AD470" s="5"/>
    </row>
    <row r="471" spans="3:30" x14ac:dyDescent="0.25">
      <c r="C471" s="52"/>
      <c r="AA471" s="2"/>
      <c r="AC471" s="4"/>
      <c r="AD471" s="5"/>
    </row>
    <row r="472" spans="3:30" x14ac:dyDescent="0.25">
      <c r="C472" s="52"/>
      <c r="AA472" s="2"/>
      <c r="AC472" s="4"/>
      <c r="AD472" s="5"/>
    </row>
    <row r="473" spans="3:30" x14ac:dyDescent="0.25">
      <c r="C473" s="52"/>
      <c r="AA473" s="2"/>
      <c r="AC473" s="4"/>
      <c r="AD473" s="5"/>
    </row>
    <row r="474" spans="3:30" x14ac:dyDescent="0.25">
      <c r="C474" s="52"/>
      <c r="AA474" s="2"/>
      <c r="AC474" s="4"/>
      <c r="AD474" s="5"/>
    </row>
    <row r="475" spans="3:30" x14ac:dyDescent="0.25">
      <c r="C475" s="52"/>
      <c r="AA475" s="2"/>
      <c r="AC475" s="4"/>
      <c r="AD475" s="5"/>
    </row>
    <row r="476" spans="3:30" x14ac:dyDescent="0.25">
      <c r="C476" s="52"/>
      <c r="AA476" s="2"/>
      <c r="AC476" s="4"/>
      <c r="AD476" s="5"/>
    </row>
    <row r="477" spans="3:30" x14ac:dyDescent="0.25">
      <c r="C477" s="52"/>
      <c r="AA477" s="2"/>
      <c r="AC477" s="4"/>
      <c r="AD477" s="5"/>
    </row>
    <row r="478" spans="3:30" x14ac:dyDescent="0.25">
      <c r="C478" s="52"/>
      <c r="AA478" s="2"/>
      <c r="AC478" s="4"/>
      <c r="AD478" s="5"/>
    </row>
    <row r="479" spans="3:30" x14ac:dyDescent="0.25">
      <c r="C479" s="52"/>
      <c r="AA479" s="2"/>
      <c r="AC479" s="4"/>
      <c r="AD479" s="5"/>
    </row>
    <row r="480" spans="3:30" x14ac:dyDescent="0.25">
      <c r="C480" s="52"/>
      <c r="AA480" s="2"/>
      <c r="AC480" s="4"/>
      <c r="AD480" s="5"/>
    </row>
    <row r="481" spans="3:30" x14ac:dyDescent="0.25">
      <c r="C481" s="52"/>
      <c r="AA481" s="2"/>
      <c r="AC481" s="4"/>
      <c r="AD481" s="5"/>
    </row>
    <row r="482" spans="3:30" x14ac:dyDescent="0.25">
      <c r="C482" s="52"/>
      <c r="AA482" s="2"/>
      <c r="AC482" s="4"/>
      <c r="AD482" s="5"/>
    </row>
    <row r="483" spans="3:30" x14ac:dyDescent="0.25">
      <c r="C483" s="52"/>
      <c r="AA483" s="2"/>
      <c r="AC483" s="4"/>
      <c r="AD483" s="5"/>
    </row>
    <row r="484" spans="3:30" x14ac:dyDescent="0.25">
      <c r="C484" s="52"/>
      <c r="AA484" s="2"/>
      <c r="AC484" s="4"/>
      <c r="AD484" s="5"/>
    </row>
    <row r="485" spans="3:30" x14ac:dyDescent="0.25">
      <c r="C485" s="52"/>
      <c r="AA485" s="2"/>
      <c r="AC485" s="4"/>
      <c r="AD485" s="5"/>
    </row>
    <row r="486" spans="3:30" x14ac:dyDescent="0.25">
      <c r="C486" s="52"/>
      <c r="AA486" s="2"/>
      <c r="AC486" s="4"/>
      <c r="AD486" s="5"/>
    </row>
    <row r="487" spans="3:30" x14ac:dyDescent="0.25">
      <c r="C487" s="52"/>
      <c r="AA487" s="2"/>
      <c r="AC487" s="4"/>
      <c r="AD487" s="5"/>
    </row>
    <row r="488" spans="3:30" x14ac:dyDescent="0.25">
      <c r="C488" s="52"/>
      <c r="AA488" s="2"/>
      <c r="AC488" s="4"/>
      <c r="AD488" s="5"/>
    </row>
    <row r="489" spans="3:30" x14ac:dyDescent="0.25">
      <c r="C489" s="52"/>
      <c r="AA489" s="2"/>
      <c r="AC489" s="4"/>
      <c r="AD489" s="5"/>
    </row>
    <row r="490" spans="3:30" x14ac:dyDescent="0.25">
      <c r="C490" s="52"/>
      <c r="AA490" s="2"/>
      <c r="AC490" s="4"/>
      <c r="AD490" s="5"/>
    </row>
    <row r="491" spans="3:30" x14ac:dyDescent="0.25">
      <c r="C491" s="52"/>
      <c r="AA491" s="2"/>
      <c r="AC491" s="4"/>
      <c r="AD491" s="5"/>
    </row>
    <row r="492" spans="3:30" x14ac:dyDescent="0.25">
      <c r="C492" s="52"/>
      <c r="AA492" s="2"/>
      <c r="AC492" s="4"/>
      <c r="AD492" s="5"/>
    </row>
    <row r="493" spans="3:30" x14ac:dyDescent="0.25">
      <c r="C493" s="52"/>
      <c r="AA493" s="2"/>
      <c r="AC493" s="4"/>
      <c r="AD493" s="5"/>
    </row>
    <row r="494" spans="3:30" x14ac:dyDescent="0.25">
      <c r="C494" s="52"/>
      <c r="AA494" s="2"/>
      <c r="AC494" s="4"/>
      <c r="AD494" s="5"/>
    </row>
    <row r="495" spans="3:30" x14ac:dyDescent="0.25">
      <c r="C495" s="52"/>
      <c r="AA495" s="2"/>
      <c r="AC495" s="4"/>
      <c r="AD495" s="5"/>
    </row>
    <row r="496" spans="3:30" x14ac:dyDescent="0.25">
      <c r="C496" s="52"/>
      <c r="AA496" s="2"/>
      <c r="AC496" s="4"/>
      <c r="AD496" s="5"/>
    </row>
    <row r="497" spans="3:30" x14ac:dyDescent="0.25">
      <c r="C497" s="52"/>
      <c r="AA497" s="2"/>
      <c r="AC497" s="4"/>
      <c r="AD497" s="5"/>
    </row>
    <row r="498" spans="3:30" x14ac:dyDescent="0.25">
      <c r="C498" s="52"/>
      <c r="AA498" s="2"/>
      <c r="AC498" s="4"/>
      <c r="AD498" s="5"/>
    </row>
    <row r="499" spans="3:30" x14ac:dyDescent="0.25">
      <c r="C499" s="52"/>
      <c r="AA499" s="2"/>
      <c r="AC499" s="4"/>
      <c r="AD499" s="5"/>
    </row>
    <row r="500" spans="3:30" x14ac:dyDescent="0.25">
      <c r="C500" s="52"/>
      <c r="AA500" s="2"/>
      <c r="AC500" s="4"/>
      <c r="AD500" s="5"/>
    </row>
    <row r="501" spans="3:30" x14ac:dyDescent="0.25">
      <c r="C501" s="52"/>
      <c r="AA501" s="2"/>
      <c r="AC501" s="4"/>
      <c r="AD501" s="5"/>
    </row>
    <row r="502" spans="3:30" x14ac:dyDescent="0.25">
      <c r="C502" s="52"/>
      <c r="AA502" s="2"/>
      <c r="AC502" s="4"/>
      <c r="AD502" s="5"/>
    </row>
    <row r="503" spans="3:30" x14ac:dyDescent="0.25">
      <c r="C503" s="52"/>
      <c r="AA503" s="2"/>
      <c r="AC503" s="4"/>
      <c r="AD503" s="5"/>
    </row>
    <row r="504" spans="3:30" x14ac:dyDescent="0.25">
      <c r="C504" s="52"/>
      <c r="AA504" s="2"/>
      <c r="AC504" s="4"/>
      <c r="AD504" s="5"/>
    </row>
    <row r="505" spans="3:30" x14ac:dyDescent="0.25">
      <c r="C505" s="52"/>
      <c r="AA505" s="2"/>
      <c r="AC505" s="4"/>
      <c r="AD505" s="5"/>
    </row>
    <row r="506" spans="3:30" x14ac:dyDescent="0.25">
      <c r="C506" s="52"/>
      <c r="AA506" s="2"/>
      <c r="AC506" s="4"/>
      <c r="AD506" s="5"/>
    </row>
    <row r="507" spans="3:30" x14ac:dyDescent="0.25">
      <c r="C507" s="52"/>
      <c r="AA507" s="2"/>
      <c r="AC507" s="4"/>
      <c r="AD507" s="5"/>
    </row>
    <row r="508" spans="3:30" x14ac:dyDescent="0.25">
      <c r="C508" s="52"/>
      <c r="AA508" s="2"/>
      <c r="AC508" s="4"/>
      <c r="AD508" s="5"/>
    </row>
    <row r="509" spans="3:30" x14ac:dyDescent="0.25">
      <c r="C509" s="52"/>
      <c r="AA509" s="2"/>
      <c r="AC509" s="4"/>
      <c r="AD509" s="5"/>
    </row>
    <row r="510" spans="3:30" x14ac:dyDescent="0.25">
      <c r="C510" s="52"/>
      <c r="AA510" s="2"/>
      <c r="AC510" s="4"/>
      <c r="AD510" s="5"/>
    </row>
    <row r="511" spans="3:30" x14ac:dyDescent="0.25">
      <c r="C511" s="52"/>
      <c r="AA511" s="2"/>
      <c r="AC511" s="4"/>
      <c r="AD511" s="5"/>
    </row>
    <row r="512" spans="3:30" x14ac:dyDescent="0.25">
      <c r="C512" s="52"/>
      <c r="AA512" s="2"/>
      <c r="AC512" s="4"/>
      <c r="AD512" s="5"/>
    </row>
    <row r="513" spans="3:30" x14ac:dyDescent="0.25">
      <c r="C513" s="52"/>
      <c r="AA513" s="2"/>
      <c r="AC513" s="4"/>
      <c r="AD513" s="5"/>
    </row>
    <row r="514" spans="3:30" x14ac:dyDescent="0.25">
      <c r="C514" s="52"/>
      <c r="AA514" s="2"/>
      <c r="AC514" s="4"/>
      <c r="AD514" s="5"/>
    </row>
    <row r="515" spans="3:30" x14ac:dyDescent="0.25">
      <c r="C515" s="52"/>
      <c r="AA515" s="2"/>
      <c r="AC515" s="4"/>
      <c r="AD515" s="5"/>
    </row>
    <row r="516" spans="3:30" x14ac:dyDescent="0.25">
      <c r="C516" s="52"/>
      <c r="AA516" s="2"/>
      <c r="AC516" s="4"/>
      <c r="AD516" s="5"/>
    </row>
    <row r="517" spans="3:30" x14ac:dyDescent="0.25">
      <c r="C517" s="52"/>
      <c r="AA517" s="2"/>
      <c r="AC517" s="4"/>
      <c r="AD517" s="5"/>
    </row>
    <row r="518" spans="3:30" x14ac:dyDescent="0.25">
      <c r="C518" s="52"/>
      <c r="AA518" s="2"/>
      <c r="AC518" s="4"/>
      <c r="AD518" s="5"/>
    </row>
    <row r="519" spans="3:30" x14ac:dyDescent="0.25">
      <c r="C519" s="52"/>
      <c r="AA519" s="2"/>
      <c r="AC519" s="4"/>
      <c r="AD519" s="5"/>
    </row>
    <row r="520" spans="3:30" x14ac:dyDescent="0.25">
      <c r="C520" s="52"/>
      <c r="AA520" s="2"/>
      <c r="AC520" s="4"/>
      <c r="AD520" s="5"/>
    </row>
    <row r="521" spans="3:30" x14ac:dyDescent="0.25">
      <c r="C521" s="52"/>
      <c r="AA521" s="2"/>
      <c r="AC521" s="4"/>
      <c r="AD521" s="5"/>
    </row>
    <row r="522" spans="3:30" x14ac:dyDescent="0.25">
      <c r="C522" s="52"/>
      <c r="AA522" s="2"/>
      <c r="AC522" s="4"/>
      <c r="AD522" s="5"/>
    </row>
    <row r="523" spans="3:30" x14ac:dyDescent="0.25">
      <c r="C523" s="52"/>
      <c r="AA523" s="2"/>
      <c r="AC523" s="4"/>
      <c r="AD523" s="5"/>
    </row>
    <row r="524" spans="3:30" x14ac:dyDescent="0.25">
      <c r="C524" s="52"/>
      <c r="AA524" s="2"/>
      <c r="AC524" s="4"/>
      <c r="AD524" s="5"/>
    </row>
    <row r="525" spans="3:30" x14ac:dyDescent="0.25">
      <c r="C525" s="52"/>
      <c r="AA525" s="2"/>
      <c r="AC525" s="4"/>
      <c r="AD525" s="5"/>
    </row>
    <row r="526" spans="3:30" x14ac:dyDescent="0.25">
      <c r="C526" s="52"/>
      <c r="AA526" s="2"/>
      <c r="AC526" s="4"/>
      <c r="AD526" s="5"/>
    </row>
    <row r="527" spans="3:30" x14ac:dyDescent="0.25">
      <c r="C527" s="52"/>
      <c r="AA527" s="2"/>
      <c r="AC527" s="4"/>
      <c r="AD527" s="5"/>
    </row>
    <row r="528" spans="3:30" x14ac:dyDescent="0.25">
      <c r="C528" s="52"/>
      <c r="AA528" s="2"/>
      <c r="AC528" s="4"/>
      <c r="AD528" s="5"/>
    </row>
    <row r="529" spans="3:30" x14ac:dyDescent="0.25">
      <c r="C529" s="52"/>
      <c r="AA529" s="2"/>
      <c r="AC529" s="4"/>
      <c r="AD529" s="5"/>
    </row>
    <row r="530" spans="3:30" x14ac:dyDescent="0.25">
      <c r="C530" s="52"/>
      <c r="AA530" s="2"/>
      <c r="AC530" s="4"/>
      <c r="AD530" s="5"/>
    </row>
    <row r="531" spans="3:30" x14ac:dyDescent="0.25">
      <c r="C531" s="52"/>
      <c r="AA531" s="2"/>
      <c r="AC531" s="4"/>
      <c r="AD531" s="5"/>
    </row>
    <row r="532" spans="3:30" x14ac:dyDescent="0.25">
      <c r="C532" s="52"/>
      <c r="AA532" s="2"/>
      <c r="AC532" s="4"/>
      <c r="AD532" s="5"/>
    </row>
    <row r="533" spans="3:30" x14ac:dyDescent="0.25">
      <c r="C533" s="52"/>
      <c r="AA533" s="2"/>
      <c r="AC533" s="4"/>
      <c r="AD533" s="5"/>
    </row>
    <row r="534" spans="3:30" x14ac:dyDescent="0.25">
      <c r="C534" s="52"/>
      <c r="AA534" s="2"/>
      <c r="AC534" s="4"/>
      <c r="AD534" s="5"/>
    </row>
    <row r="535" spans="3:30" x14ac:dyDescent="0.25">
      <c r="C535" s="52"/>
      <c r="AA535" s="2"/>
      <c r="AC535" s="4"/>
      <c r="AD535" s="5"/>
    </row>
    <row r="536" spans="3:30" x14ac:dyDescent="0.25">
      <c r="C536" s="52"/>
      <c r="AA536" s="2"/>
      <c r="AC536" s="4"/>
      <c r="AD536" s="5"/>
    </row>
    <row r="537" spans="3:30" x14ac:dyDescent="0.25">
      <c r="C537" s="52"/>
      <c r="AA537" s="2"/>
      <c r="AC537" s="4"/>
      <c r="AD537" s="5"/>
    </row>
    <row r="538" spans="3:30" x14ac:dyDescent="0.25">
      <c r="C538" s="52"/>
      <c r="AA538" s="2"/>
      <c r="AC538" s="4"/>
      <c r="AD538" s="5"/>
    </row>
    <row r="539" spans="3:30" x14ac:dyDescent="0.25">
      <c r="C539" s="52"/>
      <c r="AA539" s="2"/>
      <c r="AC539" s="4"/>
      <c r="AD539" s="5"/>
    </row>
    <row r="540" spans="3:30" x14ac:dyDescent="0.25">
      <c r="C540" s="52"/>
      <c r="AA540" s="2"/>
      <c r="AC540" s="4"/>
      <c r="AD540" s="5"/>
    </row>
    <row r="541" spans="3:30" x14ac:dyDescent="0.25">
      <c r="C541" s="52"/>
      <c r="AA541" s="2"/>
      <c r="AC541" s="4"/>
      <c r="AD541" s="5"/>
    </row>
    <row r="542" spans="3:30" x14ac:dyDescent="0.25">
      <c r="C542" s="52"/>
      <c r="AA542" s="2"/>
      <c r="AC542" s="4"/>
      <c r="AD542" s="5"/>
    </row>
    <row r="543" spans="3:30" x14ac:dyDescent="0.25">
      <c r="C543" s="52"/>
      <c r="AA543" s="2"/>
      <c r="AC543" s="4"/>
      <c r="AD543" s="5"/>
    </row>
    <row r="544" spans="3:30" x14ac:dyDescent="0.25">
      <c r="C544" s="52"/>
      <c r="AA544" s="2"/>
      <c r="AC544" s="4"/>
      <c r="AD544" s="5"/>
    </row>
    <row r="545" spans="3:30" x14ac:dyDescent="0.25">
      <c r="C545" s="52"/>
      <c r="AA545" s="2"/>
      <c r="AC545" s="4"/>
      <c r="AD545" s="5"/>
    </row>
    <row r="546" spans="3:30" x14ac:dyDescent="0.25">
      <c r="C546" s="52"/>
      <c r="AA546" s="2"/>
      <c r="AC546" s="4"/>
      <c r="AD546" s="5"/>
    </row>
    <row r="547" spans="3:30" x14ac:dyDescent="0.25">
      <c r="C547" s="52"/>
      <c r="AA547" s="2"/>
      <c r="AC547" s="4"/>
      <c r="AD547" s="5"/>
    </row>
    <row r="548" spans="3:30" x14ac:dyDescent="0.25">
      <c r="C548" s="52"/>
      <c r="AA548" s="2"/>
      <c r="AC548" s="4"/>
      <c r="AD548" s="5"/>
    </row>
    <row r="549" spans="3:30" x14ac:dyDescent="0.25">
      <c r="C549" s="52"/>
      <c r="AA549" s="2"/>
      <c r="AC549" s="4"/>
      <c r="AD549" s="5"/>
    </row>
    <row r="550" spans="3:30" x14ac:dyDescent="0.25">
      <c r="C550" s="52"/>
      <c r="AA550" s="2"/>
      <c r="AC550" s="4"/>
      <c r="AD550" s="5"/>
    </row>
    <row r="551" spans="3:30" x14ac:dyDescent="0.25">
      <c r="C551" s="52"/>
      <c r="AA551" s="2"/>
      <c r="AC551" s="4"/>
      <c r="AD551" s="5"/>
    </row>
    <row r="552" spans="3:30" x14ac:dyDescent="0.25">
      <c r="C552" s="52"/>
      <c r="AA552" s="2"/>
      <c r="AC552" s="4"/>
      <c r="AD552" s="5"/>
    </row>
    <row r="553" spans="3:30" x14ac:dyDescent="0.25">
      <c r="C553" s="52"/>
      <c r="AA553" s="2"/>
      <c r="AC553" s="4"/>
      <c r="AD553" s="5"/>
    </row>
    <row r="554" spans="3:30" x14ac:dyDescent="0.25">
      <c r="C554" s="52"/>
      <c r="AA554" s="2"/>
      <c r="AC554" s="4"/>
      <c r="AD554" s="5"/>
    </row>
    <row r="555" spans="3:30" x14ac:dyDescent="0.25">
      <c r="C555" s="52"/>
      <c r="AA555" s="2"/>
      <c r="AC555" s="4"/>
      <c r="AD555" s="5"/>
    </row>
    <row r="556" spans="3:30" x14ac:dyDescent="0.25">
      <c r="C556" s="52"/>
      <c r="AA556" s="2"/>
      <c r="AC556" s="4"/>
      <c r="AD556" s="5"/>
    </row>
    <row r="557" spans="3:30" x14ac:dyDescent="0.25">
      <c r="C557" s="52"/>
      <c r="AA557" s="2"/>
      <c r="AC557" s="4"/>
      <c r="AD557" s="5"/>
    </row>
    <row r="558" spans="3:30" x14ac:dyDescent="0.25">
      <c r="C558" s="52"/>
      <c r="AA558" s="2"/>
      <c r="AC558" s="4"/>
      <c r="AD558" s="5"/>
    </row>
    <row r="559" spans="3:30" x14ac:dyDescent="0.25">
      <c r="C559" s="52"/>
      <c r="AA559" s="2"/>
      <c r="AC559" s="4"/>
      <c r="AD559" s="5"/>
    </row>
    <row r="560" spans="3:30" x14ac:dyDescent="0.25">
      <c r="C560" s="52"/>
      <c r="AA560" s="2"/>
      <c r="AC560" s="4"/>
      <c r="AD560" s="5"/>
    </row>
    <row r="561" spans="3:30" x14ac:dyDescent="0.25">
      <c r="C561" s="52"/>
      <c r="AA561" s="2"/>
      <c r="AC561" s="4"/>
      <c r="AD561" s="5"/>
    </row>
    <row r="562" spans="3:30" x14ac:dyDescent="0.25">
      <c r="C562" s="52"/>
      <c r="AA562" s="2"/>
      <c r="AC562" s="4"/>
      <c r="AD562" s="5"/>
    </row>
    <row r="563" spans="3:30" x14ac:dyDescent="0.25">
      <c r="C563" s="52"/>
      <c r="AA563" s="2"/>
      <c r="AC563" s="4"/>
      <c r="AD563" s="5"/>
    </row>
    <row r="564" spans="3:30" x14ac:dyDescent="0.25">
      <c r="C564" s="52"/>
      <c r="AA564" s="2"/>
      <c r="AC564" s="4"/>
      <c r="AD564" s="5"/>
    </row>
    <row r="565" spans="3:30" x14ac:dyDescent="0.25">
      <c r="C565" s="52"/>
      <c r="AA565" s="2"/>
      <c r="AC565" s="4"/>
      <c r="AD565" s="5"/>
    </row>
    <row r="566" spans="3:30" x14ac:dyDescent="0.25">
      <c r="C566" s="52"/>
      <c r="AA566" s="2"/>
      <c r="AC566" s="4"/>
      <c r="AD566" s="5"/>
    </row>
    <row r="567" spans="3:30" x14ac:dyDescent="0.25">
      <c r="C567" s="52"/>
      <c r="AA567" s="2"/>
      <c r="AC567" s="4"/>
      <c r="AD567" s="5"/>
    </row>
    <row r="568" spans="3:30" x14ac:dyDescent="0.25">
      <c r="C568" s="52"/>
      <c r="AA568" s="2"/>
      <c r="AC568" s="4"/>
      <c r="AD568" s="5"/>
    </row>
    <row r="569" spans="3:30" x14ac:dyDescent="0.25">
      <c r="C569" s="52"/>
      <c r="AA569" s="2"/>
      <c r="AC569" s="4"/>
      <c r="AD569" s="5"/>
    </row>
    <row r="570" spans="3:30" x14ac:dyDescent="0.25">
      <c r="C570" s="52"/>
      <c r="AA570" s="2"/>
      <c r="AC570" s="4"/>
      <c r="AD570" s="5"/>
    </row>
    <row r="571" spans="3:30" x14ac:dyDescent="0.25">
      <c r="C571" s="52"/>
      <c r="AA571" s="2"/>
      <c r="AC571" s="4"/>
      <c r="AD571" s="5"/>
    </row>
    <row r="572" spans="3:30" x14ac:dyDescent="0.25">
      <c r="C572" s="52"/>
      <c r="AA572" s="2"/>
      <c r="AC572" s="4"/>
      <c r="AD572" s="5"/>
    </row>
    <row r="573" spans="3:30" x14ac:dyDescent="0.25">
      <c r="C573" s="52"/>
      <c r="AA573" s="2"/>
      <c r="AC573" s="4"/>
      <c r="AD573" s="5"/>
    </row>
    <row r="574" spans="3:30" x14ac:dyDescent="0.25">
      <c r="C574" s="52"/>
      <c r="AA574" s="2"/>
      <c r="AC574" s="4"/>
      <c r="AD574" s="5"/>
    </row>
    <row r="575" spans="3:30" x14ac:dyDescent="0.25">
      <c r="C575" s="52"/>
      <c r="AA575" s="2"/>
      <c r="AC575" s="4"/>
      <c r="AD575" s="5"/>
    </row>
    <row r="576" spans="3:30" x14ac:dyDescent="0.25">
      <c r="C576" s="52"/>
      <c r="AA576" s="2"/>
      <c r="AC576" s="4"/>
      <c r="AD576" s="5"/>
    </row>
    <row r="577" spans="3:30" x14ac:dyDescent="0.25">
      <c r="C577" s="52"/>
      <c r="AA577" s="2"/>
      <c r="AC577" s="4"/>
      <c r="AD577" s="5"/>
    </row>
    <row r="578" spans="3:30" x14ac:dyDescent="0.25">
      <c r="C578" s="52"/>
      <c r="AA578" s="2"/>
      <c r="AC578" s="4"/>
      <c r="AD578" s="5"/>
    </row>
    <row r="579" spans="3:30" x14ac:dyDescent="0.25">
      <c r="C579" s="52"/>
      <c r="AA579" s="2"/>
      <c r="AC579" s="4"/>
      <c r="AD579" s="5"/>
    </row>
    <row r="580" spans="3:30" x14ac:dyDescent="0.25">
      <c r="C580" s="52"/>
      <c r="AA580" s="2"/>
      <c r="AC580" s="4"/>
      <c r="AD580" s="5"/>
    </row>
    <row r="581" spans="3:30" x14ac:dyDescent="0.25">
      <c r="C581" s="52"/>
      <c r="AA581" s="2"/>
      <c r="AC581" s="4"/>
      <c r="AD581" s="5"/>
    </row>
    <row r="582" spans="3:30" x14ac:dyDescent="0.25">
      <c r="C582" s="52"/>
      <c r="AA582" s="2"/>
      <c r="AC582" s="4"/>
      <c r="AD582" s="5"/>
    </row>
    <row r="583" spans="3:30" x14ac:dyDescent="0.25">
      <c r="C583" s="52"/>
      <c r="AA583" s="2"/>
      <c r="AC583" s="4"/>
      <c r="AD583" s="5"/>
    </row>
    <row r="584" spans="3:30" x14ac:dyDescent="0.25">
      <c r="C584" s="52"/>
      <c r="AA584" s="2"/>
      <c r="AC584" s="4"/>
      <c r="AD584" s="5"/>
    </row>
    <row r="585" spans="3:30" x14ac:dyDescent="0.25">
      <c r="C585" s="52"/>
      <c r="AA585" s="2"/>
      <c r="AC585" s="4"/>
      <c r="AD585" s="5"/>
    </row>
    <row r="586" spans="3:30" x14ac:dyDescent="0.25">
      <c r="C586" s="52"/>
      <c r="AA586" s="2"/>
      <c r="AC586" s="4"/>
      <c r="AD586" s="5"/>
    </row>
    <row r="587" spans="3:30" x14ac:dyDescent="0.25">
      <c r="C587" s="52"/>
      <c r="AA587" s="2"/>
      <c r="AC587" s="4"/>
      <c r="AD587" s="5"/>
    </row>
    <row r="588" spans="3:30" x14ac:dyDescent="0.25">
      <c r="C588" s="52"/>
      <c r="AA588" s="2"/>
      <c r="AC588" s="4"/>
      <c r="AD588" s="5"/>
    </row>
    <row r="589" spans="3:30" x14ac:dyDescent="0.25">
      <c r="C589" s="52"/>
      <c r="AA589" s="2"/>
      <c r="AC589" s="4"/>
      <c r="AD589" s="5"/>
    </row>
    <row r="590" spans="3:30" x14ac:dyDescent="0.25">
      <c r="C590" s="52"/>
      <c r="AA590" s="2"/>
      <c r="AC590" s="4"/>
      <c r="AD590" s="5"/>
    </row>
    <row r="591" spans="3:30" x14ac:dyDescent="0.25">
      <c r="C591" s="52"/>
      <c r="AA591" s="2"/>
      <c r="AC591" s="4"/>
      <c r="AD591" s="5"/>
    </row>
    <row r="592" spans="3:30" x14ac:dyDescent="0.25">
      <c r="C592" s="52"/>
      <c r="AA592" s="2"/>
      <c r="AC592" s="4"/>
      <c r="AD592" s="5"/>
    </row>
    <row r="593" spans="3:30" x14ac:dyDescent="0.25">
      <c r="C593" s="52"/>
      <c r="AA593" s="2"/>
      <c r="AC593" s="4"/>
      <c r="AD593" s="5"/>
    </row>
    <row r="594" spans="3:30" x14ac:dyDescent="0.25">
      <c r="C594" s="52"/>
      <c r="AA594" s="2"/>
      <c r="AC594" s="4"/>
      <c r="AD594" s="5"/>
    </row>
    <row r="595" spans="3:30" x14ac:dyDescent="0.25">
      <c r="C595" s="52"/>
      <c r="AA595" s="2"/>
      <c r="AC595" s="4"/>
      <c r="AD595" s="5"/>
    </row>
    <row r="596" spans="3:30" x14ac:dyDescent="0.25">
      <c r="C596" s="52"/>
      <c r="AA596" s="2"/>
      <c r="AC596" s="4"/>
      <c r="AD596" s="5"/>
    </row>
    <row r="597" spans="3:30" x14ac:dyDescent="0.25">
      <c r="C597" s="52"/>
      <c r="AA597" s="2"/>
      <c r="AC597" s="4"/>
      <c r="AD597" s="5"/>
    </row>
    <row r="598" spans="3:30" x14ac:dyDescent="0.25">
      <c r="C598" s="52"/>
      <c r="AA598" s="2"/>
      <c r="AC598" s="4"/>
      <c r="AD598" s="5"/>
    </row>
    <row r="599" spans="3:30" x14ac:dyDescent="0.25">
      <c r="C599" s="52"/>
      <c r="AA599" s="2"/>
      <c r="AC599" s="4"/>
      <c r="AD599" s="5"/>
    </row>
    <row r="600" spans="3:30" x14ac:dyDescent="0.25">
      <c r="C600" s="52"/>
      <c r="AA600" s="2"/>
      <c r="AC600" s="4"/>
      <c r="AD600" s="5"/>
    </row>
    <row r="601" spans="3:30" x14ac:dyDescent="0.25">
      <c r="C601" s="52"/>
      <c r="AA601" s="2"/>
      <c r="AC601" s="4"/>
      <c r="AD601" s="5"/>
    </row>
    <row r="602" spans="3:30" x14ac:dyDescent="0.25">
      <c r="C602" s="52"/>
      <c r="AA602" s="2"/>
      <c r="AC602" s="4"/>
      <c r="AD602" s="5"/>
    </row>
    <row r="603" spans="3:30" x14ac:dyDescent="0.25">
      <c r="C603" s="52"/>
      <c r="AA603" s="2"/>
      <c r="AC603" s="4"/>
      <c r="AD603" s="5"/>
    </row>
    <row r="604" spans="3:30" x14ac:dyDescent="0.25">
      <c r="C604" s="52"/>
      <c r="AA604" s="2"/>
      <c r="AC604" s="4"/>
      <c r="AD604" s="5"/>
    </row>
    <row r="605" spans="3:30" x14ac:dyDescent="0.25">
      <c r="C605" s="52"/>
      <c r="AA605" s="2"/>
      <c r="AC605" s="4"/>
      <c r="AD605" s="5"/>
    </row>
    <row r="606" spans="3:30" x14ac:dyDescent="0.25">
      <c r="C606" s="52"/>
      <c r="AA606" s="2"/>
      <c r="AC606" s="4"/>
      <c r="AD606" s="5"/>
    </row>
    <row r="607" spans="3:30" x14ac:dyDescent="0.25">
      <c r="C607" s="52"/>
      <c r="AA607" s="2"/>
      <c r="AC607" s="4"/>
      <c r="AD607" s="5"/>
    </row>
    <row r="608" spans="3:30" x14ac:dyDescent="0.25">
      <c r="C608" s="52"/>
      <c r="AA608" s="2"/>
      <c r="AC608" s="4"/>
      <c r="AD608" s="5"/>
    </row>
    <row r="609" spans="3:30" x14ac:dyDescent="0.25">
      <c r="C609" s="52"/>
      <c r="AA609" s="2"/>
      <c r="AC609" s="4"/>
      <c r="AD609" s="5"/>
    </row>
    <row r="610" spans="3:30" x14ac:dyDescent="0.25">
      <c r="C610" s="52"/>
      <c r="AA610" s="2"/>
      <c r="AC610" s="4"/>
      <c r="AD610" s="5"/>
    </row>
    <row r="611" spans="3:30" x14ac:dyDescent="0.25">
      <c r="C611" s="52"/>
      <c r="AA611" s="2"/>
      <c r="AC611" s="4"/>
      <c r="AD611" s="5"/>
    </row>
    <row r="612" spans="3:30" x14ac:dyDescent="0.25">
      <c r="C612" s="52"/>
      <c r="AA612" s="2"/>
      <c r="AC612" s="4"/>
      <c r="AD612" s="5"/>
    </row>
    <row r="613" spans="3:30" x14ac:dyDescent="0.25">
      <c r="C613" s="52"/>
      <c r="AA613" s="2"/>
      <c r="AC613" s="4"/>
      <c r="AD613" s="5"/>
    </row>
    <row r="614" spans="3:30" x14ac:dyDescent="0.25">
      <c r="C614" s="52"/>
      <c r="AA614" s="2"/>
      <c r="AC614" s="4"/>
      <c r="AD614" s="5"/>
    </row>
    <row r="615" spans="3:30" x14ac:dyDescent="0.25">
      <c r="C615" s="52"/>
      <c r="AA615" s="2"/>
      <c r="AC615" s="4"/>
      <c r="AD615" s="5"/>
    </row>
    <row r="616" spans="3:30" x14ac:dyDescent="0.25">
      <c r="C616" s="52"/>
      <c r="AA616" s="2"/>
      <c r="AC616" s="4"/>
      <c r="AD616" s="5"/>
    </row>
    <row r="617" spans="3:30" x14ac:dyDescent="0.25">
      <c r="C617" s="52"/>
      <c r="AA617" s="2"/>
      <c r="AC617" s="4"/>
      <c r="AD617" s="5"/>
    </row>
    <row r="618" spans="3:30" x14ac:dyDescent="0.25">
      <c r="C618" s="52"/>
      <c r="AA618" s="2"/>
      <c r="AC618" s="4"/>
      <c r="AD618" s="5"/>
    </row>
    <row r="619" spans="3:30" x14ac:dyDescent="0.25">
      <c r="C619" s="52"/>
      <c r="AA619" s="2"/>
      <c r="AC619" s="4"/>
      <c r="AD619" s="5"/>
    </row>
    <row r="620" spans="3:30" x14ac:dyDescent="0.25">
      <c r="C620" s="52"/>
      <c r="AA620" s="2"/>
      <c r="AC620" s="4"/>
      <c r="AD620" s="5"/>
    </row>
    <row r="621" spans="3:30" x14ac:dyDescent="0.25">
      <c r="C621" s="52"/>
      <c r="AA621" s="2"/>
      <c r="AC621" s="4"/>
      <c r="AD621" s="5"/>
    </row>
    <row r="622" spans="3:30" x14ac:dyDescent="0.25">
      <c r="C622" s="52"/>
      <c r="AA622" s="2"/>
      <c r="AC622" s="4"/>
      <c r="AD622" s="5"/>
    </row>
    <row r="623" spans="3:30" x14ac:dyDescent="0.25">
      <c r="C623" s="52"/>
      <c r="AA623" s="2"/>
      <c r="AC623" s="4"/>
      <c r="AD623" s="5"/>
    </row>
    <row r="624" spans="3:30" x14ac:dyDescent="0.25">
      <c r="C624" s="52"/>
      <c r="AA624" s="2"/>
      <c r="AC624" s="4"/>
      <c r="AD624" s="5"/>
    </row>
    <row r="625" spans="3:30" x14ac:dyDescent="0.25">
      <c r="C625" s="52"/>
      <c r="AA625" s="2"/>
      <c r="AC625" s="4"/>
      <c r="AD625" s="5"/>
    </row>
    <row r="626" spans="3:30" x14ac:dyDescent="0.25">
      <c r="C626" s="52"/>
      <c r="AA626" s="2"/>
      <c r="AC626" s="4"/>
      <c r="AD626" s="5"/>
    </row>
    <row r="627" spans="3:30" x14ac:dyDescent="0.25">
      <c r="C627" s="52"/>
      <c r="AA627" s="2"/>
      <c r="AC627" s="4"/>
      <c r="AD627" s="5"/>
    </row>
    <row r="628" spans="3:30" x14ac:dyDescent="0.25">
      <c r="C628" s="52"/>
      <c r="AA628" s="2"/>
      <c r="AC628" s="4"/>
      <c r="AD628" s="5"/>
    </row>
    <row r="629" spans="3:30" x14ac:dyDescent="0.25">
      <c r="C629" s="52"/>
      <c r="AA629" s="2"/>
      <c r="AC629" s="4"/>
      <c r="AD629" s="5"/>
    </row>
    <row r="630" spans="3:30" x14ac:dyDescent="0.25">
      <c r="C630" s="52"/>
      <c r="AA630" s="2"/>
      <c r="AC630" s="4"/>
      <c r="AD630" s="5"/>
    </row>
    <row r="631" spans="3:30" x14ac:dyDescent="0.25">
      <c r="C631" s="52"/>
      <c r="AA631" s="2"/>
      <c r="AC631" s="4"/>
      <c r="AD631" s="5"/>
    </row>
    <row r="632" spans="3:30" x14ac:dyDescent="0.25">
      <c r="C632" s="52"/>
      <c r="AA632" s="2"/>
      <c r="AC632" s="4"/>
      <c r="AD632" s="5"/>
    </row>
    <row r="633" spans="3:30" x14ac:dyDescent="0.25">
      <c r="C633" s="52"/>
      <c r="AA633" s="2"/>
      <c r="AC633" s="4"/>
      <c r="AD633" s="5"/>
    </row>
    <row r="634" spans="3:30" x14ac:dyDescent="0.25">
      <c r="C634" s="52"/>
      <c r="AA634" s="2"/>
      <c r="AC634" s="4"/>
      <c r="AD634" s="5"/>
    </row>
    <row r="635" spans="3:30" x14ac:dyDescent="0.25">
      <c r="C635" s="52"/>
      <c r="AA635" s="2"/>
      <c r="AC635" s="4"/>
      <c r="AD635" s="5"/>
    </row>
    <row r="636" spans="3:30" x14ac:dyDescent="0.25">
      <c r="C636" s="52"/>
      <c r="AA636" s="2"/>
      <c r="AC636" s="4"/>
      <c r="AD636" s="5"/>
    </row>
    <row r="637" spans="3:30" x14ac:dyDescent="0.25">
      <c r="C637" s="52"/>
      <c r="AA637" s="2"/>
      <c r="AC637" s="4"/>
      <c r="AD637" s="5"/>
    </row>
    <row r="638" spans="3:30" x14ac:dyDescent="0.25">
      <c r="C638" s="52"/>
      <c r="AA638" s="2"/>
      <c r="AC638" s="4"/>
      <c r="AD638" s="5"/>
    </row>
    <row r="639" spans="3:30" x14ac:dyDescent="0.25">
      <c r="C639" s="52"/>
      <c r="AA639" s="2"/>
      <c r="AC639" s="4"/>
      <c r="AD639" s="5"/>
    </row>
    <row r="640" spans="3:30" x14ac:dyDescent="0.25">
      <c r="C640" s="52"/>
      <c r="AA640" s="2"/>
      <c r="AC640" s="4"/>
      <c r="AD640" s="5"/>
    </row>
    <row r="641" spans="3:30" x14ac:dyDescent="0.25">
      <c r="C641" s="52"/>
      <c r="AA641" s="2"/>
      <c r="AC641" s="4"/>
      <c r="AD641" s="5"/>
    </row>
    <row r="642" spans="3:30" x14ac:dyDescent="0.25">
      <c r="C642" s="52"/>
      <c r="AA642" s="2"/>
      <c r="AC642" s="4"/>
      <c r="AD642" s="5"/>
    </row>
    <row r="643" spans="3:30" x14ac:dyDescent="0.25">
      <c r="C643" s="52"/>
      <c r="AA643" s="2"/>
      <c r="AC643" s="4"/>
      <c r="AD643" s="5"/>
    </row>
    <row r="644" spans="3:30" x14ac:dyDescent="0.25">
      <c r="C644" s="52"/>
      <c r="AA644" s="2"/>
      <c r="AC644" s="4"/>
      <c r="AD644" s="5"/>
    </row>
    <row r="645" spans="3:30" x14ac:dyDescent="0.25">
      <c r="C645" s="52"/>
      <c r="AA645" s="2"/>
      <c r="AC645" s="4"/>
      <c r="AD645" s="5"/>
    </row>
    <row r="646" spans="3:30" x14ac:dyDescent="0.25">
      <c r="C646" s="52"/>
      <c r="AA646" s="2"/>
      <c r="AC646" s="4"/>
      <c r="AD646" s="5"/>
    </row>
    <row r="647" spans="3:30" x14ac:dyDescent="0.25">
      <c r="C647" s="52"/>
      <c r="AA647" s="2"/>
      <c r="AC647" s="4"/>
      <c r="AD647" s="5"/>
    </row>
    <row r="648" spans="3:30" x14ac:dyDescent="0.25">
      <c r="C648" s="52"/>
      <c r="AA648" s="2"/>
      <c r="AC648" s="4"/>
      <c r="AD648" s="5"/>
    </row>
    <row r="649" spans="3:30" x14ac:dyDescent="0.25">
      <c r="C649" s="52"/>
      <c r="AA649" s="2"/>
      <c r="AC649" s="4"/>
      <c r="AD649" s="5"/>
    </row>
    <row r="650" spans="3:30" x14ac:dyDescent="0.25">
      <c r="C650" s="52"/>
      <c r="AA650" s="2"/>
      <c r="AC650" s="4"/>
      <c r="AD650" s="5"/>
    </row>
    <row r="651" spans="3:30" x14ac:dyDescent="0.25">
      <c r="C651" s="52"/>
      <c r="AA651" s="2"/>
      <c r="AC651" s="4"/>
      <c r="AD651" s="5"/>
    </row>
    <row r="652" spans="3:30" x14ac:dyDescent="0.25">
      <c r="C652" s="52"/>
      <c r="AA652" s="2"/>
      <c r="AC652" s="4"/>
      <c r="AD652" s="5"/>
    </row>
    <row r="653" spans="3:30" x14ac:dyDescent="0.25">
      <c r="C653" s="52"/>
      <c r="AA653" s="2"/>
      <c r="AC653" s="4"/>
      <c r="AD653" s="5"/>
    </row>
    <row r="654" spans="3:30" x14ac:dyDescent="0.25">
      <c r="C654" s="52"/>
      <c r="AA654" s="2"/>
      <c r="AC654" s="4"/>
      <c r="AD654" s="5"/>
    </row>
    <row r="655" spans="3:30" x14ac:dyDescent="0.25">
      <c r="C655" s="52"/>
      <c r="AA655" s="2"/>
      <c r="AC655" s="4"/>
      <c r="AD655" s="5"/>
    </row>
    <row r="656" spans="3:30" x14ac:dyDescent="0.25">
      <c r="C656" s="52"/>
      <c r="AA656" s="2"/>
      <c r="AC656" s="4"/>
      <c r="AD656" s="5"/>
    </row>
    <row r="657" spans="3:30" x14ac:dyDescent="0.25">
      <c r="C657" s="52"/>
      <c r="AA657" s="2"/>
      <c r="AC657" s="4"/>
      <c r="AD657" s="5"/>
    </row>
    <row r="658" spans="3:30" x14ac:dyDescent="0.25">
      <c r="C658" s="52"/>
      <c r="AA658" s="2"/>
      <c r="AC658" s="4"/>
      <c r="AD658" s="5"/>
    </row>
    <row r="659" spans="3:30" x14ac:dyDescent="0.25">
      <c r="C659" s="52"/>
      <c r="AA659" s="2"/>
      <c r="AC659" s="4"/>
      <c r="AD659" s="5"/>
    </row>
    <row r="660" spans="3:30" x14ac:dyDescent="0.25">
      <c r="C660" s="52"/>
      <c r="AA660" s="2"/>
      <c r="AC660" s="4"/>
      <c r="AD660" s="5"/>
    </row>
    <row r="661" spans="3:30" x14ac:dyDescent="0.25">
      <c r="C661" s="52"/>
      <c r="AA661" s="2"/>
      <c r="AC661" s="4"/>
      <c r="AD661" s="5"/>
    </row>
    <row r="662" spans="3:30" x14ac:dyDescent="0.25">
      <c r="C662" s="52"/>
      <c r="AA662" s="2"/>
      <c r="AC662" s="4"/>
      <c r="AD662" s="5"/>
    </row>
    <row r="663" spans="3:30" x14ac:dyDescent="0.25">
      <c r="C663" s="52"/>
      <c r="AA663" s="2"/>
      <c r="AC663" s="4"/>
      <c r="AD663" s="5"/>
    </row>
    <row r="664" spans="3:30" x14ac:dyDescent="0.25">
      <c r="C664" s="52"/>
      <c r="AA664" s="2"/>
      <c r="AC664" s="4"/>
      <c r="AD664" s="5"/>
    </row>
    <row r="665" spans="3:30" x14ac:dyDescent="0.25">
      <c r="C665" s="52"/>
      <c r="AA665" s="2"/>
      <c r="AC665" s="4"/>
      <c r="AD665" s="5"/>
    </row>
    <row r="666" spans="3:30" x14ac:dyDescent="0.25">
      <c r="C666" s="52"/>
      <c r="AA666" s="2"/>
      <c r="AC666" s="4"/>
      <c r="AD666" s="5"/>
    </row>
    <row r="667" spans="3:30" x14ac:dyDescent="0.25">
      <c r="C667" s="52"/>
      <c r="AA667" s="2"/>
      <c r="AC667" s="4"/>
      <c r="AD667" s="5"/>
    </row>
    <row r="668" spans="3:30" x14ac:dyDescent="0.25">
      <c r="C668" s="52"/>
      <c r="AA668" s="2"/>
      <c r="AC668" s="4"/>
      <c r="AD668" s="5"/>
    </row>
    <row r="669" spans="3:30" x14ac:dyDescent="0.25">
      <c r="C669" s="52"/>
      <c r="AA669" s="2"/>
      <c r="AC669" s="4"/>
      <c r="AD669" s="5"/>
    </row>
    <row r="670" spans="3:30" x14ac:dyDescent="0.25">
      <c r="C670" s="52"/>
      <c r="AA670" s="2"/>
      <c r="AC670" s="4"/>
      <c r="AD670" s="5"/>
    </row>
    <row r="671" spans="3:30" x14ac:dyDescent="0.25">
      <c r="C671" s="52"/>
      <c r="AA671" s="2"/>
      <c r="AC671" s="4"/>
      <c r="AD671" s="5"/>
    </row>
    <row r="672" spans="3:30" x14ac:dyDescent="0.25">
      <c r="C672" s="52"/>
      <c r="AA672" s="2"/>
      <c r="AC672" s="4"/>
      <c r="AD672" s="5"/>
    </row>
    <row r="673" spans="3:30" x14ac:dyDescent="0.25">
      <c r="C673" s="52"/>
      <c r="AA673" s="2"/>
      <c r="AC673" s="4"/>
      <c r="AD673" s="5"/>
    </row>
    <row r="674" spans="3:30" x14ac:dyDescent="0.25">
      <c r="C674" s="52"/>
      <c r="AA674" s="2"/>
      <c r="AC674" s="4"/>
      <c r="AD674" s="5"/>
    </row>
    <row r="675" spans="3:30" x14ac:dyDescent="0.25">
      <c r="C675" s="52"/>
      <c r="AA675" s="2"/>
      <c r="AC675" s="4"/>
      <c r="AD675" s="5"/>
    </row>
    <row r="676" spans="3:30" x14ac:dyDescent="0.25">
      <c r="C676" s="52"/>
      <c r="AA676" s="2"/>
      <c r="AC676" s="4"/>
      <c r="AD676" s="5"/>
    </row>
    <row r="677" spans="3:30" x14ac:dyDescent="0.25">
      <c r="C677" s="52"/>
      <c r="AA677" s="2"/>
      <c r="AC677" s="4"/>
      <c r="AD677" s="5"/>
    </row>
    <row r="678" spans="3:30" x14ac:dyDescent="0.25">
      <c r="C678" s="52"/>
      <c r="AA678" s="2"/>
      <c r="AC678" s="4"/>
      <c r="AD678" s="5"/>
    </row>
    <row r="679" spans="3:30" x14ac:dyDescent="0.25">
      <c r="C679" s="52"/>
      <c r="AA679" s="2"/>
      <c r="AC679" s="4"/>
      <c r="AD679" s="5"/>
    </row>
    <row r="680" spans="3:30" x14ac:dyDescent="0.25">
      <c r="C680" s="52"/>
      <c r="AA680" s="2"/>
      <c r="AC680" s="4"/>
      <c r="AD680" s="5"/>
    </row>
    <row r="681" spans="3:30" x14ac:dyDescent="0.25">
      <c r="C681" s="52"/>
      <c r="AA681" s="2"/>
      <c r="AC681" s="4"/>
      <c r="AD681" s="5"/>
    </row>
    <row r="682" spans="3:30" x14ac:dyDescent="0.25">
      <c r="C682" s="52"/>
      <c r="AA682" s="2"/>
      <c r="AC682" s="4"/>
      <c r="AD682" s="5"/>
    </row>
    <row r="683" spans="3:30" x14ac:dyDescent="0.25">
      <c r="C683" s="52"/>
      <c r="AA683" s="2"/>
      <c r="AC683" s="4"/>
      <c r="AD683" s="5"/>
    </row>
    <row r="684" spans="3:30" x14ac:dyDescent="0.25">
      <c r="C684" s="52"/>
      <c r="AA684" s="2"/>
      <c r="AC684" s="4"/>
      <c r="AD684" s="5"/>
    </row>
    <row r="685" spans="3:30" x14ac:dyDescent="0.25">
      <c r="C685" s="52"/>
      <c r="AA685" s="2"/>
      <c r="AC685" s="4"/>
      <c r="AD685" s="5"/>
    </row>
    <row r="686" spans="3:30" x14ac:dyDescent="0.25">
      <c r="C686" s="52"/>
      <c r="AA686" s="2"/>
      <c r="AC686" s="4"/>
      <c r="AD686" s="5"/>
    </row>
    <row r="687" spans="3:30" x14ac:dyDescent="0.25">
      <c r="C687" s="52"/>
      <c r="AA687" s="2"/>
      <c r="AC687" s="4"/>
      <c r="AD687" s="5"/>
    </row>
    <row r="688" spans="3:30" x14ac:dyDescent="0.25">
      <c r="C688" s="52"/>
      <c r="AA688" s="2"/>
      <c r="AC688" s="4"/>
      <c r="AD688" s="5"/>
    </row>
    <row r="689" spans="3:30" x14ac:dyDescent="0.25">
      <c r="C689" s="52"/>
      <c r="AA689" s="2"/>
      <c r="AC689" s="4"/>
      <c r="AD689" s="5"/>
    </row>
    <row r="690" spans="3:30" x14ac:dyDescent="0.25">
      <c r="C690" s="52"/>
      <c r="AA690" s="2"/>
      <c r="AC690" s="4"/>
      <c r="AD690" s="5"/>
    </row>
    <row r="691" spans="3:30" x14ac:dyDescent="0.25">
      <c r="C691" s="52"/>
      <c r="AA691" s="2"/>
      <c r="AC691" s="4"/>
      <c r="AD691" s="5"/>
    </row>
    <row r="692" spans="3:30" x14ac:dyDescent="0.25">
      <c r="C692" s="52"/>
      <c r="AA692" s="2"/>
      <c r="AC692" s="4"/>
      <c r="AD692" s="5"/>
    </row>
    <row r="693" spans="3:30" x14ac:dyDescent="0.25">
      <c r="C693" s="52"/>
      <c r="AA693" s="2"/>
      <c r="AC693" s="4"/>
      <c r="AD693" s="5"/>
    </row>
    <row r="694" spans="3:30" x14ac:dyDescent="0.25">
      <c r="C694" s="52"/>
      <c r="AA694" s="2"/>
      <c r="AC694" s="4"/>
      <c r="AD694" s="5"/>
    </row>
    <row r="695" spans="3:30" x14ac:dyDescent="0.25">
      <c r="C695" s="52"/>
      <c r="AA695" s="2"/>
      <c r="AC695" s="4"/>
      <c r="AD695" s="5"/>
    </row>
    <row r="696" spans="3:30" x14ac:dyDescent="0.25">
      <c r="C696" s="52"/>
      <c r="AA696" s="2"/>
      <c r="AC696" s="4"/>
      <c r="AD696" s="5"/>
    </row>
    <row r="697" spans="3:30" x14ac:dyDescent="0.25">
      <c r="C697" s="52"/>
      <c r="AA697" s="2"/>
      <c r="AC697" s="4"/>
      <c r="AD697" s="5"/>
    </row>
    <row r="698" spans="3:30" x14ac:dyDescent="0.25">
      <c r="C698" s="52"/>
      <c r="AA698" s="2"/>
      <c r="AC698" s="4"/>
      <c r="AD698" s="5"/>
    </row>
    <row r="699" spans="3:30" x14ac:dyDescent="0.25">
      <c r="C699" s="52"/>
      <c r="AA699" s="2"/>
      <c r="AC699" s="4"/>
      <c r="AD699" s="5"/>
    </row>
    <row r="700" spans="3:30" x14ac:dyDescent="0.25">
      <c r="C700" s="52"/>
      <c r="AA700" s="2"/>
      <c r="AC700" s="4"/>
      <c r="AD700" s="5"/>
    </row>
    <row r="701" spans="3:30" x14ac:dyDescent="0.25">
      <c r="C701" s="52"/>
      <c r="AA701" s="2"/>
      <c r="AC701" s="4"/>
      <c r="AD701" s="5"/>
    </row>
    <row r="702" spans="3:30" x14ac:dyDescent="0.25">
      <c r="C702" s="52"/>
      <c r="AA702" s="2"/>
      <c r="AC702" s="4"/>
      <c r="AD702" s="5"/>
    </row>
    <row r="703" spans="3:30" x14ac:dyDescent="0.25">
      <c r="C703" s="52"/>
      <c r="AA703" s="2"/>
      <c r="AC703" s="4"/>
      <c r="AD703" s="5"/>
    </row>
    <row r="704" spans="3:30" x14ac:dyDescent="0.25">
      <c r="C704" s="52"/>
      <c r="AA704" s="2"/>
      <c r="AC704" s="4"/>
      <c r="AD704" s="5"/>
    </row>
    <row r="705" spans="3:30" x14ac:dyDescent="0.25">
      <c r="C705" s="52"/>
      <c r="AA705" s="2"/>
      <c r="AC705" s="4"/>
      <c r="AD705" s="5"/>
    </row>
    <row r="706" spans="3:30" x14ac:dyDescent="0.25">
      <c r="C706" s="52"/>
      <c r="AA706" s="2"/>
      <c r="AC706" s="4"/>
      <c r="AD706" s="5"/>
    </row>
    <row r="707" spans="3:30" x14ac:dyDescent="0.25">
      <c r="C707" s="52"/>
      <c r="AA707" s="2"/>
      <c r="AC707" s="4"/>
      <c r="AD707" s="5"/>
    </row>
    <row r="708" spans="3:30" x14ac:dyDescent="0.25">
      <c r="C708" s="52"/>
      <c r="AA708" s="2"/>
      <c r="AC708" s="4"/>
      <c r="AD708" s="5"/>
    </row>
    <row r="709" spans="3:30" x14ac:dyDescent="0.25">
      <c r="C709" s="52"/>
      <c r="AA709" s="2"/>
      <c r="AC709" s="4"/>
      <c r="AD709" s="5"/>
    </row>
    <row r="710" spans="3:30" x14ac:dyDescent="0.25">
      <c r="C710" s="52"/>
      <c r="AA710" s="2"/>
      <c r="AC710" s="4"/>
      <c r="AD710" s="5"/>
    </row>
    <row r="711" spans="3:30" x14ac:dyDescent="0.25">
      <c r="C711" s="52"/>
      <c r="AA711" s="2"/>
      <c r="AC711" s="4"/>
      <c r="AD711" s="5"/>
    </row>
    <row r="712" spans="3:30" x14ac:dyDescent="0.25">
      <c r="C712" s="52"/>
      <c r="AA712" s="2"/>
      <c r="AC712" s="4"/>
      <c r="AD712" s="5"/>
    </row>
    <row r="713" spans="3:30" x14ac:dyDescent="0.25">
      <c r="C713" s="52"/>
      <c r="AA713" s="2"/>
      <c r="AC713" s="4"/>
      <c r="AD713" s="5"/>
    </row>
    <row r="714" spans="3:30" x14ac:dyDescent="0.25">
      <c r="C714" s="52"/>
      <c r="AA714" s="2"/>
      <c r="AC714" s="4"/>
      <c r="AD714" s="5"/>
    </row>
    <row r="715" spans="3:30" x14ac:dyDescent="0.25">
      <c r="C715" s="52"/>
      <c r="AA715" s="2"/>
      <c r="AC715" s="4"/>
      <c r="AD715" s="5"/>
    </row>
    <row r="716" spans="3:30" x14ac:dyDescent="0.25">
      <c r="C716" s="52"/>
      <c r="AA716" s="2"/>
      <c r="AC716" s="4"/>
      <c r="AD716" s="5"/>
    </row>
    <row r="717" spans="3:30" x14ac:dyDescent="0.25">
      <c r="C717" s="52"/>
      <c r="AA717" s="2"/>
      <c r="AC717" s="4"/>
      <c r="AD717" s="5"/>
    </row>
    <row r="718" spans="3:30" x14ac:dyDescent="0.25">
      <c r="C718" s="52"/>
      <c r="AA718" s="2"/>
      <c r="AC718" s="4"/>
      <c r="AD718" s="5"/>
    </row>
    <row r="719" spans="3:30" x14ac:dyDescent="0.25">
      <c r="C719" s="52"/>
      <c r="AA719" s="2"/>
      <c r="AC719" s="4"/>
      <c r="AD719" s="5"/>
    </row>
    <row r="720" spans="3:30" x14ac:dyDescent="0.25">
      <c r="C720" s="52"/>
      <c r="AA720" s="2"/>
      <c r="AC720" s="4"/>
      <c r="AD720" s="5"/>
    </row>
    <row r="721" spans="3:30" x14ac:dyDescent="0.25">
      <c r="C721" s="52"/>
      <c r="AA721" s="2"/>
      <c r="AC721" s="4"/>
      <c r="AD721" s="5"/>
    </row>
    <row r="722" spans="3:30" x14ac:dyDescent="0.25">
      <c r="C722" s="52"/>
      <c r="AA722" s="2"/>
      <c r="AC722" s="4"/>
      <c r="AD722" s="5"/>
    </row>
    <row r="723" spans="3:30" x14ac:dyDescent="0.25">
      <c r="C723" s="52"/>
      <c r="AA723" s="2"/>
      <c r="AC723" s="4"/>
      <c r="AD723" s="5"/>
    </row>
    <row r="724" spans="3:30" x14ac:dyDescent="0.25">
      <c r="C724" s="52"/>
      <c r="AA724" s="2"/>
      <c r="AC724" s="4"/>
      <c r="AD724" s="5"/>
    </row>
    <row r="725" spans="3:30" x14ac:dyDescent="0.25">
      <c r="C725" s="52"/>
      <c r="AA725" s="2"/>
      <c r="AC725" s="4"/>
      <c r="AD725" s="5"/>
    </row>
    <row r="726" spans="3:30" x14ac:dyDescent="0.25">
      <c r="C726" s="52"/>
      <c r="AA726" s="2"/>
      <c r="AC726" s="4"/>
      <c r="AD726" s="5"/>
    </row>
    <row r="727" spans="3:30" x14ac:dyDescent="0.25">
      <c r="C727" s="52"/>
      <c r="AA727" s="2"/>
      <c r="AC727" s="4"/>
      <c r="AD727" s="5"/>
    </row>
    <row r="728" spans="3:30" x14ac:dyDescent="0.25">
      <c r="C728" s="52"/>
      <c r="AA728" s="2"/>
      <c r="AC728" s="4"/>
      <c r="AD728" s="5"/>
    </row>
    <row r="729" spans="3:30" x14ac:dyDescent="0.25">
      <c r="C729" s="52"/>
      <c r="AA729" s="2"/>
      <c r="AC729" s="4"/>
      <c r="AD729" s="5"/>
    </row>
    <row r="730" spans="3:30" x14ac:dyDescent="0.25">
      <c r="C730" s="52"/>
      <c r="AA730" s="2"/>
      <c r="AC730" s="4"/>
      <c r="AD730" s="5"/>
    </row>
    <row r="731" spans="3:30" x14ac:dyDescent="0.25">
      <c r="C731" s="52"/>
      <c r="AA731" s="2"/>
      <c r="AC731" s="4"/>
      <c r="AD731" s="5"/>
    </row>
    <row r="732" spans="3:30" x14ac:dyDescent="0.25">
      <c r="C732" s="52"/>
      <c r="AA732" s="2"/>
      <c r="AC732" s="4"/>
      <c r="AD732" s="5"/>
    </row>
    <row r="733" spans="3:30" x14ac:dyDescent="0.25">
      <c r="C733" s="52"/>
      <c r="AA733" s="2"/>
      <c r="AC733" s="4"/>
      <c r="AD733" s="5"/>
    </row>
    <row r="734" spans="3:30" x14ac:dyDescent="0.25">
      <c r="C734" s="52"/>
      <c r="AA734" s="2"/>
      <c r="AC734" s="4"/>
      <c r="AD734" s="5"/>
    </row>
    <row r="735" spans="3:30" x14ac:dyDescent="0.25">
      <c r="C735" s="52"/>
      <c r="AA735" s="2"/>
      <c r="AC735" s="4"/>
      <c r="AD735" s="5"/>
    </row>
    <row r="736" spans="3:30" x14ac:dyDescent="0.25">
      <c r="C736" s="52"/>
      <c r="AA736" s="2"/>
      <c r="AC736" s="4"/>
      <c r="AD736" s="5"/>
    </row>
    <row r="737" spans="3:30" x14ac:dyDescent="0.25">
      <c r="C737" s="52"/>
      <c r="AA737" s="2"/>
      <c r="AC737" s="4"/>
      <c r="AD737" s="5"/>
    </row>
    <row r="738" spans="3:30" x14ac:dyDescent="0.25">
      <c r="C738" s="52"/>
      <c r="AA738" s="2"/>
      <c r="AC738" s="4"/>
      <c r="AD738" s="5"/>
    </row>
    <row r="739" spans="3:30" x14ac:dyDescent="0.25">
      <c r="C739" s="52"/>
      <c r="AA739" s="2"/>
      <c r="AC739" s="4"/>
      <c r="AD739" s="5"/>
    </row>
    <row r="740" spans="3:30" x14ac:dyDescent="0.25">
      <c r="C740" s="52"/>
      <c r="AA740" s="2"/>
      <c r="AC740" s="4"/>
      <c r="AD740" s="5"/>
    </row>
    <row r="741" spans="3:30" x14ac:dyDescent="0.25">
      <c r="C741" s="52"/>
      <c r="AA741" s="2"/>
      <c r="AC741" s="4"/>
      <c r="AD741" s="5"/>
    </row>
    <row r="742" spans="3:30" x14ac:dyDescent="0.25">
      <c r="C742" s="52"/>
      <c r="AA742" s="2"/>
      <c r="AC742" s="4"/>
      <c r="AD742" s="5"/>
    </row>
    <row r="743" spans="3:30" x14ac:dyDescent="0.25">
      <c r="C743" s="52"/>
      <c r="AA743" s="2"/>
      <c r="AC743" s="4"/>
      <c r="AD743" s="5"/>
    </row>
    <row r="744" spans="3:30" x14ac:dyDescent="0.25">
      <c r="C744" s="52"/>
      <c r="AA744" s="2"/>
      <c r="AC744" s="4"/>
      <c r="AD744" s="5"/>
    </row>
    <row r="745" spans="3:30" x14ac:dyDescent="0.25">
      <c r="C745" s="52"/>
      <c r="AA745" s="2"/>
      <c r="AC745" s="4"/>
      <c r="AD745" s="5"/>
    </row>
    <row r="746" spans="3:30" x14ac:dyDescent="0.25">
      <c r="C746" s="52"/>
      <c r="AA746" s="2"/>
      <c r="AC746" s="4"/>
      <c r="AD746" s="5"/>
    </row>
    <row r="747" spans="3:30" x14ac:dyDescent="0.25">
      <c r="C747" s="52"/>
      <c r="AA747" s="2"/>
      <c r="AC747" s="4"/>
      <c r="AD747" s="5"/>
    </row>
    <row r="748" spans="3:30" x14ac:dyDescent="0.25">
      <c r="C748" s="52"/>
      <c r="AA748" s="2"/>
      <c r="AC748" s="4"/>
      <c r="AD748" s="5"/>
    </row>
    <row r="749" spans="3:30" x14ac:dyDescent="0.25">
      <c r="C749" s="52"/>
      <c r="AA749" s="2"/>
      <c r="AC749" s="4"/>
      <c r="AD749" s="5"/>
    </row>
    <row r="750" spans="3:30" x14ac:dyDescent="0.25">
      <c r="C750" s="52"/>
      <c r="AA750" s="2"/>
      <c r="AC750" s="4"/>
      <c r="AD750" s="5"/>
    </row>
    <row r="751" spans="3:30" x14ac:dyDescent="0.25">
      <c r="C751" s="52"/>
      <c r="AA751" s="2"/>
      <c r="AC751" s="4"/>
      <c r="AD751" s="5"/>
    </row>
    <row r="752" spans="3:30" x14ac:dyDescent="0.25">
      <c r="C752" s="52"/>
      <c r="AA752" s="2"/>
      <c r="AC752" s="4"/>
      <c r="AD752" s="5"/>
    </row>
    <row r="753" spans="3:30" x14ac:dyDescent="0.25">
      <c r="C753" s="52"/>
      <c r="AA753" s="2"/>
      <c r="AC753" s="4"/>
      <c r="AD753" s="5"/>
    </row>
    <row r="754" spans="3:30" x14ac:dyDescent="0.25">
      <c r="C754" s="52"/>
      <c r="AA754" s="2"/>
      <c r="AC754" s="4"/>
      <c r="AD754" s="5"/>
    </row>
    <row r="755" spans="3:30" x14ac:dyDescent="0.25">
      <c r="C755" s="52"/>
      <c r="AA755" s="2"/>
      <c r="AC755" s="4"/>
      <c r="AD755" s="5"/>
    </row>
    <row r="756" spans="3:30" x14ac:dyDescent="0.25">
      <c r="C756" s="52"/>
      <c r="AA756" s="2"/>
      <c r="AC756" s="4"/>
      <c r="AD756" s="5"/>
    </row>
    <row r="757" spans="3:30" x14ac:dyDescent="0.25">
      <c r="C757" s="52"/>
      <c r="AA757" s="2"/>
      <c r="AC757" s="4"/>
      <c r="AD757" s="5"/>
    </row>
    <row r="758" spans="3:30" x14ac:dyDescent="0.25">
      <c r="C758" s="52"/>
      <c r="AA758" s="2"/>
      <c r="AC758" s="4"/>
      <c r="AD758" s="5"/>
    </row>
    <row r="759" spans="3:30" x14ac:dyDescent="0.25">
      <c r="C759" s="52"/>
      <c r="AA759" s="2"/>
      <c r="AC759" s="4"/>
      <c r="AD759" s="5"/>
    </row>
    <row r="760" spans="3:30" x14ac:dyDescent="0.25">
      <c r="C760" s="52"/>
      <c r="AA760" s="2"/>
      <c r="AC760" s="4"/>
      <c r="AD760" s="5"/>
    </row>
    <row r="761" spans="3:30" x14ac:dyDescent="0.25">
      <c r="C761" s="52"/>
      <c r="AA761" s="2"/>
      <c r="AC761" s="4"/>
      <c r="AD761" s="5"/>
    </row>
    <row r="762" spans="3:30" x14ac:dyDescent="0.25">
      <c r="C762" s="52"/>
      <c r="AA762" s="2"/>
      <c r="AC762" s="4"/>
      <c r="AD762" s="5"/>
    </row>
    <row r="763" spans="3:30" x14ac:dyDescent="0.25">
      <c r="C763" s="52"/>
      <c r="AA763" s="2"/>
      <c r="AC763" s="4"/>
      <c r="AD763" s="5"/>
    </row>
    <row r="764" spans="3:30" x14ac:dyDescent="0.25">
      <c r="C764" s="52"/>
      <c r="AA764" s="2"/>
      <c r="AC764" s="4"/>
      <c r="AD764" s="5"/>
    </row>
    <row r="765" spans="3:30" x14ac:dyDescent="0.25">
      <c r="C765" s="52"/>
      <c r="AA765" s="2"/>
      <c r="AC765" s="4"/>
      <c r="AD765" s="5"/>
    </row>
    <row r="766" spans="3:30" x14ac:dyDescent="0.25">
      <c r="C766" s="52"/>
      <c r="AA766" s="2"/>
      <c r="AC766" s="4"/>
      <c r="AD766" s="5"/>
    </row>
    <row r="767" spans="3:30" x14ac:dyDescent="0.25">
      <c r="C767" s="52"/>
      <c r="AA767" s="2"/>
      <c r="AC767" s="4"/>
      <c r="AD767" s="5"/>
    </row>
    <row r="768" spans="3:30" x14ac:dyDescent="0.25">
      <c r="C768" s="52"/>
      <c r="AA768" s="2"/>
      <c r="AC768" s="4"/>
      <c r="AD768" s="5"/>
    </row>
    <row r="769" spans="3:30" x14ac:dyDescent="0.25">
      <c r="C769" s="52"/>
      <c r="AA769" s="2"/>
      <c r="AC769" s="4"/>
      <c r="AD769" s="5"/>
    </row>
    <row r="770" spans="3:30" x14ac:dyDescent="0.25">
      <c r="C770" s="52"/>
      <c r="AA770" s="2"/>
      <c r="AC770" s="4"/>
      <c r="AD770" s="5"/>
    </row>
    <row r="771" spans="3:30" x14ac:dyDescent="0.25">
      <c r="C771" s="52"/>
      <c r="AA771" s="2"/>
      <c r="AC771" s="4"/>
      <c r="AD771" s="5"/>
    </row>
    <row r="772" spans="3:30" x14ac:dyDescent="0.25">
      <c r="C772" s="52"/>
      <c r="AA772" s="2"/>
      <c r="AC772" s="4"/>
      <c r="AD772" s="5"/>
    </row>
    <row r="773" spans="3:30" x14ac:dyDescent="0.25">
      <c r="C773" s="52"/>
      <c r="AA773" s="2"/>
      <c r="AC773" s="4"/>
      <c r="AD773" s="5"/>
    </row>
    <row r="774" spans="3:30" x14ac:dyDescent="0.25">
      <c r="C774" s="52"/>
      <c r="AA774" s="2"/>
      <c r="AC774" s="4"/>
      <c r="AD774" s="5"/>
    </row>
    <row r="775" spans="3:30" x14ac:dyDescent="0.25">
      <c r="C775" s="52"/>
      <c r="AA775" s="2"/>
      <c r="AC775" s="4"/>
      <c r="AD775" s="5"/>
    </row>
    <row r="776" spans="3:30" x14ac:dyDescent="0.25">
      <c r="C776" s="52"/>
      <c r="AA776" s="2"/>
      <c r="AC776" s="4"/>
      <c r="AD776" s="5"/>
    </row>
    <row r="777" spans="3:30" x14ac:dyDescent="0.25">
      <c r="C777" s="52"/>
      <c r="AA777" s="2"/>
      <c r="AC777" s="4"/>
      <c r="AD777" s="5"/>
    </row>
    <row r="778" spans="3:30" x14ac:dyDescent="0.25">
      <c r="C778" s="52"/>
      <c r="AA778" s="2"/>
      <c r="AC778" s="4"/>
      <c r="AD778" s="5"/>
    </row>
    <row r="779" spans="3:30" x14ac:dyDescent="0.25">
      <c r="C779" s="52"/>
      <c r="AA779" s="2"/>
      <c r="AC779" s="4"/>
      <c r="AD779" s="5"/>
    </row>
    <row r="780" spans="3:30" x14ac:dyDescent="0.25">
      <c r="C780" s="52"/>
      <c r="AA780" s="2"/>
      <c r="AC780" s="4"/>
      <c r="AD780" s="5"/>
    </row>
    <row r="781" spans="3:30" x14ac:dyDescent="0.25">
      <c r="C781" s="52"/>
      <c r="AA781" s="2"/>
      <c r="AC781" s="4"/>
      <c r="AD781" s="5"/>
    </row>
    <row r="782" spans="3:30" x14ac:dyDescent="0.25">
      <c r="C782" s="52"/>
      <c r="AA782" s="2"/>
      <c r="AC782" s="4"/>
      <c r="AD782" s="5"/>
    </row>
    <row r="783" spans="3:30" x14ac:dyDescent="0.25">
      <c r="C783" s="52"/>
      <c r="AA783" s="2"/>
      <c r="AC783" s="4"/>
      <c r="AD783" s="5"/>
    </row>
    <row r="784" spans="3:30" x14ac:dyDescent="0.25">
      <c r="C784" s="52"/>
      <c r="AA784" s="2"/>
      <c r="AC784" s="4"/>
      <c r="AD784" s="5"/>
    </row>
    <row r="785" spans="3:30" x14ac:dyDescent="0.25">
      <c r="C785" s="52"/>
      <c r="AA785" s="2"/>
      <c r="AC785" s="4"/>
      <c r="AD785" s="5"/>
    </row>
    <row r="786" spans="3:30" x14ac:dyDescent="0.25">
      <c r="C786" s="52"/>
      <c r="AA786" s="2"/>
      <c r="AC786" s="4"/>
      <c r="AD786" s="5"/>
    </row>
    <row r="787" spans="3:30" x14ac:dyDescent="0.25">
      <c r="C787" s="52"/>
      <c r="AA787" s="2"/>
      <c r="AC787" s="4"/>
      <c r="AD787" s="5"/>
    </row>
    <row r="788" spans="3:30" x14ac:dyDescent="0.25">
      <c r="C788" s="52"/>
      <c r="AA788" s="2"/>
      <c r="AC788" s="4"/>
      <c r="AD788" s="5"/>
    </row>
    <row r="789" spans="3:30" x14ac:dyDescent="0.25">
      <c r="C789" s="52"/>
      <c r="AA789" s="2"/>
      <c r="AC789" s="4"/>
      <c r="AD789" s="5"/>
    </row>
    <row r="790" spans="3:30" x14ac:dyDescent="0.25">
      <c r="C790" s="52"/>
      <c r="AA790" s="2"/>
      <c r="AC790" s="4"/>
      <c r="AD790" s="5"/>
    </row>
    <row r="791" spans="3:30" x14ac:dyDescent="0.25">
      <c r="C791" s="52"/>
      <c r="AA791" s="2"/>
      <c r="AC791" s="4"/>
      <c r="AD791" s="5"/>
    </row>
    <row r="792" spans="3:30" x14ac:dyDescent="0.25">
      <c r="C792" s="52"/>
      <c r="AA792" s="2"/>
      <c r="AC792" s="4"/>
      <c r="AD792" s="5"/>
    </row>
    <row r="793" spans="3:30" x14ac:dyDescent="0.25">
      <c r="C793" s="52"/>
      <c r="AA793" s="2"/>
      <c r="AC793" s="4"/>
      <c r="AD793" s="5"/>
    </row>
    <row r="794" spans="3:30" x14ac:dyDescent="0.25">
      <c r="C794" s="52"/>
      <c r="AA794" s="2"/>
      <c r="AC794" s="4"/>
      <c r="AD794" s="5"/>
    </row>
    <row r="795" spans="3:30" x14ac:dyDescent="0.25">
      <c r="C795" s="52"/>
      <c r="AA795" s="2"/>
      <c r="AC795" s="4"/>
      <c r="AD795" s="5"/>
    </row>
    <row r="796" spans="3:30" x14ac:dyDescent="0.25">
      <c r="C796" s="52"/>
      <c r="AA796" s="2"/>
      <c r="AC796" s="4"/>
      <c r="AD796" s="5"/>
    </row>
    <row r="797" spans="3:30" x14ac:dyDescent="0.25">
      <c r="C797" s="52"/>
      <c r="AA797" s="2"/>
      <c r="AC797" s="4"/>
      <c r="AD797" s="5"/>
    </row>
    <row r="798" spans="3:30" x14ac:dyDescent="0.25">
      <c r="C798" s="52"/>
      <c r="AA798" s="2"/>
      <c r="AC798" s="4"/>
      <c r="AD798" s="5"/>
    </row>
    <row r="799" spans="3:30" x14ac:dyDescent="0.25">
      <c r="C799" s="52"/>
      <c r="AA799" s="2"/>
      <c r="AC799" s="4"/>
      <c r="AD799" s="5"/>
    </row>
    <row r="800" spans="3:30" x14ac:dyDescent="0.25">
      <c r="C800" s="52"/>
      <c r="AA800" s="2"/>
      <c r="AC800" s="4"/>
      <c r="AD800" s="5"/>
    </row>
    <row r="801" spans="3:30" x14ac:dyDescent="0.25">
      <c r="C801" s="52"/>
      <c r="AA801" s="2"/>
      <c r="AC801" s="4"/>
      <c r="AD801" s="5"/>
    </row>
    <row r="802" spans="3:30" x14ac:dyDescent="0.25">
      <c r="C802" s="52"/>
      <c r="AA802" s="2"/>
      <c r="AC802" s="4"/>
      <c r="AD802" s="5"/>
    </row>
    <row r="803" spans="3:30" x14ac:dyDescent="0.25">
      <c r="C803" s="52"/>
      <c r="AA803" s="2"/>
      <c r="AC803" s="4"/>
      <c r="AD803" s="5"/>
    </row>
    <row r="804" spans="3:30" x14ac:dyDescent="0.25">
      <c r="C804" s="52"/>
      <c r="AA804" s="2"/>
      <c r="AC804" s="4"/>
      <c r="AD804" s="5"/>
    </row>
    <row r="805" spans="3:30" x14ac:dyDescent="0.25">
      <c r="C805" s="52"/>
      <c r="AA805" s="2"/>
      <c r="AC805" s="4"/>
      <c r="AD805" s="5"/>
    </row>
    <row r="806" spans="3:30" x14ac:dyDescent="0.25">
      <c r="C806" s="52"/>
      <c r="AA806" s="2"/>
      <c r="AC806" s="4"/>
      <c r="AD806" s="5"/>
    </row>
    <row r="807" spans="3:30" x14ac:dyDescent="0.25">
      <c r="C807" s="52"/>
      <c r="AA807" s="2"/>
      <c r="AC807" s="4"/>
      <c r="AD807" s="5"/>
    </row>
    <row r="808" spans="3:30" x14ac:dyDescent="0.25">
      <c r="C808" s="52"/>
      <c r="AA808" s="2"/>
      <c r="AC808" s="4"/>
      <c r="AD808" s="5"/>
    </row>
    <row r="809" spans="3:30" x14ac:dyDescent="0.25">
      <c r="C809" s="52"/>
      <c r="AA809" s="2"/>
      <c r="AC809" s="4"/>
      <c r="AD809" s="5"/>
    </row>
    <row r="810" spans="3:30" x14ac:dyDescent="0.25">
      <c r="C810" s="52"/>
      <c r="AA810" s="2"/>
      <c r="AC810" s="4"/>
      <c r="AD810" s="5"/>
    </row>
    <row r="811" spans="3:30" x14ac:dyDescent="0.25">
      <c r="C811" s="52"/>
      <c r="AA811" s="2"/>
      <c r="AC811" s="4"/>
      <c r="AD811" s="5"/>
    </row>
    <row r="812" spans="3:30" x14ac:dyDescent="0.25">
      <c r="C812" s="52"/>
      <c r="AA812" s="2"/>
      <c r="AC812" s="4"/>
      <c r="AD812" s="5"/>
    </row>
    <row r="813" spans="3:30" x14ac:dyDescent="0.25">
      <c r="C813" s="52"/>
      <c r="AA813" s="2"/>
      <c r="AC813" s="4"/>
      <c r="AD813" s="5"/>
    </row>
    <row r="814" spans="3:30" x14ac:dyDescent="0.25">
      <c r="C814" s="52"/>
      <c r="AA814" s="2"/>
      <c r="AC814" s="4"/>
      <c r="AD814" s="5"/>
    </row>
    <row r="815" spans="3:30" x14ac:dyDescent="0.25">
      <c r="C815" s="52"/>
      <c r="AA815" s="2"/>
      <c r="AC815" s="4"/>
      <c r="AD815" s="5"/>
    </row>
    <row r="816" spans="3:30" x14ac:dyDescent="0.25">
      <c r="C816" s="52"/>
      <c r="AA816" s="2"/>
      <c r="AC816" s="4"/>
      <c r="AD816" s="5"/>
    </row>
    <row r="817" spans="3:30" x14ac:dyDescent="0.25">
      <c r="C817" s="52"/>
      <c r="AA817" s="2"/>
      <c r="AC817" s="4"/>
      <c r="AD817" s="5"/>
    </row>
    <row r="818" spans="3:30" x14ac:dyDescent="0.25">
      <c r="C818" s="52"/>
      <c r="AA818" s="2"/>
      <c r="AC818" s="4"/>
      <c r="AD818" s="5"/>
    </row>
    <row r="819" spans="3:30" x14ac:dyDescent="0.25">
      <c r="C819" s="52"/>
      <c r="AA819" s="2"/>
      <c r="AC819" s="4"/>
      <c r="AD819" s="5"/>
    </row>
    <row r="820" spans="3:30" x14ac:dyDescent="0.25">
      <c r="C820" s="52"/>
      <c r="AA820" s="2"/>
      <c r="AC820" s="4"/>
      <c r="AD820" s="5"/>
    </row>
    <row r="821" spans="3:30" x14ac:dyDescent="0.25">
      <c r="C821" s="52"/>
      <c r="AA821" s="2"/>
      <c r="AC821" s="4"/>
      <c r="AD821" s="5"/>
    </row>
    <row r="822" spans="3:30" x14ac:dyDescent="0.25">
      <c r="C822" s="52"/>
      <c r="AA822" s="2"/>
      <c r="AC822" s="4"/>
      <c r="AD822" s="5"/>
    </row>
    <row r="823" spans="3:30" x14ac:dyDescent="0.25">
      <c r="C823" s="52"/>
      <c r="AA823" s="2"/>
      <c r="AC823" s="4"/>
      <c r="AD823" s="5"/>
    </row>
    <row r="824" spans="3:30" x14ac:dyDescent="0.25">
      <c r="C824" s="52"/>
      <c r="AA824" s="2"/>
      <c r="AC824" s="4"/>
      <c r="AD824" s="5"/>
    </row>
    <row r="825" spans="3:30" x14ac:dyDescent="0.25">
      <c r="C825" s="52"/>
      <c r="AA825" s="2"/>
      <c r="AC825" s="4"/>
      <c r="AD825" s="5"/>
    </row>
    <row r="826" spans="3:30" x14ac:dyDescent="0.25">
      <c r="C826" s="52"/>
      <c r="AA826" s="2"/>
      <c r="AC826" s="4"/>
      <c r="AD826" s="5"/>
    </row>
    <row r="827" spans="3:30" x14ac:dyDescent="0.25">
      <c r="C827" s="52"/>
      <c r="AA827" s="2"/>
      <c r="AC827" s="4"/>
      <c r="AD827" s="5"/>
    </row>
    <row r="828" spans="3:30" x14ac:dyDescent="0.25">
      <c r="C828" s="52"/>
      <c r="AA828" s="2"/>
      <c r="AC828" s="4"/>
      <c r="AD828" s="5"/>
    </row>
    <row r="829" spans="3:30" x14ac:dyDescent="0.25">
      <c r="C829" s="52"/>
      <c r="AA829" s="2"/>
      <c r="AC829" s="4"/>
      <c r="AD829" s="5"/>
    </row>
    <row r="830" spans="3:30" x14ac:dyDescent="0.25">
      <c r="C830" s="52"/>
      <c r="AA830" s="2"/>
      <c r="AC830" s="4"/>
      <c r="AD830" s="5"/>
    </row>
    <row r="831" spans="3:30" x14ac:dyDescent="0.25">
      <c r="C831" s="52"/>
      <c r="AA831" s="2"/>
      <c r="AC831" s="4"/>
      <c r="AD831" s="5"/>
    </row>
    <row r="832" spans="3:30" x14ac:dyDescent="0.25">
      <c r="C832" s="52"/>
      <c r="AA832" s="2"/>
      <c r="AC832" s="4"/>
      <c r="AD832" s="5"/>
    </row>
    <row r="833" spans="3:30" x14ac:dyDescent="0.25">
      <c r="C833" s="52"/>
      <c r="AA833" s="2"/>
      <c r="AC833" s="4"/>
      <c r="AD833" s="5"/>
    </row>
    <row r="834" spans="3:30" x14ac:dyDescent="0.25">
      <c r="C834" s="52"/>
      <c r="AA834" s="2"/>
      <c r="AC834" s="4"/>
      <c r="AD834" s="5"/>
    </row>
    <row r="835" spans="3:30" x14ac:dyDescent="0.25">
      <c r="C835" s="52"/>
      <c r="AA835" s="2"/>
      <c r="AC835" s="4"/>
      <c r="AD835" s="5"/>
    </row>
    <row r="836" spans="3:30" x14ac:dyDescent="0.25">
      <c r="C836" s="52"/>
      <c r="AA836" s="2"/>
      <c r="AC836" s="4"/>
      <c r="AD836" s="5"/>
    </row>
    <row r="837" spans="3:30" x14ac:dyDescent="0.25">
      <c r="C837" s="52"/>
      <c r="AA837" s="2"/>
      <c r="AC837" s="4"/>
      <c r="AD837" s="5"/>
    </row>
    <row r="838" spans="3:30" x14ac:dyDescent="0.25">
      <c r="C838" s="52"/>
      <c r="AA838" s="2"/>
      <c r="AC838" s="4"/>
      <c r="AD838" s="5"/>
    </row>
    <row r="839" spans="3:30" x14ac:dyDescent="0.25">
      <c r="C839" s="52"/>
      <c r="AA839" s="2"/>
      <c r="AC839" s="4"/>
      <c r="AD839" s="5"/>
    </row>
    <row r="840" spans="3:30" x14ac:dyDescent="0.25">
      <c r="C840" s="52"/>
      <c r="AA840" s="2"/>
      <c r="AC840" s="4"/>
      <c r="AD840" s="5"/>
    </row>
    <row r="841" spans="3:30" x14ac:dyDescent="0.25">
      <c r="C841" s="52"/>
      <c r="AA841" s="2"/>
      <c r="AC841" s="4"/>
      <c r="AD841" s="5"/>
    </row>
    <row r="842" spans="3:30" x14ac:dyDescent="0.25">
      <c r="C842" s="52"/>
      <c r="AA842" s="2"/>
      <c r="AC842" s="4"/>
      <c r="AD842" s="5"/>
    </row>
    <row r="843" spans="3:30" x14ac:dyDescent="0.25">
      <c r="C843" s="52"/>
      <c r="AA843" s="2"/>
      <c r="AC843" s="4"/>
      <c r="AD843" s="5"/>
    </row>
    <row r="844" spans="3:30" x14ac:dyDescent="0.25">
      <c r="C844" s="52"/>
      <c r="AA844" s="2"/>
      <c r="AC844" s="4"/>
      <c r="AD844" s="5"/>
    </row>
    <row r="845" spans="3:30" x14ac:dyDescent="0.25">
      <c r="C845" s="52"/>
      <c r="AA845" s="2"/>
      <c r="AC845" s="4"/>
      <c r="AD845" s="5"/>
    </row>
    <row r="846" spans="3:30" x14ac:dyDescent="0.25">
      <c r="C846" s="52"/>
      <c r="AA846" s="2"/>
      <c r="AC846" s="4"/>
      <c r="AD846" s="5"/>
    </row>
    <row r="847" spans="3:30" x14ac:dyDescent="0.25">
      <c r="C847" s="52"/>
      <c r="AA847" s="2"/>
      <c r="AC847" s="4"/>
      <c r="AD847" s="5"/>
    </row>
    <row r="848" spans="3:30" x14ac:dyDescent="0.25">
      <c r="C848" s="52"/>
      <c r="AA848" s="2"/>
      <c r="AC848" s="4"/>
      <c r="AD848" s="5"/>
    </row>
    <row r="849" spans="3:30" x14ac:dyDescent="0.25">
      <c r="C849" s="52"/>
      <c r="AA849" s="2"/>
      <c r="AC849" s="4"/>
      <c r="AD849" s="5"/>
    </row>
    <row r="850" spans="3:30" x14ac:dyDescent="0.25">
      <c r="C850" s="52"/>
      <c r="AA850" s="2"/>
      <c r="AC850" s="4"/>
      <c r="AD850" s="5"/>
    </row>
    <row r="851" spans="3:30" x14ac:dyDescent="0.25">
      <c r="C851" s="52"/>
      <c r="AA851" s="2"/>
      <c r="AC851" s="4"/>
      <c r="AD851" s="5"/>
    </row>
    <row r="852" spans="3:30" x14ac:dyDescent="0.25">
      <c r="C852" s="52"/>
      <c r="AA852" s="2"/>
      <c r="AC852" s="4"/>
      <c r="AD852" s="5"/>
    </row>
    <row r="853" spans="3:30" x14ac:dyDescent="0.25">
      <c r="C853" s="52"/>
      <c r="AA853" s="2"/>
      <c r="AC853" s="4"/>
      <c r="AD853" s="5"/>
    </row>
    <row r="854" spans="3:30" x14ac:dyDescent="0.25">
      <c r="C854" s="52"/>
      <c r="AA854" s="2"/>
      <c r="AC854" s="4"/>
      <c r="AD854" s="5"/>
    </row>
    <row r="855" spans="3:30" x14ac:dyDescent="0.25">
      <c r="C855" s="52"/>
      <c r="AA855" s="2"/>
      <c r="AC855" s="4"/>
      <c r="AD855" s="5"/>
    </row>
    <row r="856" spans="3:30" x14ac:dyDescent="0.25">
      <c r="C856" s="52"/>
      <c r="AA856" s="2"/>
      <c r="AC856" s="4"/>
      <c r="AD856" s="5"/>
    </row>
    <row r="857" spans="3:30" x14ac:dyDescent="0.25">
      <c r="C857" s="52"/>
      <c r="AA857" s="2"/>
      <c r="AC857" s="4"/>
      <c r="AD857" s="5"/>
    </row>
    <row r="858" spans="3:30" x14ac:dyDescent="0.25">
      <c r="C858" s="52"/>
      <c r="AA858" s="2"/>
      <c r="AC858" s="4"/>
      <c r="AD858" s="5"/>
    </row>
    <row r="859" spans="3:30" x14ac:dyDescent="0.25">
      <c r="C859" s="52"/>
      <c r="AA859" s="2"/>
      <c r="AC859" s="4"/>
      <c r="AD859" s="5"/>
    </row>
    <row r="860" spans="3:30" x14ac:dyDescent="0.25">
      <c r="C860" s="52"/>
      <c r="AA860" s="2"/>
      <c r="AC860" s="4"/>
      <c r="AD860" s="5"/>
    </row>
    <row r="861" spans="3:30" x14ac:dyDescent="0.25">
      <c r="C861" s="52"/>
      <c r="AA861" s="2"/>
      <c r="AC861" s="4"/>
      <c r="AD861" s="5"/>
    </row>
    <row r="862" spans="3:30" x14ac:dyDescent="0.25">
      <c r="C862" s="52"/>
      <c r="AA862" s="2"/>
      <c r="AC862" s="4"/>
      <c r="AD862" s="5"/>
    </row>
    <row r="863" spans="3:30" x14ac:dyDescent="0.25">
      <c r="C863" s="52"/>
      <c r="AA863" s="2"/>
      <c r="AC863" s="4"/>
      <c r="AD863" s="5"/>
    </row>
    <row r="864" spans="3:30" x14ac:dyDescent="0.25">
      <c r="C864" s="52"/>
      <c r="AA864" s="2"/>
      <c r="AC864" s="4"/>
      <c r="AD864" s="5"/>
    </row>
    <row r="865" spans="3:30" x14ac:dyDescent="0.25">
      <c r="C865" s="52"/>
      <c r="AA865" s="2"/>
      <c r="AC865" s="4"/>
      <c r="AD865" s="5"/>
    </row>
    <row r="866" spans="3:30" x14ac:dyDescent="0.25">
      <c r="C866" s="52"/>
      <c r="AA866" s="2"/>
      <c r="AC866" s="4"/>
      <c r="AD866" s="5"/>
    </row>
    <row r="867" spans="3:30" x14ac:dyDescent="0.25">
      <c r="C867" s="52"/>
      <c r="AA867" s="2"/>
      <c r="AC867" s="4"/>
      <c r="AD867" s="5"/>
    </row>
    <row r="868" spans="3:30" x14ac:dyDescent="0.25">
      <c r="C868" s="52"/>
      <c r="AA868" s="2"/>
      <c r="AC868" s="4"/>
      <c r="AD868" s="5"/>
    </row>
    <row r="869" spans="3:30" x14ac:dyDescent="0.25">
      <c r="C869" s="52"/>
      <c r="AA869" s="2"/>
      <c r="AC869" s="4"/>
      <c r="AD869" s="5"/>
    </row>
    <row r="870" spans="3:30" x14ac:dyDescent="0.25">
      <c r="C870" s="52"/>
      <c r="AA870" s="2"/>
      <c r="AC870" s="4"/>
      <c r="AD870" s="5"/>
    </row>
    <row r="871" spans="3:30" x14ac:dyDescent="0.25">
      <c r="C871" s="52"/>
      <c r="AA871" s="2"/>
      <c r="AC871" s="4"/>
      <c r="AD871" s="5"/>
    </row>
    <row r="872" spans="3:30" x14ac:dyDescent="0.25">
      <c r="C872" s="52"/>
      <c r="AA872" s="2"/>
      <c r="AC872" s="4"/>
      <c r="AD872" s="5"/>
    </row>
    <row r="873" spans="3:30" x14ac:dyDescent="0.25">
      <c r="C873" s="52"/>
      <c r="AA873" s="2"/>
      <c r="AC873" s="4"/>
      <c r="AD873" s="5"/>
    </row>
    <row r="874" spans="3:30" x14ac:dyDescent="0.25">
      <c r="C874" s="52"/>
      <c r="AA874" s="2"/>
      <c r="AC874" s="4"/>
      <c r="AD874" s="5"/>
    </row>
    <row r="875" spans="3:30" x14ac:dyDescent="0.25">
      <c r="C875" s="52"/>
      <c r="AA875" s="2"/>
      <c r="AC875" s="4"/>
      <c r="AD875" s="5"/>
    </row>
    <row r="876" spans="3:30" x14ac:dyDescent="0.25">
      <c r="C876" s="52"/>
      <c r="AA876" s="2"/>
      <c r="AC876" s="4"/>
      <c r="AD876" s="5"/>
    </row>
    <row r="877" spans="3:30" x14ac:dyDescent="0.25">
      <c r="C877" s="52"/>
      <c r="AA877" s="2"/>
      <c r="AC877" s="4"/>
      <c r="AD877" s="5"/>
    </row>
    <row r="878" spans="3:30" x14ac:dyDescent="0.25">
      <c r="C878" s="52"/>
      <c r="AA878" s="2"/>
      <c r="AC878" s="4"/>
      <c r="AD878" s="5"/>
    </row>
    <row r="879" spans="3:30" x14ac:dyDescent="0.25">
      <c r="C879" s="52"/>
      <c r="AA879" s="2"/>
      <c r="AC879" s="4"/>
      <c r="AD879" s="5"/>
    </row>
    <row r="880" spans="3:30" x14ac:dyDescent="0.25">
      <c r="C880" s="52"/>
      <c r="AA880" s="2"/>
      <c r="AC880" s="4"/>
      <c r="AD880" s="5"/>
    </row>
    <row r="881" spans="3:30" x14ac:dyDescent="0.25">
      <c r="C881" s="52"/>
      <c r="AA881" s="2"/>
      <c r="AC881" s="4"/>
      <c r="AD881" s="5"/>
    </row>
    <row r="882" spans="3:30" x14ac:dyDescent="0.25">
      <c r="C882" s="52"/>
      <c r="AA882" s="2"/>
      <c r="AC882" s="4"/>
      <c r="AD882" s="5"/>
    </row>
    <row r="883" spans="3:30" x14ac:dyDescent="0.25">
      <c r="C883" s="52"/>
      <c r="AA883" s="2"/>
      <c r="AC883" s="4"/>
      <c r="AD883" s="5"/>
    </row>
    <row r="884" spans="3:30" x14ac:dyDescent="0.25">
      <c r="C884" s="52"/>
      <c r="AA884" s="2"/>
      <c r="AC884" s="4"/>
      <c r="AD884" s="5"/>
    </row>
    <row r="885" spans="3:30" x14ac:dyDescent="0.25">
      <c r="C885" s="52"/>
      <c r="AA885" s="2"/>
      <c r="AC885" s="4"/>
      <c r="AD885" s="5"/>
    </row>
    <row r="886" spans="3:30" x14ac:dyDescent="0.25">
      <c r="C886" s="52"/>
      <c r="AA886" s="2"/>
      <c r="AC886" s="4"/>
      <c r="AD886" s="5"/>
    </row>
    <row r="887" spans="3:30" x14ac:dyDescent="0.25">
      <c r="C887" s="52"/>
      <c r="AA887" s="2"/>
      <c r="AC887" s="4"/>
      <c r="AD887" s="5"/>
    </row>
    <row r="888" spans="3:30" x14ac:dyDescent="0.25">
      <c r="C888" s="52"/>
      <c r="AA888" s="2"/>
      <c r="AC888" s="4"/>
      <c r="AD888" s="5"/>
    </row>
    <row r="889" spans="3:30" x14ac:dyDescent="0.25">
      <c r="C889" s="52"/>
      <c r="AA889" s="2"/>
      <c r="AC889" s="4"/>
      <c r="AD889" s="5"/>
    </row>
    <row r="890" spans="3:30" x14ac:dyDescent="0.25">
      <c r="C890" s="52"/>
      <c r="AA890" s="2"/>
      <c r="AC890" s="4"/>
      <c r="AD890" s="5"/>
    </row>
    <row r="891" spans="3:30" x14ac:dyDescent="0.25">
      <c r="C891" s="52"/>
      <c r="AA891" s="2"/>
      <c r="AC891" s="4"/>
      <c r="AD891" s="5"/>
    </row>
    <row r="892" spans="3:30" x14ac:dyDescent="0.25">
      <c r="C892" s="52"/>
      <c r="AA892" s="2"/>
      <c r="AC892" s="4"/>
      <c r="AD892" s="5"/>
    </row>
    <row r="893" spans="3:30" x14ac:dyDescent="0.25">
      <c r="C893" s="52"/>
      <c r="AA893" s="2"/>
      <c r="AC893" s="4"/>
      <c r="AD893" s="5"/>
    </row>
    <row r="894" spans="3:30" x14ac:dyDescent="0.25">
      <c r="C894" s="52"/>
      <c r="AA894" s="2"/>
      <c r="AC894" s="4"/>
      <c r="AD894" s="5"/>
    </row>
    <row r="895" spans="3:30" x14ac:dyDescent="0.25">
      <c r="C895" s="52"/>
      <c r="AA895" s="2"/>
      <c r="AC895" s="4"/>
      <c r="AD895" s="5"/>
    </row>
    <row r="896" spans="3:30" x14ac:dyDescent="0.25">
      <c r="C896" s="52"/>
      <c r="AA896" s="2"/>
      <c r="AC896" s="4"/>
      <c r="AD896" s="5"/>
    </row>
    <row r="897" spans="3:30" x14ac:dyDescent="0.25">
      <c r="C897" s="52"/>
      <c r="AA897" s="2"/>
      <c r="AC897" s="4"/>
      <c r="AD897" s="5"/>
    </row>
    <row r="898" spans="3:30" x14ac:dyDescent="0.25">
      <c r="C898" s="52"/>
      <c r="AA898" s="2"/>
      <c r="AC898" s="4"/>
      <c r="AD898" s="5"/>
    </row>
    <row r="899" spans="3:30" x14ac:dyDescent="0.25">
      <c r="C899" s="52"/>
      <c r="AA899" s="2"/>
      <c r="AC899" s="4"/>
      <c r="AD899" s="5"/>
    </row>
    <row r="900" spans="3:30" x14ac:dyDescent="0.25">
      <c r="C900" s="52"/>
      <c r="AA900" s="2"/>
      <c r="AC900" s="4"/>
      <c r="AD900" s="5"/>
    </row>
    <row r="901" spans="3:30" x14ac:dyDescent="0.25">
      <c r="C901" s="52"/>
      <c r="AA901" s="2"/>
      <c r="AC901" s="4"/>
      <c r="AD901" s="5"/>
    </row>
    <row r="902" spans="3:30" x14ac:dyDescent="0.25">
      <c r="C902" s="52"/>
      <c r="AA902" s="2"/>
      <c r="AC902" s="4"/>
      <c r="AD902" s="5"/>
    </row>
    <row r="903" spans="3:30" x14ac:dyDescent="0.25">
      <c r="C903" s="52"/>
      <c r="AA903" s="2"/>
      <c r="AC903" s="4"/>
      <c r="AD903" s="5"/>
    </row>
    <row r="904" spans="3:30" x14ac:dyDescent="0.25">
      <c r="C904" s="52"/>
      <c r="AA904" s="2"/>
      <c r="AC904" s="4"/>
      <c r="AD904" s="5"/>
    </row>
    <row r="905" spans="3:30" x14ac:dyDescent="0.25">
      <c r="C905" s="52"/>
      <c r="AA905" s="2"/>
      <c r="AC905" s="4"/>
      <c r="AD905" s="5"/>
    </row>
    <row r="906" spans="3:30" x14ac:dyDescent="0.25">
      <c r="C906" s="52"/>
      <c r="AA906" s="2"/>
      <c r="AC906" s="4"/>
      <c r="AD906" s="5"/>
    </row>
    <row r="907" spans="3:30" x14ac:dyDescent="0.25">
      <c r="C907" s="52"/>
      <c r="AA907" s="2"/>
      <c r="AC907" s="4"/>
      <c r="AD907" s="5"/>
    </row>
    <row r="908" spans="3:30" x14ac:dyDescent="0.25">
      <c r="C908" s="52"/>
      <c r="AA908" s="2"/>
      <c r="AC908" s="4"/>
      <c r="AD908" s="5"/>
    </row>
    <row r="909" spans="3:30" x14ac:dyDescent="0.25">
      <c r="C909" s="52"/>
      <c r="AA909" s="2"/>
      <c r="AC909" s="4"/>
      <c r="AD909" s="5"/>
    </row>
    <row r="910" spans="3:30" x14ac:dyDescent="0.25">
      <c r="C910" s="52"/>
      <c r="AA910" s="2"/>
      <c r="AC910" s="4"/>
      <c r="AD910" s="5"/>
    </row>
    <row r="911" spans="3:30" x14ac:dyDescent="0.25">
      <c r="C911" s="52"/>
      <c r="AA911" s="2"/>
      <c r="AC911" s="4"/>
      <c r="AD911" s="5"/>
    </row>
    <row r="912" spans="3:30" x14ac:dyDescent="0.25">
      <c r="C912" s="52"/>
      <c r="AA912" s="2"/>
      <c r="AC912" s="4"/>
      <c r="AD912" s="5"/>
    </row>
    <row r="913" spans="3:30" x14ac:dyDescent="0.25">
      <c r="C913" s="52"/>
      <c r="AA913" s="2"/>
      <c r="AC913" s="4"/>
      <c r="AD913" s="5"/>
    </row>
    <row r="914" spans="3:30" x14ac:dyDescent="0.25">
      <c r="C914" s="52"/>
      <c r="AA914" s="2"/>
      <c r="AC914" s="4"/>
      <c r="AD914" s="5"/>
    </row>
    <row r="915" spans="3:30" x14ac:dyDescent="0.25">
      <c r="C915" s="52"/>
      <c r="AA915" s="2"/>
      <c r="AC915" s="4"/>
      <c r="AD915" s="5"/>
    </row>
    <row r="916" spans="3:30" x14ac:dyDescent="0.25">
      <c r="C916" s="52"/>
      <c r="AA916" s="2"/>
      <c r="AC916" s="4"/>
      <c r="AD916" s="5"/>
    </row>
    <row r="917" spans="3:30" x14ac:dyDescent="0.25">
      <c r="C917" s="52"/>
      <c r="AA917" s="2"/>
      <c r="AC917" s="4"/>
      <c r="AD917" s="5"/>
    </row>
    <row r="918" spans="3:30" x14ac:dyDescent="0.25">
      <c r="C918" s="52"/>
      <c r="AA918" s="2"/>
      <c r="AC918" s="4"/>
      <c r="AD918" s="5"/>
    </row>
    <row r="919" spans="3:30" x14ac:dyDescent="0.25">
      <c r="C919" s="52"/>
      <c r="AA919" s="2"/>
      <c r="AC919" s="4"/>
      <c r="AD919" s="5"/>
    </row>
    <row r="920" spans="3:30" x14ac:dyDescent="0.25">
      <c r="C920" s="52"/>
      <c r="AA920" s="2"/>
      <c r="AC920" s="4"/>
      <c r="AD920" s="5"/>
    </row>
    <row r="921" spans="3:30" x14ac:dyDescent="0.25">
      <c r="C921" s="52"/>
      <c r="AA921" s="2"/>
      <c r="AC921" s="4"/>
      <c r="AD921" s="5"/>
    </row>
    <row r="922" spans="3:30" x14ac:dyDescent="0.25">
      <c r="C922" s="52"/>
      <c r="AA922" s="2"/>
      <c r="AC922" s="4"/>
      <c r="AD922" s="5"/>
    </row>
    <row r="923" spans="3:30" x14ac:dyDescent="0.25">
      <c r="C923" s="52"/>
      <c r="AA923" s="2"/>
      <c r="AC923" s="4"/>
      <c r="AD923" s="5"/>
    </row>
    <row r="924" spans="3:30" x14ac:dyDescent="0.25">
      <c r="C924" s="52"/>
      <c r="AA924" s="2"/>
      <c r="AC924" s="4"/>
      <c r="AD924" s="5"/>
    </row>
    <row r="925" spans="3:30" x14ac:dyDescent="0.25">
      <c r="C925" s="52"/>
      <c r="AA925" s="2"/>
      <c r="AC925" s="4"/>
      <c r="AD925" s="5"/>
    </row>
    <row r="926" spans="3:30" x14ac:dyDescent="0.25">
      <c r="C926" s="52"/>
      <c r="AA926" s="2"/>
      <c r="AC926" s="4"/>
      <c r="AD926" s="5"/>
    </row>
    <row r="927" spans="3:30" x14ac:dyDescent="0.25">
      <c r="C927" s="52"/>
      <c r="AA927" s="2"/>
      <c r="AC927" s="4"/>
      <c r="AD927" s="5"/>
    </row>
    <row r="928" spans="3:30" x14ac:dyDescent="0.25">
      <c r="C928" s="52"/>
      <c r="AA928" s="2"/>
      <c r="AC928" s="4"/>
      <c r="AD928" s="5"/>
    </row>
    <row r="929" spans="3:30" x14ac:dyDescent="0.25">
      <c r="C929" s="52"/>
      <c r="AA929" s="2"/>
      <c r="AC929" s="4"/>
      <c r="AD929" s="5"/>
    </row>
    <row r="930" spans="3:30" x14ac:dyDescent="0.25">
      <c r="C930" s="52"/>
      <c r="AA930" s="2"/>
      <c r="AC930" s="4"/>
      <c r="AD930" s="5"/>
    </row>
    <row r="931" spans="3:30" x14ac:dyDescent="0.25">
      <c r="C931" s="52"/>
      <c r="AA931" s="2"/>
      <c r="AC931" s="4"/>
      <c r="AD931" s="5"/>
    </row>
    <row r="932" spans="3:30" x14ac:dyDescent="0.25">
      <c r="C932" s="52"/>
      <c r="AA932" s="2"/>
      <c r="AC932" s="4"/>
      <c r="AD932" s="5"/>
    </row>
    <row r="933" spans="3:30" x14ac:dyDescent="0.25">
      <c r="C933" s="52"/>
      <c r="AA933" s="2"/>
      <c r="AC933" s="4"/>
      <c r="AD933" s="5"/>
    </row>
    <row r="934" spans="3:30" x14ac:dyDescent="0.25">
      <c r="C934" s="52"/>
      <c r="AA934" s="2"/>
      <c r="AC934" s="4"/>
      <c r="AD934" s="5"/>
    </row>
    <row r="935" spans="3:30" x14ac:dyDescent="0.25">
      <c r="C935" s="52"/>
      <c r="AA935" s="2"/>
      <c r="AC935" s="4"/>
      <c r="AD935" s="5"/>
    </row>
    <row r="936" spans="3:30" x14ac:dyDescent="0.25">
      <c r="C936" s="52"/>
      <c r="AA936" s="2"/>
      <c r="AC936" s="4"/>
      <c r="AD936" s="5"/>
    </row>
    <row r="937" spans="3:30" x14ac:dyDescent="0.25">
      <c r="C937" s="52"/>
      <c r="AA937" s="2"/>
      <c r="AC937" s="4"/>
      <c r="AD937" s="5"/>
    </row>
    <row r="938" spans="3:30" x14ac:dyDescent="0.25">
      <c r="C938" s="52"/>
      <c r="AA938" s="2"/>
      <c r="AC938" s="4"/>
      <c r="AD938" s="5"/>
    </row>
    <row r="939" spans="3:30" x14ac:dyDescent="0.25">
      <c r="C939" s="52"/>
      <c r="AA939" s="2"/>
      <c r="AC939" s="4"/>
      <c r="AD939" s="5"/>
    </row>
    <row r="940" spans="3:30" x14ac:dyDescent="0.25">
      <c r="C940" s="52"/>
      <c r="AA940" s="2"/>
      <c r="AC940" s="4"/>
      <c r="AD940" s="5"/>
    </row>
    <row r="941" spans="3:30" x14ac:dyDescent="0.25">
      <c r="C941" s="52"/>
      <c r="AA941" s="2"/>
      <c r="AC941" s="4"/>
      <c r="AD941" s="5"/>
    </row>
    <row r="942" spans="3:30" x14ac:dyDescent="0.25">
      <c r="C942" s="52"/>
      <c r="AA942" s="2"/>
      <c r="AC942" s="4"/>
      <c r="AD942" s="5"/>
    </row>
    <row r="943" spans="3:30" x14ac:dyDescent="0.25">
      <c r="C943" s="52"/>
      <c r="AA943" s="2"/>
      <c r="AC943" s="4"/>
      <c r="AD943" s="5"/>
    </row>
    <row r="944" spans="3:30" x14ac:dyDescent="0.25">
      <c r="C944" s="52"/>
      <c r="AA944" s="2"/>
      <c r="AC944" s="4"/>
      <c r="AD944" s="5"/>
    </row>
    <row r="945" spans="3:30" x14ac:dyDescent="0.25">
      <c r="C945" s="52"/>
      <c r="AA945" s="2"/>
      <c r="AC945" s="4"/>
      <c r="AD945" s="5"/>
    </row>
    <row r="946" spans="3:30" x14ac:dyDescent="0.25">
      <c r="C946" s="52"/>
      <c r="AA946" s="2"/>
      <c r="AC946" s="4"/>
      <c r="AD946" s="5"/>
    </row>
    <row r="947" spans="3:30" x14ac:dyDescent="0.25">
      <c r="C947" s="52"/>
      <c r="AA947" s="2"/>
      <c r="AC947" s="4"/>
      <c r="AD947" s="5"/>
    </row>
    <row r="948" spans="3:30" x14ac:dyDescent="0.25">
      <c r="C948" s="52"/>
      <c r="AA948" s="2"/>
      <c r="AC948" s="4"/>
      <c r="AD948" s="5"/>
    </row>
    <row r="949" spans="3:30" x14ac:dyDescent="0.25">
      <c r="C949" s="52"/>
      <c r="AA949" s="2"/>
      <c r="AC949" s="4"/>
      <c r="AD949" s="5"/>
    </row>
    <row r="950" spans="3:30" x14ac:dyDescent="0.25">
      <c r="C950" s="52"/>
      <c r="AA950" s="2"/>
      <c r="AC950" s="4"/>
      <c r="AD950" s="5"/>
    </row>
    <row r="951" spans="3:30" x14ac:dyDescent="0.25">
      <c r="C951" s="52"/>
      <c r="AA951" s="2"/>
      <c r="AC951" s="4"/>
      <c r="AD951" s="5"/>
    </row>
    <row r="952" spans="3:30" x14ac:dyDescent="0.25">
      <c r="C952" s="52"/>
      <c r="AA952" s="2"/>
      <c r="AC952" s="4"/>
      <c r="AD952" s="5"/>
    </row>
    <row r="953" spans="3:30" x14ac:dyDescent="0.25">
      <c r="C953" s="52"/>
      <c r="AA953" s="2"/>
      <c r="AC953" s="4"/>
      <c r="AD953" s="5"/>
    </row>
    <row r="954" spans="3:30" x14ac:dyDescent="0.25">
      <c r="C954" s="52"/>
      <c r="AA954" s="2"/>
      <c r="AC954" s="4"/>
      <c r="AD954" s="5"/>
    </row>
    <row r="955" spans="3:30" x14ac:dyDescent="0.25">
      <c r="C955" s="52"/>
      <c r="AA955" s="2"/>
      <c r="AC955" s="4"/>
      <c r="AD955" s="5"/>
    </row>
    <row r="956" spans="3:30" x14ac:dyDescent="0.25">
      <c r="C956" s="52"/>
      <c r="AA956" s="2"/>
      <c r="AC956" s="4"/>
      <c r="AD956" s="5"/>
    </row>
    <row r="957" spans="3:30" x14ac:dyDescent="0.25">
      <c r="C957" s="52"/>
      <c r="AA957" s="2"/>
      <c r="AC957" s="4"/>
      <c r="AD957" s="5"/>
    </row>
    <row r="958" spans="3:30" x14ac:dyDescent="0.25">
      <c r="C958" s="52"/>
      <c r="AA958" s="2"/>
      <c r="AC958" s="4"/>
      <c r="AD958" s="5"/>
    </row>
    <row r="959" spans="3:30" x14ac:dyDescent="0.25">
      <c r="C959" s="52"/>
      <c r="AA959" s="2"/>
      <c r="AC959" s="4"/>
      <c r="AD959" s="5"/>
    </row>
    <row r="960" spans="3:30" x14ac:dyDescent="0.25">
      <c r="C960" s="52"/>
      <c r="AA960" s="2"/>
      <c r="AC960" s="4"/>
      <c r="AD960" s="5"/>
    </row>
    <row r="961" spans="3:30" x14ac:dyDescent="0.25">
      <c r="C961" s="52"/>
      <c r="AA961" s="2"/>
      <c r="AC961" s="4"/>
      <c r="AD961" s="5"/>
    </row>
    <row r="962" spans="3:30" x14ac:dyDescent="0.25">
      <c r="C962" s="52"/>
      <c r="AA962" s="2"/>
      <c r="AC962" s="4"/>
      <c r="AD962" s="5"/>
    </row>
    <row r="963" spans="3:30" x14ac:dyDescent="0.25">
      <c r="C963" s="52"/>
      <c r="AA963" s="2"/>
      <c r="AC963" s="4"/>
      <c r="AD963" s="5"/>
    </row>
    <row r="964" spans="3:30" x14ac:dyDescent="0.25">
      <c r="C964" s="52"/>
      <c r="AA964" s="2"/>
      <c r="AC964" s="4"/>
      <c r="AD964" s="5"/>
    </row>
    <row r="965" spans="3:30" x14ac:dyDescent="0.25">
      <c r="C965" s="52"/>
      <c r="AA965" s="2"/>
      <c r="AC965" s="4"/>
      <c r="AD965" s="5"/>
    </row>
    <row r="966" spans="3:30" x14ac:dyDescent="0.25">
      <c r="C966" s="52"/>
      <c r="AA966" s="2"/>
      <c r="AC966" s="4"/>
      <c r="AD966" s="5"/>
    </row>
    <row r="967" spans="3:30" x14ac:dyDescent="0.25">
      <c r="C967" s="52"/>
      <c r="AA967" s="2"/>
      <c r="AC967" s="4"/>
      <c r="AD967" s="5"/>
    </row>
    <row r="968" spans="3:30" x14ac:dyDescent="0.25">
      <c r="C968" s="52"/>
      <c r="AA968" s="2"/>
      <c r="AC968" s="4"/>
      <c r="AD968" s="5"/>
    </row>
    <row r="969" spans="3:30" x14ac:dyDescent="0.25">
      <c r="C969" s="52"/>
      <c r="AA969" s="2"/>
      <c r="AC969" s="4"/>
      <c r="AD969" s="5"/>
    </row>
    <row r="970" spans="3:30" x14ac:dyDescent="0.25">
      <c r="C970" s="52"/>
      <c r="AA970" s="2"/>
      <c r="AC970" s="4"/>
      <c r="AD970" s="5"/>
    </row>
    <row r="971" spans="3:30" x14ac:dyDescent="0.25">
      <c r="C971" s="52"/>
      <c r="AA971" s="2"/>
      <c r="AC971" s="4"/>
      <c r="AD971" s="5"/>
    </row>
    <row r="972" spans="3:30" x14ac:dyDescent="0.25">
      <c r="C972" s="52"/>
      <c r="AA972" s="2"/>
      <c r="AC972" s="4"/>
      <c r="AD972" s="5"/>
    </row>
    <row r="973" spans="3:30" x14ac:dyDescent="0.25">
      <c r="C973" s="52"/>
      <c r="AA973" s="2"/>
      <c r="AC973" s="4"/>
      <c r="AD973" s="5"/>
    </row>
    <row r="974" spans="3:30" x14ac:dyDescent="0.25">
      <c r="C974" s="52"/>
      <c r="AA974" s="2"/>
      <c r="AC974" s="4"/>
      <c r="AD974" s="5"/>
    </row>
    <row r="975" spans="3:30" x14ac:dyDescent="0.25">
      <c r="C975" s="52"/>
      <c r="AA975" s="2"/>
      <c r="AC975" s="4"/>
      <c r="AD975" s="5"/>
    </row>
    <row r="976" spans="3:30" x14ac:dyDescent="0.25">
      <c r="C976" s="52"/>
      <c r="AA976" s="2"/>
      <c r="AC976" s="4"/>
      <c r="AD976" s="5"/>
    </row>
    <row r="977" spans="3:30" x14ac:dyDescent="0.25">
      <c r="C977" s="52"/>
      <c r="AA977" s="2"/>
      <c r="AC977" s="4"/>
      <c r="AD977" s="5"/>
    </row>
    <row r="978" spans="3:30" x14ac:dyDescent="0.25">
      <c r="C978" s="52"/>
      <c r="AA978" s="2"/>
      <c r="AC978" s="4"/>
      <c r="AD978" s="5"/>
    </row>
    <row r="979" spans="3:30" x14ac:dyDescent="0.25">
      <c r="C979" s="52"/>
      <c r="AA979" s="2"/>
      <c r="AC979" s="4"/>
      <c r="AD979" s="5"/>
    </row>
    <row r="980" spans="3:30" x14ac:dyDescent="0.25">
      <c r="C980" s="52"/>
      <c r="AA980" s="2"/>
      <c r="AC980" s="4"/>
      <c r="AD980" s="5"/>
    </row>
    <row r="981" spans="3:30" x14ac:dyDescent="0.25">
      <c r="C981" s="52"/>
      <c r="AA981" s="2"/>
      <c r="AC981" s="4"/>
      <c r="AD981" s="5"/>
    </row>
    <row r="982" spans="3:30" x14ac:dyDescent="0.25">
      <c r="C982" s="52"/>
      <c r="AA982" s="2"/>
      <c r="AC982" s="4"/>
      <c r="AD982" s="5"/>
    </row>
    <row r="983" spans="3:30" x14ac:dyDescent="0.25">
      <c r="C983" s="52"/>
      <c r="AA983" s="2"/>
      <c r="AC983" s="4"/>
      <c r="AD983" s="5"/>
    </row>
    <row r="984" spans="3:30" x14ac:dyDescent="0.25">
      <c r="C984" s="52"/>
      <c r="AA984" s="2"/>
      <c r="AC984" s="4"/>
      <c r="AD984" s="5"/>
    </row>
    <row r="985" spans="3:30" x14ac:dyDescent="0.25">
      <c r="C985" s="52"/>
      <c r="AA985" s="2"/>
      <c r="AC985" s="4"/>
      <c r="AD985" s="5"/>
    </row>
    <row r="986" spans="3:30" x14ac:dyDescent="0.25">
      <c r="C986" s="52"/>
      <c r="AA986" s="2"/>
      <c r="AC986" s="4"/>
      <c r="AD986" s="5"/>
    </row>
    <row r="987" spans="3:30" x14ac:dyDescent="0.25">
      <c r="C987" s="52"/>
      <c r="AA987" s="2"/>
      <c r="AC987" s="4"/>
      <c r="AD987" s="5"/>
    </row>
    <row r="988" spans="3:30" x14ac:dyDescent="0.25">
      <c r="C988" s="52"/>
      <c r="AA988" s="2"/>
      <c r="AC988" s="4"/>
      <c r="AD988" s="5"/>
    </row>
    <row r="989" spans="3:30" x14ac:dyDescent="0.25">
      <c r="C989" s="52"/>
      <c r="AA989" s="2"/>
      <c r="AC989" s="4"/>
      <c r="AD989" s="5"/>
    </row>
    <row r="990" spans="3:30" x14ac:dyDescent="0.25">
      <c r="C990" s="52"/>
      <c r="AA990" s="2"/>
      <c r="AC990" s="4"/>
      <c r="AD990" s="5"/>
    </row>
    <row r="991" spans="3:30" x14ac:dyDescent="0.25">
      <c r="C991" s="52"/>
      <c r="AA991" s="2"/>
      <c r="AC991" s="4"/>
      <c r="AD991" s="5"/>
    </row>
    <row r="992" spans="3:30" x14ac:dyDescent="0.25">
      <c r="C992" s="52"/>
      <c r="AA992" s="2"/>
      <c r="AC992" s="4"/>
      <c r="AD992" s="5"/>
    </row>
    <row r="993" spans="3:30" x14ac:dyDescent="0.25">
      <c r="C993" s="52"/>
      <c r="AA993" s="2"/>
      <c r="AC993" s="4"/>
      <c r="AD993" s="5"/>
    </row>
    <row r="994" spans="3:30" x14ac:dyDescent="0.25">
      <c r="C994" s="52"/>
      <c r="AA994" s="2"/>
      <c r="AC994" s="4"/>
      <c r="AD994" s="5"/>
    </row>
    <row r="995" spans="3:30" x14ac:dyDescent="0.25">
      <c r="C995" s="52"/>
      <c r="AA995" s="2"/>
      <c r="AC995" s="4"/>
      <c r="AD995" s="5"/>
    </row>
    <row r="996" spans="3:30" x14ac:dyDescent="0.25">
      <c r="C996" s="52"/>
      <c r="AA996" s="2"/>
      <c r="AC996" s="4"/>
      <c r="AD996" s="5"/>
    </row>
    <row r="997" spans="3:30" x14ac:dyDescent="0.25">
      <c r="C997" s="52"/>
      <c r="AA997" s="2"/>
      <c r="AC997" s="4"/>
      <c r="AD997" s="5"/>
    </row>
    <row r="998" spans="3:30" x14ac:dyDescent="0.25">
      <c r="C998" s="52"/>
      <c r="AA998" s="2"/>
      <c r="AC998" s="4"/>
      <c r="AD998" s="5"/>
    </row>
    <row r="999" spans="3:30" x14ac:dyDescent="0.25">
      <c r="C999" s="52"/>
      <c r="AA999" s="2"/>
      <c r="AC999" s="4"/>
      <c r="AD999" s="5"/>
    </row>
    <row r="1000" spans="3:30" x14ac:dyDescent="0.25">
      <c r="C1000" s="52"/>
      <c r="AA1000" s="2"/>
      <c r="AC1000" s="4"/>
      <c r="AD1000" s="5"/>
    </row>
    <row r="1001" spans="3:30" x14ac:dyDescent="0.25">
      <c r="C1001" s="52"/>
      <c r="AA1001" s="2"/>
      <c r="AC1001" s="4"/>
      <c r="AD1001" s="5"/>
    </row>
    <row r="1002" spans="3:30" x14ac:dyDescent="0.25">
      <c r="C1002" s="52"/>
      <c r="AA1002" s="2"/>
      <c r="AC1002" s="4"/>
      <c r="AD1002" s="5"/>
    </row>
    <row r="1003" spans="3:30" x14ac:dyDescent="0.25">
      <c r="C1003" s="52"/>
      <c r="AA1003" s="2"/>
      <c r="AC1003" s="4"/>
      <c r="AD1003" s="5"/>
    </row>
    <row r="1004" spans="3:30" x14ac:dyDescent="0.25">
      <c r="C1004" s="52"/>
      <c r="AA1004" s="2"/>
      <c r="AC1004" s="4"/>
      <c r="AD1004" s="5"/>
    </row>
    <row r="1005" spans="3:30" x14ac:dyDescent="0.25">
      <c r="C1005" s="52"/>
      <c r="AA1005" s="2"/>
      <c r="AC1005" s="4"/>
      <c r="AD1005" s="5"/>
    </row>
    <row r="1006" spans="3:30" x14ac:dyDescent="0.25">
      <c r="C1006" s="52"/>
      <c r="AA1006" s="2"/>
      <c r="AC1006" s="4"/>
      <c r="AD1006" s="5"/>
    </row>
    <row r="1007" spans="3:30" x14ac:dyDescent="0.25">
      <c r="C1007" s="52"/>
      <c r="AA1007" s="2"/>
      <c r="AC1007" s="4"/>
      <c r="AD1007" s="5"/>
    </row>
    <row r="1008" spans="3:30" x14ac:dyDescent="0.25">
      <c r="C1008" s="52"/>
      <c r="AA1008" s="2"/>
      <c r="AC1008" s="4"/>
      <c r="AD1008" s="5"/>
    </row>
    <row r="1009" spans="3:30" x14ac:dyDescent="0.25">
      <c r="C1009" s="52"/>
      <c r="AA1009" s="2"/>
      <c r="AC1009" s="4"/>
      <c r="AD1009" s="5"/>
    </row>
    <row r="1010" spans="3:30" x14ac:dyDescent="0.25">
      <c r="C1010" s="52"/>
      <c r="AA1010" s="2"/>
      <c r="AC1010" s="4"/>
      <c r="AD1010" s="5"/>
    </row>
    <row r="1011" spans="3:30" x14ac:dyDescent="0.25">
      <c r="C1011" s="52"/>
      <c r="AA1011" s="2"/>
      <c r="AC1011" s="4"/>
      <c r="AD1011" s="5"/>
    </row>
    <row r="1012" spans="3:30" x14ac:dyDescent="0.25">
      <c r="C1012" s="52"/>
      <c r="AA1012" s="2"/>
      <c r="AC1012" s="4"/>
      <c r="AD1012" s="5"/>
    </row>
    <row r="1013" spans="3:30" x14ac:dyDescent="0.25">
      <c r="C1013" s="52"/>
      <c r="AA1013" s="2"/>
      <c r="AC1013" s="4"/>
      <c r="AD1013" s="5"/>
    </row>
    <row r="1014" spans="3:30" x14ac:dyDescent="0.25">
      <c r="C1014" s="52"/>
      <c r="AA1014" s="2"/>
      <c r="AC1014" s="4"/>
      <c r="AD1014" s="5"/>
    </row>
    <row r="1015" spans="3:30" x14ac:dyDescent="0.25">
      <c r="C1015" s="52"/>
      <c r="AA1015" s="2"/>
      <c r="AC1015" s="4"/>
      <c r="AD1015" s="5"/>
    </row>
    <row r="1016" spans="3:30" x14ac:dyDescent="0.25">
      <c r="C1016" s="52"/>
      <c r="AA1016" s="2"/>
      <c r="AC1016" s="4"/>
      <c r="AD1016" s="5"/>
    </row>
    <row r="1017" spans="3:30" x14ac:dyDescent="0.25">
      <c r="C1017" s="52"/>
      <c r="AA1017" s="2"/>
      <c r="AC1017" s="4"/>
      <c r="AD1017" s="5"/>
    </row>
    <row r="1018" spans="3:30" x14ac:dyDescent="0.25">
      <c r="C1018" s="52"/>
      <c r="AA1018" s="2"/>
      <c r="AC1018" s="4"/>
      <c r="AD1018" s="5"/>
    </row>
    <row r="1019" spans="3:30" x14ac:dyDescent="0.25">
      <c r="C1019" s="52"/>
      <c r="AA1019" s="2"/>
      <c r="AC1019" s="4"/>
      <c r="AD1019" s="5"/>
    </row>
    <row r="1020" spans="3:30" x14ac:dyDescent="0.25">
      <c r="C1020" s="52"/>
      <c r="AA1020" s="2"/>
      <c r="AC1020" s="4"/>
      <c r="AD1020" s="5"/>
    </row>
    <row r="1021" spans="3:30" x14ac:dyDescent="0.25">
      <c r="C1021" s="52"/>
      <c r="AA1021" s="2"/>
      <c r="AC1021" s="4"/>
      <c r="AD1021" s="5"/>
    </row>
    <row r="1022" spans="3:30" x14ac:dyDescent="0.25">
      <c r="C1022" s="52"/>
      <c r="AA1022" s="2"/>
      <c r="AC1022" s="4"/>
      <c r="AD1022" s="5"/>
    </row>
    <row r="1023" spans="3:30" x14ac:dyDescent="0.25">
      <c r="C1023" s="52"/>
      <c r="AA1023" s="2"/>
      <c r="AC1023" s="4"/>
      <c r="AD1023" s="5"/>
    </row>
    <row r="1024" spans="3:30" x14ac:dyDescent="0.25">
      <c r="C1024" s="52"/>
      <c r="AA1024" s="2"/>
      <c r="AC1024" s="4"/>
      <c r="AD1024" s="5"/>
    </row>
    <row r="1025" spans="3:30" x14ac:dyDescent="0.25">
      <c r="C1025" s="52"/>
      <c r="AA1025" s="2"/>
      <c r="AC1025" s="4"/>
      <c r="AD1025" s="5"/>
    </row>
    <row r="1026" spans="3:30" x14ac:dyDescent="0.25">
      <c r="C1026" s="52"/>
      <c r="AA1026" s="2"/>
      <c r="AC1026" s="4"/>
      <c r="AD1026" s="5"/>
    </row>
    <row r="1027" spans="3:30" x14ac:dyDescent="0.25">
      <c r="C1027" s="52"/>
      <c r="AA1027" s="2"/>
      <c r="AC1027" s="4"/>
      <c r="AD1027" s="5"/>
    </row>
    <row r="1028" spans="3:30" x14ac:dyDescent="0.25">
      <c r="C1028" s="52"/>
      <c r="AA1028" s="2"/>
      <c r="AC1028" s="4"/>
      <c r="AD1028" s="5"/>
    </row>
    <row r="1029" spans="3:30" x14ac:dyDescent="0.25">
      <c r="C1029" s="52"/>
      <c r="AA1029" s="2"/>
      <c r="AC1029" s="4"/>
      <c r="AD1029" s="5"/>
    </row>
    <row r="1030" spans="3:30" x14ac:dyDescent="0.25">
      <c r="C1030" s="52"/>
      <c r="AA1030" s="2"/>
      <c r="AC1030" s="4"/>
      <c r="AD1030" s="5"/>
    </row>
    <row r="1031" spans="3:30" x14ac:dyDescent="0.25">
      <c r="C1031" s="52"/>
      <c r="AA1031" s="2"/>
      <c r="AC1031" s="4"/>
      <c r="AD1031" s="5"/>
    </row>
    <row r="1032" spans="3:30" x14ac:dyDescent="0.25">
      <c r="C1032" s="52"/>
      <c r="AA1032" s="2"/>
      <c r="AC1032" s="4"/>
      <c r="AD1032" s="5"/>
    </row>
    <row r="1033" spans="3:30" x14ac:dyDescent="0.25">
      <c r="C1033" s="52"/>
      <c r="AA1033" s="2"/>
      <c r="AC1033" s="4"/>
      <c r="AD1033" s="5"/>
    </row>
    <row r="1034" spans="3:30" x14ac:dyDescent="0.25">
      <c r="C1034" s="52"/>
      <c r="AA1034" s="2"/>
      <c r="AC1034" s="4"/>
      <c r="AD1034" s="5"/>
    </row>
    <row r="1035" spans="3:30" x14ac:dyDescent="0.25">
      <c r="C1035" s="52"/>
      <c r="AA1035" s="2"/>
      <c r="AC1035" s="4"/>
      <c r="AD1035" s="5"/>
    </row>
    <row r="1036" spans="3:30" x14ac:dyDescent="0.25">
      <c r="C1036" s="52"/>
      <c r="AA1036" s="2"/>
      <c r="AC1036" s="4"/>
      <c r="AD1036" s="5"/>
    </row>
    <row r="1037" spans="3:30" x14ac:dyDescent="0.25">
      <c r="C1037" s="52"/>
      <c r="AA1037" s="2"/>
      <c r="AC1037" s="4"/>
      <c r="AD1037" s="5"/>
    </row>
    <row r="1038" spans="3:30" x14ac:dyDescent="0.25">
      <c r="C1038" s="52"/>
      <c r="AA1038" s="2"/>
      <c r="AC1038" s="4"/>
      <c r="AD1038" s="5"/>
    </row>
    <row r="1039" spans="3:30" x14ac:dyDescent="0.25">
      <c r="C1039" s="52"/>
      <c r="AA1039" s="2"/>
      <c r="AC1039" s="4"/>
      <c r="AD1039" s="5"/>
    </row>
    <row r="1040" spans="3:30" x14ac:dyDescent="0.25">
      <c r="C1040" s="52"/>
      <c r="AA1040" s="2"/>
      <c r="AC1040" s="4"/>
      <c r="AD1040" s="5"/>
    </row>
    <row r="1041" spans="3:30" x14ac:dyDescent="0.25">
      <c r="C1041" s="52"/>
      <c r="AA1041" s="2"/>
      <c r="AC1041" s="4"/>
      <c r="AD1041" s="5"/>
    </row>
    <row r="1042" spans="3:30" x14ac:dyDescent="0.25">
      <c r="C1042" s="52"/>
      <c r="AA1042" s="2"/>
      <c r="AC1042" s="4"/>
      <c r="AD1042" s="5"/>
    </row>
    <row r="1043" spans="3:30" x14ac:dyDescent="0.25">
      <c r="C1043" s="52"/>
      <c r="AA1043" s="2"/>
      <c r="AC1043" s="4"/>
      <c r="AD1043" s="5"/>
    </row>
    <row r="1044" spans="3:30" x14ac:dyDescent="0.25">
      <c r="C1044" s="52"/>
      <c r="AA1044" s="2"/>
      <c r="AC1044" s="4"/>
      <c r="AD1044" s="5"/>
    </row>
    <row r="1045" spans="3:30" x14ac:dyDescent="0.25">
      <c r="C1045" s="52"/>
      <c r="AA1045" s="2"/>
      <c r="AC1045" s="4"/>
      <c r="AD1045" s="5"/>
    </row>
    <row r="1046" spans="3:30" x14ac:dyDescent="0.25">
      <c r="C1046" s="52"/>
      <c r="AA1046" s="2"/>
      <c r="AC1046" s="4"/>
      <c r="AD1046" s="5"/>
    </row>
    <row r="1047" spans="3:30" x14ac:dyDescent="0.25">
      <c r="C1047" s="52"/>
      <c r="AA1047" s="2"/>
      <c r="AC1047" s="4"/>
      <c r="AD1047" s="5"/>
    </row>
    <row r="1048" spans="3:30" x14ac:dyDescent="0.25">
      <c r="C1048" s="52"/>
      <c r="AA1048" s="2"/>
      <c r="AC1048" s="4"/>
      <c r="AD1048" s="5"/>
    </row>
    <row r="1049" spans="3:30" x14ac:dyDescent="0.25">
      <c r="C1049" s="52"/>
      <c r="AA1049" s="2"/>
      <c r="AC1049" s="4"/>
      <c r="AD1049" s="5"/>
    </row>
    <row r="1050" spans="3:30" x14ac:dyDescent="0.25">
      <c r="C1050" s="52"/>
      <c r="AA1050" s="2"/>
      <c r="AC1050" s="4"/>
      <c r="AD1050" s="5"/>
    </row>
    <row r="1051" spans="3:30" x14ac:dyDescent="0.25">
      <c r="C1051" s="52"/>
      <c r="AA1051" s="2"/>
      <c r="AC1051" s="4"/>
      <c r="AD1051" s="5"/>
    </row>
    <row r="1052" spans="3:30" x14ac:dyDescent="0.25">
      <c r="C1052" s="52"/>
      <c r="AA1052" s="2"/>
      <c r="AC1052" s="4"/>
      <c r="AD1052" s="5"/>
    </row>
    <row r="1053" spans="3:30" x14ac:dyDescent="0.25">
      <c r="C1053" s="52"/>
      <c r="AA1053" s="2"/>
      <c r="AC1053" s="4"/>
      <c r="AD1053" s="5"/>
    </row>
    <row r="1054" spans="3:30" x14ac:dyDescent="0.25">
      <c r="C1054" s="52"/>
      <c r="AA1054" s="2"/>
      <c r="AC1054" s="4"/>
      <c r="AD1054" s="5"/>
    </row>
    <row r="1055" spans="3:30" x14ac:dyDescent="0.25">
      <c r="C1055" s="52"/>
      <c r="AA1055" s="2"/>
      <c r="AC1055" s="4"/>
      <c r="AD1055" s="5"/>
    </row>
    <row r="1056" spans="3:30" x14ac:dyDescent="0.25">
      <c r="C1056" s="52"/>
      <c r="AA1056" s="2"/>
      <c r="AC1056" s="4"/>
      <c r="AD1056" s="5"/>
    </row>
    <row r="1057" spans="3:30" x14ac:dyDescent="0.25">
      <c r="C1057" s="52"/>
      <c r="AA1057" s="2"/>
      <c r="AC1057" s="4"/>
      <c r="AD1057" s="5"/>
    </row>
    <row r="1058" spans="3:30" x14ac:dyDescent="0.25">
      <c r="C1058" s="52"/>
      <c r="AA1058" s="2"/>
      <c r="AC1058" s="4"/>
      <c r="AD1058" s="5"/>
    </row>
    <row r="1059" spans="3:30" x14ac:dyDescent="0.25">
      <c r="C1059" s="52"/>
      <c r="AA1059" s="2"/>
      <c r="AC1059" s="4"/>
      <c r="AD1059" s="5"/>
    </row>
    <row r="1060" spans="3:30" x14ac:dyDescent="0.25">
      <c r="C1060" s="52"/>
      <c r="AA1060" s="2"/>
      <c r="AC1060" s="4"/>
      <c r="AD1060" s="5"/>
    </row>
    <row r="1061" spans="3:30" x14ac:dyDescent="0.25">
      <c r="C1061" s="52"/>
      <c r="AA1061" s="2"/>
      <c r="AC1061" s="4"/>
      <c r="AD1061" s="5"/>
    </row>
    <row r="1062" spans="3:30" x14ac:dyDescent="0.25">
      <c r="C1062" s="52"/>
      <c r="AA1062" s="2"/>
      <c r="AC1062" s="4"/>
      <c r="AD1062" s="5"/>
    </row>
    <row r="1063" spans="3:30" x14ac:dyDescent="0.25">
      <c r="C1063" s="52"/>
      <c r="AA1063" s="2"/>
      <c r="AC1063" s="4"/>
      <c r="AD1063" s="5"/>
    </row>
    <row r="1064" spans="3:30" x14ac:dyDescent="0.25">
      <c r="C1064" s="52"/>
      <c r="AA1064" s="2"/>
      <c r="AC1064" s="4"/>
      <c r="AD1064" s="5"/>
    </row>
    <row r="1065" spans="3:30" x14ac:dyDescent="0.25">
      <c r="C1065" s="52"/>
      <c r="AA1065" s="2"/>
      <c r="AC1065" s="4"/>
      <c r="AD1065" s="5"/>
    </row>
    <row r="1066" spans="3:30" x14ac:dyDescent="0.25">
      <c r="C1066" s="52"/>
      <c r="AA1066" s="2"/>
      <c r="AC1066" s="4"/>
      <c r="AD1066" s="5"/>
    </row>
    <row r="1067" spans="3:30" x14ac:dyDescent="0.25">
      <c r="C1067" s="52"/>
      <c r="AA1067" s="2"/>
      <c r="AC1067" s="4"/>
      <c r="AD1067" s="5"/>
    </row>
    <row r="1068" spans="3:30" x14ac:dyDescent="0.25">
      <c r="C1068" s="52"/>
      <c r="AA1068" s="2"/>
      <c r="AC1068" s="4"/>
      <c r="AD1068" s="5"/>
    </row>
    <row r="1069" spans="3:30" x14ac:dyDescent="0.25">
      <c r="C1069" s="52"/>
      <c r="AA1069" s="2"/>
      <c r="AC1069" s="4"/>
      <c r="AD1069" s="5"/>
    </row>
    <row r="1070" spans="3:30" x14ac:dyDescent="0.25">
      <c r="C1070" s="52"/>
      <c r="AA1070" s="2"/>
      <c r="AC1070" s="4"/>
      <c r="AD1070" s="5"/>
    </row>
    <row r="1071" spans="3:30" x14ac:dyDescent="0.25">
      <c r="C1071" s="52"/>
      <c r="AA1071" s="2"/>
      <c r="AC1071" s="4"/>
      <c r="AD1071" s="5"/>
    </row>
    <row r="1072" spans="3:30" x14ac:dyDescent="0.25">
      <c r="C1072" s="52"/>
      <c r="AA1072" s="2"/>
      <c r="AC1072" s="4"/>
      <c r="AD1072" s="5"/>
    </row>
    <row r="1073" spans="3:30" x14ac:dyDescent="0.25">
      <c r="C1073" s="52"/>
      <c r="AA1073" s="2"/>
      <c r="AC1073" s="4"/>
      <c r="AD1073" s="5"/>
    </row>
    <row r="1074" spans="3:30" x14ac:dyDescent="0.25">
      <c r="C1074" s="52"/>
      <c r="AA1074" s="2"/>
      <c r="AC1074" s="4"/>
      <c r="AD1074" s="5"/>
    </row>
    <row r="1075" spans="3:30" x14ac:dyDescent="0.25">
      <c r="C1075" s="52"/>
      <c r="AA1075" s="2"/>
      <c r="AC1075" s="4"/>
      <c r="AD1075" s="5"/>
    </row>
    <row r="1076" spans="3:30" x14ac:dyDescent="0.25">
      <c r="C1076" s="52"/>
      <c r="AA1076" s="2"/>
      <c r="AC1076" s="4"/>
      <c r="AD1076" s="5"/>
    </row>
    <row r="1077" spans="3:30" x14ac:dyDescent="0.25">
      <c r="C1077" s="52"/>
      <c r="AA1077" s="2"/>
      <c r="AC1077" s="4"/>
      <c r="AD1077" s="5"/>
    </row>
    <row r="1078" spans="3:30" x14ac:dyDescent="0.25">
      <c r="C1078" s="52"/>
      <c r="AA1078" s="2"/>
      <c r="AC1078" s="4"/>
      <c r="AD1078" s="5"/>
    </row>
    <row r="1079" spans="3:30" x14ac:dyDescent="0.25">
      <c r="C1079" s="52"/>
      <c r="AA1079" s="2"/>
      <c r="AC1079" s="4"/>
      <c r="AD1079" s="5"/>
    </row>
    <row r="1080" spans="3:30" x14ac:dyDescent="0.25">
      <c r="C1080" s="52"/>
      <c r="AA1080" s="2"/>
      <c r="AC1080" s="4"/>
      <c r="AD1080" s="5"/>
    </row>
    <row r="1081" spans="3:30" x14ac:dyDescent="0.25">
      <c r="C1081" s="52"/>
      <c r="AA1081" s="2"/>
      <c r="AC1081" s="4"/>
      <c r="AD1081" s="5"/>
    </row>
    <row r="1082" spans="3:30" x14ac:dyDescent="0.25">
      <c r="C1082" s="52"/>
      <c r="AA1082" s="2"/>
      <c r="AC1082" s="4"/>
      <c r="AD1082" s="5"/>
    </row>
    <row r="1083" spans="3:30" x14ac:dyDescent="0.25">
      <c r="C1083" s="52"/>
      <c r="AA1083" s="2"/>
      <c r="AC1083" s="4"/>
      <c r="AD1083" s="5"/>
    </row>
    <row r="1084" spans="3:30" x14ac:dyDescent="0.25">
      <c r="C1084" s="52"/>
      <c r="AA1084" s="2"/>
      <c r="AC1084" s="4"/>
      <c r="AD1084" s="5"/>
    </row>
    <row r="1085" spans="3:30" x14ac:dyDescent="0.25">
      <c r="C1085" s="52"/>
      <c r="AA1085" s="2"/>
      <c r="AC1085" s="4"/>
      <c r="AD1085" s="5"/>
    </row>
    <row r="1086" spans="3:30" x14ac:dyDescent="0.25">
      <c r="C1086" s="52"/>
      <c r="AA1086" s="2"/>
      <c r="AC1086" s="4"/>
      <c r="AD1086" s="5"/>
    </row>
    <row r="1087" spans="3:30" x14ac:dyDescent="0.25">
      <c r="C1087" s="52"/>
      <c r="AA1087" s="2"/>
      <c r="AC1087" s="4"/>
      <c r="AD1087" s="5"/>
    </row>
    <row r="1088" spans="3:30" x14ac:dyDescent="0.25">
      <c r="C1088" s="52"/>
      <c r="AA1088" s="2"/>
      <c r="AC1088" s="4"/>
      <c r="AD1088" s="5"/>
    </row>
    <row r="1089" spans="3:30" x14ac:dyDescent="0.25">
      <c r="C1089" s="52"/>
      <c r="AA1089" s="2"/>
      <c r="AC1089" s="4"/>
      <c r="AD1089" s="5"/>
    </row>
    <row r="1090" spans="3:30" x14ac:dyDescent="0.25">
      <c r="C1090" s="52"/>
      <c r="AA1090" s="2"/>
      <c r="AC1090" s="4"/>
      <c r="AD1090" s="5"/>
    </row>
    <row r="1091" spans="3:30" x14ac:dyDescent="0.25">
      <c r="C1091" s="52"/>
      <c r="AA1091" s="2"/>
      <c r="AC1091" s="4"/>
      <c r="AD1091" s="5"/>
    </row>
    <row r="1092" spans="3:30" x14ac:dyDescent="0.25">
      <c r="C1092" s="52"/>
      <c r="AA1092" s="2"/>
      <c r="AC1092" s="4"/>
      <c r="AD1092" s="5"/>
    </row>
    <row r="1093" spans="3:30" x14ac:dyDescent="0.25">
      <c r="C1093" s="52"/>
      <c r="AA1093" s="2"/>
      <c r="AC1093" s="4"/>
      <c r="AD1093" s="5"/>
    </row>
    <row r="1094" spans="3:30" x14ac:dyDescent="0.25">
      <c r="C1094" s="52"/>
      <c r="AA1094" s="2"/>
      <c r="AC1094" s="4"/>
      <c r="AD1094" s="5"/>
    </row>
    <row r="1095" spans="3:30" x14ac:dyDescent="0.25">
      <c r="C1095" s="52"/>
      <c r="AA1095" s="2"/>
      <c r="AC1095" s="4"/>
      <c r="AD1095" s="5"/>
    </row>
    <row r="1096" spans="3:30" x14ac:dyDescent="0.25">
      <c r="C1096" s="52"/>
      <c r="AA1096" s="2"/>
      <c r="AC1096" s="4"/>
      <c r="AD1096" s="5"/>
    </row>
    <row r="1097" spans="3:30" x14ac:dyDescent="0.25">
      <c r="C1097" s="52"/>
      <c r="AA1097" s="2"/>
      <c r="AC1097" s="4"/>
      <c r="AD1097" s="5"/>
    </row>
    <row r="1098" spans="3:30" x14ac:dyDescent="0.25">
      <c r="C1098" s="52"/>
      <c r="AA1098" s="2"/>
      <c r="AC1098" s="4"/>
      <c r="AD1098" s="5"/>
    </row>
    <row r="1099" spans="3:30" x14ac:dyDescent="0.25">
      <c r="C1099" s="52"/>
      <c r="AA1099" s="2"/>
      <c r="AC1099" s="4"/>
      <c r="AD1099" s="5"/>
    </row>
    <row r="1100" spans="3:30" x14ac:dyDescent="0.25">
      <c r="C1100" s="52"/>
      <c r="AA1100" s="2"/>
      <c r="AC1100" s="4"/>
      <c r="AD1100" s="5"/>
    </row>
    <row r="1101" spans="3:30" x14ac:dyDescent="0.25">
      <c r="C1101" s="52"/>
      <c r="AA1101" s="2"/>
      <c r="AC1101" s="4"/>
      <c r="AD1101" s="5"/>
    </row>
    <row r="1102" spans="3:30" x14ac:dyDescent="0.25">
      <c r="C1102" s="52"/>
      <c r="AA1102" s="2"/>
      <c r="AC1102" s="4"/>
      <c r="AD1102" s="5"/>
    </row>
    <row r="1103" spans="3:30" x14ac:dyDescent="0.25">
      <c r="C1103" s="52"/>
      <c r="AA1103" s="2"/>
      <c r="AC1103" s="4"/>
      <c r="AD1103" s="5"/>
    </row>
    <row r="1104" spans="3:30" x14ac:dyDescent="0.25">
      <c r="C1104" s="52"/>
      <c r="AA1104" s="2"/>
      <c r="AC1104" s="4"/>
      <c r="AD1104" s="5"/>
    </row>
    <row r="1105" spans="3:30" x14ac:dyDescent="0.25">
      <c r="C1105" s="52"/>
      <c r="AA1105" s="2"/>
      <c r="AC1105" s="4"/>
      <c r="AD1105" s="5"/>
    </row>
    <row r="1106" spans="3:30" x14ac:dyDescent="0.25">
      <c r="C1106" s="52"/>
      <c r="AA1106" s="2"/>
      <c r="AC1106" s="4"/>
      <c r="AD1106" s="5"/>
    </row>
    <row r="1107" spans="3:30" x14ac:dyDescent="0.25">
      <c r="C1107" s="52"/>
      <c r="AA1107" s="2"/>
      <c r="AC1107" s="4"/>
      <c r="AD1107" s="5"/>
    </row>
    <row r="1108" spans="3:30" x14ac:dyDescent="0.25">
      <c r="C1108" s="52"/>
      <c r="AA1108" s="2"/>
      <c r="AC1108" s="4"/>
      <c r="AD1108" s="5"/>
    </row>
    <row r="1109" spans="3:30" x14ac:dyDescent="0.25">
      <c r="C1109" s="52"/>
      <c r="AA1109" s="2"/>
      <c r="AC1109" s="4"/>
      <c r="AD1109" s="5"/>
    </row>
    <row r="1110" spans="3:30" x14ac:dyDescent="0.25">
      <c r="C1110" s="52"/>
      <c r="AA1110" s="2"/>
      <c r="AC1110" s="4"/>
      <c r="AD1110" s="5"/>
    </row>
    <row r="1111" spans="3:30" x14ac:dyDescent="0.25">
      <c r="C1111" s="52"/>
      <c r="AA1111" s="2"/>
      <c r="AC1111" s="4"/>
      <c r="AD1111" s="5"/>
    </row>
    <row r="1112" spans="3:30" x14ac:dyDescent="0.25">
      <c r="C1112" s="52"/>
      <c r="AA1112" s="2"/>
      <c r="AC1112" s="4"/>
      <c r="AD1112" s="5"/>
    </row>
    <row r="1113" spans="3:30" x14ac:dyDescent="0.25">
      <c r="C1113" s="52"/>
      <c r="AA1113" s="2"/>
      <c r="AC1113" s="4"/>
      <c r="AD1113" s="5"/>
    </row>
    <row r="1114" spans="3:30" x14ac:dyDescent="0.25">
      <c r="C1114" s="52"/>
      <c r="AA1114" s="2"/>
      <c r="AC1114" s="4"/>
      <c r="AD1114" s="5"/>
    </row>
    <row r="1115" spans="3:30" x14ac:dyDescent="0.25">
      <c r="C1115" s="52"/>
      <c r="AA1115" s="2"/>
      <c r="AC1115" s="4"/>
      <c r="AD1115" s="5"/>
    </row>
    <row r="1116" spans="3:30" x14ac:dyDescent="0.25">
      <c r="C1116" s="52"/>
      <c r="AA1116" s="2"/>
      <c r="AC1116" s="4"/>
      <c r="AD1116" s="5"/>
    </row>
    <row r="1117" spans="3:30" x14ac:dyDescent="0.25">
      <c r="C1117" s="52"/>
      <c r="AA1117" s="2"/>
      <c r="AC1117" s="4"/>
      <c r="AD1117" s="5"/>
    </row>
    <row r="1118" spans="3:30" x14ac:dyDescent="0.25">
      <c r="C1118" s="52"/>
      <c r="AA1118" s="2"/>
      <c r="AC1118" s="4"/>
      <c r="AD1118" s="5"/>
    </row>
    <row r="1119" spans="3:30" x14ac:dyDescent="0.25">
      <c r="C1119" s="52"/>
      <c r="AA1119" s="2"/>
      <c r="AC1119" s="4"/>
      <c r="AD1119" s="5"/>
    </row>
    <row r="1120" spans="3:30" x14ac:dyDescent="0.25">
      <c r="C1120" s="52"/>
      <c r="AA1120" s="2"/>
      <c r="AC1120" s="4"/>
      <c r="AD1120" s="5"/>
    </row>
    <row r="1121" spans="3:30" x14ac:dyDescent="0.25">
      <c r="C1121" s="52"/>
      <c r="AA1121" s="2"/>
      <c r="AC1121" s="4"/>
      <c r="AD1121" s="5"/>
    </row>
    <row r="1122" spans="3:30" x14ac:dyDescent="0.25">
      <c r="C1122" s="52"/>
      <c r="AA1122" s="2"/>
      <c r="AC1122" s="4"/>
      <c r="AD1122" s="5"/>
    </row>
    <row r="1123" spans="3:30" x14ac:dyDescent="0.25">
      <c r="C1123" s="52"/>
      <c r="AA1123" s="2"/>
      <c r="AC1123" s="4"/>
      <c r="AD1123" s="5"/>
    </row>
    <row r="1124" spans="3:30" x14ac:dyDescent="0.25">
      <c r="C1124" s="52"/>
      <c r="AA1124" s="2"/>
      <c r="AC1124" s="4"/>
      <c r="AD1124" s="5"/>
    </row>
    <row r="1125" spans="3:30" x14ac:dyDescent="0.25">
      <c r="C1125" s="52"/>
      <c r="AA1125" s="2"/>
      <c r="AC1125" s="4"/>
      <c r="AD1125" s="5"/>
    </row>
    <row r="1126" spans="3:30" x14ac:dyDescent="0.25">
      <c r="C1126" s="52"/>
      <c r="AA1126" s="2"/>
      <c r="AC1126" s="4"/>
      <c r="AD1126" s="5"/>
    </row>
    <row r="1127" spans="3:30" x14ac:dyDescent="0.25">
      <c r="C1127" s="52"/>
      <c r="AA1127" s="2"/>
      <c r="AC1127" s="4"/>
      <c r="AD1127" s="5"/>
    </row>
    <row r="1128" spans="3:30" x14ac:dyDescent="0.25">
      <c r="C1128" s="52"/>
      <c r="AA1128" s="2"/>
      <c r="AC1128" s="4"/>
      <c r="AD1128" s="5"/>
    </row>
    <row r="1129" spans="3:30" x14ac:dyDescent="0.25">
      <c r="C1129" s="52"/>
      <c r="AA1129" s="2"/>
      <c r="AC1129" s="4"/>
      <c r="AD1129" s="5"/>
    </row>
    <row r="1130" spans="3:30" x14ac:dyDescent="0.25">
      <c r="C1130" s="52"/>
      <c r="AA1130" s="2"/>
      <c r="AC1130" s="4"/>
      <c r="AD1130" s="5"/>
    </row>
    <row r="1131" spans="3:30" x14ac:dyDescent="0.25">
      <c r="C1131" s="52"/>
      <c r="AA1131" s="2"/>
      <c r="AC1131" s="4"/>
      <c r="AD1131" s="5"/>
    </row>
    <row r="1132" spans="3:30" x14ac:dyDescent="0.25">
      <c r="C1132" s="52"/>
      <c r="AA1132" s="2"/>
      <c r="AC1132" s="4"/>
      <c r="AD1132" s="5"/>
    </row>
    <row r="1133" spans="3:30" x14ac:dyDescent="0.25">
      <c r="C1133" s="52"/>
      <c r="AA1133" s="2"/>
      <c r="AC1133" s="4"/>
      <c r="AD1133" s="5"/>
    </row>
    <row r="1134" spans="3:30" x14ac:dyDescent="0.25">
      <c r="C1134" s="52"/>
      <c r="AA1134" s="2"/>
      <c r="AC1134" s="4"/>
      <c r="AD1134" s="5"/>
    </row>
    <row r="1135" spans="3:30" x14ac:dyDescent="0.25">
      <c r="C1135" s="52"/>
      <c r="AA1135" s="2"/>
      <c r="AC1135" s="4"/>
      <c r="AD1135" s="5"/>
    </row>
    <row r="1136" spans="3:30" x14ac:dyDescent="0.25">
      <c r="C1136" s="52"/>
      <c r="AA1136" s="2"/>
      <c r="AC1136" s="4"/>
      <c r="AD1136" s="5"/>
    </row>
    <row r="1137" spans="3:30" x14ac:dyDescent="0.25">
      <c r="C1137" s="52"/>
      <c r="AA1137" s="2"/>
      <c r="AC1137" s="4"/>
      <c r="AD1137" s="5"/>
    </row>
    <row r="1138" spans="3:30" x14ac:dyDescent="0.25">
      <c r="C1138" s="52"/>
      <c r="AA1138" s="2"/>
      <c r="AC1138" s="4"/>
      <c r="AD1138" s="5"/>
    </row>
    <row r="1139" spans="3:30" x14ac:dyDescent="0.25">
      <c r="C1139" s="52"/>
      <c r="AA1139" s="2"/>
      <c r="AC1139" s="4"/>
      <c r="AD1139" s="5"/>
    </row>
    <row r="1140" spans="3:30" x14ac:dyDescent="0.25">
      <c r="C1140" s="52"/>
      <c r="AA1140" s="2"/>
      <c r="AC1140" s="4"/>
      <c r="AD1140" s="5"/>
    </row>
    <row r="1141" spans="3:30" x14ac:dyDescent="0.25">
      <c r="C1141" s="52"/>
      <c r="AA1141" s="2"/>
      <c r="AC1141" s="4"/>
      <c r="AD1141" s="5"/>
    </row>
    <row r="1142" spans="3:30" x14ac:dyDescent="0.25">
      <c r="C1142" s="52"/>
      <c r="AA1142" s="2"/>
      <c r="AC1142" s="4"/>
      <c r="AD1142" s="5"/>
    </row>
    <row r="1143" spans="3:30" x14ac:dyDescent="0.25">
      <c r="C1143" s="52"/>
      <c r="AA1143" s="2"/>
      <c r="AC1143" s="4"/>
      <c r="AD1143" s="5"/>
    </row>
    <row r="1144" spans="3:30" x14ac:dyDescent="0.25">
      <c r="C1144" s="52"/>
      <c r="AA1144" s="2"/>
      <c r="AC1144" s="4"/>
      <c r="AD1144" s="5"/>
    </row>
    <row r="1145" spans="3:30" x14ac:dyDescent="0.25">
      <c r="C1145" s="52"/>
      <c r="AA1145" s="2"/>
      <c r="AC1145" s="4"/>
      <c r="AD1145" s="5"/>
    </row>
    <row r="1146" spans="3:30" x14ac:dyDescent="0.25">
      <c r="C1146" s="52"/>
      <c r="AA1146" s="2"/>
      <c r="AC1146" s="4"/>
      <c r="AD1146" s="5"/>
    </row>
    <row r="1147" spans="3:30" x14ac:dyDescent="0.25">
      <c r="C1147" s="52"/>
      <c r="AA1147" s="2"/>
      <c r="AC1147" s="4"/>
      <c r="AD1147" s="5"/>
    </row>
    <row r="1148" spans="3:30" x14ac:dyDescent="0.25">
      <c r="C1148" s="52"/>
      <c r="AA1148" s="2"/>
      <c r="AC1148" s="4"/>
      <c r="AD1148" s="5"/>
    </row>
    <row r="1149" spans="3:30" x14ac:dyDescent="0.25">
      <c r="C1149" s="52"/>
      <c r="AA1149" s="2"/>
      <c r="AC1149" s="4"/>
      <c r="AD1149" s="5"/>
    </row>
    <row r="1150" spans="3:30" x14ac:dyDescent="0.25">
      <c r="C1150" s="52"/>
      <c r="AA1150" s="2"/>
      <c r="AC1150" s="4"/>
      <c r="AD1150" s="5"/>
    </row>
    <row r="1151" spans="3:30" x14ac:dyDescent="0.25">
      <c r="C1151" s="52"/>
      <c r="AA1151" s="2"/>
      <c r="AC1151" s="4"/>
      <c r="AD1151" s="5"/>
    </row>
    <row r="1152" spans="3:30" x14ac:dyDescent="0.25">
      <c r="C1152" s="52"/>
      <c r="AA1152" s="2"/>
      <c r="AC1152" s="4"/>
      <c r="AD1152" s="5"/>
    </row>
    <row r="1153" spans="3:30" x14ac:dyDescent="0.25">
      <c r="C1153" s="52"/>
      <c r="AA1153" s="2"/>
      <c r="AC1153" s="4"/>
      <c r="AD1153" s="5"/>
    </row>
    <row r="1154" spans="3:30" x14ac:dyDescent="0.25">
      <c r="C1154" s="52"/>
      <c r="AA1154" s="2"/>
      <c r="AC1154" s="4"/>
      <c r="AD1154" s="5"/>
    </row>
    <row r="1155" spans="3:30" x14ac:dyDescent="0.25">
      <c r="C1155" s="52"/>
      <c r="AA1155" s="2"/>
      <c r="AC1155" s="4"/>
      <c r="AD1155" s="5"/>
    </row>
    <row r="1156" spans="3:30" x14ac:dyDescent="0.25">
      <c r="C1156" s="52"/>
      <c r="AA1156" s="2"/>
      <c r="AC1156" s="4"/>
      <c r="AD1156" s="5"/>
    </row>
    <row r="1157" spans="3:30" x14ac:dyDescent="0.25">
      <c r="C1157" s="52"/>
      <c r="AA1157" s="2"/>
      <c r="AC1157" s="4"/>
      <c r="AD1157" s="5"/>
    </row>
    <row r="1158" spans="3:30" x14ac:dyDescent="0.25">
      <c r="C1158" s="52"/>
      <c r="AA1158" s="2"/>
      <c r="AC1158" s="4"/>
      <c r="AD1158" s="5"/>
    </row>
    <row r="1159" spans="3:30" x14ac:dyDescent="0.25">
      <c r="C1159" s="52"/>
      <c r="AA1159" s="2"/>
      <c r="AC1159" s="4"/>
      <c r="AD1159" s="5"/>
    </row>
    <row r="1160" spans="3:30" x14ac:dyDescent="0.25">
      <c r="C1160" s="52"/>
      <c r="AA1160" s="2"/>
      <c r="AC1160" s="4"/>
      <c r="AD1160" s="5"/>
    </row>
    <row r="1161" spans="3:30" x14ac:dyDescent="0.25">
      <c r="C1161" s="52"/>
      <c r="AA1161" s="2"/>
      <c r="AC1161" s="4"/>
      <c r="AD1161" s="5"/>
    </row>
    <row r="1162" spans="3:30" x14ac:dyDescent="0.25">
      <c r="C1162" s="52"/>
      <c r="AA1162" s="2"/>
      <c r="AC1162" s="4"/>
      <c r="AD1162" s="5"/>
    </row>
    <row r="1163" spans="3:30" x14ac:dyDescent="0.25">
      <c r="C1163" s="52"/>
      <c r="AA1163" s="2"/>
      <c r="AC1163" s="4"/>
      <c r="AD1163" s="5"/>
    </row>
    <row r="1164" spans="3:30" x14ac:dyDescent="0.25">
      <c r="C1164" s="52"/>
      <c r="AA1164" s="2"/>
      <c r="AC1164" s="4"/>
      <c r="AD1164" s="5"/>
    </row>
    <row r="1165" spans="3:30" x14ac:dyDescent="0.25">
      <c r="C1165" s="52"/>
      <c r="AA1165" s="2"/>
      <c r="AC1165" s="4"/>
      <c r="AD1165" s="5"/>
    </row>
    <row r="1166" spans="3:30" x14ac:dyDescent="0.25">
      <c r="C1166" s="52"/>
      <c r="AA1166" s="2"/>
      <c r="AC1166" s="4"/>
      <c r="AD1166" s="5"/>
    </row>
    <row r="1167" spans="3:30" x14ac:dyDescent="0.25">
      <c r="C1167" s="52"/>
      <c r="AA1167" s="2"/>
      <c r="AC1167" s="4"/>
      <c r="AD1167" s="5"/>
    </row>
    <row r="1168" spans="3:30" x14ac:dyDescent="0.25">
      <c r="C1168" s="52"/>
      <c r="AA1168" s="2"/>
      <c r="AC1168" s="4"/>
      <c r="AD1168" s="5"/>
    </row>
    <row r="1169" spans="3:30" x14ac:dyDescent="0.25">
      <c r="C1169" s="52"/>
      <c r="AA1169" s="2"/>
      <c r="AC1169" s="4"/>
      <c r="AD1169" s="5"/>
    </row>
    <row r="1170" spans="3:30" x14ac:dyDescent="0.25">
      <c r="C1170" s="52"/>
      <c r="AA1170" s="2"/>
      <c r="AC1170" s="4"/>
      <c r="AD1170" s="5"/>
    </row>
    <row r="1171" spans="3:30" x14ac:dyDescent="0.25">
      <c r="C1171" s="52"/>
      <c r="AA1171" s="2"/>
      <c r="AC1171" s="4"/>
      <c r="AD1171" s="5"/>
    </row>
    <row r="1172" spans="3:30" x14ac:dyDescent="0.25">
      <c r="C1172" s="52"/>
      <c r="AA1172" s="2"/>
      <c r="AC1172" s="4"/>
      <c r="AD1172" s="5"/>
    </row>
    <row r="1173" spans="3:30" x14ac:dyDescent="0.25">
      <c r="C1173" s="52"/>
      <c r="AA1173" s="2"/>
      <c r="AC1173" s="4"/>
      <c r="AD1173" s="5"/>
    </row>
    <row r="1174" spans="3:30" x14ac:dyDescent="0.25">
      <c r="C1174" s="52"/>
      <c r="AA1174" s="2"/>
      <c r="AC1174" s="4"/>
      <c r="AD1174" s="5"/>
    </row>
    <row r="1175" spans="3:30" x14ac:dyDescent="0.25">
      <c r="C1175" s="52"/>
      <c r="AA1175" s="2"/>
      <c r="AC1175" s="4"/>
      <c r="AD1175" s="5"/>
    </row>
    <row r="1176" spans="3:30" x14ac:dyDescent="0.25">
      <c r="C1176" s="52"/>
      <c r="AA1176" s="2"/>
      <c r="AC1176" s="4"/>
      <c r="AD1176" s="5"/>
    </row>
    <row r="1177" spans="3:30" x14ac:dyDescent="0.25">
      <c r="C1177" s="52"/>
      <c r="AA1177" s="2"/>
      <c r="AC1177" s="4"/>
      <c r="AD1177" s="5"/>
    </row>
    <row r="1178" spans="3:30" x14ac:dyDescent="0.25">
      <c r="C1178" s="52"/>
      <c r="AA1178" s="2"/>
      <c r="AC1178" s="4"/>
      <c r="AD1178" s="5"/>
    </row>
    <row r="1179" spans="3:30" x14ac:dyDescent="0.25">
      <c r="C1179" s="52"/>
      <c r="AA1179" s="2"/>
      <c r="AC1179" s="4"/>
      <c r="AD1179" s="5"/>
    </row>
    <row r="1180" spans="3:30" x14ac:dyDescent="0.25">
      <c r="C1180" s="52"/>
      <c r="AA1180" s="2"/>
      <c r="AC1180" s="4"/>
      <c r="AD1180" s="5"/>
    </row>
    <row r="1181" spans="3:30" x14ac:dyDescent="0.25">
      <c r="C1181" s="52"/>
      <c r="AA1181" s="2"/>
      <c r="AC1181" s="4"/>
      <c r="AD1181" s="5"/>
    </row>
    <row r="1182" spans="3:30" x14ac:dyDescent="0.25">
      <c r="C1182" s="52"/>
      <c r="AA1182" s="2"/>
      <c r="AC1182" s="4"/>
      <c r="AD1182" s="5"/>
    </row>
    <row r="1183" spans="3:30" x14ac:dyDescent="0.25">
      <c r="C1183" s="52"/>
      <c r="AA1183" s="2"/>
      <c r="AC1183" s="4"/>
      <c r="AD1183" s="5"/>
    </row>
    <row r="1184" spans="3:30" x14ac:dyDescent="0.25">
      <c r="C1184" s="52"/>
      <c r="AA1184" s="2"/>
      <c r="AC1184" s="4"/>
      <c r="AD1184" s="5"/>
    </row>
    <row r="1185" spans="3:30" x14ac:dyDescent="0.25">
      <c r="C1185" s="52"/>
      <c r="AA1185" s="2"/>
      <c r="AC1185" s="4"/>
      <c r="AD1185" s="5"/>
    </row>
    <row r="1186" spans="3:30" x14ac:dyDescent="0.25">
      <c r="C1186" s="52"/>
      <c r="AA1186" s="2"/>
      <c r="AC1186" s="4"/>
      <c r="AD1186" s="5"/>
    </row>
    <row r="1187" spans="3:30" x14ac:dyDescent="0.25">
      <c r="C1187" s="52"/>
      <c r="AA1187" s="2"/>
      <c r="AC1187" s="4"/>
      <c r="AD1187" s="5"/>
    </row>
    <row r="1188" spans="3:30" x14ac:dyDescent="0.25">
      <c r="C1188" s="52"/>
      <c r="AA1188" s="2"/>
      <c r="AC1188" s="4"/>
      <c r="AD1188" s="5"/>
    </row>
    <row r="1189" spans="3:30" x14ac:dyDescent="0.25">
      <c r="C1189" s="52"/>
      <c r="AA1189" s="2"/>
      <c r="AC1189" s="4"/>
      <c r="AD1189" s="5"/>
    </row>
    <row r="1190" spans="3:30" x14ac:dyDescent="0.25">
      <c r="C1190" s="52"/>
      <c r="AA1190" s="2"/>
      <c r="AC1190" s="4"/>
      <c r="AD1190" s="5"/>
    </row>
    <row r="1191" spans="3:30" x14ac:dyDescent="0.25">
      <c r="C1191" s="52"/>
      <c r="AA1191" s="2"/>
      <c r="AC1191" s="4"/>
      <c r="AD1191" s="5"/>
    </row>
    <row r="1192" spans="3:30" x14ac:dyDescent="0.25">
      <c r="C1192" s="52"/>
      <c r="AA1192" s="2"/>
      <c r="AC1192" s="4"/>
      <c r="AD1192" s="5"/>
    </row>
    <row r="1193" spans="3:30" x14ac:dyDescent="0.25">
      <c r="C1193" s="52"/>
      <c r="AA1193" s="2"/>
      <c r="AC1193" s="4"/>
      <c r="AD1193" s="5"/>
    </row>
    <row r="1194" spans="3:30" x14ac:dyDescent="0.25">
      <c r="C1194" s="52"/>
      <c r="AA1194" s="2"/>
      <c r="AC1194" s="4"/>
      <c r="AD1194" s="5"/>
    </row>
    <row r="1195" spans="3:30" x14ac:dyDescent="0.25">
      <c r="C1195" s="52"/>
      <c r="AA1195" s="2"/>
      <c r="AC1195" s="4"/>
      <c r="AD1195" s="5"/>
    </row>
    <row r="1196" spans="3:30" x14ac:dyDescent="0.25">
      <c r="C1196" s="52"/>
      <c r="AA1196" s="2"/>
      <c r="AC1196" s="4"/>
      <c r="AD1196" s="5"/>
    </row>
    <row r="1197" spans="3:30" x14ac:dyDescent="0.25">
      <c r="C1197" s="52"/>
      <c r="AA1197" s="2"/>
      <c r="AC1197" s="4"/>
      <c r="AD1197" s="5"/>
    </row>
    <row r="1198" spans="3:30" x14ac:dyDescent="0.25">
      <c r="C1198" s="52"/>
      <c r="AA1198" s="2"/>
      <c r="AC1198" s="4"/>
      <c r="AD1198" s="5"/>
    </row>
    <row r="1199" spans="3:30" x14ac:dyDescent="0.25">
      <c r="C1199" s="52"/>
      <c r="AA1199" s="2"/>
      <c r="AC1199" s="4"/>
      <c r="AD1199" s="5"/>
    </row>
    <row r="1200" spans="3:30" x14ac:dyDescent="0.25">
      <c r="C1200" s="52"/>
      <c r="AA1200" s="2"/>
      <c r="AC1200" s="4"/>
      <c r="AD1200" s="5"/>
    </row>
    <row r="1201" spans="3:30" x14ac:dyDescent="0.25">
      <c r="C1201" s="52"/>
      <c r="AA1201" s="2"/>
      <c r="AC1201" s="4"/>
      <c r="AD1201" s="5"/>
    </row>
    <row r="1202" spans="3:30" x14ac:dyDescent="0.25">
      <c r="C1202" s="52"/>
      <c r="AA1202" s="2"/>
      <c r="AC1202" s="4"/>
      <c r="AD1202" s="5"/>
    </row>
    <row r="1203" spans="3:30" x14ac:dyDescent="0.25">
      <c r="C1203" s="52"/>
      <c r="AA1203" s="2"/>
      <c r="AC1203" s="4"/>
      <c r="AD1203" s="5"/>
    </row>
    <row r="1204" spans="3:30" x14ac:dyDescent="0.25">
      <c r="C1204" s="52"/>
      <c r="AA1204" s="2"/>
      <c r="AC1204" s="4"/>
      <c r="AD1204" s="5"/>
    </row>
    <row r="1205" spans="3:30" x14ac:dyDescent="0.25">
      <c r="C1205" s="52"/>
      <c r="AA1205" s="2"/>
      <c r="AC1205" s="4"/>
      <c r="AD1205" s="5"/>
    </row>
    <row r="1206" spans="3:30" x14ac:dyDescent="0.25">
      <c r="C1206" s="52"/>
      <c r="AA1206" s="2"/>
      <c r="AC1206" s="4"/>
      <c r="AD1206" s="5"/>
    </row>
    <row r="1207" spans="3:30" x14ac:dyDescent="0.25">
      <c r="C1207" s="52"/>
      <c r="AA1207" s="2"/>
      <c r="AC1207" s="4"/>
      <c r="AD1207" s="5"/>
    </row>
    <row r="1208" spans="3:30" x14ac:dyDescent="0.25">
      <c r="C1208" s="52"/>
      <c r="AA1208" s="2"/>
      <c r="AC1208" s="4"/>
      <c r="AD1208" s="5"/>
    </row>
    <row r="1209" spans="3:30" x14ac:dyDescent="0.25">
      <c r="C1209" s="52"/>
      <c r="AA1209" s="2"/>
      <c r="AC1209" s="4"/>
      <c r="AD1209" s="5"/>
    </row>
    <row r="1210" spans="3:30" x14ac:dyDescent="0.25">
      <c r="C1210" s="52"/>
      <c r="AA1210" s="2"/>
      <c r="AC1210" s="4"/>
      <c r="AD1210" s="5"/>
    </row>
    <row r="1211" spans="3:30" x14ac:dyDescent="0.25">
      <c r="C1211" s="52"/>
      <c r="AA1211" s="2"/>
      <c r="AC1211" s="4"/>
      <c r="AD1211" s="5"/>
    </row>
    <row r="1212" spans="3:30" x14ac:dyDescent="0.25">
      <c r="C1212" s="52"/>
      <c r="AA1212" s="2"/>
      <c r="AC1212" s="4"/>
      <c r="AD1212" s="5"/>
    </row>
    <row r="1213" spans="3:30" x14ac:dyDescent="0.25">
      <c r="C1213" s="52"/>
      <c r="AA1213" s="2"/>
      <c r="AC1213" s="4"/>
      <c r="AD1213" s="5"/>
    </row>
    <row r="1214" spans="3:30" x14ac:dyDescent="0.25">
      <c r="C1214" s="52"/>
      <c r="AA1214" s="2"/>
      <c r="AC1214" s="4"/>
      <c r="AD1214" s="5"/>
    </row>
    <row r="1215" spans="3:30" x14ac:dyDescent="0.25">
      <c r="C1215" s="52"/>
      <c r="AA1215" s="2"/>
      <c r="AC1215" s="4"/>
      <c r="AD1215" s="5"/>
    </row>
    <row r="1216" spans="3:30" x14ac:dyDescent="0.25">
      <c r="C1216" s="52"/>
      <c r="AA1216" s="2"/>
      <c r="AC1216" s="4"/>
      <c r="AD1216" s="5"/>
    </row>
    <row r="1217" spans="3:30" x14ac:dyDescent="0.25">
      <c r="C1217" s="52"/>
      <c r="AA1217" s="2"/>
      <c r="AC1217" s="4"/>
      <c r="AD1217" s="5"/>
    </row>
    <row r="1218" spans="3:30" x14ac:dyDescent="0.25">
      <c r="C1218" s="52"/>
      <c r="AA1218" s="2"/>
      <c r="AC1218" s="4"/>
      <c r="AD1218" s="5"/>
    </row>
    <row r="1219" spans="3:30" x14ac:dyDescent="0.25">
      <c r="C1219" s="52"/>
      <c r="AA1219" s="2"/>
      <c r="AC1219" s="4"/>
      <c r="AD1219" s="5"/>
    </row>
    <row r="1220" spans="3:30" x14ac:dyDescent="0.25">
      <c r="C1220" s="52"/>
      <c r="AA1220" s="2"/>
      <c r="AC1220" s="4"/>
      <c r="AD1220" s="5"/>
    </row>
    <row r="1221" spans="3:30" x14ac:dyDescent="0.25">
      <c r="C1221" s="52"/>
      <c r="AA1221" s="2"/>
      <c r="AC1221" s="4"/>
      <c r="AD1221" s="5"/>
    </row>
    <row r="1222" spans="3:30" x14ac:dyDescent="0.25">
      <c r="C1222" s="52"/>
      <c r="AA1222" s="2"/>
      <c r="AC1222" s="4"/>
      <c r="AD1222" s="5"/>
    </row>
    <row r="1223" spans="3:30" x14ac:dyDescent="0.25">
      <c r="C1223" s="52"/>
      <c r="AA1223" s="2"/>
      <c r="AC1223" s="4"/>
      <c r="AD1223" s="5"/>
    </row>
    <row r="1224" spans="3:30" x14ac:dyDescent="0.25">
      <c r="C1224" s="52"/>
      <c r="AA1224" s="2"/>
      <c r="AC1224" s="4"/>
      <c r="AD1224" s="5"/>
    </row>
    <row r="1225" spans="3:30" x14ac:dyDescent="0.25">
      <c r="C1225" s="52"/>
      <c r="AA1225" s="2"/>
      <c r="AC1225" s="4"/>
      <c r="AD1225" s="5"/>
    </row>
    <row r="1226" spans="3:30" x14ac:dyDescent="0.25">
      <c r="C1226" s="52"/>
      <c r="AA1226" s="2"/>
      <c r="AC1226" s="4"/>
      <c r="AD1226" s="5"/>
    </row>
    <row r="1227" spans="3:30" x14ac:dyDescent="0.25">
      <c r="C1227" s="52"/>
      <c r="AA1227" s="2"/>
      <c r="AC1227" s="4"/>
      <c r="AD1227" s="5"/>
    </row>
    <row r="1228" spans="3:30" x14ac:dyDescent="0.25">
      <c r="C1228" s="52"/>
      <c r="AA1228" s="2"/>
      <c r="AC1228" s="4"/>
      <c r="AD1228" s="5"/>
    </row>
    <row r="1229" spans="3:30" x14ac:dyDescent="0.25">
      <c r="C1229" s="52"/>
      <c r="AA1229" s="2"/>
      <c r="AC1229" s="4"/>
      <c r="AD1229" s="5"/>
    </row>
    <row r="1230" spans="3:30" x14ac:dyDescent="0.25">
      <c r="C1230" s="52"/>
      <c r="AA1230" s="2"/>
      <c r="AC1230" s="4"/>
      <c r="AD1230" s="5"/>
    </row>
    <row r="1231" spans="3:30" x14ac:dyDescent="0.25">
      <c r="C1231" s="52"/>
      <c r="AA1231" s="2"/>
      <c r="AC1231" s="4"/>
      <c r="AD1231" s="5"/>
    </row>
    <row r="1232" spans="3:30" x14ac:dyDescent="0.25">
      <c r="C1232" s="52"/>
      <c r="AA1232" s="2"/>
      <c r="AC1232" s="4"/>
      <c r="AD1232" s="5"/>
    </row>
    <row r="1233" spans="3:30" x14ac:dyDescent="0.25">
      <c r="C1233" s="52"/>
      <c r="AA1233" s="2"/>
      <c r="AC1233" s="4"/>
      <c r="AD1233" s="5"/>
    </row>
    <row r="1234" spans="3:30" x14ac:dyDescent="0.25">
      <c r="C1234" s="52"/>
      <c r="AA1234" s="2"/>
      <c r="AC1234" s="4"/>
      <c r="AD1234" s="5"/>
    </row>
    <row r="1235" spans="3:30" x14ac:dyDescent="0.25">
      <c r="C1235" s="52"/>
      <c r="AA1235" s="2"/>
      <c r="AC1235" s="4"/>
      <c r="AD1235" s="5"/>
    </row>
    <row r="1236" spans="3:30" x14ac:dyDescent="0.25">
      <c r="C1236" s="52"/>
      <c r="AA1236" s="2"/>
      <c r="AC1236" s="4"/>
      <c r="AD1236" s="5"/>
    </row>
    <row r="1237" spans="3:30" x14ac:dyDescent="0.25">
      <c r="C1237" s="52"/>
      <c r="AA1237" s="2"/>
      <c r="AC1237" s="4"/>
      <c r="AD1237" s="5"/>
    </row>
    <row r="1238" spans="3:30" x14ac:dyDescent="0.25">
      <c r="C1238" s="52"/>
      <c r="AA1238" s="2"/>
      <c r="AC1238" s="4"/>
      <c r="AD1238" s="5"/>
    </row>
    <row r="1239" spans="3:30" x14ac:dyDescent="0.25">
      <c r="C1239" s="52"/>
      <c r="AA1239" s="2"/>
      <c r="AC1239" s="4"/>
      <c r="AD1239" s="5"/>
    </row>
    <row r="1240" spans="3:30" x14ac:dyDescent="0.25">
      <c r="C1240" s="52"/>
      <c r="AA1240" s="2"/>
      <c r="AC1240" s="4"/>
      <c r="AD1240" s="5"/>
    </row>
    <row r="1241" spans="3:30" x14ac:dyDescent="0.25">
      <c r="C1241" s="52"/>
      <c r="AA1241" s="2"/>
      <c r="AC1241" s="4"/>
      <c r="AD1241" s="5"/>
    </row>
    <row r="1242" spans="3:30" x14ac:dyDescent="0.25">
      <c r="C1242" s="52"/>
      <c r="AA1242" s="2"/>
      <c r="AC1242" s="4"/>
      <c r="AD1242" s="5"/>
    </row>
    <row r="1243" spans="3:30" x14ac:dyDescent="0.25">
      <c r="C1243" s="52"/>
      <c r="AA1243" s="2"/>
      <c r="AC1243" s="4"/>
      <c r="AD1243" s="5"/>
    </row>
    <row r="1244" spans="3:30" x14ac:dyDescent="0.25">
      <c r="C1244" s="52"/>
      <c r="AA1244" s="2"/>
      <c r="AC1244" s="4"/>
      <c r="AD1244" s="5"/>
    </row>
    <row r="1245" spans="3:30" x14ac:dyDescent="0.25">
      <c r="C1245" s="52"/>
      <c r="AA1245" s="2"/>
      <c r="AC1245" s="4"/>
      <c r="AD1245" s="5"/>
    </row>
    <row r="1246" spans="3:30" x14ac:dyDescent="0.25">
      <c r="C1246" s="52"/>
      <c r="AA1246" s="2"/>
      <c r="AC1246" s="4"/>
      <c r="AD1246" s="5"/>
    </row>
    <row r="1247" spans="3:30" x14ac:dyDescent="0.25">
      <c r="C1247" s="52"/>
      <c r="AA1247" s="2"/>
      <c r="AC1247" s="4"/>
      <c r="AD1247" s="5"/>
    </row>
    <row r="1248" spans="3:30" x14ac:dyDescent="0.25">
      <c r="C1248" s="52"/>
      <c r="AA1248" s="2"/>
      <c r="AC1248" s="4"/>
      <c r="AD1248" s="5"/>
    </row>
    <row r="1249" spans="3:30" x14ac:dyDescent="0.25">
      <c r="C1249" s="52"/>
      <c r="AA1249" s="2"/>
      <c r="AC1249" s="4"/>
      <c r="AD1249" s="5"/>
    </row>
    <row r="1250" spans="3:30" x14ac:dyDescent="0.25">
      <c r="C1250" s="52"/>
      <c r="AA1250" s="2"/>
      <c r="AC1250" s="4"/>
      <c r="AD1250" s="5"/>
    </row>
    <row r="1251" spans="3:30" x14ac:dyDescent="0.25">
      <c r="C1251" s="52"/>
      <c r="AA1251" s="2"/>
      <c r="AC1251" s="4"/>
      <c r="AD1251" s="5"/>
    </row>
    <row r="1252" spans="3:30" x14ac:dyDescent="0.25">
      <c r="C1252" s="52"/>
      <c r="AA1252" s="2"/>
      <c r="AC1252" s="4"/>
      <c r="AD1252" s="5"/>
    </row>
    <row r="1253" spans="3:30" x14ac:dyDescent="0.25">
      <c r="C1253" s="52"/>
      <c r="AA1253" s="2"/>
      <c r="AC1253" s="4"/>
      <c r="AD1253" s="5"/>
    </row>
    <row r="1254" spans="3:30" x14ac:dyDescent="0.25">
      <c r="C1254" s="52"/>
      <c r="AA1254" s="2"/>
      <c r="AC1254" s="4"/>
      <c r="AD1254" s="5"/>
    </row>
    <row r="1255" spans="3:30" x14ac:dyDescent="0.25">
      <c r="C1255" s="52"/>
      <c r="AA1255" s="2"/>
      <c r="AC1255" s="4"/>
      <c r="AD1255" s="5"/>
    </row>
    <row r="1256" spans="3:30" x14ac:dyDescent="0.25">
      <c r="C1256" s="52"/>
      <c r="AA1256" s="2"/>
      <c r="AC1256" s="4"/>
      <c r="AD1256" s="5"/>
    </row>
    <row r="1257" spans="3:30" x14ac:dyDescent="0.25">
      <c r="C1257" s="52"/>
      <c r="AA1257" s="2"/>
      <c r="AC1257" s="4"/>
      <c r="AD1257" s="5"/>
    </row>
    <row r="1258" spans="3:30" x14ac:dyDescent="0.25">
      <c r="C1258" s="52"/>
      <c r="AA1258" s="2"/>
      <c r="AC1258" s="4"/>
      <c r="AD1258" s="5"/>
    </row>
    <row r="1259" spans="3:30" x14ac:dyDescent="0.25">
      <c r="C1259" s="52"/>
      <c r="AA1259" s="2"/>
      <c r="AC1259" s="4"/>
      <c r="AD1259" s="5"/>
    </row>
    <row r="1260" spans="3:30" x14ac:dyDescent="0.25">
      <c r="C1260" s="52"/>
      <c r="AA1260" s="2"/>
      <c r="AC1260" s="4"/>
      <c r="AD1260" s="5"/>
    </row>
    <row r="1261" spans="3:30" x14ac:dyDescent="0.25">
      <c r="C1261" s="52"/>
      <c r="AA1261" s="2"/>
      <c r="AC1261" s="4"/>
      <c r="AD1261" s="5"/>
    </row>
    <row r="1262" spans="3:30" x14ac:dyDescent="0.25">
      <c r="C1262" s="52"/>
      <c r="AA1262" s="2"/>
      <c r="AC1262" s="4"/>
      <c r="AD1262" s="5"/>
    </row>
    <row r="1263" spans="3:30" x14ac:dyDescent="0.25">
      <c r="C1263" s="52"/>
      <c r="AA1263" s="2"/>
      <c r="AC1263" s="4"/>
      <c r="AD1263" s="5"/>
    </row>
    <row r="1264" spans="3:30" x14ac:dyDescent="0.25">
      <c r="C1264" s="52"/>
      <c r="AA1264" s="2"/>
      <c r="AC1264" s="4"/>
      <c r="AD1264" s="5"/>
    </row>
    <row r="1265" spans="3:30" x14ac:dyDescent="0.25">
      <c r="C1265" s="52"/>
      <c r="AA1265" s="2"/>
      <c r="AC1265" s="4"/>
      <c r="AD1265" s="5"/>
    </row>
    <row r="1266" spans="3:30" x14ac:dyDescent="0.25">
      <c r="C1266" s="52"/>
      <c r="AA1266" s="2"/>
      <c r="AC1266" s="4"/>
      <c r="AD1266" s="5"/>
    </row>
    <row r="1267" spans="3:30" x14ac:dyDescent="0.25">
      <c r="C1267" s="52"/>
      <c r="AA1267" s="2"/>
      <c r="AC1267" s="4"/>
      <c r="AD1267" s="5"/>
    </row>
    <row r="1268" spans="3:30" x14ac:dyDescent="0.25">
      <c r="C1268" s="52"/>
      <c r="AA1268" s="2"/>
      <c r="AC1268" s="4"/>
      <c r="AD1268" s="5"/>
    </row>
    <row r="1269" spans="3:30" x14ac:dyDescent="0.25">
      <c r="C1269" s="52"/>
      <c r="AA1269" s="2"/>
      <c r="AC1269" s="4"/>
      <c r="AD1269" s="5"/>
    </row>
    <row r="1270" spans="3:30" x14ac:dyDescent="0.25">
      <c r="C1270" s="52"/>
      <c r="AA1270" s="2"/>
      <c r="AC1270" s="4"/>
      <c r="AD1270" s="5"/>
    </row>
    <row r="1271" spans="3:30" x14ac:dyDescent="0.25">
      <c r="C1271" s="52"/>
      <c r="AA1271" s="2"/>
      <c r="AC1271" s="4"/>
      <c r="AD1271" s="5"/>
    </row>
    <row r="1272" spans="3:30" x14ac:dyDescent="0.25">
      <c r="C1272" s="52"/>
      <c r="AA1272" s="2"/>
      <c r="AC1272" s="4"/>
      <c r="AD1272" s="5"/>
    </row>
    <row r="1273" spans="3:30" x14ac:dyDescent="0.25">
      <c r="C1273" s="52"/>
      <c r="AA1273" s="2"/>
      <c r="AC1273" s="4"/>
      <c r="AD1273" s="5"/>
    </row>
    <row r="1274" spans="3:30" x14ac:dyDescent="0.25">
      <c r="C1274" s="52"/>
      <c r="AA1274" s="2"/>
      <c r="AC1274" s="4"/>
      <c r="AD1274" s="5"/>
    </row>
    <row r="1275" spans="3:30" x14ac:dyDescent="0.25">
      <c r="C1275" s="52"/>
      <c r="AA1275" s="2"/>
      <c r="AC1275" s="4"/>
      <c r="AD1275" s="5"/>
    </row>
    <row r="1276" spans="3:30" x14ac:dyDescent="0.25">
      <c r="C1276" s="52"/>
      <c r="AA1276" s="2"/>
      <c r="AC1276" s="4"/>
      <c r="AD1276" s="5"/>
    </row>
    <row r="1277" spans="3:30" x14ac:dyDescent="0.25">
      <c r="C1277" s="52"/>
      <c r="AA1277" s="2"/>
      <c r="AC1277" s="4"/>
      <c r="AD1277" s="5"/>
    </row>
    <row r="1278" spans="3:30" x14ac:dyDescent="0.25">
      <c r="C1278" s="52"/>
      <c r="AA1278" s="2"/>
      <c r="AC1278" s="4"/>
      <c r="AD1278" s="5"/>
    </row>
    <row r="1279" spans="3:30" x14ac:dyDescent="0.25">
      <c r="C1279" s="52"/>
      <c r="AA1279" s="2"/>
      <c r="AC1279" s="4"/>
      <c r="AD1279" s="5"/>
    </row>
    <row r="1280" spans="3:30" x14ac:dyDescent="0.25">
      <c r="C1280" s="52"/>
      <c r="AA1280" s="2"/>
      <c r="AC1280" s="4"/>
      <c r="AD1280" s="5"/>
    </row>
    <row r="1281" spans="3:30" x14ac:dyDescent="0.25">
      <c r="C1281" s="52"/>
      <c r="AA1281" s="2"/>
      <c r="AC1281" s="4"/>
      <c r="AD1281" s="5"/>
    </row>
    <row r="1282" spans="3:30" x14ac:dyDescent="0.25">
      <c r="C1282" s="52"/>
      <c r="AA1282" s="2"/>
      <c r="AC1282" s="4"/>
      <c r="AD1282" s="5"/>
    </row>
    <row r="1283" spans="3:30" x14ac:dyDescent="0.25">
      <c r="C1283" s="52"/>
      <c r="AA1283" s="2"/>
      <c r="AC1283" s="4"/>
      <c r="AD1283" s="5"/>
    </row>
    <row r="1284" spans="3:30" x14ac:dyDescent="0.25">
      <c r="C1284" s="52"/>
      <c r="AA1284" s="2"/>
      <c r="AC1284" s="4"/>
      <c r="AD1284" s="5"/>
    </row>
    <row r="1285" spans="3:30" x14ac:dyDescent="0.25">
      <c r="C1285" s="52"/>
      <c r="AA1285" s="2"/>
      <c r="AC1285" s="4"/>
      <c r="AD1285" s="5"/>
    </row>
    <row r="1286" spans="3:30" x14ac:dyDescent="0.25">
      <c r="C1286" s="52"/>
      <c r="AA1286" s="2"/>
      <c r="AC1286" s="4"/>
      <c r="AD1286" s="5"/>
    </row>
    <row r="1287" spans="3:30" x14ac:dyDescent="0.25">
      <c r="C1287" s="52"/>
      <c r="AA1287" s="2"/>
      <c r="AC1287" s="4"/>
      <c r="AD1287" s="5"/>
    </row>
    <row r="1288" spans="3:30" x14ac:dyDescent="0.25">
      <c r="C1288" s="52"/>
      <c r="AA1288" s="2"/>
      <c r="AC1288" s="4"/>
      <c r="AD1288" s="5"/>
    </row>
    <row r="1289" spans="3:30" x14ac:dyDescent="0.25">
      <c r="C1289" s="52"/>
      <c r="AA1289" s="2"/>
      <c r="AC1289" s="4"/>
      <c r="AD1289" s="5"/>
    </row>
    <row r="1290" spans="3:30" x14ac:dyDescent="0.25">
      <c r="C1290" s="52"/>
      <c r="AA1290" s="2"/>
      <c r="AC1290" s="4"/>
      <c r="AD1290" s="5"/>
    </row>
    <row r="1291" spans="3:30" x14ac:dyDescent="0.25">
      <c r="C1291" s="52"/>
      <c r="AA1291" s="2"/>
      <c r="AC1291" s="4"/>
      <c r="AD1291" s="5"/>
    </row>
    <row r="1292" spans="3:30" x14ac:dyDescent="0.25">
      <c r="C1292" s="52"/>
      <c r="AA1292" s="2"/>
      <c r="AC1292" s="4"/>
      <c r="AD1292" s="5"/>
    </row>
    <row r="1293" spans="3:30" x14ac:dyDescent="0.25">
      <c r="C1293" s="52"/>
      <c r="AA1293" s="2"/>
      <c r="AC1293" s="4"/>
      <c r="AD1293" s="5"/>
    </row>
    <row r="1294" spans="3:30" x14ac:dyDescent="0.25">
      <c r="C1294" s="52"/>
      <c r="AA1294" s="2"/>
      <c r="AC1294" s="4"/>
      <c r="AD1294" s="5"/>
    </row>
    <row r="1295" spans="3:30" x14ac:dyDescent="0.25">
      <c r="C1295" s="52"/>
      <c r="AA1295" s="2"/>
      <c r="AC1295" s="4"/>
      <c r="AD1295" s="5"/>
    </row>
    <row r="1296" spans="3:30" x14ac:dyDescent="0.25">
      <c r="C1296" s="52"/>
      <c r="AA1296" s="2"/>
      <c r="AC1296" s="4"/>
      <c r="AD1296" s="5"/>
    </row>
    <row r="1297" spans="3:30" x14ac:dyDescent="0.25">
      <c r="C1297" s="52"/>
      <c r="AA1297" s="2"/>
      <c r="AC1297" s="4"/>
      <c r="AD1297" s="5"/>
    </row>
    <row r="1298" spans="3:30" x14ac:dyDescent="0.25">
      <c r="C1298" s="52"/>
      <c r="AA1298" s="2"/>
      <c r="AC1298" s="4"/>
      <c r="AD1298" s="5"/>
    </row>
    <row r="1299" spans="3:30" x14ac:dyDescent="0.25">
      <c r="C1299" s="52"/>
      <c r="AA1299" s="2"/>
      <c r="AC1299" s="4"/>
      <c r="AD1299" s="5"/>
    </row>
    <row r="1300" spans="3:30" x14ac:dyDescent="0.25">
      <c r="C1300" s="52"/>
      <c r="AA1300" s="2"/>
      <c r="AC1300" s="4"/>
      <c r="AD1300" s="5"/>
    </row>
    <row r="1301" spans="3:30" x14ac:dyDescent="0.25">
      <c r="C1301" s="52"/>
      <c r="AA1301" s="2"/>
      <c r="AC1301" s="4"/>
      <c r="AD1301" s="5"/>
    </row>
    <row r="1302" spans="3:30" x14ac:dyDescent="0.25">
      <c r="C1302" s="52"/>
      <c r="AA1302" s="2"/>
      <c r="AC1302" s="4"/>
      <c r="AD1302" s="5"/>
    </row>
    <row r="1303" spans="3:30" x14ac:dyDescent="0.25">
      <c r="C1303" s="52"/>
      <c r="AA1303" s="2"/>
      <c r="AC1303" s="4"/>
      <c r="AD1303" s="5"/>
    </row>
    <row r="1304" spans="3:30" x14ac:dyDescent="0.25">
      <c r="C1304" s="52"/>
      <c r="AA1304" s="2"/>
      <c r="AC1304" s="4"/>
      <c r="AD1304" s="5"/>
    </row>
    <row r="1305" spans="3:30" x14ac:dyDescent="0.25">
      <c r="C1305" s="52"/>
      <c r="AA1305" s="2"/>
      <c r="AC1305" s="4"/>
      <c r="AD1305" s="5"/>
    </row>
    <row r="1306" spans="3:30" x14ac:dyDescent="0.25">
      <c r="C1306" s="52"/>
      <c r="AA1306" s="2"/>
      <c r="AC1306" s="4"/>
      <c r="AD1306" s="5"/>
    </row>
    <row r="1307" spans="3:30" x14ac:dyDescent="0.25">
      <c r="C1307" s="52"/>
      <c r="AA1307" s="2"/>
      <c r="AC1307" s="4"/>
      <c r="AD1307" s="5"/>
    </row>
    <row r="1308" spans="3:30" x14ac:dyDescent="0.25">
      <c r="C1308" s="52"/>
      <c r="AA1308" s="2"/>
      <c r="AC1308" s="4"/>
      <c r="AD1308" s="5"/>
    </row>
    <row r="1309" spans="3:30" x14ac:dyDescent="0.25">
      <c r="C1309" s="52"/>
      <c r="AA1309" s="2"/>
      <c r="AC1309" s="4"/>
      <c r="AD1309" s="5"/>
    </row>
    <row r="1310" spans="3:30" x14ac:dyDescent="0.25">
      <c r="C1310" s="52"/>
      <c r="AA1310" s="2"/>
      <c r="AC1310" s="4"/>
      <c r="AD1310" s="5"/>
    </row>
    <row r="1311" spans="3:30" x14ac:dyDescent="0.25">
      <c r="C1311" s="52"/>
      <c r="AA1311" s="2"/>
      <c r="AC1311" s="4"/>
      <c r="AD1311" s="5"/>
    </row>
    <row r="1312" spans="3:30" x14ac:dyDescent="0.25">
      <c r="C1312" s="52"/>
      <c r="AA1312" s="2"/>
      <c r="AC1312" s="4"/>
      <c r="AD1312" s="5"/>
    </row>
    <row r="1313" spans="3:30" x14ac:dyDescent="0.25">
      <c r="C1313" s="52"/>
      <c r="AA1313" s="2"/>
      <c r="AC1313" s="4"/>
      <c r="AD1313" s="5"/>
    </row>
    <row r="1314" spans="3:30" x14ac:dyDescent="0.25">
      <c r="C1314" s="52"/>
      <c r="AA1314" s="2"/>
      <c r="AC1314" s="4"/>
      <c r="AD1314" s="5"/>
    </row>
    <row r="1315" spans="3:30" x14ac:dyDescent="0.25">
      <c r="C1315" s="52"/>
      <c r="AA1315" s="2"/>
      <c r="AC1315" s="4"/>
      <c r="AD1315" s="5"/>
    </row>
    <row r="1316" spans="3:30" x14ac:dyDescent="0.25">
      <c r="C1316" s="52"/>
      <c r="AA1316" s="2"/>
      <c r="AC1316" s="4"/>
      <c r="AD1316" s="5"/>
    </row>
    <row r="1317" spans="3:30" x14ac:dyDescent="0.25">
      <c r="C1317" s="52"/>
      <c r="AA1317" s="2"/>
      <c r="AC1317" s="4"/>
      <c r="AD1317" s="5"/>
    </row>
    <row r="1318" spans="3:30" x14ac:dyDescent="0.25">
      <c r="C1318" s="52"/>
      <c r="AA1318" s="2"/>
      <c r="AC1318" s="4"/>
      <c r="AD1318" s="5"/>
    </row>
    <row r="1319" spans="3:30" x14ac:dyDescent="0.25">
      <c r="C1319" s="52"/>
      <c r="AA1319" s="2"/>
      <c r="AC1319" s="4"/>
      <c r="AD1319" s="5"/>
    </row>
    <row r="1320" spans="3:30" x14ac:dyDescent="0.25">
      <c r="C1320" s="52"/>
      <c r="AA1320" s="2"/>
      <c r="AC1320" s="4"/>
      <c r="AD1320" s="5"/>
    </row>
    <row r="1321" spans="3:30" x14ac:dyDescent="0.25">
      <c r="C1321" s="52"/>
      <c r="AA1321" s="2"/>
      <c r="AC1321" s="4"/>
      <c r="AD1321" s="5"/>
    </row>
    <row r="1322" spans="3:30" x14ac:dyDescent="0.25">
      <c r="C1322" s="52"/>
      <c r="AA1322" s="2"/>
      <c r="AC1322" s="4"/>
      <c r="AD1322" s="5"/>
    </row>
    <row r="1323" spans="3:30" x14ac:dyDescent="0.25">
      <c r="C1323" s="52"/>
      <c r="AA1323" s="2"/>
      <c r="AC1323" s="4"/>
      <c r="AD1323" s="5"/>
    </row>
    <row r="1324" spans="3:30" x14ac:dyDescent="0.25">
      <c r="C1324" s="52"/>
      <c r="AA1324" s="2"/>
      <c r="AC1324" s="4"/>
      <c r="AD1324" s="5"/>
    </row>
    <row r="1325" spans="3:30" x14ac:dyDescent="0.25">
      <c r="C1325" s="52"/>
      <c r="AA1325" s="2"/>
      <c r="AC1325" s="4"/>
      <c r="AD1325" s="5"/>
    </row>
    <row r="1326" spans="3:30" x14ac:dyDescent="0.25">
      <c r="C1326" s="52"/>
      <c r="AA1326" s="2"/>
      <c r="AC1326" s="4"/>
      <c r="AD1326" s="5"/>
    </row>
    <row r="1327" spans="3:30" x14ac:dyDescent="0.25">
      <c r="C1327" s="52"/>
      <c r="AA1327" s="2"/>
      <c r="AC1327" s="4"/>
      <c r="AD1327" s="5"/>
    </row>
    <row r="1328" spans="3:30" x14ac:dyDescent="0.25">
      <c r="C1328" s="52"/>
      <c r="AA1328" s="2"/>
      <c r="AC1328" s="4"/>
      <c r="AD1328" s="5"/>
    </row>
    <row r="1329" spans="3:30" x14ac:dyDescent="0.25">
      <c r="C1329" s="52"/>
      <c r="AA1329" s="2"/>
      <c r="AC1329" s="4"/>
      <c r="AD1329" s="5"/>
    </row>
    <row r="1330" spans="3:30" x14ac:dyDescent="0.25">
      <c r="C1330" s="52"/>
      <c r="AA1330" s="2"/>
      <c r="AC1330" s="4"/>
      <c r="AD1330" s="5"/>
    </row>
    <row r="1331" spans="3:30" x14ac:dyDescent="0.25">
      <c r="C1331" s="52"/>
      <c r="AA1331" s="2"/>
      <c r="AC1331" s="4"/>
      <c r="AD1331" s="5"/>
    </row>
    <row r="1332" spans="3:30" x14ac:dyDescent="0.25">
      <c r="C1332" s="52"/>
      <c r="AA1332" s="2"/>
      <c r="AC1332" s="4"/>
      <c r="AD1332" s="5"/>
    </row>
    <row r="1333" spans="3:30" x14ac:dyDescent="0.25">
      <c r="C1333" s="52"/>
      <c r="AA1333" s="2"/>
      <c r="AC1333" s="4"/>
      <c r="AD1333" s="5"/>
    </row>
    <row r="1334" spans="3:30" x14ac:dyDescent="0.25">
      <c r="C1334" s="52"/>
      <c r="AA1334" s="2"/>
      <c r="AC1334" s="4"/>
      <c r="AD1334" s="5"/>
    </row>
    <row r="1335" spans="3:30" x14ac:dyDescent="0.25">
      <c r="C1335" s="52"/>
      <c r="AA1335" s="2"/>
      <c r="AC1335" s="4"/>
      <c r="AD1335" s="5"/>
    </row>
    <row r="1336" spans="3:30" x14ac:dyDescent="0.25">
      <c r="C1336" s="52"/>
      <c r="AA1336" s="2"/>
      <c r="AC1336" s="4"/>
      <c r="AD1336" s="5"/>
    </row>
    <row r="1337" spans="3:30" x14ac:dyDescent="0.25">
      <c r="C1337" s="52"/>
      <c r="AA1337" s="2"/>
      <c r="AC1337" s="4"/>
      <c r="AD1337" s="5"/>
    </row>
    <row r="1338" spans="3:30" x14ac:dyDescent="0.25">
      <c r="C1338" s="52"/>
      <c r="AA1338" s="2"/>
      <c r="AC1338" s="4"/>
      <c r="AD1338" s="5"/>
    </row>
    <row r="1339" spans="3:30" x14ac:dyDescent="0.25">
      <c r="C1339" s="52"/>
      <c r="AA1339" s="2"/>
      <c r="AC1339" s="4"/>
      <c r="AD1339" s="5"/>
    </row>
    <row r="1340" spans="3:30" x14ac:dyDescent="0.25">
      <c r="C1340" s="52"/>
      <c r="AA1340" s="2"/>
      <c r="AC1340" s="4"/>
      <c r="AD1340" s="5"/>
    </row>
    <row r="1341" spans="3:30" x14ac:dyDescent="0.25">
      <c r="C1341" s="52"/>
      <c r="AA1341" s="2"/>
      <c r="AC1341" s="4"/>
      <c r="AD1341" s="5"/>
    </row>
    <row r="1342" spans="3:30" x14ac:dyDescent="0.25">
      <c r="C1342" s="52"/>
      <c r="AA1342" s="2"/>
      <c r="AC1342" s="4"/>
      <c r="AD1342" s="5"/>
    </row>
    <row r="1343" spans="3:30" x14ac:dyDescent="0.25">
      <c r="C1343" s="52"/>
      <c r="AA1343" s="2"/>
      <c r="AC1343" s="4"/>
      <c r="AD1343" s="5"/>
    </row>
    <row r="1344" spans="3:30" x14ac:dyDescent="0.25">
      <c r="C1344" s="52"/>
      <c r="AA1344" s="2"/>
      <c r="AC1344" s="4"/>
      <c r="AD1344" s="5"/>
    </row>
    <row r="1345" spans="3:30" x14ac:dyDescent="0.25">
      <c r="C1345" s="52"/>
      <c r="AA1345" s="2"/>
      <c r="AC1345" s="4"/>
      <c r="AD1345" s="5"/>
    </row>
    <row r="1346" spans="3:30" x14ac:dyDescent="0.25">
      <c r="C1346" s="52"/>
      <c r="AA1346" s="2"/>
      <c r="AC1346" s="4"/>
      <c r="AD1346" s="5"/>
    </row>
    <row r="1347" spans="3:30" x14ac:dyDescent="0.25">
      <c r="C1347" s="52"/>
      <c r="AA1347" s="2"/>
      <c r="AC1347" s="4"/>
      <c r="AD1347" s="5"/>
    </row>
    <row r="1348" spans="3:30" x14ac:dyDescent="0.25">
      <c r="C1348" s="52"/>
      <c r="AA1348" s="2"/>
      <c r="AC1348" s="4"/>
      <c r="AD1348" s="5"/>
    </row>
    <row r="1349" spans="3:30" x14ac:dyDescent="0.25">
      <c r="C1349" s="52"/>
      <c r="AA1349" s="2"/>
      <c r="AC1349" s="4"/>
      <c r="AD1349" s="5"/>
    </row>
    <row r="1350" spans="3:30" x14ac:dyDescent="0.25">
      <c r="C1350" s="52"/>
      <c r="AA1350" s="2"/>
      <c r="AC1350" s="4"/>
      <c r="AD1350" s="5"/>
    </row>
    <row r="1351" spans="3:30" x14ac:dyDescent="0.25">
      <c r="C1351" s="52"/>
      <c r="AA1351" s="2"/>
      <c r="AC1351" s="4"/>
      <c r="AD1351" s="5"/>
    </row>
    <row r="1352" spans="3:30" x14ac:dyDescent="0.25">
      <c r="C1352" s="52"/>
      <c r="AA1352" s="2"/>
      <c r="AC1352" s="4"/>
      <c r="AD1352" s="5"/>
    </row>
    <row r="1353" spans="3:30" x14ac:dyDescent="0.25">
      <c r="C1353" s="52"/>
      <c r="AA1353" s="2"/>
      <c r="AC1353" s="4"/>
      <c r="AD1353" s="5"/>
    </row>
    <row r="1354" spans="3:30" x14ac:dyDescent="0.25">
      <c r="C1354" s="52"/>
      <c r="AA1354" s="2"/>
      <c r="AC1354" s="4"/>
      <c r="AD1354" s="5"/>
    </row>
    <row r="1355" spans="3:30" x14ac:dyDescent="0.25">
      <c r="C1355" s="52"/>
      <c r="AA1355" s="2"/>
      <c r="AC1355" s="4"/>
      <c r="AD1355" s="5"/>
    </row>
    <row r="1356" spans="3:30" x14ac:dyDescent="0.25">
      <c r="C1356" s="52"/>
      <c r="AA1356" s="2"/>
      <c r="AC1356" s="4"/>
      <c r="AD1356" s="5"/>
    </row>
    <row r="1357" spans="3:30" x14ac:dyDescent="0.25">
      <c r="C1357" s="52"/>
      <c r="AA1357" s="2"/>
      <c r="AC1357" s="4"/>
      <c r="AD1357" s="5"/>
    </row>
    <row r="1358" spans="3:30" x14ac:dyDescent="0.25">
      <c r="C1358" s="52"/>
      <c r="AA1358" s="2"/>
      <c r="AC1358" s="4"/>
      <c r="AD1358" s="5"/>
    </row>
    <row r="1359" spans="3:30" x14ac:dyDescent="0.25">
      <c r="C1359" s="52"/>
      <c r="AA1359" s="2"/>
      <c r="AC1359" s="4"/>
      <c r="AD1359" s="5"/>
    </row>
    <row r="1360" spans="3:30" x14ac:dyDescent="0.25">
      <c r="C1360" s="52"/>
      <c r="AA1360" s="2"/>
      <c r="AC1360" s="4"/>
      <c r="AD1360" s="5"/>
    </row>
    <row r="1361" spans="3:30" x14ac:dyDescent="0.25">
      <c r="C1361" s="52"/>
      <c r="AA1361" s="2"/>
      <c r="AC1361" s="4"/>
      <c r="AD1361" s="5"/>
    </row>
    <row r="1362" spans="3:30" x14ac:dyDescent="0.25">
      <c r="C1362" s="52"/>
      <c r="AA1362" s="2"/>
      <c r="AC1362" s="4"/>
      <c r="AD1362" s="5"/>
    </row>
    <row r="1363" spans="3:30" x14ac:dyDescent="0.25">
      <c r="C1363" s="52"/>
      <c r="AA1363" s="2"/>
      <c r="AC1363" s="4"/>
      <c r="AD1363" s="5"/>
    </row>
    <row r="1364" spans="3:30" x14ac:dyDescent="0.25">
      <c r="C1364" s="52"/>
      <c r="AA1364" s="2"/>
      <c r="AC1364" s="4"/>
      <c r="AD1364" s="5"/>
    </row>
    <row r="1365" spans="3:30" x14ac:dyDescent="0.25">
      <c r="C1365" s="52"/>
      <c r="AA1365" s="2"/>
      <c r="AC1365" s="4"/>
      <c r="AD1365" s="5"/>
    </row>
    <row r="1366" spans="3:30" x14ac:dyDescent="0.25">
      <c r="C1366" s="52"/>
      <c r="AA1366" s="2"/>
      <c r="AC1366" s="4"/>
      <c r="AD1366" s="5"/>
    </row>
    <row r="1367" spans="3:30" x14ac:dyDescent="0.25">
      <c r="C1367" s="52"/>
      <c r="AA1367" s="2"/>
      <c r="AC1367" s="4"/>
      <c r="AD1367" s="5"/>
    </row>
    <row r="1368" spans="3:30" x14ac:dyDescent="0.25">
      <c r="C1368" s="52"/>
      <c r="AA1368" s="2"/>
      <c r="AC1368" s="4"/>
      <c r="AD1368" s="5"/>
    </row>
    <row r="1369" spans="3:30" x14ac:dyDescent="0.25">
      <c r="C1369" s="52"/>
      <c r="AA1369" s="2"/>
      <c r="AC1369" s="4"/>
      <c r="AD1369" s="5"/>
    </row>
    <row r="1370" spans="3:30" x14ac:dyDescent="0.25">
      <c r="C1370" s="52"/>
      <c r="AA1370" s="2"/>
      <c r="AC1370" s="4"/>
      <c r="AD1370" s="5"/>
    </row>
    <row r="1371" spans="3:30" x14ac:dyDescent="0.25">
      <c r="C1371" s="52"/>
      <c r="AA1371" s="2"/>
      <c r="AC1371" s="4"/>
      <c r="AD1371" s="5"/>
    </row>
    <row r="1372" spans="3:30" x14ac:dyDescent="0.25">
      <c r="C1372" s="52"/>
      <c r="AA1372" s="2"/>
      <c r="AC1372" s="4"/>
      <c r="AD1372" s="5"/>
    </row>
    <row r="1373" spans="3:30" x14ac:dyDescent="0.25">
      <c r="C1373" s="52"/>
      <c r="AA1373" s="2"/>
      <c r="AC1373" s="4"/>
      <c r="AD1373" s="5"/>
    </row>
    <row r="1374" spans="3:30" x14ac:dyDescent="0.25">
      <c r="C1374" s="52"/>
      <c r="AA1374" s="2"/>
      <c r="AC1374" s="4"/>
      <c r="AD1374" s="5"/>
    </row>
    <row r="1375" spans="3:30" x14ac:dyDescent="0.25">
      <c r="C1375" s="52"/>
      <c r="AA1375" s="2"/>
      <c r="AC1375" s="4"/>
      <c r="AD1375" s="5"/>
    </row>
    <row r="1376" spans="3:30" x14ac:dyDescent="0.25">
      <c r="C1376" s="52"/>
      <c r="AA1376" s="2"/>
      <c r="AC1376" s="4"/>
      <c r="AD1376" s="5"/>
    </row>
    <row r="1377" spans="3:30" x14ac:dyDescent="0.25">
      <c r="C1377" s="52"/>
      <c r="AA1377" s="2"/>
      <c r="AC1377" s="4"/>
      <c r="AD1377" s="5"/>
    </row>
    <row r="1378" spans="3:30" x14ac:dyDescent="0.25">
      <c r="C1378" s="52"/>
      <c r="AA1378" s="2"/>
      <c r="AC1378" s="4"/>
      <c r="AD1378" s="5"/>
    </row>
    <row r="1379" spans="3:30" x14ac:dyDescent="0.25">
      <c r="C1379" s="52"/>
      <c r="AA1379" s="2"/>
      <c r="AC1379" s="4"/>
      <c r="AD1379" s="5"/>
    </row>
    <row r="1380" spans="3:30" x14ac:dyDescent="0.25">
      <c r="C1380" s="52"/>
      <c r="AA1380" s="2"/>
      <c r="AC1380" s="4"/>
      <c r="AD1380" s="5"/>
    </row>
    <row r="1381" spans="3:30" x14ac:dyDescent="0.25">
      <c r="C1381" s="52"/>
      <c r="AA1381" s="2"/>
      <c r="AC1381" s="4"/>
      <c r="AD1381" s="5"/>
    </row>
    <row r="1382" spans="3:30" x14ac:dyDescent="0.25">
      <c r="C1382" s="52"/>
      <c r="AA1382" s="2"/>
      <c r="AC1382" s="4"/>
      <c r="AD1382" s="5"/>
    </row>
    <row r="1383" spans="3:30" x14ac:dyDescent="0.25">
      <c r="C1383" s="52"/>
      <c r="AA1383" s="2"/>
      <c r="AC1383" s="4"/>
      <c r="AD1383" s="5"/>
    </row>
    <row r="1384" spans="3:30" x14ac:dyDescent="0.25">
      <c r="C1384" s="52"/>
      <c r="AA1384" s="2"/>
      <c r="AC1384" s="4"/>
      <c r="AD1384" s="5"/>
    </row>
    <row r="1385" spans="3:30" x14ac:dyDescent="0.25">
      <c r="C1385" s="52"/>
      <c r="AA1385" s="2"/>
      <c r="AC1385" s="4"/>
      <c r="AD1385" s="5"/>
    </row>
    <row r="1386" spans="3:30" x14ac:dyDescent="0.25">
      <c r="C1386" s="52"/>
      <c r="AA1386" s="2"/>
      <c r="AC1386" s="4"/>
      <c r="AD1386" s="5"/>
    </row>
    <row r="1387" spans="3:30" x14ac:dyDescent="0.25">
      <c r="C1387" s="52"/>
      <c r="AA1387" s="2"/>
      <c r="AC1387" s="4"/>
      <c r="AD1387" s="5"/>
    </row>
    <row r="1388" spans="3:30" x14ac:dyDescent="0.25">
      <c r="C1388" s="52"/>
      <c r="AA1388" s="2"/>
      <c r="AC1388" s="4"/>
      <c r="AD1388" s="5"/>
    </row>
    <row r="1389" spans="3:30" x14ac:dyDescent="0.25">
      <c r="C1389" s="52"/>
      <c r="AA1389" s="2"/>
      <c r="AC1389" s="4"/>
      <c r="AD1389" s="5"/>
    </row>
    <row r="1390" spans="3:30" x14ac:dyDescent="0.25">
      <c r="C1390" s="52"/>
      <c r="AA1390" s="2"/>
      <c r="AC1390" s="4"/>
      <c r="AD1390" s="5"/>
    </row>
    <row r="1391" spans="3:30" x14ac:dyDescent="0.25">
      <c r="C1391" s="52"/>
      <c r="AA1391" s="2"/>
      <c r="AC1391" s="4"/>
      <c r="AD1391" s="5"/>
    </row>
    <row r="1392" spans="3:30" x14ac:dyDescent="0.25">
      <c r="C1392" s="52"/>
      <c r="AA1392" s="2"/>
      <c r="AC1392" s="4"/>
      <c r="AD1392" s="5"/>
    </row>
    <row r="1393" spans="3:30" x14ac:dyDescent="0.25">
      <c r="C1393" s="52"/>
      <c r="AA1393" s="2"/>
      <c r="AC1393" s="4"/>
      <c r="AD1393" s="5"/>
    </row>
    <row r="1394" spans="3:30" x14ac:dyDescent="0.25">
      <c r="C1394" s="52"/>
      <c r="AA1394" s="2"/>
      <c r="AC1394" s="4"/>
      <c r="AD1394" s="5"/>
    </row>
    <row r="1395" spans="3:30" x14ac:dyDescent="0.25">
      <c r="C1395" s="52"/>
      <c r="AA1395" s="2"/>
      <c r="AC1395" s="4"/>
      <c r="AD1395" s="5"/>
    </row>
    <row r="1396" spans="3:30" x14ac:dyDescent="0.25">
      <c r="C1396" s="52"/>
      <c r="AA1396" s="2"/>
      <c r="AC1396" s="4"/>
      <c r="AD1396" s="5"/>
    </row>
    <row r="1397" spans="3:30" x14ac:dyDescent="0.25">
      <c r="C1397" s="52"/>
      <c r="AA1397" s="2"/>
      <c r="AC1397" s="4"/>
      <c r="AD1397" s="5"/>
    </row>
    <row r="1398" spans="3:30" x14ac:dyDescent="0.25">
      <c r="C1398" s="52"/>
      <c r="AA1398" s="2"/>
      <c r="AC1398" s="4"/>
      <c r="AD1398" s="5"/>
    </row>
    <row r="1399" spans="3:30" x14ac:dyDescent="0.25">
      <c r="C1399" s="52"/>
      <c r="AA1399" s="2"/>
      <c r="AC1399" s="4"/>
      <c r="AD1399" s="5"/>
    </row>
    <row r="1400" spans="3:30" x14ac:dyDescent="0.25">
      <c r="C1400" s="52"/>
      <c r="AA1400" s="2"/>
      <c r="AC1400" s="4"/>
      <c r="AD1400" s="5"/>
    </row>
    <row r="1401" spans="3:30" x14ac:dyDescent="0.25">
      <c r="C1401" s="52"/>
      <c r="AA1401" s="2"/>
      <c r="AC1401" s="4"/>
      <c r="AD1401" s="5"/>
    </row>
    <row r="1402" spans="3:30" x14ac:dyDescent="0.25">
      <c r="C1402" s="52"/>
      <c r="AA1402" s="2"/>
      <c r="AC1402" s="4"/>
      <c r="AD1402" s="5"/>
    </row>
    <row r="1403" spans="3:30" x14ac:dyDescent="0.25">
      <c r="C1403" s="52"/>
      <c r="AA1403" s="2"/>
      <c r="AC1403" s="4"/>
      <c r="AD1403" s="5"/>
    </row>
    <row r="1404" spans="3:30" x14ac:dyDescent="0.25">
      <c r="C1404" s="52"/>
      <c r="AA1404" s="2"/>
      <c r="AC1404" s="4"/>
      <c r="AD1404" s="5"/>
    </row>
    <row r="1405" spans="3:30" x14ac:dyDescent="0.25">
      <c r="C1405" s="52"/>
      <c r="AA1405" s="2"/>
      <c r="AC1405" s="4"/>
      <c r="AD1405" s="5"/>
    </row>
    <row r="1406" spans="3:30" x14ac:dyDescent="0.25">
      <c r="C1406" s="52"/>
      <c r="AA1406" s="2"/>
      <c r="AC1406" s="4"/>
      <c r="AD1406" s="5"/>
    </row>
    <row r="1407" spans="3:30" x14ac:dyDescent="0.25">
      <c r="C1407" s="52"/>
      <c r="AA1407" s="2"/>
      <c r="AC1407" s="4"/>
      <c r="AD1407" s="5"/>
    </row>
    <row r="1408" spans="3:30" x14ac:dyDescent="0.25">
      <c r="C1408" s="52"/>
      <c r="AA1408" s="2"/>
      <c r="AC1408" s="4"/>
      <c r="AD1408" s="5"/>
    </row>
    <row r="1409" spans="3:30" x14ac:dyDescent="0.25">
      <c r="C1409" s="52"/>
      <c r="AA1409" s="2"/>
      <c r="AC1409" s="4"/>
      <c r="AD1409" s="5"/>
    </row>
    <row r="1410" spans="3:30" x14ac:dyDescent="0.25">
      <c r="C1410" s="52"/>
      <c r="AA1410" s="2"/>
      <c r="AC1410" s="4"/>
      <c r="AD1410" s="5"/>
    </row>
    <row r="1411" spans="3:30" x14ac:dyDescent="0.25">
      <c r="C1411" s="52"/>
      <c r="AA1411" s="2"/>
      <c r="AC1411" s="4"/>
      <c r="AD1411" s="5"/>
    </row>
    <row r="1412" spans="3:30" x14ac:dyDescent="0.25">
      <c r="C1412" s="52"/>
      <c r="AA1412" s="2"/>
      <c r="AC1412" s="4"/>
      <c r="AD1412" s="5"/>
    </row>
    <row r="1413" spans="3:30" x14ac:dyDescent="0.25">
      <c r="C1413" s="52"/>
      <c r="AA1413" s="2"/>
      <c r="AC1413" s="4"/>
      <c r="AD1413" s="5"/>
    </row>
    <row r="1414" spans="3:30" x14ac:dyDescent="0.25">
      <c r="C1414" s="52"/>
      <c r="AA1414" s="2"/>
      <c r="AC1414" s="4"/>
      <c r="AD1414" s="5"/>
    </row>
    <row r="1415" spans="3:30" x14ac:dyDescent="0.25">
      <c r="C1415" s="52"/>
      <c r="AA1415" s="2"/>
      <c r="AC1415" s="4"/>
      <c r="AD1415" s="5"/>
    </row>
    <row r="1416" spans="3:30" x14ac:dyDescent="0.25">
      <c r="C1416" s="52"/>
      <c r="AA1416" s="2"/>
      <c r="AC1416" s="4"/>
      <c r="AD1416" s="5"/>
    </row>
    <row r="1417" spans="3:30" x14ac:dyDescent="0.25">
      <c r="C1417" s="52"/>
      <c r="AA1417" s="2"/>
      <c r="AC1417" s="4"/>
      <c r="AD1417" s="5"/>
    </row>
    <row r="1418" spans="3:30" x14ac:dyDescent="0.25">
      <c r="C1418" s="52"/>
      <c r="AA1418" s="2"/>
      <c r="AC1418" s="4"/>
      <c r="AD1418" s="5"/>
    </row>
    <row r="1419" spans="3:30" x14ac:dyDescent="0.25">
      <c r="C1419" s="52"/>
      <c r="AA1419" s="2"/>
      <c r="AC1419" s="4"/>
      <c r="AD1419" s="5"/>
    </row>
    <row r="1420" spans="3:30" x14ac:dyDescent="0.25">
      <c r="C1420" s="52"/>
      <c r="AA1420" s="2"/>
      <c r="AC1420" s="4"/>
      <c r="AD1420" s="5"/>
    </row>
    <row r="1421" spans="3:30" x14ac:dyDescent="0.25">
      <c r="C1421" s="52"/>
      <c r="AA1421" s="2"/>
      <c r="AC1421" s="4"/>
      <c r="AD1421" s="5"/>
    </row>
    <row r="1422" spans="3:30" x14ac:dyDescent="0.25">
      <c r="C1422" s="52"/>
      <c r="AA1422" s="2"/>
      <c r="AC1422" s="4"/>
      <c r="AD1422" s="5"/>
    </row>
    <row r="1423" spans="3:30" x14ac:dyDescent="0.25">
      <c r="C1423" s="52"/>
      <c r="AA1423" s="2"/>
      <c r="AC1423" s="4"/>
      <c r="AD1423" s="5"/>
    </row>
    <row r="1424" spans="3:30" x14ac:dyDescent="0.25">
      <c r="C1424" s="52"/>
      <c r="AA1424" s="2"/>
      <c r="AC1424" s="4"/>
      <c r="AD1424" s="5"/>
    </row>
    <row r="1425" spans="1:32" x14ac:dyDescent="0.25">
      <c r="C1425" s="52"/>
      <c r="AA1425" s="2"/>
      <c r="AC1425" s="4"/>
      <c r="AD1425" s="5"/>
    </row>
    <row r="1426" spans="1:32" x14ac:dyDescent="0.25">
      <c r="C1426" s="52"/>
      <c r="AA1426" s="2"/>
      <c r="AC1426" s="4"/>
      <c r="AD1426" s="5"/>
    </row>
    <row r="1427" spans="1:32" x14ac:dyDescent="0.25">
      <c r="C1427" s="52"/>
      <c r="AA1427" s="2"/>
      <c r="AC1427" s="4"/>
      <c r="AD1427" s="5"/>
    </row>
    <row r="1428" spans="1:32" x14ac:dyDescent="0.25">
      <c r="C1428" s="52"/>
      <c r="AA1428" s="2"/>
      <c r="AC1428" s="4"/>
      <c r="AD1428" s="5"/>
    </row>
    <row r="1429" spans="1:32" x14ac:dyDescent="0.25">
      <c r="C1429" s="52"/>
      <c r="AA1429" s="2"/>
      <c r="AC1429" s="4"/>
      <c r="AD1429" s="5"/>
    </row>
    <row r="1430" spans="1:32" x14ac:dyDescent="0.25">
      <c r="C1430" s="52"/>
    </row>
    <row r="1431" spans="1:32" s="1" customFormat="1" x14ac:dyDescent="0.25">
      <c r="A1431" s="3"/>
      <c r="B1431" s="3"/>
      <c r="C1431" s="52"/>
      <c r="G1431" s="53"/>
      <c r="H1431" s="53"/>
      <c r="I1431" s="53"/>
      <c r="J1431" s="53"/>
      <c r="K1431" s="53"/>
      <c r="L1431" s="53"/>
      <c r="N1431" s="5"/>
      <c r="O1431" s="54"/>
      <c r="P1431" s="55"/>
      <c r="Q1431" s="55"/>
      <c r="Z1431" s="2"/>
      <c r="AA1431" s="3"/>
      <c r="AB1431" s="4"/>
      <c r="AC1431" s="5"/>
      <c r="AD1431" s="3"/>
      <c r="AE1431" s="3"/>
      <c r="AF1431" s="3"/>
    </row>
    <row r="1432" spans="1:32" s="1" customFormat="1" x14ac:dyDescent="0.25">
      <c r="A1432" s="3"/>
      <c r="B1432" s="3"/>
      <c r="C1432" s="52"/>
      <c r="G1432" s="53"/>
      <c r="H1432" s="53"/>
      <c r="I1432" s="53"/>
      <c r="J1432" s="53"/>
      <c r="K1432" s="53"/>
      <c r="L1432" s="53"/>
      <c r="N1432" s="5"/>
      <c r="O1432" s="54"/>
      <c r="P1432" s="55"/>
      <c r="Q1432" s="55"/>
      <c r="Z1432" s="2"/>
      <c r="AA1432" s="3"/>
      <c r="AB1432" s="4"/>
      <c r="AC1432" s="5"/>
      <c r="AD1432" s="3"/>
      <c r="AE1432" s="3"/>
      <c r="AF1432" s="3"/>
    </row>
    <row r="1433" spans="1:32" s="1" customFormat="1" x14ac:dyDescent="0.25">
      <c r="A1433" s="3"/>
      <c r="B1433" s="3"/>
      <c r="C1433" s="52"/>
      <c r="G1433" s="53"/>
      <c r="H1433" s="53"/>
      <c r="I1433" s="53"/>
      <c r="J1433" s="53"/>
      <c r="K1433" s="53"/>
      <c r="L1433" s="53"/>
      <c r="N1433" s="5"/>
      <c r="O1433" s="54"/>
      <c r="P1433" s="55"/>
      <c r="Q1433" s="55"/>
      <c r="Z1433" s="2"/>
      <c r="AA1433" s="3"/>
      <c r="AB1433" s="4"/>
      <c r="AC1433" s="5"/>
      <c r="AD1433" s="3"/>
      <c r="AE1433" s="3"/>
      <c r="AF1433" s="3"/>
    </row>
    <row r="1434" spans="1:32" s="1" customFormat="1" x14ac:dyDescent="0.25">
      <c r="A1434" s="3"/>
      <c r="B1434" s="3"/>
      <c r="C1434" s="52"/>
      <c r="G1434" s="53"/>
      <c r="H1434" s="53"/>
      <c r="I1434" s="53"/>
      <c r="J1434" s="53"/>
      <c r="K1434" s="53"/>
      <c r="L1434" s="53"/>
      <c r="N1434" s="5"/>
      <c r="O1434" s="54"/>
      <c r="P1434" s="55"/>
      <c r="Q1434" s="55"/>
      <c r="Z1434" s="2"/>
      <c r="AA1434" s="3"/>
      <c r="AB1434" s="4"/>
      <c r="AC1434" s="5"/>
      <c r="AD1434" s="3"/>
      <c r="AE1434" s="3"/>
      <c r="AF1434" s="3"/>
    </row>
    <row r="1435" spans="1:32" s="1" customFormat="1" x14ac:dyDescent="0.25">
      <c r="A1435" s="3"/>
      <c r="B1435" s="3"/>
      <c r="C1435" s="52"/>
      <c r="G1435" s="53"/>
      <c r="H1435" s="53"/>
      <c r="I1435" s="53"/>
      <c r="J1435" s="53"/>
      <c r="K1435" s="53"/>
      <c r="L1435" s="53"/>
      <c r="N1435" s="5"/>
      <c r="O1435" s="54"/>
      <c r="P1435" s="55"/>
      <c r="Q1435" s="55"/>
      <c r="Z1435" s="2"/>
      <c r="AA1435" s="3"/>
      <c r="AB1435" s="4"/>
      <c r="AC1435" s="5"/>
      <c r="AD1435" s="3"/>
      <c r="AE1435" s="3"/>
      <c r="AF1435" s="3"/>
    </row>
    <row r="1436" spans="1:32" s="1" customFormat="1" x14ac:dyDescent="0.25">
      <c r="A1436" s="3"/>
      <c r="B1436" s="3"/>
      <c r="C1436" s="52"/>
      <c r="G1436" s="53"/>
      <c r="H1436" s="53"/>
      <c r="I1436" s="53"/>
      <c r="J1436" s="53"/>
      <c r="K1436" s="53"/>
      <c r="L1436" s="53"/>
      <c r="N1436" s="5"/>
      <c r="O1436" s="54"/>
      <c r="P1436" s="55"/>
      <c r="Q1436" s="55"/>
      <c r="Z1436" s="2"/>
      <c r="AA1436" s="3"/>
      <c r="AB1436" s="4"/>
      <c r="AC1436" s="5"/>
      <c r="AD1436" s="3"/>
      <c r="AE1436" s="3"/>
      <c r="AF1436" s="3"/>
    </row>
    <row r="1437" spans="1:32" s="1" customFormat="1" x14ac:dyDescent="0.25">
      <c r="A1437" s="3"/>
      <c r="B1437" s="3"/>
      <c r="C1437" s="52"/>
      <c r="G1437" s="53"/>
      <c r="H1437" s="53"/>
      <c r="I1437" s="53"/>
      <c r="J1437" s="53"/>
      <c r="K1437" s="53"/>
      <c r="L1437" s="53"/>
      <c r="N1437" s="5"/>
      <c r="O1437" s="54"/>
      <c r="P1437" s="55"/>
      <c r="Q1437" s="55"/>
      <c r="Z1437" s="2"/>
      <c r="AA1437" s="3"/>
      <c r="AB1437" s="4"/>
      <c r="AC1437" s="5"/>
      <c r="AD1437" s="3"/>
      <c r="AE1437" s="3"/>
      <c r="AF1437" s="3"/>
    </row>
    <row r="1438" spans="1:32" s="1" customFormat="1" x14ac:dyDescent="0.25">
      <c r="A1438" s="3"/>
      <c r="B1438" s="3"/>
      <c r="C1438" s="52"/>
      <c r="G1438" s="53"/>
      <c r="H1438" s="53"/>
      <c r="I1438" s="53"/>
      <c r="J1438" s="53"/>
      <c r="K1438" s="53"/>
      <c r="L1438" s="53"/>
      <c r="N1438" s="5"/>
      <c r="O1438" s="54"/>
      <c r="P1438" s="55"/>
      <c r="Q1438" s="55"/>
      <c r="Z1438" s="2"/>
      <c r="AA1438" s="3"/>
      <c r="AB1438" s="4"/>
      <c r="AC1438" s="5"/>
      <c r="AD1438" s="3"/>
      <c r="AE1438" s="3"/>
      <c r="AF1438" s="3"/>
    </row>
    <row r="1439" spans="1:32" s="1" customFormat="1" x14ac:dyDescent="0.25">
      <c r="A1439" s="3"/>
      <c r="B1439" s="3"/>
      <c r="C1439" s="52"/>
      <c r="G1439" s="53"/>
      <c r="H1439" s="53"/>
      <c r="I1439" s="53"/>
      <c r="J1439" s="53"/>
      <c r="K1439" s="53"/>
      <c r="L1439" s="53"/>
      <c r="N1439" s="5"/>
      <c r="O1439" s="54"/>
      <c r="P1439" s="55"/>
      <c r="Q1439" s="55"/>
      <c r="Z1439" s="2"/>
      <c r="AA1439" s="3"/>
      <c r="AB1439" s="4"/>
      <c r="AC1439" s="5"/>
      <c r="AD1439" s="3"/>
      <c r="AE1439" s="3"/>
      <c r="AF1439" s="3"/>
    </row>
    <row r="1440" spans="1:32" s="1" customFormat="1" x14ac:dyDescent="0.25">
      <c r="A1440" s="3"/>
      <c r="B1440" s="3"/>
      <c r="C1440" s="52"/>
      <c r="G1440" s="53"/>
      <c r="H1440" s="53"/>
      <c r="I1440" s="53"/>
      <c r="J1440" s="53"/>
      <c r="K1440" s="53"/>
      <c r="L1440" s="53"/>
      <c r="N1440" s="5"/>
      <c r="O1440" s="54"/>
      <c r="P1440" s="55"/>
      <c r="Q1440" s="55"/>
      <c r="Z1440" s="2"/>
      <c r="AA1440" s="3"/>
      <c r="AB1440" s="4"/>
      <c r="AC1440" s="5"/>
      <c r="AD1440" s="3"/>
      <c r="AE1440" s="3"/>
      <c r="AF1440" s="3"/>
    </row>
    <row r="1441" spans="1:32" s="1" customFormat="1" x14ac:dyDescent="0.25">
      <c r="A1441" s="3"/>
      <c r="B1441" s="3"/>
      <c r="C1441" s="52"/>
      <c r="G1441" s="53"/>
      <c r="H1441" s="53"/>
      <c r="I1441" s="53"/>
      <c r="J1441" s="53"/>
      <c r="K1441" s="53"/>
      <c r="L1441" s="53"/>
      <c r="N1441" s="5"/>
      <c r="O1441" s="54"/>
      <c r="P1441" s="55"/>
      <c r="Q1441" s="55"/>
      <c r="Z1441" s="2"/>
      <c r="AA1441" s="3"/>
      <c r="AB1441" s="4"/>
      <c r="AC1441" s="5"/>
      <c r="AD1441" s="3"/>
      <c r="AE1441" s="3"/>
      <c r="AF1441" s="3"/>
    </row>
    <row r="1442" spans="1:32" s="1" customFormat="1" x14ac:dyDescent="0.25">
      <c r="A1442" s="3"/>
      <c r="B1442" s="3"/>
      <c r="C1442" s="52"/>
      <c r="G1442" s="53"/>
      <c r="H1442" s="53"/>
      <c r="I1442" s="53"/>
      <c r="J1442" s="53"/>
      <c r="K1442" s="53"/>
      <c r="L1442" s="53"/>
      <c r="N1442" s="5"/>
      <c r="O1442" s="54"/>
      <c r="P1442" s="55"/>
      <c r="Q1442" s="55"/>
      <c r="Z1442" s="2"/>
      <c r="AA1442" s="3"/>
      <c r="AB1442" s="4"/>
      <c r="AC1442" s="5"/>
      <c r="AD1442" s="3"/>
      <c r="AE1442" s="3"/>
      <c r="AF1442" s="3"/>
    </row>
    <row r="1443" spans="1:32" s="1" customFormat="1" x14ac:dyDescent="0.25">
      <c r="A1443" s="3"/>
      <c r="B1443" s="3"/>
      <c r="C1443" s="52"/>
      <c r="G1443" s="53"/>
      <c r="H1443" s="53"/>
      <c r="I1443" s="53"/>
      <c r="J1443" s="53"/>
      <c r="K1443" s="53"/>
      <c r="L1443" s="53"/>
      <c r="N1443" s="5"/>
      <c r="O1443" s="54"/>
      <c r="P1443" s="55"/>
      <c r="Q1443" s="55"/>
      <c r="Z1443" s="2"/>
      <c r="AA1443" s="3"/>
      <c r="AB1443" s="4"/>
      <c r="AC1443" s="5"/>
      <c r="AD1443" s="3"/>
      <c r="AE1443" s="3"/>
      <c r="AF1443" s="3"/>
    </row>
    <row r="1444" spans="1:32" s="1" customFormat="1" x14ac:dyDescent="0.25">
      <c r="A1444" s="3"/>
      <c r="B1444" s="3"/>
      <c r="C1444" s="52"/>
      <c r="G1444" s="53"/>
      <c r="H1444" s="53"/>
      <c r="I1444" s="53"/>
      <c r="J1444" s="53"/>
      <c r="K1444" s="53"/>
      <c r="L1444" s="53"/>
      <c r="N1444" s="5"/>
      <c r="O1444" s="54"/>
      <c r="P1444" s="55"/>
      <c r="Q1444" s="55"/>
      <c r="Z1444" s="2"/>
      <c r="AA1444" s="3"/>
      <c r="AB1444" s="4"/>
      <c r="AC1444" s="5"/>
      <c r="AD1444" s="3"/>
      <c r="AE1444" s="3"/>
      <c r="AF1444" s="3"/>
    </row>
    <row r="1445" spans="1:32" s="1" customFormat="1" x14ac:dyDescent="0.25">
      <c r="A1445" s="3"/>
      <c r="B1445" s="3"/>
      <c r="C1445" s="52"/>
      <c r="G1445" s="53"/>
      <c r="H1445" s="53"/>
      <c r="I1445" s="53"/>
      <c r="J1445" s="53"/>
      <c r="K1445" s="53"/>
      <c r="L1445" s="53"/>
      <c r="N1445" s="5"/>
      <c r="O1445" s="54"/>
      <c r="P1445" s="55"/>
      <c r="Q1445" s="55"/>
      <c r="Z1445" s="2"/>
      <c r="AA1445" s="3"/>
      <c r="AB1445" s="4"/>
      <c r="AC1445" s="5"/>
      <c r="AD1445" s="3"/>
      <c r="AE1445" s="3"/>
      <c r="AF1445" s="3"/>
    </row>
    <row r="1446" spans="1:32" s="1" customFormat="1" x14ac:dyDescent="0.25">
      <c r="A1446" s="3"/>
      <c r="B1446" s="3"/>
      <c r="C1446" s="52"/>
      <c r="G1446" s="53"/>
      <c r="H1446" s="53"/>
      <c r="I1446" s="53"/>
      <c r="J1446" s="53"/>
      <c r="K1446" s="53"/>
      <c r="L1446" s="53"/>
      <c r="N1446" s="5"/>
      <c r="O1446" s="54"/>
      <c r="P1446" s="55"/>
      <c r="Q1446" s="55"/>
      <c r="Z1446" s="2"/>
      <c r="AA1446" s="3"/>
      <c r="AB1446" s="4"/>
      <c r="AC1446" s="5"/>
      <c r="AD1446" s="3"/>
      <c r="AE1446" s="3"/>
      <c r="AF1446" s="3"/>
    </row>
    <row r="1447" spans="1:32" s="1" customFormat="1" x14ac:dyDescent="0.25">
      <c r="A1447" s="3"/>
      <c r="B1447" s="3"/>
      <c r="C1447" s="52"/>
      <c r="G1447" s="53"/>
      <c r="H1447" s="53"/>
      <c r="I1447" s="53"/>
      <c r="J1447" s="53"/>
      <c r="K1447" s="53"/>
      <c r="L1447" s="53"/>
      <c r="N1447" s="5"/>
      <c r="O1447" s="54"/>
      <c r="P1447" s="55"/>
      <c r="Q1447" s="55"/>
      <c r="Z1447" s="2"/>
      <c r="AA1447" s="3"/>
      <c r="AB1447" s="4"/>
      <c r="AC1447" s="5"/>
      <c r="AD1447" s="3"/>
      <c r="AE1447" s="3"/>
      <c r="AF1447" s="3"/>
    </row>
    <row r="1448" spans="1:32" s="1" customFormat="1" x14ac:dyDescent="0.25">
      <c r="A1448" s="3"/>
      <c r="B1448" s="3"/>
      <c r="C1448" s="52"/>
      <c r="G1448" s="53"/>
      <c r="H1448" s="53"/>
      <c r="I1448" s="53"/>
      <c r="J1448" s="53"/>
      <c r="K1448" s="53"/>
      <c r="L1448" s="53"/>
      <c r="N1448" s="5"/>
      <c r="O1448" s="54"/>
      <c r="P1448" s="55"/>
      <c r="Q1448" s="55"/>
      <c r="Z1448" s="2"/>
      <c r="AA1448" s="3"/>
      <c r="AB1448" s="4"/>
      <c r="AC1448" s="5"/>
      <c r="AD1448" s="3"/>
      <c r="AE1448" s="3"/>
      <c r="AF1448" s="3"/>
    </row>
    <row r="1449" spans="1:32" s="1" customFormat="1" x14ac:dyDescent="0.25">
      <c r="A1449" s="3"/>
      <c r="B1449" s="3"/>
      <c r="C1449" s="52"/>
      <c r="G1449" s="53"/>
      <c r="H1449" s="53"/>
      <c r="I1449" s="53"/>
      <c r="J1449" s="53"/>
      <c r="K1449" s="53"/>
      <c r="L1449" s="53"/>
      <c r="N1449" s="5"/>
      <c r="O1449" s="54"/>
      <c r="P1449" s="55"/>
      <c r="Q1449" s="55"/>
      <c r="Z1449" s="2"/>
      <c r="AA1449" s="3"/>
      <c r="AB1449" s="4"/>
      <c r="AC1449" s="5"/>
      <c r="AD1449" s="3"/>
      <c r="AE1449" s="3"/>
      <c r="AF1449" s="3"/>
    </row>
    <row r="1450" spans="1:32" s="1" customFormat="1" x14ac:dyDescent="0.25">
      <c r="A1450" s="3"/>
      <c r="B1450" s="3"/>
      <c r="C1450" s="52"/>
      <c r="G1450" s="53"/>
      <c r="H1450" s="53"/>
      <c r="I1450" s="53"/>
      <c r="J1450" s="53"/>
      <c r="K1450" s="53"/>
      <c r="L1450" s="53"/>
      <c r="N1450" s="5"/>
      <c r="O1450" s="54"/>
      <c r="P1450" s="55"/>
      <c r="Q1450" s="55"/>
      <c r="Z1450" s="2"/>
      <c r="AA1450" s="3"/>
      <c r="AB1450" s="4"/>
      <c r="AC1450" s="5"/>
      <c r="AD1450" s="3"/>
      <c r="AE1450" s="3"/>
      <c r="AF1450" s="3"/>
    </row>
    <row r="1451" spans="1:32" s="1" customFormat="1" x14ac:dyDescent="0.25">
      <c r="A1451" s="3"/>
      <c r="B1451" s="3"/>
      <c r="C1451" s="52"/>
      <c r="G1451" s="53"/>
      <c r="H1451" s="53"/>
      <c r="I1451" s="53"/>
      <c r="J1451" s="53"/>
      <c r="K1451" s="53"/>
      <c r="L1451" s="53"/>
      <c r="N1451" s="5"/>
      <c r="O1451" s="54"/>
      <c r="P1451" s="55"/>
      <c r="Q1451" s="55"/>
      <c r="Z1451" s="2"/>
      <c r="AA1451" s="3"/>
      <c r="AB1451" s="4"/>
      <c r="AC1451" s="5"/>
      <c r="AD1451" s="3"/>
      <c r="AE1451" s="3"/>
      <c r="AF1451" s="3"/>
    </row>
    <row r="1452" spans="1:32" s="1" customFormat="1" x14ac:dyDescent="0.25">
      <c r="A1452" s="3"/>
      <c r="B1452" s="3"/>
      <c r="C1452" s="52"/>
      <c r="G1452" s="53"/>
      <c r="H1452" s="53"/>
      <c r="I1452" s="53"/>
      <c r="J1452" s="53"/>
      <c r="K1452" s="53"/>
      <c r="L1452" s="53"/>
      <c r="N1452" s="5"/>
      <c r="O1452" s="54"/>
      <c r="P1452" s="55"/>
      <c r="Q1452" s="55"/>
      <c r="Z1452" s="2"/>
      <c r="AA1452" s="3"/>
      <c r="AB1452" s="4"/>
      <c r="AC1452" s="5"/>
      <c r="AD1452" s="3"/>
      <c r="AE1452" s="3"/>
      <c r="AF1452" s="3"/>
    </row>
    <row r="1453" spans="1:32" s="1" customFormat="1" x14ac:dyDescent="0.25">
      <c r="A1453" s="3"/>
      <c r="B1453" s="3"/>
      <c r="C1453" s="52"/>
      <c r="G1453" s="53"/>
      <c r="H1453" s="53"/>
      <c r="I1453" s="53"/>
      <c r="J1453" s="53"/>
      <c r="K1453" s="53"/>
      <c r="L1453" s="53"/>
      <c r="N1453" s="5"/>
      <c r="O1453" s="54"/>
      <c r="P1453" s="55"/>
      <c r="Q1453" s="55"/>
      <c r="Z1453" s="2"/>
      <c r="AA1453" s="3"/>
      <c r="AB1453" s="4"/>
      <c r="AC1453" s="5"/>
      <c r="AD1453" s="3"/>
      <c r="AE1453" s="3"/>
      <c r="AF1453" s="3"/>
    </row>
    <row r="1454" spans="1:32" s="1" customFormat="1" x14ac:dyDescent="0.25">
      <c r="A1454" s="3"/>
      <c r="B1454" s="3"/>
      <c r="C1454" s="52"/>
      <c r="G1454" s="53"/>
      <c r="H1454" s="53"/>
      <c r="I1454" s="53"/>
      <c r="J1454" s="53"/>
      <c r="K1454" s="53"/>
      <c r="L1454" s="53"/>
      <c r="N1454" s="5"/>
      <c r="O1454" s="54"/>
      <c r="P1454" s="55"/>
      <c r="Q1454" s="55"/>
      <c r="Z1454" s="2"/>
      <c r="AA1454" s="3"/>
      <c r="AB1454" s="4"/>
      <c r="AC1454" s="5"/>
      <c r="AD1454" s="3"/>
      <c r="AE1454" s="3"/>
      <c r="AF1454" s="3"/>
    </row>
    <row r="1455" spans="1:32" s="1" customFormat="1" x14ac:dyDescent="0.25">
      <c r="A1455" s="3"/>
      <c r="B1455" s="3"/>
      <c r="C1455" s="52"/>
      <c r="G1455" s="53"/>
      <c r="H1455" s="53"/>
      <c r="I1455" s="53"/>
      <c r="J1455" s="53"/>
      <c r="K1455" s="53"/>
      <c r="L1455" s="53"/>
      <c r="N1455" s="5"/>
      <c r="O1455" s="54"/>
      <c r="P1455" s="55"/>
      <c r="Q1455" s="55"/>
      <c r="Z1455" s="2"/>
      <c r="AA1455" s="3"/>
      <c r="AB1455" s="4"/>
      <c r="AC1455" s="5"/>
      <c r="AD1455" s="3"/>
      <c r="AE1455" s="3"/>
      <c r="AF1455" s="3"/>
    </row>
    <row r="1456" spans="1:32" s="1" customFormat="1" x14ac:dyDescent="0.25">
      <c r="A1456" s="3"/>
      <c r="B1456" s="3"/>
      <c r="C1456" s="52"/>
      <c r="G1456" s="53"/>
      <c r="H1456" s="53"/>
      <c r="I1456" s="53"/>
      <c r="J1456" s="53"/>
      <c r="K1456" s="53"/>
      <c r="L1456" s="53"/>
      <c r="N1456" s="5"/>
      <c r="O1456" s="54"/>
      <c r="P1456" s="55"/>
      <c r="Q1456" s="55"/>
      <c r="Z1456" s="2"/>
      <c r="AA1456" s="3"/>
      <c r="AB1456" s="4"/>
      <c r="AC1456" s="5"/>
      <c r="AD1456" s="3"/>
      <c r="AE1456" s="3"/>
      <c r="AF1456" s="3"/>
    </row>
    <row r="1457" spans="1:32" s="1" customFormat="1" x14ac:dyDescent="0.25">
      <c r="A1457" s="3"/>
      <c r="B1457" s="3"/>
      <c r="C1457" s="52"/>
      <c r="G1457" s="53"/>
      <c r="H1457" s="53"/>
      <c r="I1457" s="53"/>
      <c r="J1457" s="53"/>
      <c r="K1457" s="53"/>
      <c r="L1457" s="53"/>
      <c r="N1457" s="5"/>
      <c r="O1457" s="54"/>
      <c r="P1457" s="55"/>
      <c r="Q1457" s="55"/>
      <c r="Z1457" s="2"/>
      <c r="AA1457" s="3"/>
      <c r="AB1457" s="4"/>
      <c r="AC1457" s="5"/>
      <c r="AD1457" s="3"/>
      <c r="AE1457" s="3"/>
      <c r="AF1457" s="3"/>
    </row>
    <row r="1458" spans="1:32" s="1" customFormat="1" x14ac:dyDescent="0.25">
      <c r="A1458" s="3"/>
      <c r="B1458" s="3"/>
      <c r="C1458" s="52"/>
      <c r="G1458" s="53"/>
      <c r="H1458" s="53"/>
      <c r="I1458" s="53"/>
      <c r="J1458" s="53"/>
      <c r="K1458" s="53"/>
      <c r="L1458" s="53"/>
      <c r="N1458" s="5"/>
      <c r="O1458" s="54"/>
      <c r="P1458" s="55"/>
      <c r="Q1458" s="55"/>
      <c r="Z1458" s="2"/>
      <c r="AA1458" s="3"/>
      <c r="AB1458" s="4"/>
      <c r="AC1458" s="5"/>
      <c r="AD1458" s="3"/>
      <c r="AE1458" s="3"/>
      <c r="AF1458" s="3"/>
    </row>
    <row r="1459" spans="1:32" s="1" customFormat="1" x14ac:dyDescent="0.25">
      <c r="A1459" s="3"/>
      <c r="B1459" s="3"/>
      <c r="C1459" s="52"/>
      <c r="G1459" s="53"/>
      <c r="H1459" s="53"/>
      <c r="I1459" s="53"/>
      <c r="J1459" s="53"/>
      <c r="K1459" s="53"/>
      <c r="L1459" s="53"/>
      <c r="N1459" s="5"/>
      <c r="O1459" s="54"/>
      <c r="P1459" s="55"/>
      <c r="Q1459" s="55"/>
      <c r="Z1459" s="2"/>
      <c r="AA1459" s="3"/>
      <c r="AB1459" s="4"/>
      <c r="AC1459" s="5"/>
      <c r="AD1459" s="3"/>
      <c r="AE1459" s="3"/>
      <c r="AF1459" s="3"/>
    </row>
    <row r="1460" spans="1:32" s="1" customFormat="1" x14ac:dyDescent="0.25">
      <c r="A1460" s="3"/>
      <c r="B1460" s="3"/>
      <c r="C1460" s="52"/>
      <c r="G1460" s="53"/>
      <c r="H1460" s="53"/>
      <c r="I1460" s="53"/>
      <c r="J1460" s="53"/>
      <c r="K1460" s="53"/>
      <c r="L1460" s="53"/>
      <c r="N1460" s="5"/>
      <c r="O1460" s="54"/>
      <c r="P1460" s="55"/>
      <c r="Q1460" s="55"/>
      <c r="Z1460" s="2"/>
      <c r="AA1460" s="3"/>
      <c r="AB1460" s="4"/>
      <c r="AC1460" s="5"/>
      <c r="AD1460" s="3"/>
      <c r="AE1460" s="3"/>
      <c r="AF1460" s="3"/>
    </row>
    <row r="1461" spans="1:32" s="1" customFormat="1" x14ac:dyDescent="0.25">
      <c r="A1461" s="3"/>
      <c r="B1461" s="3"/>
      <c r="C1461" s="52"/>
      <c r="G1461" s="53"/>
      <c r="H1461" s="53"/>
      <c r="I1461" s="53"/>
      <c r="J1461" s="53"/>
      <c r="K1461" s="53"/>
      <c r="L1461" s="53"/>
      <c r="N1461" s="5"/>
      <c r="O1461" s="54"/>
      <c r="P1461" s="55"/>
      <c r="Q1461" s="55"/>
      <c r="Z1461" s="2"/>
      <c r="AA1461" s="3"/>
      <c r="AB1461" s="4"/>
      <c r="AC1461" s="5"/>
      <c r="AD1461" s="3"/>
      <c r="AE1461" s="3"/>
      <c r="AF1461" s="3"/>
    </row>
    <row r="1462" spans="1:32" s="1" customFormat="1" x14ac:dyDescent="0.25">
      <c r="A1462" s="3"/>
      <c r="B1462" s="3"/>
      <c r="C1462" s="52"/>
      <c r="G1462" s="53"/>
      <c r="H1462" s="53"/>
      <c r="I1462" s="53"/>
      <c r="J1462" s="53"/>
      <c r="K1462" s="53"/>
      <c r="L1462" s="53"/>
      <c r="N1462" s="5"/>
      <c r="O1462" s="54"/>
      <c r="P1462" s="55"/>
      <c r="Q1462" s="55"/>
      <c r="Z1462" s="2"/>
      <c r="AA1462" s="3"/>
      <c r="AB1462" s="4"/>
      <c r="AC1462" s="5"/>
      <c r="AD1462" s="3"/>
      <c r="AE1462" s="3"/>
      <c r="AF1462" s="3"/>
    </row>
    <row r="1463" spans="1:32" s="1" customFormat="1" x14ac:dyDescent="0.25">
      <c r="A1463" s="3"/>
      <c r="B1463" s="3"/>
      <c r="C1463" s="52"/>
      <c r="G1463" s="53"/>
      <c r="H1463" s="53"/>
      <c r="I1463" s="53"/>
      <c r="J1463" s="53"/>
      <c r="K1463" s="53"/>
      <c r="L1463" s="53"/>
      <c r="N1463" s="5"/>
      <c r="O1463" s="54"/>
      <c r="P1463" s="55"/>
      <c r="Q1463" s="55"/>
      <c r="Z1463" s="2"/>
      <c r="AA1463" s="3"/>
      <c r="AB1463" s="4"/>
      <c r="AC1463" s="5"/>
      <c r="AD1463" s="3"/>
      <c r="AE1463" s="3"/>
      <c r="AF1463" s="3"/>
    </row>
    <row r="1464" spans="1:32" s="1" customFormat="1" x14ac:dyDescent="0.25">
      <c r="A1464" s="3"/>
      <c r="B1464" s="3"/>
      <c r="C1464" s="52"/>
      <c r="G1464" s="53"/>
      <c r="H1464" s="53"/>
      <c r="I1464" s="53"/>
      <c r="J1464" s="53"/>
      <c r="K1464" s="53"/>
      <c r="L1464" s="53"/>
      <c r="N1464" s="5"/>
      <c r="O1464" s="54"/>
      <c r="P1464" s="55"/>
      <c r="Q1464" s="55"/>
      <c r="Z1464" s="2"/>
      <c r="AA1464" s="3"/>
      <c r="AB1464" s="4"/>
      <c r="AC1464" s="5"/>
      <c r="AD1464" s="3"/>
      <c r="AE1464" s="3"/>
      <c r="AF1464" s="3"/>
    </row>
    <row r="1465" spans="1:32" s="1" customFormat="1" x14ac:dyDescent="0.25">
      <c r="A1465" s="3"/>
      <c r="B1465" s="3"/>
      <c r="C1465" s="52"/>
      <c r="G1465" s="53"/>
      <c r="H1465" s="53"/>
      <c r="I1465" s="53"/>
      <c r="J1465" s="53"/>
      <c r="K1465" s="53"/>
      <c r="L1465" s="53"/>
      <c r="N1465" s="5"/>
      <c r="O1465" s="54"/>
      <c r="P1465" s="55"/>
      <c r="Q1465" s="55"/>
      <c r="Z1465" s="2"/>
      <c r="AA1465" s="3"/>
      <c r="AB1465" s="4"/>
      <c r="AC1465" s="5"/>
      <c r="AD1465" s="3"/>
      <c r="AE1465" s="3"/>
      <c r="AF1465" s="3"/>
    </row>
    <row r="1466" spans="1:32" s="1" customFormat="1" x14ac:dyDescent="0.25">
      <c r="A1466" s="3"/>
      <c r="B1466" s="3"/>
      <c r="C1466" s="52"/>
      <c r="G1466" s="53"/>
      <c r="H1466" s="53"/>
      <c r="I1466" s="53"/>
      <c r="J1466" s="53"/>
      <c r="K1466" s="53"/>
      <c r="L1466" s="53"/>
      <c r="N1466" s="5"/>
      <c r="O1466" s="54"/>
      <c r="P1466" s="55"/>
      <c r="Q1466" s="55"/>
      <c r="Z1466" s="2"/>
      <c r="AA1466" s="3"/>
      <c r="AB1466" s="4"/>
      <c r="AC1466" s="5"/>
      <c r="AD1466" s="3"/>
      <c r="AE1466" s="3"/>
      <c r="AF1466" s="3"/>
    </row>
    <row r="1467" spans="1:32" s="1" customFormat="1" x14ac:dyDescent="0.25">
      <c r="A1467" s="3"/>
      <c r="B1467" s="3"/>
      <c r="C1467" s="52"/>
      <c r="G1467" s="53"/>
      <c r="H1467" s="53"/>
      <c r="I1467" s="53"/>
      <c r="J1467" s="53"/>
      <c r="K1467" s="53"/>
      <c r="L1467" s="53"/>
      <c r="N1467" s="5"/>
      <c r="O1467" s="54"/>
      <c r="P1467" s="55"/>
      <c r="Q1467" s="55"/>
      <c r="Z1467" s="2"/>
      <c r="AA1467" s="3"/>
      <c r="AB1467" s="4"/>
      <c r="AC1467" s="5"/>
      <c r="AD1467" s="3"/>
      <c r="AE1467" s="3"/>
      <c r="AF1467" s="3"/>
    </row>
    <row r="1468" spans="1:32" s="1" customFormat="1" x14ac:dyDescent="0.25">
      <c r="A1468" s="3"/>
      <c r="B1468" s="3"/>
      <c r="C1468" s="52"/>
      <c r="G1468" s="53"/>
      <c r="H1468" s="53"/>
      <c r="I1468" s="53"/>
      <c r="J1468" s="53"/>
      <c r="K1468" s="53"/>
      <c r="L1468" s="53"/>
      <c r="N1468" s="5"/>
      <c r="O1468" s="54"/>
      <c r="P1468" s="55"/>
      <c r="Q1468" s="55"/>
      <c r="Z1468" s="2"/>
      <c r="AA1468" s="3"/>
      <c r="AB1468" s="4"/>
      <c r="AC1468" s="5"/>
      <c r="AD1468" s="3"/>
      <c r="AE1468" s="3"/>
      <c r="AF1468" s="3"/>
    </row>
    <row r="1469" spans="1:32" s="1" customFormat="1" x14ac:dyDescent="0.25">
      <c r="A1469" s="3"/>
      <c r="B1469" s="3"/>
      <c r="C1469" s="52"/>
      <c r="G1469" s="53"/>
      <c r="H1469" s="53"/>
      <c r="I1469" s="53"/>
      <c r="J1469" s="53"/>
      <c r="K1469" s="53"/>
      <c r="L1469" s="53"/>
      <c r="N1469" s="5"/>
      <c r="O1469" s="54"/>
      <c r="P1469" s="55"/>
      <c r="Q1469" s="55"/>
      <c r="Z1469" s="2"/>
      <c r="AA1469" s="3"/>
      <c r="AB1469" s="4"/>
      <c r="AC1469" s="5"/>
      <c r="AD1469" s="3"/>
      <c r="AE1469" s="3"/>
      <c r="AF1469" s="3"/>
    </row>
    <row r="1470" spans="1:32" s="1" customFormat="1" x14ac:dyDescent="0.25">
      <c r="A1470" s="3"/>
      <c r="B1470" s="3"/>
      <c r="C1470" s="52"/>
      <c r="G1470" s="53"/>
      <c r="H1470" s="53"/>
      <c r="I1470" s="53"/>
      <c r="J1470" s="53"/>
      <c r="K1470" s="53"/>
      <c r="L1470" s="53"/>
      <c r="N1470" s="5"/>
      <c r="O1470" s="54"/>
      <c r="P1470" s="55"/>
      <c r="Q1470" s="55"/>
      <c r="Z1470" s="2"/>
      <c r="AA1470" s="3"/>
      <c r="AB1470" s="4"/>
      <c r="AC1470" s="5"/>
      <c r="AD1470" s="3"/>
      <c r="AE1470" s="3"/>
      <c r="AF1470" s="3"/>
    </row>
    <row r="1471" spans="1:32" s="1" customFormat="1" x14ac:dyDescent="0.25">
      <c r="A1471" s="3"/>
      <c r="B1471" s="3"/>
      <c r="C1471" s="52"/>
      <c r="G1471" s="53"/>
      <c r="H1471" s="53"/>
      <c r="I1471" s="53"/>
      <c r="J1471" s="53"/>
      <c r="K1471" s="53"/>
      <c r="L1471" s="53"/>
      <c r="N1471" s="5"/>
      <c r="O1471" s="54"/>
      <c r="P1471" s="55"/>
      <c r="Q1471" s="55"/>
      <c r="Z1471" s="2"/>
      <c r="AA1471" s="3"/>
      <c r="AB1471" s="4"/>
      <c r="AC1471" s="5"/>
      <c r="AD1471" s="3"/>
      <c r="AE1471" s="3"/>
      <c r="AF1471" s="3"/>
    </row>
    <row r="1472" spans="1:32" s="1" customFormat="1" x14ac:dyDescent="0.25">
      <c r="A1472" s="3"/>
      <c r="B1472" s="3"/>
      <c r="C1472" s="52"/>
      <c r="G1472" s="53"/>
      <c r="H1472" s="53"/>
      <c r="I1472" s="53"/>
      <c r="J1472" s="53"/>
      <c r="K1472" s="53"/>
      <c r="L1472" s="53"/>
      <c r="N1472" s="5"/>
      <c r="O1472" s="54"/>
      <c r="P1472" s="55"/>
      <c r="Q1472" s="55"/>
      <c r="Z1472" s="2"/>
      <c r="AA1472" s="3"/>
      <c r="AB1472" s="4"/>
      <c r="AC1472" s="5"/>
      <c r="AD1472" s="3"/>
      <c r="AE1472" s="3"/>
      <c r="AF1472" s="3"/>
    </row>
    <row r="1473" spans="1:32" s="1" customFormat="1" x14ac:dyDescent="0.25">
      <c r="A1473" s="3"/>
      <c r="B1473" s="3"/>
      <c r="C1473" s="52"/>
      <c r="G1473" s="53"/>
      <c r="H1473" s="53"/>
      <c r="I1473" s="53"/>
      <c r="J1473" s="53"/>
      <c r="K1473" s="53"/>
      <c r="L1473" s="53"/>
      <c r="N1473" s="5"/>
      <c r="O1473" s="54"/>
      <c r="P1473" s="55"/>
      <c r="Q1473" s="55"/>
      <c r="Z1473" s="2"/>
      <c r="AA1473" s="3"/>
      <c r="AB1473" s="4"/>
      <c r="AC1473" s="5"/>
      <c r="AD1473" s="3"/>
      <c r="AE1473" s="3"/>
      <c r="AF1473" s="3"/>
    </row>
    <row r="1474" spans="1:32" s="1" customFormat="1" x14ac:dyDescent="0.25">
      <c r="A1474" s="3"/>
      <c r="B1474" s="3"/>
      <c r="C1474" s="52"/>
      <c r="G1474" s="53"/>
      <c r="H1474" s="53"/>
      <c r="I1474" s="53"/>
      <c r="J1474" s="53"/>
      <c r="K1474" s="53"/>
      <c r="L1474" s="53"/>
      <c r="N1474" s="5"/>
      <c r="O1474" s="54"/>
      <c r="P1474" s="55"/>
      <c r="Q1474" s="55"/>
      <c r="Z1474" s="2"/>
      <c r="AA1474" s="3"/>
      <c r="AB1474" s="4"/>
      <c r="AC1474" s="5"/>
      <c r="AD1474" s="3"/>
      <c r="AE1474" s="3"/>
      <c r="AF1474" s="3"/>
    </row>
    <row r="1475" spans="1:32" s="1" customFormat="1" x14ac:dyDescent="0.25">
      <c r="A1475" s="3"/>
      <c r="B1475" s="3"/>
      <c r="C1475" s="52"/>
      <c r="G1475" s="53"/>
      <c r="H1475" s="53"/>
      <c r="I1475" s="53"/>
      <c r="J1475" s="53"/>
      <c r="K1475" s="53"/>
      <c r="L1475" s="53"/>
      <c r="N1475" s="5"/>
      <c r="O1475" s="54"/>
      <c r="P1475" s="55"/>
      <c r="Q1475" s="55"/>
      <c r="Z1475" s="2"/>
      <c r="AA1475" s="3"/>
      <c r="AB1475" s="4"/>
      <c r="AC1475" s="5"/>
      <c r="AD1475" s="3"/>
      <c r="AE1475" s="3"/>
      <c r="AF1475" s="3"/>
    </row>
    <row r="1476" spans="1:32" s="1" customFormat="1" x14ac:dyDescent="0.25">
      <c r="A1476" s="3"/>
      <c r="B1476" s="3"/>
      <c r="C1476" s="52"/>
      <c r="G1476" s="53"/>
      <c r="H1476" s="53"/>
      <c r="I1476" s="53"/>
      <c r="J1476" s="53"/>
      <c r="K1476" s="53"/>
      <c r="L1476" s="53"/>
      <c r="N1476" s="5"/>
      <c r="O1476" s="54"/>
      <c r="P1476" s="55"/>
      <c r="Q1476" s="55"/>
      <c r="Z1476" s="2"/>
      <c r="AA1476" s="3"/>
      <c r="AB1476" s="4"/>
      <c r="AC1476" s="5"/>
      <c r="AD1476" s="3"/>
      <c r="AE1476" s="3"/>
      <c r="AF1476" s="3"/>
    </row>
    <row r="1477" spans="1:32" s="1" customFormat="1" x14ac:dyDescent="0.25">
      <c r="A1477" s="3"/>
      <c r="B1477" s="3"/>
      <c r="C1477" s="52"/>
      <c r="G1477" s="53"/>
      <c r="H1477" s="53"/>
      <c r="I1477" s="53"/>
      <c r="J1477" s="53"/>
      <c r="K1477" s="53"/>
      <c r="L1477" s="53"/>
      <c r="N1477" s="5"/>
      <c r="O1477" s="54"/>
      <c r="P1477" s="55"/>
      <c r="Q1477" s="55"/>
      <c r="Z1477" s="2"/>
      <c r="AA1477" s="3"/>
      <c r="AB1477" s="4"/>
      <c r="AC1477" s="5"/>
      <c r="AD1477" s="3"/>
      <c r="AE1477" s="3"/>
      <c r="AF1477" s="3"/>
    </row>
    <row r="1478" spans="1:32" s="1" customFormat="1" x14ac:dyDescent="0.25">
      <c r="A1478" s="3"/>
      <c r="B1478" s="3"/>
      <c r="C1478" s="52"/>
      <c r="G1478" s="53"/>
      <c r="H1478" s="53"/>
      <c r="I1478" s="53"/>
      <c r="J1478" s="53"/>
      <c r="K1478" s="53"/>
      <c r="L1478" s="53"/>
      <c r="N1478" s="5"/>
      <c r="O1478" s="54"/>
      <c r="P1478" s="55"/>
      <c r="Q1478" s="55"/>
      <c r="Z1478" s="2"/>
      <c r="AA1478" s="3"/>
      <c r="AB1478" s="4"/>
      <c r="AC1478" s="5"/>
      <c r="AD1478" s="3"/>
      <c r="AE1478" s="3"/>
      <c r="AF1478" s="3"/>
    </row>
    <row r="1479" spans="1:32" s="1" customFormat="1" x14ac:dyDescent="0.25">
      <c r="A1479" s="3"/>
      <c r="B1479" s="3"/>
      <c r="C1479" s="52"/>
      <c r="G1479" s="53"/>
      <c r="H1479" s="53"/>
      <c r="I1479" s="53"/>
      <c r="J1479" s="53"/>
      <c r="K1479" s="53"/>
      <c r="L1479" s="53"/>
      <c r="N1479" s="5"/>
      <c r="O1479" s="54"/>
      <c r="P1479" s="55"/>
      <c r="Q1479" s="55"/>
      <c r="Z1479" s="2"/>
      <c r="AA1479" s="3"/>
      <c r="AB1479" s="4"/>
      <c r="AC1479" s="5"/>
      <c r="AD1479" s="3"/>
      <c r="AE1479" s="3"/>
      <c r="AF1479" s="3"/>
    </row>
    <row r="1480" spans="1:32" s="1" customFormat="1" x14ac:dyDescent="0.25">
      <c r="A1480" s="3"/>
      <c r="B1480" s="3"/>
      <c r="C1480" s="52"/>
      <c r="G1480" s="53"/>
      <c r="H1480" s="53"/>
      <c r="I1480" s="53"/>
      <c r="J1480" s="53"/>
      <c r="K1480" s="53"/>
      <c r="L1480" s="53"/>
      <c r="N1480" s="5"/>
      <c r="O1480" s="54"/>
      <c r="P1480" s="55"/>
      <c r="Q1480" s="55"/>
      <c r="Z1480" s="2"/>
      <c r="AA1480" s="3"/>
      <c r="AB1480" s="4"/>
      <c r="AC1480" s="5"/>
      <c r="AD1480" s="3"/>
      <c r="AE1480" s="3"/>
      <c r="AF1480" s="3"/>
    </row>
    <row r="1481" spans="1:32" s="1" customFormat="1" x14ac:dyDescent="0.25">
      <c r="A1481" s="3"/>
      <c r="B1481" s="3"/>
      <c r="C1481" s="52"/>
      <c r="G1481" s="53"/>
      <c r="H1481" s="53"/>
      <c r="I1481" s="53"/>
      <c r="J1481" s="53"/>
      <c r="K1481" s="53"/>
      <c r="L1481" s="53"/>
      <c r="N1481" s="5"/>
      <c r="O1481" s="54"/>
      <c r="P1481" s="55"/>
      <c r="Q1481" s="55"/>
      <c r="Z1481" s="2"/>
      <c r="AA1481" s="3"/>
      <c r="AB1481" s="4"/>
      <c r="AC1481" s="5"/>
      <c r="AD1481" s="3"/>
      <c r="AE1481" s="3"/>
      <c r="AF1481" s="3"/>
    </row>
    <row r="1482" spans="1:32" s="1" customFormat="1" x14ac:dyDescent="0.25">
      <c r="A1482" s="3"/>
      <c r="B1482" s="3"/>
      <c r="C1482" s="52"/>
      <c r="G1482" s="53"/>
      <c r="H1482" s="53"/>
      <c r="I1482" s="53"/>
      <c r="J1482" s="53"/>
      <c r="K1482" s="53"/>
      <c r="L1482" s="53"/>
      <c r="N1482" s="5"/>
      <c r="O1482" s="54"/>
      <c r="P1482" s="55"/>
      <c r="Q1482" s="55"/>
      <c r="Z1482" s="2"/>
      <c r="AA1482" s="3"/>
      <c r="AB1482" s="4"/>
      <c r="AC1482" s="5"/>
      <c r="AD1482" s="3"/>
      <c r="AE1482" s="3"/>
      <c r="AF1482" s="3"/>
    </row>
    <row r="1483" spans="1:32" s="1" customFormat="1" x14ac:dyDescent="0.25">
      <c r="A1483" s="3"/>
      <c r="B1483" s="3"/>
      <c r="C1483" s="52"/>
      <c r="G1483" s="53"/>
      <c r="H1483" s="53"/>
      <c r="I1483" s="53"/>
      <c r="J1483" s="53"/>
      <c r="K1483" s="53"/>
      <c r="L1483" s="53"/>
      <c r="N1483" s="5"/>
      <c r="O1483" s="54"/>
      <c r="P1483" s="55"/>
      <c r="Q1483" s="55"/>
      <c r="Z1483" s="2"/>
      <c r="AA1483" s="3"/>
      <c r="AB1483" s="4"/>
      <c r="AC1483" s="5"/>
      <c r="AD1483" s="3"/>
      <c r="AE1483" s="3"/>
      <c r="AF1483" s="3"/>
    </row>
    <row r="1484" spans="1:32" s="1" customFormat="1" x14ac:dyDescent="0.25">
      <c r="A1484" s="3"/>
      <c r="B1484" s="3"/>
      <c r="C1484" s="52"/>
      <c r="G1484" s="53"/>
      <c r="H1484" s="53"/>
      <c r="I1484" s="53"/>
      <c r="J1484" s="53"/>
      <c r="K1484" s="53"/>
      <c r="L1484" s="53"/>
      <c r="N1484" s="5"/>
      <c r="O1484" s="54"/>
      <c r="P1484" s="55"/>
      <c r="Q1484" s="55"/>
      <c r="Z1484" s="2"/>
      <c r="AA1484" s="3"/>
      <c r="AB1484" s="4"/>
      <c r="AC1484" s="5"/>
      <c r="AD1484" s="3"/>
      <c r="AE1484" s="3"/>
      <c r="AF1484" s="3"/>
    </row>
    <row r="1485" spans="1:32" s="1" customFormat="1" x14ac:dyDescent="0.25">
      <c r="A1485" s="3"/>
      <c r="B1485" s="3"/>
      <c r="C1485" s="52"/>
      <c r="G1485" s="53"/>
      <c r="H1485" s="53"/>
      <c r="I1485" s="53"/>
      <c r="J1485" s="53"/>
      <c r="K1485" s="53"/>
      <c r="L1485" s="53"/>
      <c r="N1485" s="5"/>
      <c r="O1485" s="54"/>
      <c r="P1485" s="55"/>
      <c r="Q1485" s="55"/>
      <c r="Z1485" s="2"/>
      <c r="AA1485" s="3"/>
      <c r="AB1485" s="4"/>
      <c r="AC1485" s="5"/>
      <c r="AD1485" s="3"/>
      <c r="AE1485" s="3"/>
      <c r="AF1485" s="3"/>
    </row>
    <row r="1486" spans="1:32" s="1" customFormat="1" x14ac:dyDescent="0.25">
      <c r="A1486" s="3"/>
      <c r="B1486" s="3"/>
      <c r="C1486" s="52"/>
      <c r="G1486" s="53"/>
      <c r="H1486" s="53"/>
      <c r="I1486" s="53"/>
      <c r="J1486" s="53"/>
      <c r="K1486" s="53"/>
      <c r="L1486" s="53"/>
      <c r="N1486" s="5"/>
      <c r="O1486" s="54"/>
      <c r="P1486" s="55"/>
      <c r="Q1486" s="55"/>
      <c r="Z1486" s="2"/>
      <c r="AA1486" s="3"/>
      <c r="AB1486" s="4"/>
      <c r="AC1486" s="5"/>
      <c r="AD1486" s="3"/>
      <c r="AE1486" s="3"/>
      <c r="AF1486" s="3"/>
    </row>
    <row r="1487" spans="1:32" s="1" customFormat="1" x14ac:dyDescent="0.25">
      <c r="A1487" s="3"/>
      <c r="B1487" s="3"/>
      <c r="C1487" s="52"/>
      <c r="G1487" s="53"/>
      <c r="H1487" s="53"/>
      <c r="I1487" s="53"/>
      <c r="J1487" s="53"/>
      <c r="K1487" s="53"/>
      <c r="L1487" s="53"/>
      <c r="N1487" s="5"/>
      <c r="O1487" s="54"/>
      <c r="P1487" s="55"/>
      <c r="Q1487" s="55"/>
      <c r="Z1487" s="2"/>
      <c r="AA1487" s="3"/>
      <c r="AB1487" s="4"/>
      <c r="AC1487" s="5"/>
      <c r="AD1487" s="3"/>
      <c r="AE1487" s="3"/>
      <c r="AF1487" s="3"/>
    </row>
    <row r="1488" spans="1:32" s="1" customFormat="1" x14ac:dyDescent="0.25">
      <c r="A1488" s="3"/>
      <c r="B1488" s="3"/>
      <c r="C1488" s="52"/>
      <c r="G1488" s="53"/>
      <c r="H1488" s="53"/>
      <c r="I1488" s="53"/>
      <c r="J1488" s="53"/>
      <c r="K1488" s="53"/>
      <c r="L1488" s="53"/>
      <c r="N1488" s="5"/>
      <c r="O1488" s="54"/>
      <c r="P1488" s="55"/>
      <c r="Q1488" s="55"/>
      <c r="Z1488" s="2"/>
      <c r="AA1488" s="3"/>
      <c r="AB1488" s="4"/>
      <c r="AC1488" s="5"/>
      <c r="AD1488" s="3"/>
      <c r="AE1488" s="3"/>
      <c r="AF1488" s="3"/>
    </row>
    <row r="1489" spans="1:32" s="1" customFormat="1" x14ac:dyDescent="0.25">
      <c r="A1489" s="3"/>
      <c r="B1489" s="3"/>
      <c r="C1489" s="52"/>
      <c r="G1489" s="53"/>
      <c r="H1489" s="53"/>
      <c r="I1489" s="53"/>
      <c r="J1489" s="53"/>
      <c r="K1489" s="53"/>
      <c r="L1489" s="53"/>
      <c r="N1489" s="5"/>
      <c r="O1489" s="54"/>
      <c r="P1489" s="55"/>
      <c r="Q1489" s="55"/>
      <c r="Z1489" s="2"/>
      <c r="AA1489" s="3"/>
      <c r="AB1489" s="4"/>
      <c r="AC1489" s="5"/>
      <c r="AD1489" s="3"/>
      <c r="AE1489" s="3"/>
      <c r="AF1489" s="3"/>
    </row>
    <row r="1490" spans="1:32" s="1" customFormat="1" x14ac:dyDescent="0.25">
      <c r="A1490" s="3"/>
      <c r="B1490" s="3"/>
      <c r="C1490" s="52"/>
      <c r="G1490" s="53"/>
      <c r="H1490" s="53"/>
      <c r="I1490" s="53"/>
      <c r="J1490" s="53"/>
      <c r="K1490" s="53"/>
      <c r="L1490" s="53"/>
      <c r="N1490" s="5"/>
      <c r="O1490" s="54"/>
      <c r="P1490" s="55"/>
      <c r="Q1490" s="55"/>
      <c r="Z1490" s="2"/>
      <c r="AA1490" s="3"/>
      <c r="AB1490" s="4"/>
      <c r="AC1490" s="5"/>
      <c r="AD1490" s="3"/>
      <c r="AE1490" s="3"/>
      <c r="AF1490" s="3"/>
    </row>
    <row r="1491" spans="1:32" s="1" customFormat="1" x14ac:dyDescent="0.25">
      <c r="A1491" s="3"/>
      <c r="B1491" s="3"/>
      <c r="C1491" s="52"/>
      <c r="G1491" s="53"/>
      <c r="H1491" s="53"/>
      <c r="I1491" s="53"/>
      <c r="J1491" s="53"/>
      <c r="K1491" s="53"/>
      <c r="L1491" s="53"/>
      <c r="N1491" s="5"/>
      <c r="O1491" s="54"/>
      <c r="P1491" s="55"/>
      <c r="Q1491" s="55"/>
      <c r="Z1491" s="2"/>
      <c r="AA1491" s="3"/>
      <c r="AB1491" s="4"/>
      <c r="AC1491" s="5"/>
      <c r="AD1491" s="3"/>
      <c r="AE1491" s="3"/>
      <c r="AF1491" s="3"/>
    </row>
    <row r="1492" spans="1:32" s="1" customFormat="1" x14ac:dyDescent="0.25">
      <c r="A1492" s="3"/>
      <c r="B1492" s="3"/>
      <c r="C1492" s="52"/>
      <c r="G1492" s="53"/>
      <c r="H1492" s="53"/>
      <c r="I1492" s="53"/>
      <c r="J1492" s="53"/>
      <c r="K1492" s="53"/>
      <c r="L1492" s="53"/>
      <c r="N1492" s="5"/>
      <c r="O1492" s="54"/>
      <c r="P1492" s="55"/>
      <c r="Q1492" s="55"/>
      <c r="Z1492" s="2"/>
      <c r="AA1492" s="3"/>
      <c r="AB1492" s="4"/>
      <c r="AC1492" s="5"/>
      <c r="AD1492" s="3"/>
      <c r="AE1492" s="3"/>
      <c r="AF1492" s="3"/>
    </row>
    <row r="1493" spans="1:32" s="1" customFormat="1" x14ac:dyDescent="0.25">
      <c r="A1493" s="3"/>
      <c r="B1493" s="3"/>
      <c r="C1493" s="52"/>
      <c r="G1493" s="53"/>
      <c r="H1493" s="53"/>
      <c r="I1493" s="53"/>
      <c r="J1493" s="53"/>
      <c r="K1493" s="53"/>
      <c r="L1493" s="53"/>
      <c r="N1493" s="5"/>
      <c r="O1493" s="54"/>
      <c r="P1493" s="55"/>
      <c r="Q1493" s="55"/>
      <c r="Z1493" s="2"/>
      <c r="AA1493" s="3"/>
      <c r="AB1493" s="4"/>
      <c r="AC1493" s="5"/>
      <c r="AD1493" s="3"/>
      <c r="AE1493" s="3"/>
      <c r="AF1493" s="3"/>
    </row>
    <row r="1494" spans="1:32" s="1" customFormat="1" x14ac:dyDescent="0.25">
      <c r="A1494" s="3"/>
      <c r="B1494" s="3"/>
      <c r="C1494" s="52"/>
      <c r="G1494" s="53"/>
      <c r="H1494" s="53"/>
      <c r="I1494" s="53"/>
      <c r="J1494" s="53"/>
      <c r="K1494" s="53"/>
      <c r="L1494" s="53"/>
      <c r="N1494" s="5"/>
      <c r="O1494" s="54"/>
      <c r="P1494" s="55"/>
      <c r="Q1494" s="55"/>
      <c r="Z1494" s="2"/>
      <c r="AA1494" s="3"/>
      <c r="AB1494" s="4"/>
      <c r="AC1494" s="5"/>
      <c r="AD1494" s="3"/>
      <c r="AE1494" s="3"/>
      <c r="AF1494" s="3"/>
    </row>
    <row r="1495" spans="1:32" s="1" customFormat="1" x14ac:dyDescent="0.25">
      <c r="A1495" s="3"/>
      <c r="B1495" s="3"/>
      <c r="C1495" s="52"/>
      <c r="G1495" s="53"/>
      <c r="H1495" s="53"/>
      <c r="I1495" s="53"/>
      <c r="J1495" s="53"/>
      <c r="K1495" s="53"/>
      <c r="L1495" s="53"/>
      <c r="N1495" s="5"/>
      <c r="O1495" s="54"/>
      <c r="P1495" s="55"/>
      <c r="Q1495" s="55"/>
      <c r="Z1495" s="2"/>
      <c r="AA1495" s="3"/>
      <c r="AB1495" s="4"/>
      <c r="AC1495" s="5"/>
      <c r="AD1495" s="3"/>
      <c r="AE1495" s="3"/>
      <c r="AF1495" s="3"/>
    </row>
    <row r="1496" spans="1:32" s="1" customFormat="1" x14ac:dyDescent="0.25">
      <c r="A1496" s="3"/>
      <c r="B1496" s="3"/>
      <c r="C1496" s="52"/>
      <c r="G1496" s="53"/>
      <c r="H1496" s="53"/>
      <c r="I1496" s="53"/>
      <c r="J1496" s="53"/>
      <c r="K1496" s="53"/>
      <c r="L1496" s="53"/>
      <c r="N1496" s="5"/>
      <c r="O1496" s="54"/>
      <c r="P1496" s="55"/>
      <c r="Q1496" s="55"/>
      <c r="Z1496" s="2"/>
      <c r="AA1496" s="3"/>
      <c r="AB1496" s="4"/>
      <c r="AC1496" s="5"/>
      <c r="AD1496" s="3"/>
      <c r="AE1496" s="3"/>
      <c r="AF1496" s="3"/>
    </row>
    <row r="1497" spans="1:32" s="1" customFormat="1" x14ac:dyDescent="0.25">
      <c r="A1497" s="3"/>
      <c r="B1497" s="3"/>
      <c r="C1497" s="52"/>
      <c r="G1497" s="53"/>
      <c r="H1497" s="53"/>
      <c r="I1497" s="53"/>
      <c r="J1497" s="53"/>
      <c r="K1497" s="53"/>
      <c r="L1497" s="53"/>
      <c r="N1497" s="5"/>
      <c r="O1497" s="54"/>
      <c r="P1497" s="55"/>
      <c r="Q1497" s="55"/>
      <c r="Z1497" s="2"/>
      <c r="AA1497" s="3"/>
      <c r="AB1497" s="4"/>
      <c r="AC1497" s="5"/>
      <c r="AD1497" s="3"/>
      <c r="AE1497" s="3"/>
      <c r="AF1497" s="3"/>
    </row>
    <row r="1498" spans="1:32" s="1" customFormat="1" x14ac:dyDescent="0.25">
      <c r="A1498" s="3"/>
      <c r="B1498" s="3"/>
      <c r="C1498" s="52"/>
      <c r="G1498" s="53"/>
      <c r="H1498" s="53"/>
      <c r="I1498" s="53"/>
      <c r="J1498" s="53"/>
      <c r="K1498" s="53"/>
      <c r="L1498" s="53"/>
      <c r="N1498" s="5"/>
      <c r="O1498" s="54"/>
      <c r="P1498" s="55"/>
      <c r="Q1498" s="55"/>
      <c r="Z1498" s="2"/>
      <c r="AA1498" s="3"/>
      <c r="AB1498" s="4"/>
      <c r="AC1498" s="5"/>
      <c r="AD1498" s="3"/>
      <c r="AE1498" s="3"/>
      <c r="AF1498" s="3"/>
    </row>
    <row r="1499" spans="1:32" s="1" customFormat="1" x14ac:dyDescent="0.25">
      <c r="A1499" s="3"/>
      <c r="B1499" s="3"/>
      <c r="C1499" s="52"/>
      <c r="G1499" s="53"/>
      <c r="H1499" s="53"/>
      <c r="I1499" s="53"/>
      <c r="J1499" s="53"/>
      <c r="K1499" s="53"/>
      <c r="L1499" s="53"/>
      <c r="N1499" s="5"/>
      <c r="O1499" s="54"/>
      <c r="P1499" s="55"/>
      <c r="Q1499" s="55"/>
      <c r="Z1499" s="2"/>
      <c r="AA1499" s="3"/>
      <c r="AB1499" s="4"/>
      <c r="AC1499" s="5"/>
      <c r="AD1499" s="3"/>
      <c r="AE1499" s="3"/>
      <c r="AF1499" s="3"/>
    </row>
    <row r="1500" spans="1:32" s="1" customFormat="1" x14ac:dyDescent="0.25">
      <c r="A1500" s="3"/>
      <c r="B1500" s="3"/>
      <c r="C1500" s="52"/>
      <c r="G1500" s="53"/>
      <c r="H1500" s="53"/>
      <c r="I1500" s="53"/>
      <c r="J1500" s="53"/>
      <c r="K1500" s="53"/>
      <c r="L1500" s="53"/>
      <c r="N1500" s="5"/>
      <c r="O1500" s="54"/>
      <c r="P1500" s="55"/>
      <c r="Q1500" s="55"/>
      <c r="Z1500" s="2"/>
      <c r="AA1500" s="3"/>
      <c r="AB1500" s="4"/>
      <c r="AC1500" s="5"/>
      <c r="AD1500" s="3"/>
      <c r="AE1500" s="3"/>
      <c r="AF1500" s="3"/>
    </row>
    <row r="1501" spans="1:32" s="1" customFormat="1" x14ac:dyDescent="0.25">
      <c r="A1501" s="3"/>
      <c r="B1501" s="3"/>
      <c r="C1501" s="52"/>
      <c r="G1501" s="53"/>
      <c r="H1501" s="53"/>
      <c r="I1501" s="53"/>
      <c r="J1501" s="53"/>
      <c r="K1501" s="53"/>
      <c r="L1501" s="53"/>
      <c r="N1501" s="5"/>
      <c r="O1501" s="54"/>
      <c r="P1501" s="55"/>
      <c r="Q1501" s="55"/>
      <c r="Z1501" s="2"/>
      <c r="AA1501" s="3"/>
      <c r="AB1501" s="4"/>
      <c r="AC1501" s="5"/>
      <c r="AD1501" s="3"/>
      <c r="AE1501" s="3"/>
      <c r="AF1501" s="3"/>
    </row>
  </sheetData>
  <sheetProtection algorithmName="SHA-512" hashValue="WqZQsfWjiQGBlCMeU46nlxtyVD8Ckl85pJvlvkaQwNzmEXsfnQJ4i+4AyWJUymxL8mrO6ExF6hWJYmUa5gwp9w==" saltValue="p9DlvSxBImYyAkjkKJNUhQ==" spinCount="100000" sheet="1" objects="1" scenarios="1"/>
  <mergeCells count="13">
    <mergeCell ref="A11:R11"/>
    <mergeCell ref="A12:R12"/>
    <mergeCell ref="A9:C9"/>
    <mergeCell ref="D6:R6"/>
    <mergeCell ref="D7:R7"/>
    <mergeCell ref="D8:R8"/>
    <mergeCell ref="D9:R9"/>
    <mergeCell ref="A8:C8"/>
    <mergeCell ref="A1:R2"/>
    <mergeCell ref="A3:R4"/>
    <mergeCell ref="A5:R5"/>
    <mergeCell ref="A6:C6"/>
    <mergeCell ref="A7:C7"/>
  </mergeCells>
  <hyperlinks>
    <hyperlink ref="D7" r:id="rId1" xr:uid="{9999E64E-00E4-43B4-B397-26D2311E3278}"/>
    <hyperlink ref="D9" r:id="rId2" xr:uid="{F9288BAD-080F-4DE4-A77E-BF4ADFD611C1}"/>
    <hyperlink ref="A5" r:id="rId3" xr:uid="{776C4854-7CE0-4AC8-9F52-1C5ABE30BD03}"/>
  </hyperlinks>
  <pageMargins left="0.7" right="0.7" top="0.75" bottom="0.75" header="0.3" footer="0.3"/>
  <pageSetup paperSize="9" orientation="portrait" r:id="rId4"/>
  <picture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FAEC9-7154-4BC8-9A9D-6D3A7BCAA104}">
  <dimension ref="A1:R42"/>
  <sheetViews>
    <sheetView topLeftCell="C4" workbookViewId="0">
      <selection activeCell="C21" sqref="C21:D23"/>
    </sheetView>
  </sheetViews>
  <sheetFormatPr defaultRowHeight="15" x14ac:dyDescent="0.25"/>
  <cols>
    <col min="1" max="1" width="9.140625" style="66"/>
    <col min="2" max="2" width="17.7109375" style="66" customWidth="1"/>
    <col min="3" max="3" width="26.5703125" style="66" customWidth="1"/>
    <col min="4" max="4" width="19.140625" style="66" customWidth="1"/>
    <col min="5" max="5" width="9.28515625" style="66" customWidth="1"/>
    <col min="6" max="6" width="25.28515625" style="66" customWidth="1"/>
    <col min="7" max="7" width="19.140625" style="66" customWidth="1"/>
    <col min="8" max="8" width="9.140625" style="66"/>
    <col min="9" max="9" width="22.7109375" style="66" customWidth="1"/>
    <col min="10" max="10" width="20.85546875" style="66" customWidth="1"/>
    <col min="11" max="11" width="38.5703125" style="66" customWidth="1"/>
    <col min="12" max="12" width="20.7109375" style="66" customWidth="1"/>
    <col min="13" max="13" width="9.85546875" style="66" customWidth="1"/>
    <col min="14" max="14" width="15" style="66" customWidth="1"/>
    <col min="15" max="16" width="43.5703125" style="66" customWidth="1"/>
    <col min="17" max="16384" width="9.140625" style="66"/>
  </cols>
  <sheetData>
    <row r="1" spans="1:18" ht="27.75" customHeight="1" x14ac:dyDescent="0.45">
      <c r="A1" s="227" t="s">
        <v>9</v>
      </c>
      <c r="B1" s="227"/>
      <c r="C1" s="227"/>
      <c r="D1" s="227"/>
      <c r="E1" s="227"/>
      <c r="F1" s="227"/>
      <c r="G1" s="227"/>
      <c r="H1" s="227"/>
      <c r="I1" s="227"/>
      <c r="J1" s="227"/>
      <c r="K1" s="227"/>
      <c r="L1" s="104"/>
      <c r="M1" s="104"/>
      <c r="N1" s="104"/>
      <c r="O1" s="104"/>
      <c r="P1" s="104"/>
      <c r="Q1" s="104"/>
      <c r="R1" s="104"/>
    </row>
    <row r="4" spans="1:18" ht="15.75" thickBot="1" x14ac:dyDescent="0.3">
      <c r="L4" s="183"/>
    </row>
    <row r="5" spans="1:18" ht="23.25" x14ac:dyDescent="0.35">
      <c r="C5" s="105" t="s">
        <v>24</v>
      </c>
      <c r="D5" s="106"/>
      <c r="E5" s="106"/>
      <c r="F5" s="106"/>
      <c r="G5" s="106"/>
      <c r="H5" s="106"/>
      <c r="I5" s="106"/>
      <c r="J5" s="107"/>
    </row>
    <row r="6" spans="1:18" x14ac:dyDescent="0.25">
      <c r="C6" s="93"/>
      <c r="J6" s="92"/>
      <c r="L6" s="183"/>
    </row>
    <row r="7" spans="1:18" ht="15.75" x14ac:dyDescent="0.25">
      <c r="C7" s="108" t="s">
        <v>25</v>
      </c>
      <c r="J7" s="92"/>
      <c r="L7" s="183"/>
    </row>
    <row r="8" spans="1:18" x14ac:dyDescent="0.25">
      <c r="C8" s="109" t="s">
        <v>15</v>
      </c>
      <c r="D8" s="101">
        <v>44546.729166666664</v>
      </c>
      <c r="F8" s="95" t="s">
        <v>26</v>
      </c>
      <c r="G8" s="225" t="s">
        <v>36</v>
      </c>
      <c r="H8" s="225"/>
      <c r="I8" s="225"/>
      <c r="J8" s="226"/>
      <c r="L8" s="184"/>
    </row>
    <row r="9" spans="1:18" x14ac:dyDescent="0.25">
      <c r="C9" s="109" t="s">
        <v>19</v>
      </c>
      <c r="D9" s="102">
        <f ca="1">TODAY()-D8</f>
        <v>35.270833333335759</v>
      </c>
      <c r="F9" s="94" t="s">
        <v>18</v>
      </c>
      <c r="G9" s="96">
        <v>402</v>
      </c>
      <c r="I9" s="94" t="s">
        <v>42</v>
      </c>
      <c r="J9" s="114">
        <v>0.33639999999999998</v>
      </c>
      <c r="L9" s="184"/>
    </row>
    <row r="10" spans="1:18" ht="15" customHeight="1" x14ac:dyDescent="0.25">
      <c r="C10" s="109" t="s">
        <v>33</v>
      </c>
      <c r="D10" s="159">
        <v>2592000</v>
      </c>
      <c r="F10" s="94" t="s">
        <v>17</v>
      </c>
      <c r="G10" s="98">
        <v>29861290</v>
      </c>
      <c r="I10" s="228" t="s">
        <v>48</v>
      </c>
      <c r="J10" s="229"/>
      <c r="K10" s="94"/>
      <c r="L10" s="184"/>
    </row>
    <row r="11" spans="1:18" x14ac:dyDescent="0.25">
      <c r="C11" s="109" t="s">
        <v>34</v>
      </c>
      <c r="D11" s="159">
        <v>86400</v>
      </c>
      <c r="F11" s="94" t="s">
        <v>16</v>
      </c>
      <c r="G11" s="100">
        <v>3.3780000000000001</v>
      </c>
      <c r="I11" s="228"/>
      <c r="J11" s="229"/>
      <c r="K11" s="94"/>
      <c r="L11" s="184"/>
    </row>
    <row r="12" spans="1:18" ht="15" customHeight="1" x14ac:dyDescent="0.25">
      <c r="C12" s="93"/>
      <c r="F12" s="94" t="str">
        <f>"Available Seed Value (" &amp; D14 &amp; ")"</f>
        <v>Available Seed Value ($)</v>
      </c>
      <c r="G12" s="96">
        <v>108.31</v>
      </c>
      <c r="I12" s="125" t="s">
        <v>57</v>
      </c>
      <c r="J12" s="134">
        <v>24</v>
      </c>
      <c r="L12" s="184"/>
    </row>
    <row r="13" spans="1:18" x14ac:dyDescent="0.25">
      <c r="C13" s="110" t="s">
        <v>35</v>
      </c>
      <c r="F13" s="94" t="s">
        <v>11</v>
      </c>
      <c r="G13" s="206">
        <f ca="1">(NOW()-D8)/10</f>
        <v>3.5913756597226891</v>
      </c>
      <c r="I13" s="385" t="s">
        <v>151</v>
      </c>
      <c r="J13" s="124"/>
      <c r="L13" s="184"/>
    </row>
    <row r="14" spans="1:18" ht="15.75" customHeight="1" x14ac:dyDescent="0.25">
      <c r="C14" s="109" t="s">
        <v>27</v>
      </c>
      <c r="D14" s="97" t="s">
        <v>10</v>
      </c>
      <c r="F14" s="94" t="s">
        <v>13</v>
      </c>
      <c r="G14" s="206">
        <v>294.29000000000002</v>
      </c>
      <c r="I14" s="230" t="s">
        <v>112</v>
      </c>
      <c r="J14" s="231">
        <v>10</v>
      </c>
      <c r="K14" s="181"/>
      <c r="L14" s="185"/>
      <c r="M14" s="181"/>
    </row>
    <row r="15" spans="1:18" ht="15.75" customHeight="1" thickBot="1" x14ac:dyDescent="0.3">
      <c r="C15" s="109" t="s">
        <v>32</v>
      </c>
      <c r="D15" s="103">
        <v>44551</v>
      </c>
      <c r="F15" s="94" t="s">
        <v>12</v>
      </c>
      <c r="G15" s="160">
        <f ca="1">(G14+G13)/100</f>
        <v>2.9788137565972272</v>
      </c>
      <c r="I15" s="230"/>
      <c r="J15" s="231"/>
      <c r="K15" s="181"/>
      <c r="L15" s="185"/>
      <c r="M15" s="181"/>
    </row>
    <row r="16" spans="1:18" ht="15.75" customHeight="1" x14ac:dyDescent="0.25">
      <c r="C16" s="109" t="s">
        <v>30</v>
      </c>
      <c r="D16" s="98">
        <v>173</v>
      </c>
      <c r="F16" s="94" t="s">
        <v>68</v>
      </c>
      <c r="G16" s="133">
        <v>342777.42</v>
      </c>
      <c r="I16" s="163" t="s">
        <v>100</v>
      </c>
      <c r="J16" s="182"/>
      <c r="K16" s="181"/>
      <c r="L16" s="185"/>
      <c r="M16" s="181"/>
    </row>
    <row r="17" spans="3:13" x14ac:dyDescent="0.25">
      <c r="C17" s="109" t="s">
        <v>31</v>
      </c>
      <c r="D17" s="99">
        <v>5301</v>
      </c>
      <c r="F17" s="95" t="s">
        <v>28</v>
      </c>
      <c r="I17" s="93" t="s">
        <v>96</v>
      </c>
      <c r="J17" s="92"/>
      <c r="L17" s="184"/>
    </row>
    <row r="18" spans="3:13" x14ac:dyDescent="0.25">
      <c r="C18" s="109" t="s">
        <v>113</v>
      </c>
      <c r="D18" s="187" t="str">
        <f>D14 &amp; FIXED(D17/D16)</f>
        <v>$30.64</v>
      </c>
      <c r="F18" s="94" t="s">
        <v>14</v>
      </c>
      <c r="G18" s="96">
        <v>85</v>
      </c>
      <c r="I18" s="109" t="s">
        <v>97</v>
      </c>
      <c r="J18" s="161">
        <v>100</v>
      </c>
      <c r="L18" s="184"/>
    </row>
    <row r="19" spans="3:13" ht="15.75" thickBot="1" x14ac:dyDescent="0.3">
      <c r="C19" s="164" t="s">
        <v>114</v>
      </c>
      <c r="D19" s="192">
        <v>0.86</v>
      </c>
      <c r="E19" s="112"/>
      <c r="F19" s="113" t="s">
        <v>29</v>
      </c>
      <c r="G19" s="111">
        <v>417.89</v>
      </c>
      <c r="H19" s="112"/>
      <c r="I19" s="164" t="s">
        <v>98</v>
      </c>
      <c r="J19" s="162">
        <v>100</v>
      </c>
      <c r="K19" s="50"/>
      <c r="L19" s="184"/>
    </row>
    <row r="20" spans="3:13" x14ac:dyDescent="0.25">
      <c r="F20" s="370" t="s">
        <v>140</v>
      </c>
      <c r="G20" s="106"/>
      <c r="H20" s="106"/>
      <c r="I20" s="106"/>
      <c r="J20" s="107"/>
      <c r="L20" s="184"/>
    </row>
    <row r="21" spans="3:13" ht="15" customHeight="1" x14ac:dyDescent="0.25">
      <c r="C21" s="388" t="s">
        <v>154</v>
      </c>
      <c r="D21" s="388"/>
      <c r="F21" s="109" t="s">
        <v>117</v>
      </c>
      <c r="G21" s="209">
        <v>8683020.8100000005</v>
      </c>
      <c r="H21" s="224" t="s">
        <v>122</v>
      </c>
      <c r="I21" s="224"/>
      <c r="J21" s="371"/>
      <c r="L21" s="184"/>
    </row>
    <row r="22" spans="3:13" ht="15" customHeight="1" x14ac:dyDescent="0.25">
      <c r="C22" s="388"/>
      <c r="D22" s="388"/>
      <c r="F22" s="109" t="s">
        <v>118</v>
      </c>
      <c r="G22" s="209">
        <v>541326.13</v>
      </c>
      <c r="H22" s="224" t="s">
        <v>120</v>
      </c>
      <c r="I22" s="224"/>
      <c r="J22" s="371"/>
      <c r="L22" s="188"/>
    </row>
    <row r="23" spans="3:13" ht="15.75" customHeight="1" thickBot="1" x14ac:dyDescent="0.3">
      <c r="C23" s="388"/>
      <c r="D23" s="388"/>
      <c r="F23" s="164" t="s">
        <v>141</v>
      </c>
      <c r="G23" s="372" t="s">
        <v>121</v>
      </c>
      <c r="H23" s="372"/>
      <c r="I23" s="372"/>
      <c r="J23" s="373"/>
      <c r="L23" s="184"/>
    </row>
    <row r="24" spans="3:13" ht="15.75" customHeight="1" x14ac:dyDescent="0.25">
      <c r="G24" s="208"/>
      <c r="H24" s="208"/>
      <c r="I24" s="208"/>
      <c r="J24" s="208"/>
      <c r="L24" s="184"/>
    </row>
    <row r="25" spans="3:13" x14ac:dyDescent="0.25">
      <c r="C25" s="387" t="s">
        <v>153</v>
      </c>
      <c r="D25" s="387"/>
      <c r="E25" s="387"/>
      <c r="F25" s="387"/>
      <c r="G25" s="387"/>
      <c r="H25" s="387"/>
      <c r="I25" s="386" t="s">
        <v>152</v>
      </c>
      <c r="J25" s="386"/>
      <c r="L25" s="184"/>
      <c r="M25" s="60"/>
    </row>
    <row r="26" spans="3:13" x14ac:dyDescent="0.25">
      <c r="C26" s="387"/>
      <c r="D26" s="387"/>
      <c r="E26" s="387"/>
      <c r="F26" s="387"/>
      <c r="G26" s="387"/>
      <c r="H26" s="387"/>
      <c r="I26" s="386"/>
      <c r="J26" s="386"/>
      <c r="L26" s="189"/>
      <c r="M26" s="33"/>
    </row>
    <row r="27" spans="3:13" x14ac:dyDescent="0.25">
      <c r="C27" s="387"/>
      <c r="D27" s="387"/>
      <c r="E27" s="387"/>
      <c r="F27" s="387"/>
      <c r="G27" s="387"/>
      <c r="H27" s="387"/>
      <c r="I27" s="386"/>
      <c r="J27" s="386"/>
      <c r="L27" s="184"/>
      <c r="M27" s="190"/>
    </row>
    <row r="28" spans="3:13" x14ac:dyDescent="0.25">
      <c r="L28" s="184"/>
      <c r="M28" s="191"/>
    </row>
    <row r="29" spans="3:13" x14ac:dyDescent="0.25">
      <c r="L29" s="183"/>
    </row>
    <row r="30" spans="3:13" x14ac:dyDescent="0.25">
      <c r="L30" s="183"/>
    </row>
    <row r="31" spans="3:13" x14ac:dyDescent="0.25">
      <c r="L31" s="183"/>
    </row>
    <row r="32" spans="3:13" x14ac:dyDescent="0.25">
      <c r="L32" s="183"/>
    </row>
    <row r="33" spans="12:12" x14ac:dyDescent="0.25">
      <c r="L33" s="183"/>
    </row>
    <row r="34" spans="12:12" x14ac:dyDescent="0.25">
      <c r="L34" s="183"/>
    </row>
    <row r="35" spans="12:12" x14ac:dyDescent="0.25">
      <c r="L35" s="183"/>
    </row>
    <row r="36" spans="12:12" x14ac:dyDescent="0.25">
      <c r="L36" s="183"/>
    </row>
    <row r="37" spans="12:12" x14ac:dyDescent="0.25">
      <c r="L37" s="183"/>
    </row>
    <row r="38" spans="12:12" x14ac:dyDescent="0.25">
      <c r="L38" s="183"/>
    </row>
    <row r="39" spans="12:12" x14ac:dyDescent="0.25">
      <c r="L39" s="183"/>
    </row>
    <row r="40" spans="12:12" x14ac:dyDescent="0.25">
      <c r="L40" s="183"/>
    </row>
    <row r="41" spans="12:12" x14ac:dyDescent="0.25">
      <c r="L41" s="183"/>
    </row>
    <row r="42" spans="12:12" x14ac:dyDescent="0.25">
      <c r="L42" s="183"/>
    </row>
  </sheetData>
  <mergeCells count="11">
    <mergeCell ref="I25:J27"/>
    <mergeCell ref="C25:H27"/>
    <mergeCell ref="C21:D23"/>
    <mergeCell ref="H21:J21"/>
    <mergeCell ref="H22:J22"/>
    <mergeCell ref="G23:J23"/>
    <mergeCell ref="G8:J8"/>
    <mergeCell ref="A1:K1"/>
    <mergeCell ref="I10:J11"/>
    <mergeCell ref="I14:I15"/>
    <mergeCell ref="J14:J15"/>
  </mergeCells>
  <dataValidations count="1">
    <dataValidation type="list" allowBlank="1" showInputMessage="1" showErrorMessage="1" sqref="D14" xr:uid="{D568F382-7436-4DBB-93BF-8BB1E4FFA58A}">
      <formula1>"£,$"</formula1>
    </dataValidation>
  </dataValidations>
  <hyperlinks>
    <hyperlink ref="H21" r:id="rId1" xr:uid="{23095C08-52CE-4734-BE85-6D4FF776D635}"/>
    <hyperlink ref="H22" r:id="rId2" xr:uid="{A1F68DED-1380-47CE-BFF9-2187211F72A5}"/>
  </hyperlinks>
  <pageMargins left="0.7" right="0.7" top="0.75" bottom="0.75" header="0.3" footer="0.3"/>
  <pageSetup paperSize="9" orientation="portrait" r:id="rId3"/>
  <drawing r:id="rId4"/>
  <pictur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96AAB-4AD6-4F2F-ADFA-ECA05A713FB7}">
  <dimension ref="A1:M4"/>
  <sheetViews>
    <sheetView workbookViewId="0">
      <selection activeCell="D13" sqref="D13"/>
    </sheetView>
  </sheetViews>
  <sheetFormatPr defaultRowHeight="15" x14ac:dyDescent="0.25"/>
  <cols>
    <col min="1" max="1" width="15.28515625" style="186" customWidth="1"/>
    <col min="2" max="5" width="15.28515625" customWidth="1"/>
    <col min="6" max="9" width="15.28515625" style="195" customWidth="1"/>
  </cols>
  <sheetData>
    <row r="1" spans="1:13" x14ac:dyDescent="0.25">
      <c r="A1" s="196" t="s">
        <v>104</v>
      </c>
      <c r="B1" s="197" t="s">
        <v>125</v>
      </c>
      <c r="C1" s="197" t="s">
        <v>14</v>
      </c>
      <c r="D1" s="197" t="s">
        <v>116</v>
      </c>
      <c r="E1" s="197" t="s">
        <v>103</v>
      </c>
      <c r="F1" s="198" t="s">
        <v>126</v>
      </c>
      <c r="G1" s="198" t="s">
        <v>127</v>
      </c>
      <c r="H1" s="198" t="s">
        <v>128</v>
      </c>
      <c r="I1" s="198" t="s">
        <v>129</v>
      </c>
    </row>
    <row r="4" spans="1:13" x14ac:dyDescent="0.25">
      <c r="M4" s="195"/>
    </row>
  </sheetData>
  <pageMargins left="0.7" right="0.7" top="0.75" bottom="0.75" header="0.3" footer="0.3"/>
  <pictur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0D5DC-D3CC-4857-B208-03D21C78B23C}">
  <dimension ref="A1:AV1492"/>
  <sheetViews>
    <sheetView zoomScale="55" zoomScaleNormal="55" workbookViewId="0">
      <selection activeCell="AF51" sqref="AF51:AI53"/>
    </sheetView>
  </sheetViews>
  <sheetFormatPr defaultRowHeight="15" customHeight="1" x14ac:dyDescent="0.25"/>
  <cols>
    <col min="1" max="1" width="1.140625" style="83" customWidth="1"/>
    <col min="2" max="3" width="11.42578125" style="83" customWidth="1"/>
    <col min="4" max="5" width="11.42578125" style="115" customWidth="1"/>
    <col min="6" max="6" width="1.42578125" style="115" customWidth="1"/>
    <col min="7" max="10" width="11.42578125" style="121" customWidth="1"/>
    <col min="11" max="11" width="1.42578125" style="121" customWidth="1"/>
    <col min="12" max="12" width="11.42578125" style="121" customWidth="1"/>
    <col min="13" max="13" width="11.42578125" style="115" customWidth="1"/>
    <col min="14" max="14" width="11.42578125" style="118" customWidth="1"/>
    <col min="15" max="15" width="11.42578125" style="122" customWidth="1"/>
    <col min="16" max="16" width="1.42578125" style="120" customWidth="1"/>
    <col min="17" max="17" width="11.42578125" style="120" customWidth="1"/>
    <col min="18" max="20" width="11.42578125" style="115" customWidth="1"/>
    <col min="21" max="21" width="1.42578125" style="115" customWidth="1"/>
    <col min="22" max="25" width="11.42578125" style="115" customWidth="1"/>
    <col min="26" max="26" width="1" style="116" customWidth="1"/>
    <col min="27" max="27" width="11.42578125" style="117" customWidth="1"/>
    <col min="28" max="28" width="11.42578125" style="118" customWidth="1"/>
    <col min="29" max="30" width="11.42578125" style="83" customWidth="1"/>
    <col min="31" max="31" width="1.140625" style="83" customWidth="1"/>
    <col min="32" max="35" width="11.42578125" style="83" customWidth="1"/>
    <col min="36" max="36" width="1.140625" style="83" customWidth="1"/>
    <col min="37" max="44" width="11.42578125" style="83" customWidth="1"/>
    <col min="45" max="16384" width="9.140625" style="83"/>
  </cols>
  <sheetData>
    <row r="1" spans="1:44" ht="39.75" customHeight="1" thickBot="1" x14ac:dyDescent="0.75">
      <c r="A1" s="146"/>
      <c r="B1" s="331" t="s">
        <v>49</v>
      </c>
      <c r="C1" s="331"/>
      <c r="D1" s="331"/>
      <c r="E1" s="331"/>
      <c r="F1" s="331"/>
      <c r="G1" s="331"/>
      <c r="H1" s="331"/>
      <c r="I1" s="331"/>
      <c r="J1" s="331"/>
      <c r="K1" s="331"/>
      <c r="L1" s="331"/>
      <c r="M1" s="331"/>
      <c r="N1" s="331"/>
      <c r="O1" s="331"/>
      <c r="P1" s="331"/>
      <c r="Q1" s="331"/>
      <c r="R1" s="331"/>
      <c r="S1" s="331"/>
      <c r="T1" s="331"/>
      <c r="U1" s="331"/>
      <c r="V1" s="331"/>
      <c r="W1" s="331"/>
      <c r="X1" s="331"/>
      <c r="Y1" s="331"/>
      <c r="Z1" s="331"/>
      <c r="AA1" s="331"/>
      <c r="AB1" s="331"/>
      <c r="AC1" s="331"/>
      <c r="AD1" s="331"/>
      <c r="AE1" s="331"/>
      <c r="AF1" s="331"/>
      <c r="AG1" s="331"/>
      <c r="AH1" s="331"/>
      <c r="AI1" s="331"/>
      <c r="AJ1" s="331"/>
      <c r="AK1" s="331"/>
      <c r="AL1" s="331"/>
      <c r="AM1" s="331"/>
      <c r="AN1" s="331"/>
      <c r="AO1" s="356"/>
      <c r="AP1" s="356"/>
      <c r="AQ1" s="356"/>
      <c r="AR1" s="356"/>
    </row>
    <row r="2" spans="1:44" ht="39.75" customHeight="1" x14ac:dyDescent="0.4">
      <c r="A2" s="136"/>
      <c r="B2" s="238" t="s">
        <v>80</v>
      </c>
      <c r="C2" s="239"/>
      <c r="D2" s="239"/>
      <c r="E2" s="240"/>
      <c r="F2" s="168"/>
      <c r="G2" s="238" t="s">
        <v>81</v>
      </c>
      <c r="H2" s="239"/>
      <c r="I2" s="239"/>
      <c r="J2" s="240"/>
      <c r="K2" s="168"/>
      <c r="L2" s="238" t="s">
        <v>82</v>
      </c>
      <c r="M2" s="239"/>
      <c r="N2" s="239"/>
      <c r="O2" s="240"/>
      <c r="P2" s="169"/>
      <c r="Q2" s="238" t="s">
        <v>74</v>
      </c>
      <c r="R2" s="239"/>
      <c r="S2" s="239"/>
      <c r="T2" s="240"/>
      <c r="U2" s="165"/>
      <c r="V2" s="238" t="s">
        <v>75</v>
      </c>
      <c r="W2" s="239"/>
      <c r="X2" s="239"/>
      <c r="Y2" s="240"/>
      <c r="Z2" s="169"/>
      <c r="AA2" s="238" t="s">
        <v>99</v>
      </c>
      <c r="AB2" s="239"/>
      <c r="AC2" s="239"/>
      <c r="AD2" s="240"/>
      <c r="AE2" s="169"/>
      <c r="AF2" s="238" t="s">
        <v>139</v>
      </c>
      <c r="AG2" s="239"/>
      <c r="AH2" s="239"/>
      <c r="AI2" s="240"/>
      <c r="AJ2" s="205"/>
      <c r="AK2" s="238" t="s">
        <v>143</v>
      </c>
      <c r="AL2" s="239"/>
      <c r="AM2" s="239"/>
      <c r="AN2" s="240"/>
      <c r="AO2" s="194"/>
    </row>
    <row r="3" spans="1:44" ht="15" customHeight="1" x14ac:dyDescent="0.4">
      <c r="A3" s="136"/>
      <c r="B3" s="232" t="s">
        <v>37</v>
      </c>
      <c r="C3" s="233"/>
      <c r="D3" s="233"/>
      <c r="E3" s="234"/>
      <c r="F3" s="171"/>
      <c r="G3" s="232" t="s">
        <v>39</v>
      </c>
      <c r="H3" s="233"/>
      <c r="I3" s="233"/>
      <c r="J3" s="234"/>
      <c r="K3" s="171"/>
      <c r="L3" s="232" t="s">
        <v>85</v>
      </c>
      <c r="M3" s="233"/>
      <c r="N3" s="233"/>
      <c r="O3" s="234"/>
      <c r="P3" s="169"/>
      <c r="Q3" s="232" t="s">
        <v>43</v>
      </c>
      <c r="R3" s="233"/>
      <c r="S3" s="233"/>
      <c r="T3" s="234"/>
      <c r="U3" s="165"/>
      <c r="V3" s="232" t="s">
        <v>83</v>
      </c>
      <c r="W3" s="233"/>
      <c r="X3" s="233"/>
      <c r="Y3" s="234"/>
      <c r="Z3" s="169"/>
      <c r="AA3" s="232" t="str">
        <f>_xlfn.CONCAT("Gross Cost For ",'Garden Data Input'!J18," Plants")</f>
        <v>Gross Cost For 100 Plants</v>
      </c>
      <c r="AB3" s="233"/>
      <c r="AC3" s="233"/>
      <c r="AD3" s="234"/>
      <c r="AE3" s="169"/>
      <c r="AF3" s="232" t="s">
        <v>115</v>
      </c>
      <c r="AG3" s="233"/>
      <c r="AH3" s="233"/>
      <c r="AI3" s="234"/>
      <c r="AJ3" s="201"/>
      <c r="AK3" s="232" t="s">
        <v>146</v>
      </c>
      <c r="AL3" s="233"/>
      <c r="AM3" s="233"/>
      <c r="AN3" s="234"/>
    </row>
    <row r="4" spans="1:44" ht="15" customHeight="1" x14ac:dyDescent="0.25">
      <c r="A4" s="147"/>
      <c r="B4" s="232"/>
      <c r="C4" s="233"/>
      <c r="D4" s="233"/>
      <c r="E4" s="234"/>
      <c r="F4" s="157"/>
      <c r="G4" s="232"/>
      <c r="H4" s="233"/>
      <c r="I4" s="233"/>
      <c r="J4" s="234"/>
      <c r="K4" s="157"/>
      <c r="L4" s="232"/>
      <c r="M4" s="233"/>
      <c r="N4" s="233"/>
      <c r="O4" s="234"/>
      <c r="P4" s="169"/>
      <c r="Q4" s="232"/>
      <c r="R4" s="233"/>
      <c r="S4" s="233"/>
      <c r="T4" s="234"/>
      <c r="U4" s="165"/>
      <c r="V4" s="232"/>
      <c r="W4" s="233"/>
      <c r="X4" s="233"/>
      <c r="Y4" s="234"/>
      <c r="Z4" s="169"/>
      <c r="AA4" s="232"/>
      <c r="AB4" s="233"/>
      <c r="AC4" s="233"/>
      <c r="AD4" s="234"/>
      <c r="AE4" s="169"/>
      <c r="AF4" s="232"/>
      <c r="AG4" s="233"/>
      <c r="AH4" s="233"/>
      <c r="AI4" s="234"/>
      <c r="AJ4" s="201"/>
      <c r="AK4" s="232"/>
      <c r="AL4" s="233"/>
      <c r="AM4" s="233"/>
      <c r="AN4" s="234"/>
    </row>
    <row r="5" spans="1:44" ht="15" customHeight="1" x14ac:dyDescent="0.7">
      <c r="A5" s="147"/>
      <c r="B5" s="247" t="str">
        <f>'Garden Data Input'!D14 &amp; FIXED('Garden Data Input'!G9*('Garden Data Input'!G12/V5))</f>
        <v>$3,779.38</v>
      </c>
      <c r="C5" s="248"/>
      <c r="D5" s="248"/>
      <c r="E5" s="249"/>
      <c r="F5" s="157"/>
      <c r="G5" s="290" t="str">
        <f>FIXED(('Garden Data Input'!G9*86400)/2592000)</f>
        <v>13.40</v>
      </c>
      <c r="H5" s="291"/>
      <c r="I5" s="291"/>
      <c r="J5" s="292"/>
      <c r="K5" s="157"/>
      <c r="L5" s="287">
        <f>'Garden Data Input'!G11/V5</f>
        <v>0.29321492808917499</v>
      </c>
      <c r="M5" s="288"/>
      <c r="N5" s="288"/>
      <c r="O5" s="289"/>
      <c r="P5" s="169"/>
      <c r="Q5" s="274">
        <v>6.6799999999999998E-2</v>
      </c>
      <c r="R5" s="275"/>
      <c r="S5" s="275"/>
      <c r="T5" s="276"/>
      <c r="U5" s="169"/>
      <c r="V5" s="244">
        <f>'Garden Data Input'!G10/'Garden Data Input'!D10</f>
        <v>11.520559413580246</v>
      </c>
      <c r="W5" s="245"/>
      <c r="X5" s="245"/>
      <c r="Y5" s="246"/>
      <c r="Z5" s="169"/>
      <c r="AA5" s="244" t="str">
        <f>'Garden Data Input'!D14 &amp; FIXED('Garden Data Input'!J18*(FIXED((Q10*(('Garden Data Input'!G12/V5)/L5))+((Q10*(('Garden Data Input'!G12/V5)/L5))*Q5))))</f>
        <v>$1,151.00</v>
      </c>
      <c r="AB5" s="245"/>
      <c r="AC5" s="245"/>
      <c r="AD5" s="246"/>
      <c r="AE5" s="169"/>
      <c r="AF5" s="241">
        <f>'Garden Data'!G25/'Garden Data Input'!D19</f>
        <v>1.1364919693378875E-2</v>
      </c>
      <c r="AG5" s="242"/>
      <c r="AH5" s="242"/>
      <c r="AI5" s="243"/>
      <c r="AJ5" s="210"/>
      <c r="AK5" s="253">
        <f ca="1">L5-(('Garden Data Input'!G13/100)*L5)</f>
        <v>0.28268447853110695</v>
      </c>
      <c r="AL5" s="254"/>
      <c r="AM5" s="254"/>
      <c r="AN5" s="255"/>
    </row>
    <row r="6" spans="1:44" ht="15" customHeight="1" x14ac:dyDescent="0.7">
      <c r="A6" s="147"/>
      <c r="B6" s="247"/>
      <c r="C6" s="248"/>
      <c r="D6" s="248"/>
      <c r="E6" s="249"/>
      <c r="F6" s="157"/>
      <c r="G6" s="290"/>
      <c r="H6" s="291"/>
      <c r="I6" s="291"/>
      <c r="J6" s="292"/>
      <c r="K6" s="157"/>
      <c r="L6" s="287"/>
      <c r="M6" s="288"/>
      <c r="N6" s="288"/>
      <c r="O6" s="289"/>
      <c r="P6" s="169"/>
      <c r="Q6" s="274"/>
      <c r="R6" s="275"/>
      <c r="S6" s="275"/>
      <c r="T6" s="276"/>
      <c r="U6" s="169"/>
      <c r="V6" s="244"/>
      <c r="W6" s="245"/>
      <c r="X6" s="245"/>
      <c r="Y6" s="246"/>
      <c r="Z6" s="169"/>
      <c r="AA6" s="244"/>
      <c r="AB6" s="245"/>
      <c r="AC6" s="245"/>
      <c r="AD6" s="246"/>
      <c r="AE6" s="169"/>
      <c r="AF6" s="241"/>
      <c r="AG6" s="242"/>
      <c r="AH6" s="242"/>
      <c r="AI6" s="243"/>
      <c r="AJ6" s="210"/>
      <c r="AK6" s="253"/>
      <c r="AL6" s="254"/>
      <c r="AM6" s="254"/>
      <c r="AN6" s="255"/>
    </row>
    <row r="7" spans="1:44" ht="15" customHeight="1" x14ac:dyDescent="0.7">
      <c r="A7" s="148"/>
      <c r="B7" s="247"/>
      <c r="C7" s="248"/>
      <c r="D7" s="248"/>
      <c r="E7" s="249"/>
      <c r="F7" s="166"/>
      <c r="G7" s="290"/>
      <c r="H7" s="291"/>
      <c r="I7" s="291"/>
      <c r="J7" s="292"/>
      <c r="K7" s="166"/>
      <c r="L7" s="287"/>
      <c r="M7" s="288"/>
      <c r="N7" s="288"/>
      <c r="O7" s="289"/>
      <c r="P7" s="169"/>
      <c r="Q7" s="274"/>
      <c r="R7" s="275"/>
      <c r="S7" s="275"/>
      <c r="T7" s="276"/>
      <c r="U7" s="169"/>
      <c r="V7" s="244"/>
      <c r="W7" s="245"/>
      <c r="X7" s="245"/>
      <c r="Y7" s="246"/>
      <c r="Z7" s="169"/>
      <c r="AA7" s="244"/>
      <c r="AB7" s="245"/>
      <c r="AC7" s="245"/>
      <c r="AD7" s="246"/>
      <c r="AE7" s="169"/>
      <c r="AF7" s="241"/>
      <c r="AG7" s="242"/>
      <c r="AH7" s="242"/>
      <c r="AI7" s="243"/>
      <c r="AJ7" s="210"/>
      <c r="AK7" s="253"/>
      <c r="AL7" s="254"/>
      <c r="AM7" s="254"/>
      <c r="AN7" s="255"/>
    </row>
    <row r="8" spans="1:44" ht="15" customHeight="1" x14ac:dyDescent="0.25">
      <c r="A8" s="148"/>
      <c r="B8" s="232" t="s">
        <v>54</v>
      </c>
      <c r="C8" s="233"/>
      <c r="D8" s="233"/>
      <c r="E8" s="234"/>
      <c r="F8" s="167"/>
      <c r="G8" s="232" t="s">
        <v>79</v>
      </c>
      <c r="H8" s="233"/>
      <c r="I8" s="233"/>
      <c r="J8" s="234"/>
      <c r="K8" s="167"/>
      <c r="L8" s="232" t="s">
        <v>86</v>
      </c>
      <c r="M8" s="233"/>
      <c r="N8" s="233"/>
      <c r="O8" s="234"/>
      <c r="P8" s="169"/>
      <c r="Q8" s="232" t="s">
        <v>73</v>
      </c>
      <c r="R8" s="233"/>
      <c r="S8" s="233"/>
      <c r="T8" s="234"/>
      <c r="U8" s="169"/>
      <c r="V8" s="232" t="s">
        <v>76</v>
      </c>
      <c r="W8" s="233"/>
      <c r="X8" s="233"/>
      <c r="Y8" s="234"/>
      <c r="Z8" s="169"/>
      <c r="AA8" s="232" t="str">
        <f>_xlfn.CONCAT("Plants For ",'Garden Data Input'!D14,'Garden Data Input'!J19)</f>
        <v>Plants For $100</v>
      </c>
      <c r="AB8" s="233"/>
      <c r="AC8" s="233"/>
      <c r="AD8" s="234"/>
      <c r="AE8" s="169"/>
      <c r="AF8" s="232" t="s">
        <v>119</v>
      </c>
      <c r="AG8" s="233"/>
      <c r="AH8" s="233"/>
      <c r="AI8" s="234"/>
      <c r="AJ8" s="201"/>
      <c r="AK8" s="232" t="s">
        <v>107</v>
      </c>
      <c r="AL8" s="233"/>
      <c r="AM8" s="233"/>
      <c r="AN8" s="234"/>
    </row>
    <row r="9" spans="1:44" ht="15" customHeight="1" x14ac:dyDescent="0.25">
      <c r="A9" s="148"/>
      <c r="B9" s="232"/>
      <c r="C9" s="233"/>
      <c r="D9" s="233"/>
      <c r="E9" s="234"/>
      <c r="F9" s="167"/>
      <c r="G9" s="232"/>
      <c r="H9" s="233"/>
      <c r="I9" s="233"/>
      <c r="J9" s="234"/>
      <c r="K9" s="167"/>
      <c r="L9" s="232"/>
      <c r="M9" s="233"/>
      <c r="N9" s="233"/>
      <c r="O9" s="234"/>
      <c r="P9" s="169"/>
      <c r="Q9" s="232"/>
      <c r="R9" s="233"/>
      <c r="S9" s="233"/>
      <c r="T9" s="234"/>
      <c r="U9" s="169"/>
      <c r="V9" s="232"/>
      <c r="W9" s="233"/>
      <c r="X9" s="233"/>
      <c r="Y9" s="234"/>
      <c r="Z9" s="169"/>
      <c r="AA9" s="232"/>
      <c r="AB9" s="233"/>
      <c r="AC9" s="233"/>
      <c r="AD9" s="234"/>
      <c r="AE9" s="169"/>
      <c r="AF9" s="232"/>
      <c r="AG9" s="233"/>
      <c r="AH9" s="233"/>
      <c r="AI9" s="234"/>
      <c r="AJ9" s="201"/>
      <c r="AK9" s="232"/>
      <c r="AL9" s="233"/>
      <c r="AM9" s="233"/>
      <c r="AN9" s="234"/>
    </row>
    <row r="10" spans="1:44" ht="15" customHeight="1" x14ac:dyDescent="0.7">
      <c r="A10" s="148"/>
      <c r="B10" s="274">
        <f>IFERROR(('Garden Data Input'!G9-'Garden Data Input'!D16)/'Garden Data Input'!D16,0)</f>
        <v>1.323699421965318</v>
      </c>
      <c r="C10" s="275"/>
      <c r="D10" s="275"/>
      <c r="E10" s="276"/>
      <c r="F10" s="167"/>
      <c r="G10" s="311" t="str">
        <f>_xlfn.CONCAT(TEXT(HOUR(24/G5/24),0)," Hrs ",TEXT(MINUTE(24/G5/24),0)," Mins")</f>
        <v>1 Hrs 47 Mins</v>
      </c>
      <c r="H10" s="312"/>
      <c r="I10" s="312"/>
      <c r="J10" s="313"/>
      <c r="K10" s="167"/>
      <c r="L10" s="247" t="str">
        <f>'Garden Data Input'!D14 &amp; FIXED('Garden Data Input'!G12/V5)</f>
        <v>$9.40</v>
      </c>
      <c r="M10" s="248"/>
      <c r="N10" s="248"/>
      <c r="O10" s="249"/>
      <c r="P10" s="169"/>
      <c r="Q10" s="308">
        <f>'Garden Data Input'!J9</f>
        <v>0.33639999999999998</v>
      </c>
      <c r="R10" s="309"/>
      <c r="S10" s="309"/>
      <c r="T10" s="310"/>
      <c r="U10" s="169"/>
      <c r="V10" s="247">
        <f>V5*L5*B31</f>
        <v>0.67152200000000006</v>
      </c>
      <c r="W10" s="248"/>
      <c r="X10" s="248"/>
      <c r="Y10" s="249"/>
      <c r="Z10" s="169"/>
      <c r="AA10" s="247">
        <f>'Garden Data Input'!J19/FIXED((Q10*(('Garden Data Input'!G12/V5)/L5))+((Q10*(('Garden Data Input'!G12/V5)/L5))*Q5))</f>
        <v>8.6880973066898353</v>
      </c>
      <c r="AB10" s="248"/>
      <c r="AC10" s="248"/>
      <c r="AD10" s="249"/>
      <c r="AE10" s="169"/>
      <c r="AF10" s="241">
        <f>('Garden Data Input'!D19-'Garden Data'!L5)/'Garden Data Input'!D19</f>
        <v>0.65905240919863362</v>
      </c>
      <c r="AG10" s="242"/>
      <c r="AH10" s="242"/>
      <c r="AI10" s="243"/>
      <c r="AJ10" s="210"/>
      <c r="AK10" s="244">
        <f ca="1">'Garden Data Input'!D9</f>
        <v>35.270833333335759</v>
      </c>
      <c r="AL10" s="245"/>
      <c r="AM10" s="245"/>
      <c r="AN10" s="246"/>
    </row>
    <row r="11" spans="1:44" ht="15" customHeight="1" x14ac:dyDescent="0.7">
      <c r="A11" s="149"/>
      <c r="B11" s="274"/>
      <c r="C11" s="275"/>
      <c r="D11" s="275"/>
      <c r="E11" s="276"/>
      <c r="F11" s="158"/>
      <c r="G11" s="311"/>
      <c r="H11" s="312"/>
      <c r="I11" s="312"/>
      <c r="J11" s="313"/>
      <c r="K11" s="158"/>
      <c r="L11" s="247"/>
      <c r="M11" s="248"/>
      <c r="N11" s="248"/>
      <c r="O11" s="249"/>
      <c r="P11" s="169"/>
      <c r="Q11" s="308"/>
      <c r="R11" s="309"/>
      <c r="S11" s="309"/>
      <c r="T11" s="310"/>
      <c r="U11" s="169"/>
      <c r="V11" s="247"/>
      <c r="W11" s="248"/>
      <c r="X11" s="248"/>
      <c r="Y11" s="249"/>
      <c r="Z11" s="169"/>
      <c r="AA11" s="247"/>
      <c r="AB11" s="248"/>
      <c r="AC11" s="248"/>
      <c r="AD11" s="249"/>
      <c r="AE11" s="169"/>
      <c r="AF11" s="241"/>
      <c r="AG11" s="242"/>
      <c r="AH11" s="242"/>
      <c r="AI11" s="243"/>
      <c r="AJ11" s="210"/>
      <c r="AK11" s="244"/>
      <c r="AL11" s="245"/>
      <c r="AM11" s="245"/>
      <c r="AN11" s="246"/>
    </row>
    <row r="12" spans="1:44" ht="15" customHeight="1" x14ac:dyDescent="0.7">
      <c r="A12" s="149"/>
      <c r="B12" s="274"/>
      <c r="C12" s="275"/>
      <c r="D12" s="275"/>
      <c r="E12" s="276"/>
      <c r="F12" s="158"/>
      <c r="G12" s="311"/>
      <c r="H12" s="312"/>
      <c r="I12" s="312"/>
      <c r="J12" s="313"/>
      <c r="K12" s="158"/>
      <c r="L12" s="247"/>
      <c r="M12" s="248"/>
      <c r="N12" s="248"/>
      <c r="O12" s="249"/>
      <c r="P12" s="169"/>
      <c r="Q12" s="308"/>
      <c r="R12" s="309"/>
      <c r="S12" s="309"/>
      <c r="T12" s="310"/>
      <c r="U12" s="169"/>
      <c r="V12" s="247"/>
      <c r="W12" s="248"/>
      <c r="X12" s="248"/>
      <c r="Y12" s="249"/>
      <c r="Z12" s="169"/>
      <c r="AA12" s="247"/>
      <c r="AB12" s="248"/>
      <c r="AC12" s="248"/>
      <c r="AD12" s="249"/>
      <c r="AE12" s="169"/>
      <c r="AF12" s="241"/>
      <c r="AG12" s="242"/>
      <c r="AH12" s="242"/>
      <c r="AI12" s="243"/>
      <c r="AJ12" s="210"/>
      <c r="AK12" s="244"/>
      <c r="AL12" s="245"/>
      <c r="AM12" s="245"/>
      <c r="AN12" s="246"/>
    </row>
    <row r="13" spans="1:44" ht="15" customHeight="1" x14ac:dyDescent="0.3">
      <c r="A13" s="150"/>
      <c r="B13" s="232" t="s">
        <v>70</v>
      </c>
      <c r="C13" s="233"/>
      <c r="D13" s="233"/>
      <c r="E13" s="234"/>
      <c r="F13" s="172"/>
      <c r="G13" s="232" t="s">
        <v>41</v>
      </c>
      <c r="H13" s="233"/>
      <c r="I13" s="233"/>
      <c r="J13" s="234"/>
      <c r="K13" s="173"/>
      <c r="L13" s="232" t="s">
        <v>87</v>
      </c>
      <c r="M13" s="233"/>
      <c r="N13" s="233"/>
      <c r="O13" s="234"/>
      <c r="P13" s="169"/>
      <c r="Q13" s="232" t="s">
        <v>84</v>
      </c>
      <c r="R13" s="233"/>
      <c r="S13" s="233"/>
      <c r="T13" s="234"/>
      <c r="U13" s="169"/>
      <c r="V13" s="232" t="s">
        <v>77</v>
      </c>
      <c r="W13" s="233"/>
      <c r="X13" s="233"/>
      <c r="Y13" s="234"/>
      <c r="Z13" s="169"/>
      <c r="AA13" s="232" t="s">
        <v>101</v>
      </c>
      <c r="AB13" s="233"/>
      <c r="AC13" s="233"/>
      <c r="AD13" s="234"/>
      <c r="AE13" s="169"/>
      <c r="AF13" s="232" t="s">
        <v>149</v>
      </c>
      <c r="AG13" s="233"/>
      <c r="AH13" s="233"/>
      <c r="AI13" s="234"/>
      <c r="AJ13" s="201"/>
      <c r="AK13" s="367" t="s">
        <v>148</v>
      </c>
      <c r="AL13" s="368"/>
      <c r="AM13" s="368"/>
      <c r="AN13" s="369"/>
    </row>
    <row r="14" spans="1:44" ht="15" customHeight="1" x14ac:dyDescent="0.25">
      <c r="A14" s="151"/>
      <c r="B14" s="232"/>
      <c r="C14" s="233"/>
      <c r="D14" s="233"/>
      <c r="E14" s="234"/>
      <c r="F14" s="174"/>
      <c r="G14" s="232"/>
      <c r="H14" s="233"/>
      <c r="I14" s="233"/>
      <c r="J14" s="234"/>
      <c r="K14" s="173"/>
      <c r="L14" s="232"/>
      <c r="M14" s="233"/>
      <c r="N14" s="233"/>
      <c r="O14" s="234"/>
      <c r="P14" s="169"/>
      <c r="Q14" s="232"/>
      <c r="R14" s="233"/>
      <c r="S14" s="233"/>
      <c r="T14" s="234"/>
      <c r="U14" s="169"/>
      <c r="V14" s="232"/>
      <c r="W14" s="233"/>
      <c r="X14" s="233"/>
      <c r="Y14" s="234"/>
      <c r="Z14" s="169"/>
      <c r="AA14" s="232"/>
      <c r="AB14" s="233"/>
      <c r="AC14" s="233"/>
      <c r="AD14" s="234"/>
      <c r="AE14" s="169"/>
      <c r="AF14" s="232"/>
      <c r="AG14" s="233"/>
      <c r="AH14" s="233"/>
      <c r="AI14" s="234"/>
      <c r="AJ14" s="201"/>
      <c r="AK14" s="367"/>
      <c r="AL14" s="368"/>
      <c r="AM14" s="368"/>
      <c r="AN14" s="369"/>
    </row>
    <row r="15" spans="1:44" ht="15" customHeight="1" x14ac:dyDescent="0.7">
      <c r="A15" s="151"/>
      <c r="B15" s="247">
        <f>'Garden Data Input'!D17/FIXED(('Garden Data Input'!G12/V5)*G5)</f>
        <v>42.078107636132721</v>
      </c>
      <c r="C15" s="248"/>
      <c r="D15" s="248"/>
      <c r="E15" s="249"/>
      <c r="F15" s="174"/>
      <c r="G15" s="247">
        <f>G5*L5</f>
        <v>3.9290800363949447</v>
      </c>
      <c r="H15" s="248"/>
      <c r="I15" s="248"/>
      <c r="J15" s="249"/>
      <c r="K15" s="173"/>
      <c r="L15" s="274">
        <f>'Garden Data Input'!D11/'Garden Data Input'!D10</f>
        <v>3.3333333333333333E-2</v>
      </c>
      <c r="M15" s="275"/>
      <c r="N15" s="275"/>
      <c r="O15" s="276"/>
      <c r="P15" s="169"/>
      <c r="Q15" s="247" t="str">
        <f>'Garden Data Input'!D14 &amp; FIXED((Q10*(('Garden Data Input'!G12/V5)/L5))+((Q10*(('Garden Data Input'!G12/V5)/L5))*Q5))</f>
        <v>$11.51</v>
      </c>
      <c r="R15" s="248"/>
      <c r="S15" s="248"/>
      <c r="T15" s="249"/>
      <c r="U15" s="169"/>
      <c r="V15" s="247" t="str">
        <f>'Garden Data Input'!D14&amp;FIXED(V10*'Garden Data Input'!G18)</f>
        <v>$57.08</v>
      </c>
      <c r="W15" s="248"/>
      <c r="X15" s="248"/>
      <c r="Y15" s="249"/>
      <c r="Z15" s="169"/>
      <c r="AA15" s="262">
        <f>ROUNDDOWN(AA10,0)</f>
        <v>8</v>
      </c>
      <c r="AB15" s="263"/>
      <c r="AC15" s="263"/>
      <c r="AD15" s="264"/>
      <c r="AE15" s="169"/>
      <c r="AF15" s="241">
        <f>(('Garden Data Input'!G9*'Garden Data Input'!J9)-('Garden Data Input'!D16*'Garden Data Input'!D19))/('Garden Data Input'!G9*'Garden Data Input'!J9)</f>
        <v>-0.10017688016516706</v>
      </c>
      <c r="AG15" s="242"/>
      <c r="AH15" s="242"/>
      <c r="AI15" s="243"/>
      <c r="AJ15" s="210"/>
      <c r="AK15" s="250">
        <f ca="1">(TODAY()+(L5*100)/0.1)-1</f>
        <v>44874.214928089175</v>
      </c>
      <c r="AL15" s="251"/>
      <c r="AM15" s="251"/>
      <c r="AN15" s="252"/>
    </row>
    <row r="16" spans="1:44" ht="15" customHeight="1" x14ac:dyDescent="0.7">
      <c r="A16" s="151"/>
      <c r="B16" s="247"/>
      <c r="C16" s="248"/>
      <c r="D16" s="248"/>
      <c r="E16" s="249"/>
      <c r="F16" s="174"/>
      <c r="G16" s="247"/>
      <c r="H16" s="248"/>
      <c r="I16" s="248"/>
      <c r="J16" s="249"/>
      <c r="K16" s="173"/>
      <c r="L16" s="274"/>
      <c r="M16" s="275"/>
      <c r="N16" s="275"/>
      <c r="O16" s="276"/>
      <c r="P16" s="169"/>
      <c r="Q16" s="247"/>
      <c r="R16" s="248"/>
      <c r="S16" s="248"/>
      <c r="T16" s="249"/>
      <c r="U16" s="165"/>
      <c r="V16" s="247"/>
      <c r="W16" s="248"/>
      <c r="X16" s="248"/>
      <c r="Y16" s="249"/>
      <c r="Z16" s="169"/>
      <c r="AA16" s="262"/>
      <c r="AB16" s="263"/>
      <c r="AC16" s="263"/>
      <c r="AD16" s="264"/>
      <c r="AE16" s="169"/>
      <c r="AF16" s="241"/>
      <c r="AG16" s="242"/>
      <c r="AH16" s="242"/>
      <c r="AI16" s="243"/>
      <c r="AJ16" s="210"/>
      <c r="AK16" s="250"/>
      <c r="AL16" s="251"/>
      <c r="AM16" s="251"/>
      <c r="AN16" s="252"/>
    </row>
    <row r="17" spans="1:41" ht="15" customHeight="1" x14ac:dyDescent="0.7">
      <c r="A17" s="151"/>
      <c r="B17" s="247"/>
      <c r="C17" s="248"/>
      <c r="D17" s="248"/>
      <c r="E17" s="249"/>
      <c r="F17" s="175"/>
      <c r="G17" s="247"/>
      <c r="H17" s="248"/>
      <c r="I17" s="248"/>
      <c r="J17" s="249"/>
      <c r="K17" s="173"/>
      <c r="L17" s="274"/>
      <c r="M17" s="275"/>
      <c r="N17" s="275"/>
      <c r="O17" s="276"/>
      <c r="P17" s="169"/>
      <c r="Q17" s="247"/>
      <c r="R17" s="248"/>
      <c r="S17" s="248"/>
      <c r="T17" s="249"/>
      <c r="U17" s="165"/>
      <c r="V17" s="247"/>
      <c r="W17" s="248"/>
      <c r="X17" s="248"/>
      <c r="Y17" s="249"/>
      <c r="Z17" s="169"/>
      <c r="AA17" s="262"/>
      <c r="AB17" s="263"/>
      <c r="AC17" s="263"/>
      <c r="AD17" s="264"/>
      <c r="AE17" s="169"/>
      <c r="AF17" s="241"/>
      <c r="AG17" s="242"/>
      <c r="AH17" s="242"/>
      <c r="AI17" s="243"/>
      <c r="AJ17" s="210"/>
      <c r="AK17" s="250"/>
      <c r="AL17" s="251"/>
      <c r="AM17" s="251"/>
      <c r="AN17" s="252"/>
    </row>
    <row r="18" spans="1:41" ht="15" customHeight="1" x14ac:dyDescent="0.25">
      <c r="A18" s="152"/>
      <c r="B18" s="232" t="s">
        <v>69</v>
      </c>
      <c r="C18" s="233"/>
      <c r="D18" s="233"/>
      <c r="E18" s="234"/>
      <c r="F18" s="175"/>
      <c r="G18" s="232" t="s">
        <v>72</v>
      </c>
      <c r="H18" s="233"/>
      <c r="I18" s="233"/>
      <c r="J18" s="234"/>
      <c r="K18" s="173"/>
      <c r="L18" s="232" t="s">
        <v>38</v>
      </c>
      <c r="M18" s="233"/>
      <c r="N18" s="233"/>
      <c r="O18" s="234"/>
      <c r="P18" s="169"/>
      <c r="Q18" s="232" t="s">
        <v>44</v>
      </c>
      <c r="R18" s="233"/>
      <c r="S18" s="233"/>
      <c r="T18" s="234"/>
      <c r="U18" s="165"/>
      <c r="V18" s="232" t="s">
        <v>78</v>
      </c>
      <c r="W18" s="233"/>
      <c r="X18" s="233"/>
      <c r="Y18" s="234"/>
      <c r="Z18" s="169"/>
      <c r="AA18" s="232" t="str">
        <f>_xlfn.CONCAT("Money Lost From ",'Garden Data Input'!D14,'Garden Data Input'!J19)</f>
        <v>Money Lost From $100</v>
      </c>
      <c r="AB18" s="233"/>
      <c r="AC18" s="233"/>
      <c r="AD18" s="234"/>
      <c r="AE18" s="169"/>
      <c r="AF18" s="232" t="s">
        <v>123</v>
      </c>
      <c r="AG18" s="233"/>
      <c r="AH18" s="233"/>
      <c r="AI18" s="234"/>
      <c r="AJ18" s="201"/>
      <c r="AK18" s="232" t="s">
        <v>147</v>
      </c>
      <c r="AL18" s="233"/>
      <c r="AM18" s="233"/>
      <c r="AN18" s="234"/>
    </row>
    <row r="19" spans="1:41" ht="15" customHeight="1" x14ac:dyDescent="0.25">
      <c r="A19" s="141"/>
      <c r="B19" s="232"/>
      <c r="C19" s="233"/>
      <c r="D19" s="233"/>
      <c r="E19" s="234"/>
      <c r="F19" s="176"/>
      <c r="G19" s="232"/>
      <c r="H19" s="233"/>
      <c r="I19" s="233"/>
      <c r="J19" s="234"/>
      <c r="K19" s="177"/>
      <c r="L19" s="232"/>
      <c r="M19" s="233"/>
      <c r="N19" s="233"/>
      <c r="O19" s="234"/>
      <c r="P19" s="169"/>
      <c r="Q19" s="232"/>
      <c r="R19" s="233"/>
      <c r="S19" s="233"/>
      <c r="T19" s="234"/>
      <c r="U19" s="165"/>
      <c r="V19" s="232"/>
      <c r="W19" s="233"/>
      <c r="X19" s="233"/>
      <c r="Y19" s="234"/>
      <c r="Z19" s="169"/>
      <c r="AA19" s="232"/>
      <c r="AB19" s="233"/>
      <c r="AC19" s="233"/>
      <c r="AD19" s="234"/>
      <c r="AE19" s="169"/>
      <c r="AF19" s="232"/>
      <c r="AG19" s="233"/>
      <c r="AH19" s="233"/>
      <c r="AI19" s="234"/>
      <c r="AJ19" s="201"/>
      <c r="AK19" s="232"/>
      <c r="AL19" s="233"/>
      <c r="AM19" s="233"/>
      <c r="AN19" s="234"/>
    </row>
    <row r="20" spans="1:41" ht="15" customHeight="1" x14ac:dyDescent="0.25">
      <c r="A20" s="141"/>
      <c r="B20" s="305">
        <f>('Garden Data Input'!$G$9*'Garden Data'!Q10)/'Garden Data Input'!G16</f>
        <v>3.9452073593412309E-4</v>
      </c>
      <c r="C20" s="306"/>
      <c r="D20" s="306"/>
      <c r="E20" s="307"/>
      <c r="F20" s="169"/>
      <c r="G20" s="247" t="str">
        <f>'Garden Data Input'!D14 &amp; FIXED(('Garden Data Input'!G12/V5)*G5)</f>
        <v>$125.98</v>
      </c>
      <c r="H20" s="248"/>
      <c r="I20" s="248"/>
      <c r="J20" s="249"/>
      <c r="K20" s="169"/>
      <c r="L20" s="274">
        <f>(('Garden Data Input'!G12/V5)*G5)/('Garden Data Input'!G9*('Garden Data Input'!G12/V5))</f>
        <v>3.3333333333333333E-2</v>
      </c>
      <c r="M20" s="275"/>
      <c r="N20" s="275"/>
      <c r="O20" s="276"/>
      <c r="P20" s="169"/>
      <c r="Q20" s="308">
        <f>((Q10*(('Garden Data Input'!G12/V5)/L5))+((Q10*(('Garden Data Input'!G12/V5)/L5))*Q5))/'Garden Data Input'!G19</f>
        <v>2.7535053587958824E-2</v>
      </c>
      <c r="R20" s="309"/>
      <c r="S20" s="309"/>
      <c r="T20" s="310"/>
      <c r="U20" s="165"/>
      <c r="V20" s="247" t="str">
        <f>'Garden Data Input'!D14&amp; FIXED(V5*L5*(FIXED((('Garden Data Input'!G12/V5)/L5)*(47.3/100))))</f>
        <v>$51.24</v>
      </c>
      <c r="W20" s="248"/>
      <c r="X20" s="248"/>
      <c r="Y20" s="249"/>
      <c r="Z20" s="169"/>
      <c r="AA20" s="247" t="str">
        <f>'Garden Data Input'!D14 &amp; FIXED((AA10-AA15)*(FIXED((Q10*(('Garden Data Input'!G12/V5)/L5))+((Q10*(('Garden Data Input'!G12/V5)/L5))*Q5))))</f>
        <v>$7.92</v>
      </c>
      <c r="AB20" s="248"/>
      <c r="AC20" s="248"/>
      <c r="AD20" s="249"/>
      <c r="AE20" s="169"/>
      <c r="AF20" s="338" t="str">
        <f>'Garden Data Input'!D14</f>
        <v>$</v>
      </c>
      <c r="AG20" s="374">
        <f>'Garden Data Input'!G21/'Garden Data Input'!G22*2</f>
        <v>32.080553030019075</v>
      </c>
      <c r="AH20" s="374"/>
      <c r="AI20" s="375"/>
      <c r="AJ20" s="207"/>
      <c r="AK20" s="250">
        <f ca="1">TODAY()+AK25</f>
        <v>45546.729166666664</v>
      </c>
      <c r="AL20" s="251"/>
      <c r="AM20" s="251"/>
      <c r="AN20" s="252"/>
    </row>
    <row r="21" spans="1:41" ht="15" customHeight="1" x14ac:dyDescent="0.25">
      <c r="A21" s="141"/>
      <c r="B21" s="305"/>
      <c r="C21" s="306"/>
      <c r="D21" s="306"/>
      <c r="E21" s="307"/>
      <c r="F21" s="169"/>
      <c r="G21" s="247"/>
      <c r="H21" s="248"/>
      <c r="I21" s="248"/>
      <c r="J21" s="249"/>
      <c r="K21" s="169"/>
      <c r="L21" s="274"/>
      <c r="M21" s="275"/>
      <c r="N21" s="275"/>
      <c r="O21" s="276"/>
      <c r="P21" s="169"/>
      <c r="Q21" s="308"/>
      <c r="R21" s="309"/>
      <c r="S21" s="309"/>
      <c r="T21" s="310"/>
      <c r="U21" s="165"/>
      <c r="V21" s="247"/>
      <c r="W21" s="248"/>
      <c r="X21" s="248"/>
      <c r="Y21" s="249"/>
      <c r="Z21" s="169"/>
      <c r="AA21" s="247"/>
      <c r="AB21" s="248"/>
      <c r="AC21" s="248"/>
      <c r="AD21" s="249"/>
      <c r="AE21" s="169"/>
      <c r="AF21" s="338"/>
      <c r="AG21" s="374"/>
      <c r="AH21" s="374"/>
      <c r="AI21" s="375"/>
      <c r="AJ21" s="207"/>
      <c r="AK21" s="250"/>
      <c r="AL21" s="251"/>
      <c r="AM21" s="251"/>
      <c r="AN21" s="252"/>
    </row>
    <row r="22" spans="1:41" ht="15" customHeight="1" x14ac:dyDescent="0.25">
      <c r="A22" s="141"/>
      <c r="B22" s="305"/>
      <c r="C22" s="306"/>
      <c r="D22" s="306"/>
      <c r="E22" s="307"/>
      <c r="F22" s="169"/>
      <c r="G22" s="247"/>
      <c r="H22" s="248"/>
      <c r="I22" s="248"/>
      <c r="J22" s="249"/>
      <c r="K22" s="169"/>
      <c r="L22" s="274"/>
      <c r="M22" s="275"/>
      <c r="N22" s="275"/>
      <c r="O22" s="276"/>
      <c r="P22" s="169"/>
      <c r="Q22" s="308"/>
      <c r="R22" s="309"/>
      <c r="S22" s="309"/>
      <c r="T22" s="310"/>
      <c r="U22" s="169"/>
      <c r="V22" s="247"/>
      <c r="W22" s="248"/>
      <c r="X22" s="248"/>
      <c r="Y22" s="249"/>
      <c r="Z22" s="169"/>
      <c r="AA22" s="247"/>
      <c r="AB22" s="248"/>
      <c r="AC22" s="248"/>
      <c r="AD22" s="249"/>
      <c r="AE22" s="169"/>
      <c r="AF22" s="338"/>
      <c r="AG22" s="374"/>
      <c r="AH22" s="374"/>
      <c r="AI22" s="375"/>
      <c r="AJ22" s="207"/>
      <c r="AK22" s="250"/>
      <c r="AL22" s="251"/>
      <c r="AM22" s="251"/>
      <c r="AN22" s="252"/>
    </row>
    <row r="23" spans="1:41" ht="15" customHeight="1" x14ac:dyDescent="0.25">
      <c r="A23" s="141"/>
      <c r="B23" s="232" t="s">
        <v>65</v>
      </c>
      <c r="C23" s="233"/>
      <c r="D23" s="233"/>
      <c r="E23" s="234"/>
      <c r="F23" s="176"/>
      <c r="G23" s="232" t="s">
        <v>89</v>
      </c>
      <c r="H23" s="233"/>
      <c r="I23" s="233"/>
      <c r="J23" s="234"/>
      <c r="K23" s="169"/>
      <c r="L23" s="232" t="s">
        <v>66</v>
      </c>
      <c r="M23" s="233"/>
      <c r="N23" s="233"/>
      <c r="O23" s="234"/>
      <c r="P23" s="169"/>
      <c r="Q23" s="232" t="s">
        <v>64</v>
      </c>
      <c r="R23" s="233"/>
      <c r="S23" s="233"/>
      <c r="T23" s="234"/>
      <c r="U23" s="169"/>
      <c r="V23" s="232" t="s">
        <v>67</v>
      </c>
      <c r="W23" s="233"/>
      <c r="X23" s="233"/>
      <c r="Y23" s="234"/>
      <c r="Z23" s="169"/>
      <c r="AA23" s="232" t="s">
        <v>102</v>
      </c>
      <c r="AB23" s="233"/>
      <c r="AC23" s="233"/>
      <c r="AD23" s="234"/>
      <c r="AE23" s="169"/>
      <c r="AF23" s="232" t="s">
        <v>124</v>
      </c>
      <c r="AG23" s="233"/>
      <c r="AH23" s="233"/>
      <c r="AI23" s="234"/>
      <c r="AJ23" s="201"/>
      <c r="AK23" s="232" t="s">
        <v>145</v>
      </c>
      <c r="AL23" s="233"/>
      <c r="AM23" s="233"/>
      <c r="AN23" s="234"/>
    </row>
    <row r="24" spans="1:41" ht="15" customHeight="1" x14ac:dyDescent="0.25">
      <c r="A24" s="141"/>
      <c r="B24" s="232"/>
      <c r="C24" s="233"/>
      <c r="D24" s="233"/>
      <c r="E24" s="234"/>
      <c r="F24" s="176"/>
      <c r="G24" s="232"/>
      <c r="H24" s="233"/>
      <c r="I24" s="233"/>
      <c r="J24" s="234"/>
      <c r="K24" s="169"/>
      <c r="L24" s="232"/>
      <c r="M24" s="233"/>
      <c r="N24" s="233"/>
      <c r="O24" s="234"/>
      <c r="P24" s="169"/>
      <c r="Q24" s="232"/>
      <c r="R24" s="233"/>
      <c r="S24" s="233"/>
      <c r="T24" s="234"/>
      <c r="U24" s="169"/>
      <c r="V24" s="232"/>
      <c r="W24" s="233"/>
      <c r="X24" s="233"/>
      <c r="Y24" s="234"/>
      <c r="Z24" s="169"/>
      <c r="AA24" s="232"/>
      <c r="AB24" s="233"/>
      <c r="AC24" s="233"/>
      <c r="AD24" s="234"/>
      <c r="AE24" s="169"/>
      <c r="AF24" s="232"/>
      <c r="AG24" s="233"/>
      <c r="AH24" s="233"/>
      <c r="AI24" s="234"/>
      <c r="AJ24" s="201"/>
      <c r="AK24" s="232"/>
      <c r="AL24" s="233"/>
      <c r="AM24" s="233"/>
      <c r="AN24" s="234"/>
    </row>
    <row r="25" spans="1:41" ht="15" customHeight="1" x14ac:dyDescent="0.25">
      <c r="A25" s="141"/>
      <c r="B25" s="274">
        <f>(FIXED(FIXED((Q10*(('Garden Data Input'!G12/V5)/L5))+((Q10*(('Garden Data Input'!G12/V5)/L5))*Q5))/Q10)-(FIXED(('Garden Data Input'!G12/V5)/L5)))/FIXED(FIXED((Q10*(('Garden Data Input'!G12/V5)/L5))+((Q10*(('Garden Data Input'!G12/V5)/L5))*Q5))/Q10)</f>
        <v>6.3120981881940291E-2</v>
      </c>
      <c r="C25" s="275"/>
      <c r="D25" s="275"/>
      <c r="E25" s="276"/>
      <c r="F25" s="176"/>
      <c r="G25" s="314">
        <f>G15/'Garden Data Input'!G9</f>
        <v>9.7738309363058322E-3</v>
      </c>
      <c r="H25" s="315"/>
      <c r="I25" s="315"/>
      <c r="J25" s="316"/>
      <c r="K25" s="169"/>
      <c r="L25" s="274">
        <f>L15-L20</f>
        <v>0</v>
      </c>
      <c r="M25" s="275"/>
      <c r="N25" s="275"/>
      <c r="O25" s="276"/>
      <c r="P25" s="169"/>
      <c r="Q25" s="338" t="str">
        <f>'Garden Data Input'!D14</f>
        <v>$</v>
      </c>
      <c r="R25" s="334" t="str">
        <f>FIXED(FIXED((Q10*(('Garden Data Input'!G12/V5)/L5))+((Q10*(('Garden Data Input'!G12/V5)/L5))*Q5))/Q10)</f>
        <v>34.22</v>
      </c>
      <c r="S25" s="334"/>
      <c r="T25" s="335"/>
      <c r="U25" s="169"/>
      <c r="V25" s="247" t="str">
        <f>'Garden Data Input'!D14 &amp; FIXED(('Garden Data Input'!G12/V5)/L5)</f>
        <v>$32.06</v>
      </c>
      <c r="W25" s="248"/>
      <c r="X25" s="248"/>
      <c r="Y25" s="249"/>
      <c r="Z25" s="169"/>
      <c r="AA25" s="247" t="str">
        <f>'Garden Data Input'!D14 &amp; FIXED('Garden Data Input'!J19-(FIXED((AA10-AA15)*(FIXED((Q10*(('Garden Data Input'!G12/V5)/L5))+((Q10*(('Garden Data Input'!G12/V5)/L5))*Q5))))))</f>
        <v>$92.08</v>
      </c>
      <c r="AB25" s="248"/>
      <c r="AC25" s="248"/>
      <c r="AD25" s="249"/>
      <c r="AE25" s="169"/>
      <c r="AF25" s="338" t="str">
        <f>'Garden Data Input'!D14</f>
        <v>$</v>
      </c>
      <c r="AG25" s="374">
        <f>AG20+(AG20*Q5)</f>
        <v>34.223533972424349</v>
      </c>
      <c r="AH25" s="374"/>
      <c r="AI25" s="375"/>
      <c r="AJ25" s="207"/>
      <c r="AK25" s="247">
        <f ca="1">1000-AK10</f>
        <v>964.72916666666424</v>
      </c>
      <c r="AL25" s="248"/>
      <c r="AM25" s="248"/>
      <c r="AN25" s="249"/>
    </row>
    <row r="26" spans="1:41" ht="15" customHeight="1" x14ac:dyDescent="0.25">
      <c r="A26" s="141"/>
      <c r="B26" s="274"/>
      <c r="C26" s="275"/>
      <c r="D26" s="275"/>
      <c r="E26" s="276"/>
      <c r="F26" s="176"/>
      <c r="G26" s="314"/>
      <c r="H26" s="315"/>
      <c r="I26" s="315"/>
      <c r="J26" s="316"/>
      <c r="K26" s="169"/>
      <c r="L26" s="274"/>
      <c r="M26" s="275"/>
      <c r="N26" s="275"/>
      <c r="O26" s="276"/>
      <c r="P26" s="169"/>
      <c r="Q26" s="338"/>
      <c r="R26" s="334"/>
      <c r="S26" s="334"/>
      <c r="T26" s="335"/>
      <c r="U26" s="169"/>
      <c r="V26" s="247"/>
      <c r="W26" s="248"/>
      <c r="X26" s="248"/>
      <c r="Y26" s="249"/>
      <c r="Z26" s="169"/>
      <c r="AA26" s="247"/>
      <c r="AB26" s="248"/>
      <c r="AC26" s="248"/>
      <c r="AD26" s="249"/>
      <c r="AE26" s="169"/>
      <c r="AF26" s="338"/>
      <c r="AG26" s="374"/>
      <c r="AH26" s="374"/>
      <c r="AI26" s="375"/>
      <c r="AJ26" s="207"/>
      <c r="AK26" s="247"/>
      <c r="AL26" s="248"/>
      <c r="AM26" s="248"/>
      <c r="AN26" s="249"/>
    </row>
    <row r="27" spans="1:41" ht="15" customHeight="1" thickBot="1" x14ac:dyDescent="0.3">
      <c r="A27" s="141"/>
      <c r="B27" s="284"/>
      <c r="C27" s="285"/>
      <c r="D27" s="285"/>
      <c r="E27" s="286"/>
      <c r="F27" s="169"/>
      <c r="G27" s="317"/>
      <c r="H27" s="318"/>
      <c r="I27" s="318"/>
      <c r="J27" s="319"/>
      <c r="K27" s="169"/>
      <c r="L27" s="284"/>
      <c r="M27" s="285"/>
      <c r="N27" s="285"/>
      <c r="O27" s="286"/>
      <c r="P27" s="169"/>
      <c r="Q27" s="339"/>
      <c r="R27" s="336"/>
      <c r="S27" s="336"/>
      <c r="T27" s="337"/>
      <c r="U27" s="169"/>
      <c r="V27" s="265"/>
      <c r="W27" s="266"/>
      <c r="X27" s="266"/>
      <c r="Y27" s="267"/>
      <c r="Z27" s="169"/>
      <c r="AA27" s="247"/>
      <c r="AB27" s="248"/>
      <c r="AC27" s="248"/>
      <c r="AD27" s="249"/>
      <c r="AE27" s="169"/>
      <c r="AF27" s="339"/>
      <c r="AG27" s="376"/>
      <c r="AH27" s="376"/>
      <c r="AI27" s="377"/>
      <c r="AJ27" s="207"/>
      <c r="AK27" s="265"/>
      <c r="AL27" s="266"/>
      <c r="AM27" s="266"/>
      <c r="AN27" s="267"/>
    </row>
    <row r="28" spans="1:41" ht="39.75" customHeight="1" thickBot="1" x14ac:dyDescent="0.3">
      <c r="A28" s="141"/>
      <c r="B28" s="293" t="s">
        <v>88</v>
      </c>
      <c r="C28" s="294"/>
      <c r="D28" s="294"/>
      <c r="E28" s="294"/>
      <c r="F28" s="294"/>
      <c r="G28" s="294"/>
      <c r="H28" s="294"/>
      <c r="I28" s="294"/>
      <c r="J28" s="294"/>
      <c r="K28" s="294"/>
      <c r="L28" s="294"/>
      <c r="M28" s="294"/>
      <c r="N28" s="294"/>
      <c r="O28" s="294"/>
      <c r="P28" s="294"/>
      <c r="Q28" s="297"/>
      <c r="R28" s="297"/>
      <c r="S28" s="297"/>
      <c r="T28" s="297"/>
      <c r="U28" s="294"/>
      <c r="V28" s="294"/>
      <c r="W28" s="294"/>
      <c r="X28" s="294"/>
      <c r="Y28" s="295"/>
      <c r="Z28" s="170"/>
      <c r="AA28" s="238" t="s">
        <v>144</v>
      </c>
      <c r="AB28" s="239"/>
      <c r="AC28" s="239"/>
      <c r="AD28" s="239"/>
      <c r="AE28" s="239"/>
      <c r="AF28" s="239"/>
      <c r="AG28" s="239"/>
      <c r="AH28" s="239"/>
      <c r="AI28" s="240"/>
      <c r="AJ28" s="205"/>
      <c r="AK28" s="271" t="str">
        <f>_xlfn.CONCAT('Garden Data Input'!J14:J15," Days From Now")</f>
        <v>10 Days From Now</v>
      </c>
      <c r="AL28" s="272"/>
      <c r="AM28" s="272"/>
      <c r="AN28" s="273"/>
      <c r="AO28" s="215"/>
    </row>
    <row r="29" spans="1:41" ht="15" customHeight="1" x14ac:dyDescent="0.25">
      <c r="A29" s="141"/>
      <c r="B29" s="302" t="s">
        <v>47</v>
      </c>
      <c r="C29" s="303"/>
      <c r="D29" s="303"/>
      <c r="E29" s="304"/>
      <c r="F29" s="169"/>
      <c r="G29" s="302" t="s">
        <v>45</v>
      </c>
      <c r="H29" s="303"/>
      <c r="I29" s="303"/>
      <c r="J29" s="304"/>
      <c r="K29" s="169"/>
      <c r="L29" s="302" t="s">
        <v>46</v>
      </c>
      <c r="M29" s="303"/>
      <c r="N29" s="303"/>
      <c r="O29" s="304"/>
      <c r="P29" s="169"/>
      <c r="Q29" s="302" t="s">
        <v>71</v>
      </c>
      <c r="R29" s="303"/>
      <c r="S29" s="303"/>
      <c r="T29" s="304"/>
      <c r="U29" s="169"/>
      <c r="V29" s="302" t="s">
        <v>90</v>
      </c>
      <c r="W29" s="303"/>
      <c r="X29" s="303"/>
      <c r="Y29" s="304"/>
      <c r="Z29" s="170"/>
      <c r="AA29" s="232" t="s">
        <v>130</v>
      </c>
      <c r="AB29" s="233"/>
      <c r="AC29" s="233"/>
      <c r="AD29" s="233"/>
      <c r="AE29" s="361"/>
      <c r="AF29" s="233" t="s">
        <v>134</v>
      </c>
      <c r="AG29" s="233"/>
      <c r="AH29" s="233"/>
      <c r="AI29" s="234"/>
      <c r="AJ29" s="201"/>
      <c r="AK29" s="232" t="s">
        <v>106</v>
      </c>
      <c r="AL29" s="233"/>
      <c r="AM29" s="233"/>
      <c r="AN29" s="234"/>
      <c r="AO29" s="214"/>
    </row>
    <row r="30" spans="1:41" ht="15" customHeight="1" x14ac:dyDescent="0.25">
      <c r="A30" s="141"/>
      <c r="B30" s="232"/>
      <c r="C30" s="233"/>
      <c r="D30" s="233"/>
      <c r="E30" s="234"/>
      <c r="F30" s="169"/>
      <c r="G30" s="232"/>
      <c r="H30" s="233"/>
      <c r="I30" s="233"/>
      <c r="J30" s="234"/>
      <c r="K30" s="169"/>
      <c r="L30" s="232"/>
      <c r="M30" s="233"/>
      <c r="N30" s="233"/>
      <c r="O30" s="234"/>
      <c r="P30" s="169"/>
      <c r="Q30" s="232"/>
      <c r="R30" s="233"/>
      <c r="S30" s="233"/>
      <c r="T30" s="234"/>
      <c r="U30" s="169"/>
      <c r="V30" s="232"/>
      <c r="W30" s="233"/>
      <c r="X30" s="233"/>
      <c r="Y30" s="234"/>
      <c r="Z30" s="170"/>
      <c r="AA30" s="232"/>
      <c r="AB30" s="233"/>
      <c r="AC30" s="233"/>
      <c r="AD30" s="233"/>
      <c r="AE30" s="361"/>
      <c r="AF30" s="233"/>
      <c r="AG30" s="233"/>
      <c r="AH30" s="233"/>
      <c r="AI30" s="234"/>
      <c r="AJ30" s="201"/>
      <c r="AK30" s="232"/>
      <c r="AL30" s="233"/>
      <c r="AM30" s="233"/>
      <c r="AN30" s="234"/>
      <c r="AO30" s="214"/>
    </row>
    <row r="31" spans="1:41" ht="15" customHeight="1" x14ac:dyDescent="0.25">
      <c r="A31" s="141"/>
      <c r="B31" s="290">
        <f>((('Garden Data Input'!G12/V5)/L5)*(52.7/100))/'Garden Data Input'!G18</f>
        <v>0.19879277679100063</v>
      </c>
      <c r="C31" s="291"/>
      <c r="D31" s="291"/>
      <c r="E31" s="292"/>
      <c r="F31" s="169"/>
      <c r="G31" s="290" t="str">
        <f>'Garden Data Input'!D14 &amp; FIXED((('Garden Data Input'!G12/V5)/L5)*(52.7/100))</f>
        <v>$16.90</v>
      </c>
      <c r="H31" s="291"/>
      <c r="I31" s="291"/>
      <c r="J31" s="292"/>
      <c r="K31" s="169"/>
      <c r="L31" s="290" t="str">
        <f>'Garden Data Input'!D14 &amp; FIXED((('Garden Data Input'!G12/V5)/L5)*(47.3/100))</f>
        <v>$15.17</v>
      </c>
      <c r="M31" s="291"/>
      <c r="N31" s="291"/>
      <c r="O31" s="292"/>
      <c r="P31" s="169"/>
      <c r="Q31" s="290">
        <f>('Garden Data Input'!G11/'Garden Data Input'!G10)</f>
        <v>1.1312304324428047E-7</v>
      </c>
      <c r="R31" s="291"/>
      <c r="S31" s="291"/>
      <c r="T31" s="292"/>
      <c r="U31" s="169"/>
      <c r="V31" s="274">
        <f>G25/'Garden Data Input'!J9</f>
        <v>2.9054194222074413E-2</v>
      </c>
      <c r="W31" s="275"/>
      <c r="X31" s="275"/>
      <c r="Y31" s="276"/>
      <c r="Z31" s="170"/>
      <c r="AA31" s="253" t="str">
        <f>'Garden Data Input'!D14 &amp; FIXED(SUM(Table1[Net]))</f>
        <v>$0.00</v>
      </c>
      <c r="AB31" s="254"/>
      <c r="AC31" s="254"/>
      <c r="AD31" s="254"/>
      <c r="AE31" s="180"/>
      <c r="AF31" s="259">
        <f>(SUM(Table1[BUSD])-SUM(Table1[Gas Fees]))/'Garden Data Input'!D17</f>
        <v>0</v>
      </c>
      <c r="AG31" s="259"/>
      <c r="AH31" s="259"/>
      <c r="AI31" s="260"/>
      <c r="AJ31" s="203"/>
      <c r="AK31" s="274">
        <f ca="1">(('Garden Data Input'!J14*0.1)+'Garden Data Input'!G13)/100</f>
        <v>4.5913756597226893E-2</v>
      </c>
      <c r="AL31" s="275"/>
      <c r="AM31" s="275"/>
      <c r="AN31" s="276"/>
      <c r="AO31" s="355"/>
    </row>
    <row r="32" spans="1:41" ht="15" customHeight="1" x14ac:dyDescent="0.25">
      <c r="A32" s="141"/>
      <c r="B32" s="290"/>
      <c r="C32" s="291"/>
      <c r="D32" s="291"/>
      <c r="E32" s="292"/>
      <c r="F32" s="169"/>
      <c r="G32" s="290"/>
      <c r="H32" s="291"/>
      <c r="I32" s="291"/>
      <c r="J32" s="292"/>
      <c r="K32" s="169"/>
      <c r="L32" s="290"/>
      <c r="M32" s="291"/>
      <c r="N32" s="291"/>
      <c r="O32" s="292"/>
      <c r="P32" s="169"/>
      <c r="Q32" s="290"/>
      <c r="R32" s="291"/>
      <c r="S32" s="291"/>
      <c r="T32" s="292"/>
      <c r="U32" s="169"/>
      <c r="V32" s="274"/>
      <c r="W32" s="275"/>
      <c r="X32" s="275"/>
      <c r="Y32" s="276"/>
      <c r="Z32" s="170"/>
      <c r="AA32" s="253"/>
      <c r="AB32" s="254"/>
      <c r="AC32" s="254"/>
      <c r="AD32" s="254"/>
      <c r="AE32" s="180"/>
      <c r="AF32" s="259"/>
      <c r="AG32" s="259"/>
      <c r="AH32" s="259"/>
      <c r="AI32" s="260"/>
      <c r="AJ32" s="203"/>
      <c r="AK32" s="274"/>
      <c r="AL32" s="275"/>
      <c r="AM32" s="275"/>
      <c r="AN32" s="276"/>
      <c r="AO32" s="355"/>
    </row>
    <row r="33" spans="1:44" ht="15" customHeight="1" thickBot="1" x14ac:dyDescent="0.3">
      <c r="A33" s="141"/>
      <c r="B33" s="299"/>
      <c r="C33" s="300"/>
      <c r="D33" s="300"/>
      <c r="E33" s="301"/>
      <c r="F33" s="178"/>
      <c r="G33" s="299"/>
      <c r="H33" s="300"/>
      <c r="I33" s="300"/>
      <c r="J33" s="301"/>
      <c r="K33" s="178"/>
      <c r="L33" s="299"/>
      <c r="M33" s="300"/>
      <c r="N33" s="300"/>
      <c r="O33" s="301"/>
      <c r="P33" s="178"/>
      <c r="Q33" s="299"/>
      <c r="R33" s="300"/>
      <c r="S33" s="300"/>
      <c r="T33" s="301"/>
      <c r="U33" s="178"/>
      <c r="V33" s="284"/>
      <c r="W33" s="285"/>
      <c r="X33" s="285"/>
      <c r="Y33" s="286"/>
      <c r="Z33" s="170"/>
      <c r="AA33" s="253"/>
      <c r="AB33" s="254"/>
      <c r="AC33" s="254"/>
      <c r="AD33" s="254"/>
      <c r="AE33" s="180"/>
      <c r="AF33" s="259"/>
      <c r="AG33" s="259"/>
      <c r="AH33" s="259"/>
      <c r="AI33" s="260"/>
      <c r="AJ33" s="203"/>
      <c r="AK33" s="274"/>
      <c r="AL33" s="275"/>
      <c r="AM33" s="275"/>
      <c r="AN33" s="276"/>
      <c r="AO33" s="355"/>
      <c r="AP33" s="355"/>
      <c r="AQ33" s="355"/>
      <c r="AR33" s="355"/>
    </row>
    <row r="34" spans="1:44" ht="15" customHeight="1" x14ac:dyDescent="0.25">
      <c r="A34" s="141"/>
      <c r="B34" s="293" t="s">
        <v>92</v>
      </c>
      <c r="C34" s="294"/>
      <c r="D34" s="294"/>
      <c r="E34" s="294"/>
      <c r="F34" s="294"/>
      <c r="G34" s="294"/>
      <c r="H34" s="294"/>
      <c r="I34" s="294"/>
      <c r="J34" s="294"/>
      <c r="K34" s="294"/>
      <c r="L34" s="294"/>
      <c r="M34" s="295"/>
      <c r="N34" s="293" t="s">
        <v>95</v>
      </c>
      <c r="O34" s="294"/>
      <c r="P34" s="294"/>
      <c r="Q34" s="294"/>
      <c r="R34" s="294"/>
      <c r="S34" s="294"/>
      <c r="T34" s="294"/>
      <c r="U34" s="294"/>
      <c r="V34" s="294"/>
      <c r="W34" s="294"/>
      <c r="X34" s="294"/>
      <c r="Y34" s="295"/>
      <c r="Z34" s="170"/>
      <c r="AA34" s="232" t="s">
        <v>131</v>
      </c>
      <c r="AB34" s="233"/>
      <c r="AC34" s="233"/>
      <c r="AD34" s="233"/>
      <c r="AE34" s="361"/>
      <c r="AF34" s="233" t="s">
        <v>135</v>
      </c>
      <c r="AG34" s="233"/>
      <c r="AH34" s="233"/>
      <c r="AI34" s="234"/>
      <c r="AJ34" s="201"/>
      <c r="AK34" s="232" t="s">
        <v>105</v>
      </c>
      <c r="AL34" s="233"/>
      <c r="AM34" s="233"/>
      <c r="AN34" s="234"/>
      <c r="AO34" s="193"/>
      <c r="AP34" s="193"/>
      <c r="AQ34" s="193"/>
      <c r="AR34" s="193"/>
    </row>
    <row r="35" spans="1:44" ht="15" customHeight="1" x14ac:dyDescent="0.25">
      <c r="A35" s="141"/>
      <c r="B35" s="296"/>
      <c r="C35" s="297"/>
      <c r="D35" s="297"/>
      <c r="E35" s="297"/>
      <c r="F35" s="297"/>
      <c r="G35" s="297"/>
      <c r="H35" s="297"/>
      <c r="I35" s="297"/>
      <c r="J35" s="297"/>
      <c r="K35" s="297"/>
      <c r="L35" s="297"/>
      <c r="M35" s="298"/>
      <c r="N35" s="296"/>
      <c r="O35" s="297"/>
      <c r="P35" s="297"/>
      <c r="Q35" s="297"/>
      <c r="R35" s="297"/>
      <c r="S35" s="297"/>
      <c r="T35" s="297"/>
      <c r="U35" s="297"/>
      <c r="V35" s="297"/>
      <c r="W35" s="297"/>
      <c r="X35" s="297"/>
      <c r="Y35" s="298"/>
      <c r="Z35" s="170"/>
      <c r="AA35" s="232"/>
      <c r="AB35" s="233"/>
      <c r="AC35" s="233"/>
      <c r="AD35" s="233"/>
      <c r="AE35" s="361"/>
      <c r="AF35" s="233"/>
      <c r="AG35" s="233"/>
      <c r="AH35" s="233"/>
      <c r="AI35" s="234"/>
      <c r="AJ35" s="201"/>
      <c r="AK35" s="232"/>
      <c r="AL35" s="233"/>
      <c r="AM35" s="233"/>
      <c r="AN35" s="234"/>
      <c r="AO35" s="193"/>
      <c r="AP35" s="193"/>
      <c r="AQ35" s="193"/>
      <c r="AR35" s="193"/>
    </row>
    <row r="36" spans="1:44" ht="15" customHeight="1" x14ac:dyDescent="0.25">
      <c r="A36" s="141"/>
      <c r="B36" s="296"/>
      <c r="C36" s="297"/>
      <c r="D36" s="297"/>
      <c r="E36" s="297"/>
      <c r="F36" s="297"/>
      <c r="G36" s="297"/>
      <c r="H36" s="297"/>
      <c r="I36" s="297"/>
      <c r="J36" s="297"/>
      <c r="K36" s="297"/>
      <c r="L36" s="297"/>
      <c r="M36" s="298"/>
      <c r="N36" s="296"/>
      <c r="O36" s="297"/>
      <c r="P36" s="297"/>
      <c r="Q36" s="297"/>
      <c r="R36" s="297"/>
      <c r="S36" s="297"/>
      <c r="T36" s="297"/>
      <c r="U36" s="297"/>
      <c r="V36" s="297"/>
      <c r="W36" s="297"/>
      <c r="X36" s="297"/>
      <c r="Y36" s="298"/>
      <c r="Z36" s="170"/>
      <c r="AA36" s="253" t="str">
        <f>'Garden Data Input'!D14 &amp; FIXED(SUM(Table1[Net])-SUM(Table1[BUSD])-SUM(Table1[Gas Fees]))</f>
        <v>$0.00</v>
      </c>
      <c r="AB36" s="254"/>
      <c r="AC36" s="254"/>
      <c r="AD36" s="254"/>
      <c r="AE36" s="180"/>
      <c r="AF36" s="254">
        <f>SUM(Table1[LP Amount])/G15</f>
        <v>0</v>
      </c>
      <c r="AG36" s="254"/>
      <c r="AH36" s="254"/>
      <c r="AI36" s="255"/>
      <c r="AJ36" s="204"/>
      <c r="AK36" s="277">
        <f ca="1">AK31</f>
        <v>4.5913756597226893E-2</v>
      </c>
      <c r="AL36" s="278"/>
      <c r="AM36" s="278"/>
      <c r="AN36" s="279"/>
      <c r="AO36" s="383"/>
      <c r="AP36" s="383"/>
      <c r="AQ36" s="383"/>
      <c r="AR36" s="383"/>
    </row>
    <row r="37" spans="1:44" ht="13.5" customHeight="1" x14ac:dyDescent="0.3">
      <c r="A37" s="141"/>
      <c r="B37" s="320" t="s">
        <v>11</v>
      </c>
      <c r="C37" s="321"/>
      <c r="D37" s="321" t="s">
        <v>40</v>
      </c>
      <c r="E37" s="321"/>
      <c r="F37" s="138"/>
      <c r="G37" s="321" t="s">
        <v>93</v>
      </c>
      <c r="H37" s="321"/>
      <c r="I37" s="321"/>
      <c r="J37" s="321" t="s">
        <v>94</v>
      </c>
      <c r="K37" s="321"/>
      <c r="L37" s="321"/>
      <c r="M37" s="322"/>
      <c r="N37" s="320" t="s">
        <v>11</v>
      </c>
      <c r="O37" s="321"/>
      <c r="P37" s="321" t="s">
        <v>40</v>
      </c>
      <c r="Q37" s="321"/>
      <c r="R37" s="138"/>
      <c r="S37" s="321" t="s">
        <v>93</v>
      </c>
      <c r="T37" s="321"/>
      <c r="U37" s="321"/>
      <c r="V37" s="321" t="s">
        <v>94</v>
      </c>
      <c r="W37" s="321"/>
      <c r="X37" s="321"/>
      <c r="Y37" s="322"/>
      <c r="Z37" s="139"/>
      <c r="AA37" s="253"/>
      <c r="AB37" s="254"/>
      <c r="AC37" s="254"/>
      <c r="AD37" s="254"/>
      <c r="AE37" s="180"/>
      <c r="AF37" s="254"/>
      <c r="AG37" s="254"/>
      <c r="AH37" s="254"/>
      <c r="AI37" s="255"/>
      <c r="AJ37" s="204"/>
      <c r="AK37" s="277"/>
      <c r="AL37" s="278"/>
      <c r="AM37" s="278"/>
      <c r="AN37" s="279"/>
      <c r="AO37" s="383"/>
      <c r="AP37" s="383"/>
      <c r="AQ37" s="383"/>
      <c r="AR37" s="383"/>
    </row>
    <row r="38" spans="1:44" ht="13.5" customHeight="1" x14ac:dyDescent="0.3">
      <c r="A38" s="141"/>
      <c r="B38" s="320"/>
      <c r="C38" s="321"/>
      <c r="D38" s="321"/>
      <c r="E38" s="321"/>
      <c r="F38" s="138"/>
      <c r="G38" s="321"/>
      <c r="H38" s="321"/>
      <c r="I38" s="321"/>
      <c r="J38" s="321"/>
      <c r="K38" s="321"/>
      <c r="L38" s="321"/>
      <c r="M38" s="322"/>
      <c r="N38" s="320"/>
      <c r="O38" s="321"/>
      <c r="P38" s="321"/>
      <c r="Q38" s="321"/>
      <c r="R38" s="138"/>
      <c r="S38" s="321"/>
      <c r="T38" s="321"/>
      <c r="U38" s="321"/>
      <c r="V38" s="321"/>
      <c r="W38" s="321"/>
      <c r="X38" s="321"/>
      <c r="Y38" s="322"/>
      <c r="Z38" s="139"/>
      <c r="AA38" s="253"/>
      <c r="AB38" s="254"/>
      <c r="AC38" s="254"/>
      <c r="AD38" s="254"/>
      <c r="AE38" s="180"/>
      <c r="AF38" s="254"/>
      <c r="AG38" s="254"/>
      <c r="AH38" s="254"/>
      <c r="AI38" s="255"/>
      <c r="AJ38" s="204"/>
      <c r="AK38" s="277"/>
      <c r="AL38" s="278"/>
      <c r="AM38" s="278"/>
      <c r="AN38" s="279"/>
      <c r="AO38" s="383"/>
      <c r="AP38" s="383"/>
      <c r="AQ38" s="383"/>
      <c r="AR38" s="383"/>
    </row>
    <row r="39" spans="1:44" ht="13.5" customHeight="1" x14ac:dyDescent="0.25">
      <c r="A39" s="141"/>
      <c r="B39" s="323" t="s">
        <v>91</v>
      </c>
      <c r="C39" s="324"/>
      <c r="D39" s="280">
        <f>'Garden Data Input'!$D$16*(1 + (0.03 * 365) / (365/'Garden Data Input'!$J$12))^((1/52) * (365/'Garden Data Input'!$J$12))</f>
        <v>202.73588389694484</v>
      </c>
      <c r="E39" s="280"/>
      <c r="F39" s="280"/>
      <c r="G39" s="282" t="str">
        <f>'Garden Data Input'!$D$14 &amp; FIXED('Garden Data Input'!$G$12/$V$5 *D39)</f>
        <v>$1,906.01</v>
      </c>
      <c r="H39" s="282"/>
      <c r="I39" s="282"/>
      <c r="J39" s="282" t="str">
        <f>'Garden Data Input'!$D$14 &amp; FIXED(FIXED('Garden Data Input'!$G$12/$V$5 *D39)*0.03)</f>
        <v>$57.18</v>
      </c>
      <c r="K39" s="282"/>
      <c r="L39" s="282"/>
      <c r="M39" s="283"/>
      <c r="N39" s="323" t="s">
        <v>91</v>
      </c>
      <c r="O39" s="324"/>
      <c r="P39" s="280">
        <f>'Garden Data Input'!$G$9*(1 + (0.03 * 365) / (365/'Garden Data Input'!$J$12))^((1/52) * (365/'Garden Data Input'!$J$12))</f>
        <v>471.09725622295855</v>
      </c>
      <c r="Q39" s="280"/>
      <c r="R39" s="280"/>
      <c r="S39" s="282" t="str">
        <f>'Garden Data Input'!$D$14 &amp; FIXED('Garden Data Input'!$G$12/$V$5 *P39)</f>
        <v>$4,429.00</v>
      </c>
      <c r="T39" s="282"/>
      <c r="U39" s="282"/>
      <c r="V39" s="282" t="str">
        <f>'Garden Data Input'!$D$14 &amp; FIXED(FIXED('Garden Data Input'!$G$12/$V$5 *P39)*0.03)</f>
        <v>$132.87</v>
      </c>
      <c r="W39" s="282"/>
      <c r="X39" s="282"/>
      <c r="Y39" s="283"/>
      <c r="Z39" s="139"/>
      <c r="AA39" s="232" t="s">
        <v>132</v>
      </c>
      <c r="AB39" s="233"/>
      <c r="AC39" s="233"/>
      <c r="AD39" s="233"/>
      <c r="AE39" s="361"/>
      <c r="AF39" s="233" t="s">
        <v>136</v>
      </c>
      <c r="AG39" s="233"/>
      <c r="AH39" s="233"/>
      <c r="AI39" s="234"/>
      <c r="AJ39" s="201"/>
      <c r="AK39" s="232" t="s">
        <v>108</v>
      </c>
      <c r="AL39" s="233"/>
      <c r="AM39" s="233"/>
      <c r="AN39" s="234"/>
      <c r="AO39" s="193"/>
      <c r="AP39" s="193"/>
      <c r="AQ39" s="193"/>
      <c r="AR39" s="193"/>
    </row>
    <row r="40" spans="1:44" ht="13.5" customHeight="1" x14ac:dyDescent="0.25">
      <c r="A40" s="141"/>
      <c r="B40" s="323"/>
      <c r="C40" s="324"/>
      <c r="D40" s="280"/>
      <c r="E40" s="280"/>
      <c r="F40" s="280"/>
      <c r="G40" s="282"/>
      <c r="H40" s="282"/>
      <c r="I40" s="282"/>
      <c r="J40" s="282"/>
      <c r="K40" s="282"/>
      <c r="L40" s="282"/>
      <c r="M40" s="283"/>
      <c r="N40" s="323"/>
      <c r="O40" s="324"/>
      <c r="P40" s="280"/>
      <c r="Q40" s="280"/>
      <c r="R40" s="280"/>
      <c r="S40" s="282"/>
      <c r="T40" s="282"/>
      <c r="U40" s="282"/>
      <c r="V40" s="282"/>
      <c r="W40" s="282"/>
      <c r="X40" s="282"/>
      <c r="Y40" s="283"/>
      <c r="Z40" s="139"/>
      <c r="AA40" s="232"/>
      <c r="AB40" s="233"/>
      <c r="AC40" s="233"/>
      <c r="AD40" s="233"/>
      <c r="AE40" s="361"/>
      <c r="AF40" s="233"/>
      <c r="AG40" s="233"/>
      <c r="AH40" s="233"/>
      <c r="AI40" s="234"/>
      <c r="AJ40" s="201"/>
      <c r="AK40" s="232"/>
      <c r="AL40" s="233"/>
      <c r="AM40" s="233"/>
      <c r="AN40" s="234"/>
      <c r="AO40" s="193"/>
      <c r="AP40" s="193"/>
      <c r="AQ40" s="193"/>
      <c r="AR40" s="193"/>
    </row>
    <row r="41" spans="1:44" ht="13.5" customHeight="1" x14ac:dyDescent="0.25">
      <c r="A41" s="141"/>
      <c r="B41" s="323" t="s">
        <v>50</v>
      </c>
      <c r="C41" s="324"/>
      <c r="D41" s="280">
        <f>'Garden Data Input'!$D$16*(1 + (0.03 * 365) / (365/'Garden Data Input'!$J$12))^((1/12) * (365/'Garden Data Input'!$J$12))</f>
        <v>343.98990475514427</v>
      </c>
      <c r="E41" s="280"/>
      <c r="F41" s="280"/>
      <c r="G41" s="281" t="str">
        <f>'Garden Data Input'!$D$14 &amp; FIXED('Garden Data Input'!$G$12/$V$5 *D41)</f>
        <v>$3,234.00</v>
      </c>
      <c r="H41" s="281"/>
      <c r="I41" s="281"/>
      <c r="J41" s="282" t="str">
        <f>'Garden Data Input'!$D$14 &amp; FIXED(FIXED('Garden Data Input'!$G$12/$V$5 *D41)*0.03)</f>
        <v>$97.02</v>
      </c>
      <c r="K41" s="282"/>
      <c r="L41" s="282"/>
      <c r="M41" s="283"/>
      <c r="N41" s="323" t="s">
        <v>50</v>
      </c>
      <c r="O41" s="324"/>
      <c r="P41" s="280">
        <f>'Garden Data Input'!$G$9*(1 + (0.03 * 365) / (365/'Garden Data Input'!$J$12))^((1/12) * (365/'Garden Data Input'!$J$12))</f>
        <v>799.32914284143351</v>
      </c>
      <c r="Q41" s="280"/>
      <c r="R41" s="280"/>
      <c r="S41" s="281" t="str">
        <f>'Garden Data Input'!$D$14 &amp; FIXED('Garden Data Input'!$G$12/$V$5 *P41)</f>
        <v>$7,514.86</v>
      </c>
      <c r="T41" s="281"/>
      <c r="U41" s="281"/>
      <c r="V41" s="282" t="str">
        <f>'Garden Data Input'!$D$14 &amp; FIXED(FIXED('Garden Data Input'!$G$12/$V$5 *P41)*0.03)</f>
        <v>$225.45</v>
      </c>
      <c r="W41" s="282"/>
      <c r="X41" s="282"/>
      <c r="Y41" s="283"/>
      <c r="Z41" s="139"/>
      <c r="AA41" s="253" t="str">
        <f>'Garden Data Input'!D14 &amp; FIXED(SUM(Table1[BUSD])-SUM(Table1[Gas Fees]))</f>
        <v>$0.00</v>
      </c>
      <c r="AB41" s="254"/>
      <c r="AC41" s="254"/>
      <c r="AD41" s="254"/>
      <c r="AE41" s="180"/>
      <c r="AF41" s="254">
        <f ca="1">NOW()-'Garden Data Input'!D15</f>
        <v>31.642923263891134</v>
      </c>
      <c r="AG41" s="254"/>
      <c r="AH41" s="254"/>
      <c r="AI41" s="255"/>
      <c r="AJ41" s="200"/>
      <c r="AK41" s="287">
        <f ca="1">L5-AK36</f>
        <v>0.24730117149194808</v>
      </c>
      <c r="AL41" s="288"/>
      <c r="AM41" s="288"/>
      <c r="AN41" s="289"/>
      <c r="AO41" s="212"/>
      <c r="AP41" s="212"/>
      <c r="AQ41" s="212"/>
      <c r="AR41" s="212"/>
    </row>
    <row r="42" spans="1:44" ht="13.5" customHeight="1" x14ac:dyDescent="0.3">
      <c r="A42" s="153"/>
      <c r="B42" s="323"/>
      <c r="C42" s="324"/>
      <c r="D42" s="280"/>
      <c r="E42" s="280"/>
      <c r="F42" s="280"/>
      <c r="G42" s="281"/>
      <c r="H42" s="281"/>
      <c r="I42" s="281"/>
      <c r="J42" s="282"/>
      <c r="K42" s="282"/>
      <c r="L42" s="282"/>
      <c r="M42" s="283"/>
      <c r="N42" s="323"/>
      <c r="O42" s="324"/>
      <c r="P42" s="280"/>
      <c r="Q42" s="280"/>
      <c r="R42" s="280"/>
      <c r="S42" s="281"/>
      <c r="T42" s="281"/>
      <c r="U42" s="281"/>
      <c r="V42" s="282"/>
      <c r="W42" s="282"/>
      <c r="X42" s="282"/>
      <c r="Y42" s="283"/>
      <c r="Z42" s="139"/>
      <c r="AA42" s="253"/>
      <c r="AB42" s="254"/>
      <c r="AC42" s="254"/>
      <c r="AD42" s="254"/>
      <c r="AE42" s="180"/>
      <c r="AF42" s="254"/>
      <c r="AG42" s="254"/>
      <c r="AH42" s="254"/>
      <c r="AI42" s="255"/>
      <c r="AJ42" s="200"/>
      <c r="AK42" s="287"/>
      <c r="AL42" s="288"/>
      <c r="AM42" s="288"/>
      <c r="AN42" s="289"/>
      <c r="AO42" s="212"/>
      <c r="AP42" s="212"/>
      <c r="AQ42" s="212"/>
      <c r="AR42" s="212"/>
    </row>
    <row r="43" spans="1:44" ht="13.5" customHeight="1" x14ac:dyDescent="0.25">
      <c r="A43" s="154"/>
      <c r="B43" s="323" t="s">
        <v>55</v>
      </c>
      <c r="C43" s="324"/>
      <c r="D43" s="280">
        <f>'Garden Data Input'!$D$16*(1 + (0.03 * 365) / (365/'Garden Data Input'!$J$12))^((2/12) * (365/'Garden Data Input'!$J$12))</f>
        <v>683.98297441302452</v>
      </c>
      <c r="E43" s="280"/>
      <c r="F43" s="280"/>
      <c r="G43" s="281" t="str">
        <f>'Garden Data Input'!$D$14 &amp; FIXED('Garden Data Input'!$G$12/$V$5 *D43)</f>
        <v>$6,430.43</v>
      </c>
      <c r="H43" s="281"/>
      <c r="I43" s="281"/>
      <c r="J43" s="282" t="str">
        <f>'Garden Data Input'!$D$14 &amp; FIXED(FIXED('Garden Data Input'!$G$12/$V$5 *D43)*0.03)</f>
        <v>$192.91</v>
      </c>
      <c r="K43" s="282"/>
      <c r="L43" s="282"/>
      <c r="M43" s="283"/>
      <c r="N43" s="323" t="s">
        <v>55</v>
      </c>
      <c r="O43" s="324"/>
      <c r="P43" s="280">
        <f>'Garden Data Input'!$G$9*(1 + (0.03 * 365) / (365/'Garden Data Input'!$J$12))^((2/12) * (365/'Garden Data Input'!$J$12))</f>
        <v>1589.3708422776638</v>
      </c>
      <c r="Q43" s="280"/>
      <c r="R43" s="280"/>
      <c r="S43" s="281" t="str">
        <f>'Garden Data Input'!$D$14 &amp; FIXED('Garden Data Input'!$G$12/$V$5 *P43)</f>
        <v>$14,942.40</v>
      </c>
      <c r="T43" s="281"/>
      <c r="U43" s="281"/>
      <c r="V43" s="282" t="str">
        <f>'Garden Data Input'!$D$14 &amp; FIXED(FIXED('Garden Data Input'!$G$12/$V$5 *P43)*0.03)</f>
        <v>$448.27</v>
      </c>
      <c r="W43" s="282"/>
      <c r="X43" s="282"/>
      <c r="Y43" s="283"/>
      <c r="Z43" s="139"/>
      <c r="AA43" s="253"/>
      <c r="AB43" s="254"/>
      <c r="AC43" s="254"/>
      <c r="AD43" s="254"/>
      <c r="AE43" s="180"/>
      <c r="AF43" s="254"/>
      <c r="AG43" s="254"/>
      <c r="AH43" s="254"/>
      <c r="AI43" s="255"/>
      <c r="AJ43" s="200"/>
      <c r="AK43" s="287"/>
      <c r="AL43" s="288"/>
      <c r="AM43" s="288"/>
      <c r="AN43" s="289"/>
      <c r="AO43" s="212"/>
      <c r="AP43" s="212"/>
      <c r="AQ43" s="212"/>
      <c r="AR43" s="212"/>
    </row>
    <row r="44" spans="1:44" ht="13.5" customHeight="1" x14ac:dyDescent="0.25">
      <c r="A44" s="154"/>
      <c r="B44" s="323"/>
      <c r="C44" s="324"/>
      <c r="D44" s="280"/>
      <c r="E44" s="280"/>
      <c r="F44" s="280"/>
      <c r="G44" s="281"/>
      <c r="H44" s="281"/>
      <c r="I44" s="281"/>
      <c r="J44" s="282"/>
      <c r="K44" s="282"/>
      <c r="L44" s="282"/>
      <c r="M44" s="283"/>
      <c r="N44" s="323"/>
      <c r="O44" s="324"/>
      <c r="P44" s="280"/>
      <c r="Q44" s="280"/>
      <c r="R44" s="280"/>
      <c r="S44" s="281"/>
      <c r="T44" s="281"/>
      <c r="U44" s="281"/>
      <c r="V44" s="282"/>
      <c r="W44" s="282"/>
      <c r="X44" s="282"/>
      <c r="Y44" s="283"/>
      <c r="Z44" s="139"/>
      <c r="AA44" s="232" t="s">
        <v>138</v>
      </c>
      <c r="AB44" s="233"/>
      <c r="AC44" s="233"/>
      <c r="AD44" s="233"/>
      <c r="AE44" s="361"/>
      <c r="AF44" s="233" t="s">
        <v>137</v>
      </c>
      <c r="AG44" s="233"/>
      <c r="AH44" s="233"/>
      <c r="AI44" s="234"/>
      <c r="AJ44" s="201"/>
      <c r="AK44" s="232" t="s">
        <v>109</v>
      </c>
      <c r="AL44" s="233"/>
      <c r="AM44" s="233"/>
      <c r="AN44" s="234"/>
      <c r="AO44" s="193"/>
      <c r="AP44" s="193"/>
      <c r="AQ44" s="193"/>
      <c r="AR44" s="193"/>
    </row>
    <row r="45" spans="1:44" ht="13.5" customHeight="1" x14ac:dyDescent="0.25">
      <c r="A45" s="154"/>
      <c r="B45" s="323" t="s">
        <v>51</v>
      </c>
      <c r="C45" s="324"/>
      <c r="D45" s="280">
        <f>'Garden Data Input'!$D$16*(1 + (0.03 * 365) / (365/'Garden Data Input'!$J$12))^((3/12) * (365/'Garden Data Input'!$J$12))</f>
        <v>1360.0187180489977</v>
      </c>
      <c r="E45" s="280"/>
      <c r="F45" s="280"/>
      <c r="G45" s="281" t="str">
        <f>'Garden Data Input'!$D$14 &amp; FIXED('Garden Data Input'!$G$12/$V$5 *D45)</f>
        <v>$12,786.15</v>
      </c>
      <c r="H45" s="281"/>
      <c r="I45" s="281"/>
      <c r="J45" s="282" t="str">
        <f>'Garden Data Input'!$D$14 &amp; FIXED(FIXED('Garden Data Input'!$G$12/$V$5 *D45)*0.03)</f>
        <v>$383.58</v>
      </c>
      <c r="K45" s="282"/>
      <c r="L45" s="282"/>
      <c r="M45" s="283"/>
      <c r="N45" s="323" t="s">
        <v>51</v>
      </c>
      <c r="O45" s="324"/>
      <c r="P45" s="280">
        <f>'Garden Data Input'!$G$9*(1 + (0.03 * 365) / (365/'Garden Data Input'!$J$12))^((3/12) * (365/'Garden Data Input'!$J$12))</f>
        <v>3160.2747089924687</v>
      </c>
      <c r="Q45" s="280"/>
      <c r="R45" s="280"/>
      <c r="S45" s="281" t="str">
        <f>'Garden Data Input'!$D$14 &amp; FIXED('Garden Data Input'!$G$12/$V$5 *P45)</f>
        <v>$29,711.17</v>
      </c>
      <c r="T45" s="281"/>
      <c r="U45" s="281"/>
      <c r="V45" s="282" t="str">
        <f>'Garden Data Input'!$D$14 &amp; FIXED(FIXED('Garden Data Input'!$G$12/$V$5 *P45)*0.03)</f>
        <v>$891.34</v>
      </c>
      <c r="W45" s="282"/>
      <c r="X45" s="282"/>
      <c r="Y45" s="283"/>
      <c r="Z45" s="139"/>
      <c r="AA45" s="232"/>
      <c r="AB45" s="233"/>
      <c r="AC45" s="233"/>
      <c r="AD45" s="233"/>
      <c r="AE45" s="361"/>
      <c r="AF45" s="233"/>
      <c r="AG45" s="233"/>
      <c r="AH45" s="233"/>
      <c r="AI45" s="234"/>
      <c r="AJ45" s="201"/>
      <c r="AK45" s="232"/>
      <c r="AL45" s="233"/>
      <c r="AM45" s="233"/>
      <c r="AN45" s="234"/>
      <c r="AO45" s="193"/>
      <c r="AP45" s="193"/>
      <c r="AQ45" s="193"/>
      <c r="AR45" s="193"/>
    </row>
    <row r="46" spans="1:44" ht="13.5" customHeight="1" x14ac:dyDescent="0.25">
      <c r="A46" s="155"/>
      <c r="B46" s="323"/>
      <c r="C46" s="324"/>
      <c r="D46" s="280"/>
      <c r="E46" s="280"/>
      <c r="F46" s="280"/>
      <c r="G46" s="281"/>
      <c r="H46" s="281"/>
      <c r="I46" s="281"/>
      <c r="J46" s="282"/>
      <c r="K46" s="282"/>
      <c r="L46" s="282"/>
      <c r="M46" s="283"/>
      <c r="N46" s="323"/>
      <c r="O46" s="324"/>
      <c r="P46" s="280"/>
      <c r="Q46" s="280"/>
      <c r="R46" s="280"/>
      <c r="S46" s="281"/>
      <c r="T46" s="281"/>
      <c r="U46" s="281"/>
      <c r="V46" s="282"/>
      <c r="W46" s="282"/>
      <c r="X46" s="282"/>
      <c r="Y46" s="283"/>
      <c r="Z46" s="139"/>
      <c r="AA46" s="256">
        <f>SUM(Table1[LP Amount])</f>
        <v>0</v>
      </c>
      <c r="AB46" s="257"/>
      <c r="AC46" s="257"/>
      <c r="AD46" s="257"/>
      <c r="AE46" s="180"/>
      <c r="AF46" s="259">
        <f ca="1">AF36/AF41</f>
        <v>0</v>
      </c>
      <c r="AG46" s="259"/>
      <c r="AH46" s="259"/>
      <c r="AI46" s="260"/>
      <c r="AJ46" s="199"/>
      <c r="AK46" s="235">
        <f>'Garden Data Input'!$G$9*(1 + (0.03 * 365) / (365/'Garden Data Input'!$J$12))^(('Garden Data Input'!J14/365) * (365/'Garden Data Input'!$J$12))</f>
        <v>503.9215207400905</v>
      </c>
      <c r="AL46" s="236"/>
      <c r="AM46" s="236"/>
      <c r="AN46" s="237"/>
      <c r="AO46" s="384"/>
      <c r="AP46" s="384"/>
      <c r="AQ46" s="384"/>
      <c r="AR46" s="384"/>
    </row>
    <row r="47" spans="1:44" ht="13.5" customHeight="1" x14ac:dyDescent="0.25">
      <c r="A47" s="155"/>
      <c r="B47" s="323" t="s">
        <v>56</v>
      </c>
      <c r="C47" s="324"/>
      <c r="D47" s="280">
        <f>'Garden Data Input'!$D$16*(1 + (0.03 * 365) / (365/'Garden Data Input'!$J$12))^((4/12) * (365/'Garden Data Input'!$J$12))</f>
        <v>2704.2353137970408</v>
      </c>
      <c r="E47" s="280"/>
      <c r="F47" s="280"/>
      <c r="G47" s="281" t="str">
        <f>'Garden Data Input'!$D$14 &amp; FIXED('Garden Data Input'!$G$12/$V$5 *D47)</f>
        <v>$25,423.74</v>
      </c>
      <c r="H47" s="281"/>
      <c r="I47" s="281"/>
      <c r="J47" s="282" t="str">
        <f>'Garden Data Input'!$D$14 &amp; FIXED(FIXED('Garden Data Input'!$G$12/$V$5 *D47)*0.03)</f>
        <v>$762.71</v>
      </c>
      <c r="K47" s="282"/>
      <c r="L47" s="282"/>
      <c r="M47" s="283"/>
      <c r="N47" s="323" t="s">
        <v>56</v>
      </c>
      <c r="O47" s="324"/>
      <c r="P47" s="280">
        <f>'Garden Data Input'!$G$9*(1 + (0.03 * 365) / (365/'Garden Data Input'!$J$12))^((4/12) * (365/'Garden Data Input'!$J$12))</f>
        <v>6283.8300355283836</v>
      </c>
      <c r="Q47" s="280"/>
      <c r="R47" s="280"/>
      <c r="S47" s="281" t="str">
        <f>'Garden Data Input'!$D$14 &amp; FIXED('Garden Data Input'!$G$12/$V$5 *P47)</f>
        <v>$59,077.13</v>
      </c>
      <c r="T47" s="281"/>
      <c r="U47" s="281"/>
      <c r="V47" s="282" t="str">
        <f>'Garden Data Input'!$D$14 &amp; FIXED(FIXED('Garden Data Input'!$G$12/$V$5 *P47)*0.03)</f>
        <v>$1,772.31</v>
      </c>
      <c r="W47" s="282"/>
      <c r="X47" s="282"/>
      <c r="Y47" s="283"/>
      <c r="Z47" s="140"/>
      <c r="AA47" s="256"/>
      <c r="AB47" s="257"/>
      <c r="AC47" s="257"/>
      <c r="AD47" s="257"/>
      <c r="AE47" s="180"/>
      <c r="AF47" s="259"/>
      <c r="AG47" s="259"/>
      <c r="AH47" s="259"/>
      <c r="AI47" s="260"/>
      <c r="AJ47" s="199"/>
      <c r="AK47" s="235"/>
      <c r="AL47" s="236"/>
      <c r="AM47" s="236"/>
      <c r="AN47" s="237"/>
      <c r="AO47" s="384"/>
      <c r="AP47" s="384"/>
      <c r="AQ47" s="384"/>
      <c r="AR47" s="384"/>
    </row>
    <row r="48" spans="1:44" ht="13.5" customHeight="1" x14ac:dyDescent="0.25">
      <c r="A48" s="155"/>
      <c r="B48" s="323"/>
      <c r="C48" s="324"/>
      <c r="D48" s="280"/>
      <c r="E48" s="280"/>
      <c r="F48" s="280"/>
      <c r="G48" s="281"/>
      <c r="H48" s="281"/>
      <c r="I48" s="281"/>
      <c r="J48" s="282"/>
      <c r="K48" s="282"/>
      <c r="L48" s="282"/>
      <c r="M48" s="283"/>
      <c r="N48" s="323"/>
      <c r="O48" s="324"/>
      <c r="P48" s="280"/>
      <c r="Q48" s="280"/>
      <c r="R48" s="280"/>
      <c r="S48" s="281"/>
      <c r="T48" s="281"/>
      <c r="U48" s="281"/>
      <c r="V48" s="282"/>
      <c r="W48" s="282"/>
      <c r="X48" s="282"/>
      <c r="Y48" s="283"/>
      <c r="Z48" s="140"/>
      <c r="AA48" s="256"/>
      <c r="AB48" s="257"/>
      <c r="AC48" s="257"/>
      <c r="AD48" s="257"/>
      <c r="AE48" s="180"/>
      <c r="AF48" s="259"/>
      <c r="AG48" s="259"/>
      <c r="AH48" s="259"/>
      <c r="AI48" s="260"/>
      <c r="AJ48" s="199"/>
      <c r="AK48" s="235"/>
      <c r="AL48" s="236"/>
      <c r="AM48" s="236"/>
      <c r="AN48" s="237"/>
      <c r="AO48" s="384"/>
      <c r="AP48" s="384"/>
      <c r="AQ48" s="384"/>
      <c r="AR48" s="384"/>
    </row>
    <row r="49" spans="1:48" ht="13.5" customHeight="1" x14ac:dyDescent="0.25">
      <c r="A49" s="141"/>
      <c r="B49" s="323" t="s">
        <v>58</v>
      </c>
      <c r="C49" s="324"/>
      <c r="D49" s="280">
        <f>'Garden Data Input'!$D$16*(1 + (0.03 * 365) / (365/'Garden Data Input'!$J$12))^((5/12) * (365/'Garden Data Input'!$J$12))</f>
        <v>5377.049988604289</v>
      </c>
      <c r="E49" s="280"/>
      <c r="F49" s="280"/>
      <c r="G49" s="281" t="str">
        <f>'Garden Data Input'!$D$14 &amp; FIXED('Garden Data Input'!$G$12/$V$5 *D49)</f>
        <v>$50,552.08</v>
      </c>
      <c r="H49" s="281"/>
      <c r="I49" s="281"/>
      <c r="J49" s="282" t="str">
        <f>'Garden Data Input'!$D$14 &amp; FIXED(FIXED('Garden Data Input'!$G$12/$V$5 *D49)*0.03)</f>
        <v>$1,516.56</v>
      </c>
      <c r="K49" s="282"/>
      <c r="L49" s="282"/>
      <c r="M49" s="283"/>
      <c r="N49" s="323" t="s">
        <v>58</v>
      </c>
      <c r="O49" s="324"/>
      <c r="P49" s="280">
        <f>'Garden Data Input'!$G$9*(1 + (0.03 * 365) / (365/'Garden Data Input'!$J$12))^((5/12) * (365/'Garden Data Input'!$J$12))</f>
        <v>12494.647950398406</v>
      </c>
      <c r="Q49" s="280"/>
      <c r="R49" s="280"/>
      <c r="S49" s="281" t="str">
        <f>'Garden Data Input'!$D$14 &amp; FIXED('Garden Data Input'!$G$12/$V$5 *P49)</f>
        <v>$117,467.85</v>
      </c>
      <c r="T49" s="281"/>
      <c r="U49" s="281"/>
      <c r="V49" s="282" t="str">
        <f>'Garden Data Input'!$D$14 &amp; FIXED(FIXED('Garden Data Input'!$G$12/$V$5 *P49)*0.03)</f>
        <v>$3,524.04</v>
      </c>
      <c r="W49" s="282"/>
      <c r="X49" s="282"/>
      <c r="Y49" s="283"/>
      <c r="Z49" s="140"/>
      <c r="AA49" s="232" t="s">
        <v>133</v>
      </c>
      <c r="AB49" s="233"/>
      <c r="AC49" s="233"/>
      <c r="AD49" s="233"/>
      <c r="AE49" s="361"/>
      <c r="AF49" s="233" t="s">
        <v>142</v>
      </c>
      <c r="AG49" s="233"/>
      <c r="AH49" s="233"/>
      <c r="AI49" s="234"/>
      <c r="AJ49" s="201"/>
      <c r="AK49" s="232" t="s">
        <v>110</v>
      </c>
      <c r="AL49" s="233"/>
      <c r="AM49" s="233"/>
      <c r="AN49" s="234"/>
      <c r="AO49" s="193"/>
      <c r="AP49" s="193"/>
      <c r="AQ49" s="193"/>
      <c r="AR49" s="193"/>
    </row>
    <row r="50" spans="1:48" ht="13.5" customHeight="1" x14ac:dyDescent="0.25">
      <c r="A50" s="141"/>
      <c r="B50" s="323"/>
      <c r="C50" s="324"/>
      <c r="D50" s="280"/>
      <c r="E50" s="280"/>
      <c r="F50" s="280"/>
      <c r="G50" s="281"/>
      <c r="H50" s="281"/>
      <c r="I50" s="281"/>
      <c r="J50" s="282"/>
      <c r="K50" s="282"/>
      <c r="L50" s="282"/>
      <c r="M50" s="283"/>
      <c r="N50" s="323"/>
      <c r="O50" s="324"/>
      <c r="P50" s="280"/>
      <c r="Q50" s="280"/>
      <c r="R50" s="280"/>
      <c r="S50" s="281"/>
      <c r="T50" s="281"/>
      <c r="U50" s="281"/>
      <c r="V50" s="282"/>
      <c r="W50" s="282"/>
      <c r="X50" s="282"/>
      <c r="Y50" s="283"/>
      <c r="Z50" s="140"/>
      <c r="AA50" s="232"/>
      <c r="AB50" s="233"/>
      <c r="AC50" s="233"/>
      <c r="AD50" s="233"/>
      <c r="AE50" s="361"/>
      <c r="AF50" s="233"/>
      <c r="AG50" s="233"/>
      <c r="AH50" s="233"/>
      <c r="AI50" s="234"/>
      <c r="AJ50" s="201"/>
      <c r="AK50" s="232"/>
      <c r="AL50" s="233"/>
      <c r="AM50" s="233"/>
      <c r="AN50" s="234"/>
      <c r="AO50" s="193"/>
      <c r="AP50" s="193"/>
      <c r="AQ50" s="193"/>
      <c r="AR50" s="193"/>
    </row>
    <row r="51" spans="1:48" ht="13.5" customHeight="1" x14ac:dyDescent="0.25">
      <c r="A51" s="141"/>
      <c r="B51" s="323" t="s">
        <v>52</v>
      </c>
      <c r="C51" s="324"/>
      <c r="D51" s="280">
        <f>'Garden Data Input'!$D$16*(1 + (0.03 * 365) / (365/'Garden Data Input'!$J$12))^((6/12) * (365/'Garden Data Input'!$J$12))</f>
        <v>10691.623777130861</v>
      </c>
      <c r="E51" s="280"/>
      <c r="F51" s="280"/>
      <c r="G51" s="281" t="str">
        <f>'Garden Data Input'!$D$14 &amp; FIXED('Garden Data Input'!$G$12/$V$5 *D51)</f>
        <v>$100,516.80</v>
      </c>
      <c r="H51" s="281"/>
      <c r="I51" s="281"/>
      <c r="J51" s="282" t="str">
        <f>'Garden Data Input'!$D$14 &amp; FIXED(FIXED('Garden Data Input'!$G$12/$V$5 *D51)*0.03)</f>
        <v>$3,015.50</v>
      </c>
      <c r="K51" s="282"/>
      <c r="L51" s="282"/>
      <c r="M51" s="283"/>
      <c r="N51" s="323" t="s">
        <v>52</v>
      </c>
      <c r="O51" s="324"/>
      <c r="P51" s="280">
        <f>'Garden Data Input'!$G$9*(1 + (0.03 * 365) / (365/'Garden Data Input'!$J$12))^((6/12) * (365/'Garden Data Input'!$J$12))</f>
        <v>24844.11999078963</v>
      </c>
      <c r="Q51" s="280"/>
      <c r="R51" s="280"/>
      <c r="S51" s="281" t="str">
        <f>'Garden Data Input'!$D$14 &amp; FIXED('Garden Data Input'!$G$12/$V$5 *P51)</f>
        <v>$233,570.83</v>
      </c>
      <c r="T51" s="281"/>
      <c r="U51" s="281"/>
      <c r="V51" s="282" t="str">
        <f>'Garden Data Input'!$D$14 &amp; FIXED(FIXED('Garden Data Input'!$G$12/$V$5 *P51)*0.03)</f>
        <v>$7,007.12</v>
      </c>
      <c r="W51" s="282"/>
      <c r="X51" s="282"/>
      <c r="Y51" s="283"/>
      <c r="Z51" s="140"/>
      <c r="AA51" s="261">
        <f>SUM(Table1[Net])/'Garden Data Input'!D17</f>
        <v>0</v>
      </c>
      <c r="AB51" s="259"/>
      <c r="AC51" s="259"/>
      <c r="AD51" s="259"/>
      <c r="AE51" s="180"/>
      <c r="AF51" s="257" t="str">
        <f>'Garden Data Input'!D14 &amp; FIXED(V5*L5*(FIXED((('Garden Data Input'!G12/V5)/L5)*(47.3/100)))) + FIXED(V10*'Garden Data Input'!G18)</f>
        <v>$108.32</v>
      </c>
      <c r="AG51" s="257"/>
      <c r="AH51" s="257"/>
      <c r="AI51" s="258"/>
      <c r="AJ51" s="202"/>
      <c r="AK51" s="235">
        <f ca="1">(AK46*86400/2592000)*AK41</f>
        <v>4.1540127473009463</v>
      </c>
      <c r="AL51" s="236"/>
      <c r="AM51" s="236"/>
      <c r="AN51" s="237"/>
      <c r="AO51" s="212"/>
      <c r="AP51" s="212"/>
      <c r="AQ51" s="212"/>
      <c r="AR51" s="212"/>
    </row>
    <row r="52" spans="1:48" ht="13.5" customHeight="1" x14ac:dyDescent="0.25">
      <c r="A52" s="141"/>
      <c r="B52" s="323"/>
      <c r="C52" s="324"/>
      <c r="D52" s="280"/>
      <c r="E52" s="280"/>
      <c r="F52" s="280"/>
      <c r="G52" s="281"/>
      <c r="H52" s="281"/>
      <c r="I52" s="281"/>
      <c r="J52" s="282"/>
      <c r="K52" s="282"/>
      <c r="L52" s="282"/>
      <c r="M52" s="283"/>
      <c r="N52" s="323"/>
      <c r="O52" s="324"/>
      <c r="P52" s="280"/>
      <c r="Q52" s="280"/>
      <c r="R52" s="280"/>
      <c r="S52" s="281"/>
      <c r="T52" s="281"/>
      <c r="U52" s="281"/>
      <c r="V52" s="282"/>
      <c r="W52" s="282"/>
      <c r="X52" s="282"/>
      <c r="Y52" s="283"/>
      <c r="Z52" s="140"/>
      <c r="AA52" s="261"/>
      <c r="AB52" s="259"/>
      <c r="AC52" s="259"/>
      <c r="AD52" s="259"/>
      <c r="AE52" s="180"/>
      <c r="AF52" s="257"/>
      <c r="AG52" s="257"/>
      <c r="AH52" s="257"/>
      <c r="AI52" s="258"/>
      <c r="AJ52" s="202"/>
      <c r="AK52" s="235"/>
      <c r="AL52" s="236"/>
      <c r="AM52" s="236"/>
      <c r="AN52" s="237"/>
      <c r="AO52" s="212"/>
      <c r="AP52" s="212"/>
      <c r="AQ52" s="212"/>
      <c r="AR52" s="212"/>
    </row>
    <row r="53" spans="1:48" ht="13.5" customHeight="1" thickBot="1" x14ac:dyDescent="0.3">
      <c r="A53" s="141"/>
      <c r="B53" s="323" t="s">
        <v>59</v>
      </c>
      <c r="C53" s="324"/>
      <c r="D53" s="280">
        <f>'Garden Data Input'!$D$16*(1 + (0.03 * 365) / (365/'Garden Data Input'!$J$12))^((7/12) * (365/'Garden Data Input'!$J$12))</f>
        <v>21259.021068052487</v>
      </c>
      <c r="E53" s="280"/>
      <c r="F53" s="280"/>
      <c r="G53" s="281" t="str">
        <f>'Garden Data Input'!$D$14 &amp; FIXED('Garden Data Input'!$G$12/$V$5 *D53)</f>
        <v>$199,865.69</v>
      </c>
      <c r="H53" s="281"/>
      <c r="I53" s="281"/>
      <c r="J53" s="282" t="str">
        <f>'Garden Data Input'!$D$14 &amp; FIXED(FIXED('Garden Data Input'!$G$12/$V$5 *D53)*0.03)</f>
        <v>$5,995.97</v>
      </c>
      <c r="K53" s="282"/>
      <c r="L53" s="282"/>
      <c r="M53" s="283"/>
      <c r="N53" s="323" t="s">
        <v>59</v>
      </c>
      <c r="O53" s="324"/>
      <c r="P53" s="280">
        <f>'Garden Data Input'!$G$9*(1 + (0.03 * 365) / (365/'Garden Data Input'!$J$12))^((7/12) * (365/'Garden Data Input'!$J$12))</f>
        <v>49399.574967382083</v>
      </c>
      <c r="Q53" s="280"/>
      <c r="R53" s="280"/>
      <c r="S53" s="281" t="str">
        <f>'Garden Data Input'!$D$14 &amp; FIXED('Garden Data Input'!$G$12/$V$5 *P53)</f>
        <v>$464,427.79</v>
      </c>
      <c r="T53" s="281"/>
      <c r="U53" s="281"/>
      <c r="V53" s="282" t="str">
        <f>'Garden Data Input'!$D$14 &amp; FIXED(FIXED('Garden Data Input'!$G$12/$V$5 *P53)*0.03)</f>
        <v>$13,932.83</v>
      </c>
      <c r="W53" s="282"/>
      <c r="X53" s="282"/>
      <c r="Y53" s="283"/>
      <c r="Z53" s="140"/>
      <c r="AA53" s="357"/>
      <c r="AB53" s="358"/>
      <c r="AC53" s="358"/>
      <c r="AD53" s="358"/>
      <c r="AE53" s="362"/>
      <c r="AF53" s="359"/>
      <c r="AG53" s="359"/>
      <c r="AH53" s="359"/>
      <c r="AI53" s="360"/>
      <c r="AJ53" s="202"/>
      <c r="AK53" s="235"/>
      <c r="AL53" s="236"/>
      <c r="AM53" s="236"/>
      <c r="AN53" s="237"/>
      <c r="AO53" s="212"/>
      <c r="AP53" s="212"/>
      <c r="AQ53" s="212"/>
      <c r="AR53" s="212"/>
    </row>
    <row r="54" spans="1:48" ht="13.5" customHeight="1" x14ac:dyDescent="0.25">
      <c r="A54" s="141"/>
      <c r="B54" s="323"/>
      <c r="C54" s="324"/>
      <c r="D54" s="280"/>
      <c r="E54" s="280"/>
      <c r="F54" s="280"/>
      <c r="G54" s="281"/>
      <c r="H54" s="281"/>
      <c r="I54" s="281"/>
      <c r="J54" s="282"/>
      <c r="K54" s="282"/>
      <c r="L54" s="282"/>
      <c r="M54" s="283"/>
      <c r="N54" s="323"/>
      <c r="O54" s="324"/>
      <c r="P54" s="280"/>
      <c r="Q54" s="280"/>
      <c r="R54" s="280"/>
      <c r="S54" s="281"/>
      <c r="T54" s="281"/>
      <c r="U54" s="281"/>
      <c r="V54" s="282"/>
      <c r="W54" s="282"/>
      <c r="X54" s="282"/>
      <c r="Y54" s="283"/>
      <c r="Z54" s="140"/>
      <c r="AA54" s="363" t="s">
        <v>150</v>
      </c>
      <c r="AB54" s="364"/>
      <c r="AC54" s="364"/>
      <c r="AD54" s="364"/>
      <c r="AE54" s="364"/>
      <c r="AF54" s="364"/>
      <c r="AG54" s="364"/>
      <c r="AH54" s="364"/>
      <c r="AI54" s="378"/>
      <c r="AJ54" s="201"/>
      <c r="AK54" s="232" t="s">
        <v>111</v>
      </c>
      <c r="AL54" s="233"/>
      <c r="AM54" s="233"/>
      <c r="AN54" s="234"/>
    </row>
    <row r="55" spans="1:48" ht="13.5" customHeight="1" x14ac:dyDescent="0.25">
      <c r="A55" s="141"/>
      <c r="B55" s="323" t="s">
        <v>60</v>
      </c>
      <c r="C55" s="324"/>
      <c r="D55" s="280">
        <f>'Garden Data Input'!$D$16*(1 + (0.03 * 365) / (365/'Garden Data Input'!$J$12))^((8/12) * (365/'Garden Data Input'!$J$12))</f>
        <v>42271.032557150167</v>
      </c>
      <c r="E55" s="280"/>
      <c r="F55" s="280"/>
      <c r="G55" s="281" t="str">
        <f>'Garden Data Input'!$D$14 &amp; FIXED('Garden Data Input'!$G$12/$V$5 *D55)</f>
        <v>$397,409.13</v>
      </c>
      <c r="H55" s="281"/>
      <c r="I55" s="281"/>
      <c r="J55" s="282" t="str">
        <f>'Garden Data Input'!$D$14 &amp; FIXED(FIXED('Garden Data Input'!$G$12/$V$5 *D55)*0.03)</f>
        <v>$11,922.27</v>
      </c>
      <c r="K55" s="282"/>
      <c r="L55" s="282"/>
      <c r="M55" s="283"/>
      <c r="N55" s="323" t="s">
        <v>60</v>
      </c>
      <c r="O55" s="324"/>
      <c r="P55" s="280">
        <f>'Garden Data Input'!$G$9*(1 + (0.03 * 365) / (365/'Garden Data Input'!$J$12))^((8/12) * (365/'Garden Data Input'!$J$12))</f>
        <v>98225.173918926987</v>
      </c>
      <c r="Q55" s="280"/>
      <c r="R55" s="280"/>
      <c r="S55" s="281" t="str">
        <f>'Garden Data Input'!$D$14 &amp; FIXED('Garden Data Input'!$G$12/$V$5 *P55)</f>
        <v>$923,459.37</v>
      </c>
      <c r="T55" s="281"/>
      <c r="U55" s="281"/>
      <c r="V55" s="282" t="str">
        <f>'Garden Data Input'!$D$14 &amp; FIXED(FIXED('Garden Data Input'!$G$12/$V$5 *P55)*0.03)</f>
        <v>$27,703.78</v>
      </c>
      <c r="W55" s="282"/>
      <c r="X55" s="282"/>
      <c r="Y55" s="283"/>
      <c r="Z55" s="140"/>
      <c r="AA55" s="365"/>
      <c r="AB55" s="366"/>
      <c r="AC55" s="366"/>
      <c r="AD55" s="366"/>
      <c r="AE55" s="366"/>
      <c r="AF55" s="366"/>
      <c r="AG55" s="366"/>
      <c r="AH55" s="366"/>
      <c r="AI55" s="379"/>
      <c r="AJ55" s="201"/>
      <c r="AK55" s="232"/>
      <c r="AL55" s="233"/>
      <c r="AM55" s="233"/>
      <c r="AN55" s="234"/>
    </row>
    <row r="56" spans="1:48" ht="13.5" customHeight="1" x14ac:dyDescent="0.25">
      <c r="A56" s="141"/>
      <c r="B56" s="323"/>
      <c r="C56" s="324"/>
      <c r="D56" s="280"/>
      <c r="E56" s="280"/>
      <c r="F56" s="280"/>
      <c r="G56" s="281"/>
      <c r="H56" s="281"/>
      <c r="I56" s="281"/>
      <c r="J56" s="282"/>
      <c r="K56" s="282"/>
      <c r="L56" s="282"/>
      <c r="M56" s="283"/>
      <c r="N56" s="323"/>
      <c r="O56" s="324"/>
      <c r="P56" s="280"/>
      <c r="Q56" s="280"/>
      <c r="R56" s="280"/>
      <c r="S56" s="281"/>
      <c r="T56" s="281"/>
      <c r="U56" s="281"/>
      <c r="V56" s="282"/>
      <c r="W56" s="282"/>
      <c r="X56" s="282"/>
      <c r="Y56" s="283"/>
      <c r="Z56" s="140"/>
      <c r="AA56" s="365"/>
      <c r="AB56" s="366"/>
      <c r="AC56" s="366"/>
      <c r="AD56" s="366"/>
      <c r="AE56" s="366"/>
      <c r="AF56" s="366"/>
      <c r="AG56" s="366"/>
      <c r="AH56" s="366"/>
      <c r="AI56" s="379"/>
      <c r="AJ56" s="200"/>
      <c r="AK56" s="235" t="str">
        <f ca="1">'Garden Data Input'!D14&amp;FIXED((AK51*(FIXED(('Garden Data Input'!G12/V5)/L5))))</f>
        <v>$133.18</v>
      </c>
      <c r="AL56" s="236"/>
      <c r="AM56" s="236"/>
      <c r="AN56" s="237"/>
    </row>
    <row r="57" spans="1:48" ht="13.5" customHeight="1" x14ac:dyDescent="0.25">
      <c r="A57" s="141"/>
      <c r="B57" s="323" t="s">
        <v>61</v>
      </c>
      <c r="C57" s="324"/>
      <c r="D57" s="280">
        <f>'Garden Data Input'!$D$16*(1 + (0.03 * 365) / (365/'Garden Data Input'!$J$12))^((9/12) * (365/'Garden Data Input'!$J$12))</f>
        <v>84050.915972460629</v>
      </c>
      <c r="E57" s="280"/>
      <c r="F57" s="280"/>
      <c r="G57" s="281" t="str">
        <f>'Garden Data Input'!$D$14 &amp; FIXED('Garden Data Input'!$G$12/$V$5 *D57)</f>
        <v>$790,200.75</v>
      </c>
      <c r="H57" s="281"/>
      <c r="I57" s="281"/>
      <c r="J57" s="282" t="str">
        <f>'Garden Data Input'!$D$14 &amp; FIXED(FIXED('Garden Data Input'!$G$12/$V$5 *D57)*0.03)</f>
        <v>$23,706.02</v>
      </c>
      <c r="K57" s="282"/>
      <c r="L57" s="282"/>
      <c r="M57" s="283"/>
      <c r="N57" s="323" t="s">
        <v>61</v>
      </c>
      <c r="O57" s="324"/>
      <c r="P57" s="280">
        <f>'Garden Data Input'!$G$9*(1 + (0.03 * 365) / (365/'Garden Data Input'!$J$12))^((9/12) * (365/'Garden Data Input'!$J$12))</f>
        <v>195309.06486086227</v>
      </c>
      <c r="Q57" s="280"/>
      <c r="R57" s="280"/>
      <c r="S57" s="281" t="str">
        <f>'Garden Data Input'!$D$14 &amp; FIXED('Garden Data Input'!$G$12/$V$5 *P57)</f>
        <v>$1,836,189.03</v>
      </c>
      <c r="T57" s="281"/>
      <c r="U57" s="281"/>
      <c r="V57" s="282" t="str">
        <f>'Garden Data Input'!$D$14 &amp; FIXED(FIXED('Garden Data Input'!$G$12/$V$5 *P57)*0.03)</f>
        <v>$55,085.67</v>
      </c>
      <c r="W57" s="282"/>
      <c r="X57" s="282"/>
      <c r="Y57" s="283"/>
      <c r="Z57" s="140"/>
      <c r="AA57" s="365"/>
      <c r="AB57" s="366"/>
      <c r="AC57" s="366"/>
      <c r="AD57" s="366"/>
      <c r="AE57" s="366"/>
      <c r="AF57" s="366"/>
      <c r="AG57" s="366"/>
      <c r="AH57" s="366"/>
      <c r="AI57" s="379"/>
      <c r="AJ57" s="200"/>
      <c r="AK57" s="235"/>
      <c r="AL57" s="236"/>
      <c r="AM57" s="236"/>
      <c r="AN57" s="237"/>
    </row>
    <row r="58" spans="1:48" ht="13.5" customHeight="1" thickBot="1" x14ac:dyDescent="0.3">
      <c r="A58" s="141"/>
      <c r="B58" s="323"/>
      <c r="C58" s="324"/>
      <c r="D58" s="280"/>
      <c r="E58" s="280"/>
      <c r="F58" s="280"/>
      <c r="G58" s="281"/>
      <c r="H58" s="281"/>
      <c r="I58" s="281"/>
      <c r="J58" s="282"/>
      <c r="K58" s="282"/>
      <c r="L58" s="282"/>
      <c r="M58" s="283"/>
      <c r="N58" s="323"/>
      <c r="O58" s="324"/>
      <c r="P58" s="280"/>
      <c r="Q58" s="280"/>
      <c r="R58" s="280"/>
      <c r="S58" s="281"/>
      <c r="T58" s="281"/>
      <c r="U58" s="281"/>
      <c r="V58" s="282"/>
      <c r="W58" s="282"/>
      <c r="X58" s="282"/>
      <c r="Y58" s="283"/>
      <c r="Z58" s="140"/>
      <c r="AA58" s="365"/>
      <c r="AB58" s="366"/>
      <c r="AC58" s="366"/>
      <c r="AD58" s="366"/>
      <c r="AE58" s="366"/>
      <c r="AF58" s="366"/>
      <c r="AG58" s="366"/>
      <c r="AH58" s="366"/>
      <c r="AI58" s="379"/>
      <c r="AJ58" s="200"/>
      <c r="AK58" s="268"/>
      <c r="AL58" s="269"/>
      <c r="AM58" s="269"/>
      <c r="AN58" s="270"/>
    </row>
    <row r="59" spans="1:48" ht="13.5" customHeight="1" x14ac:dyDescent="0.25">
      <c r="A59" s="141"/>
      <c r="B59" s="323" t="s">
        <v>62</v>
      </c>
      <c r="C59" s="324"/>
      <c r="D59" s="280">
        <f>'Garden Data Input'!$D$16*(1 + (0.03 * 365) / (365/'Garden Data Input'!$J$12))^((10/12) * (365/'Garden Data Input'!$J$12))</f>
        <v>167125.24034652827</v>
      </c>
      <c r="E59" s="280"/>
      <c r="F59" s="280"/>
      <c r="G59" s="281" t="str">
        <f>'Garden Data Input'!$D$14 &amp; FIXED('Garden Data Input'!$G$12/$V$5 *D59)</f>
        <v>$1,571,220.12</v>
      </c>
      <c r="H59" s="281"/>
      <c r="I59" s="281"/>
      <c r="J59" s="282" t="str">
        <f>'Garden Data Input'!$D$14 &amp; FIXED(FIXED('Garden Data Input'!$G$12/$V$5 *D59)*0.03)</f>
        <v>$47,136.60</v>
      </c>
      <c r="K59" s="282"/>
      <c r="L59" s="282"/>
      <c r="M59" s="283"/>
      <c r="N59" s="323" t="s">
        <v>62</v>
      </c>
      <c r="O59" s="324"/>
      <c r="P59" s="280">
        <f>'Garden Data Input'!$G$9*(1 + (0.03 * 365) / (365/'Garden Data Input'!$J$12))^((10/12) * (365/'Garden Data Input'!$J$12))</f>
        <v>388348.82438904257</v>
      </c>
      <c r="Q59" s="280"/>
      <c r="R59" s="280"/>
      <c r="S59" s="281" t="str">
        <f>'Garden Data Input'!$D$14 &amp; FIXED('Garden Data Input'!$G$12/$V$5 *P59)</f>
        <v>$3,651,043.29</v>
      </c>
      <c r="T59" s="281"/>
      <c r="U59" s="281"/>
      <c r="V59" s="282" t="str">
        <f>'Garden Data Input'!$D$14 &amp; FIXED(FIXED('Garden Data Input'!$G$12/$V$5 *P59)*0.03)</f>
        <v>$109,531.30</v>
      </c>
      <c r="W59" s="282"/>
      <c r="X59" s="282"/>
      <c r="Y59" s="283"/>
      <c r="Z59" s="140"/>
      <c r="AA59" s="365"/>
      <c r="AB59" s="366"/>
      <c r="AC59" s="366"/>
      <c r="AD59" s="366"/>
      <c r="AE59" s="366"/>
      <c r="AF59" s="366"/>
      <c r="AG59" s="366"/>
      <c r="AH59" s="366"/>
      <c r="AI59" s="379"/>
      <c r="AO59" s="193"/>
      <c r="AP59" s="193"/>
      <c r="AQ59" s="193"/>
      <c r="AR59" s="193"/>
    </row>
    <row r="60" spans="1:48" ht="13.5" customHeight="1" x14ac:dyDescent="0.25">
      <c r="A60" s="141"/>
      <c r="B60" s="323"/>
      <c r="C60" s="324"/>
      <c r="D60" s="280"/>
      <c r="E60" s="280"/>
      <c r="F60" s="280"/>
      <c r="G60" s="281"/>
      <c r="H60" s="281"/>
      <c r="I60" s="281"/>
      <c r="J60" s="282"/>
      <c r="K60" s="282"/>
      <c r="L60" s="282"/>
      <c r="M60" s="283"/>
      <c r="N60" s="323"/>
      <c r="O60" s="324"/>
      <c r="P60" s="280"/>
      <c r="Q60" s="280"/>
      <c r="R60" s="280"/>
      <c r="S60" s="281"/>
      <c r="T60" s="281"/>
      <c r="U60" s="281"/>
      <c r="V60" s="282"/>
      <c r="W60" s="282"/>
      <c r="X60" s="282"/>
      <c r="Y60" s="283"/>
      <c r="Z60" s="140"/>
      <c r="AA60" s="365"/>
      <c r="AB60" s="366"/>
      <c r="AC60" s="366"/>
      <c r="AD60" s="366"/>
      <c r="AE60" s="366"/>
      <c r="AF60" s="366"/>
      <c r="AG60" s="366"/>
      <c r="AH60" s="366"/>
      <c r="AI60" s="379"/>
      <c r="AJ60" s="213"/>
      <c r="AK60" s="340"/>
      <c r="AL60" s="341"/>
      <c r="AM60" s="340"/>
      <c r="AN60" s="341"/>
      <c r="AO60" s="342"/>
      <c r="AP60" s="342"/>
      <c r="AQ60" s="332"/>
      <c r="AR60" s="343"/>
    </row>
    <row r="61" spans="1:48" ht="13.5" customHeight="1" x14ac:dyDescent="0.25">
      <c r="A61" s="141"/>
      <c r="B61" s="323" t="s">
        <v>63</v>
      </c>
      <c r="C61" s="324"/>
      <c r="D61" s="280">
        <f>'Garden Data Input'!$D$16*(1 + (0.03 * 365) / (365/'Garden Data Input'!$J$12))^((11/12) * (365/'Garden Data Input'!$J$12))</f>
        <v>332308.64456059388</v>
      </c>
      <c r="E61" s="280"/>
      <c r="F61" s="280"/>
      <c r="G61" s="281" t="str">
        <f>'Garden Data Input'!$D$14 &amp; FIXED('Garden Data Input'!$G$12/$V$5 *D61)</f>
        <v>$3,124,184.17</v>
      </c>
      <c r="H61" s="281"/>
      <c r="I61" s="281"/>
      <c r="J61" s="282" t="str">
        <f>'Garden Data Input'!$D$14 &amp; FIXED(FIXED('Garden Data Input'!$G$12/$V$5 *D61)*0.03)</f>
        <v>$93,725.53</v>
      </c>
      <c r="K61" s="282"/>
      <c r="L61" s="282"/>
      <c r="M61" s="283"/>
      <c r="N61" s="323" t="s">
        <v>63</v>
      </c>
      <c r="O61" s="324"/>
      <c r="P61" s="280">
        <f>'Garden Data Input'!$G$9*(1 + (0.03 * 365) / (365/'Garden Data Input'!$J$12))^((11/12) * (365/'Garden Data Input'!$J$12))</f>
        <v>772185.40527953033</v>
      </c>
      <c r="Q61" s="280"/>
      <c r="R61" s="280"/>
      <c r="S61" s="281" t="str">
        <f>'Garden Data Input'!$D$14 &amp; FIXED('Garden Data Input'!$G$12/$V$5 *P61)</f>
        <v>$7,259,664.94</v>
      </c>
      <c r="T61" s="281"/>
      <c r="U61" s="281"/>
      <c r="V61" s="282" t="str">
        <f>'Garden Data Input'!$D$14 &amp; FIXED(FIXED('Garden Data Input'!$G$12/$V$5 *P61)*0.03)</f>
        <v>$217,789.95</v>
      </c>
      <c r="W61" s="282"/>
      <c r="X61" s="282"/>
      <c r="Y61" s="283"/>
      <c r="Z61" s="140"/>
      <c r="AA61" s="365"/>
      <c r="AB61" s="366"/>
      <c r="AC61" s="366"/>
      <c r="AD61" s="366"/>
      <c r="AE61" s="366"/>
      <c r="AF61" s="366"/>
      <c r="AG61" s="366"/>
      <c r="AH61" s="366"/>
      <c r="AI61" s="379"/>
      <c r="AJ61" s="344"/>
      <c r="AK61" s="340"/>
      <c r="AL61" s="341"/>
      <c r="AM61" s="340"/>
      <c r="AN61" s="341"/>
      <c r="AO61" s="342"/>
      <c r="AP61" s="342"/>
      <c r="AQ61" s="332"/>
      <c r="AR61" s="333"/>
    </row>
    <row r="62" spans="1:48" ht="13.5" customHeight="1" x14ac:dyDescent="0.25">
      <c r="A62" s="141"/>
      <c r="B62" s="323"/>
      <c r="C62" s="324"/>
      <c r="D62" s="280"/>
      <c r="E62" s="280"/>
      <c r="F62" s="280"/>
      <c r="G62" s="281"/>
      <c r="H62" s="281"/>
      <c r="I62" s="281"/>
      <c r="J62" s="282"/>
      <c r="K62" s="282"/>
      <c r="L62" s="282"/>
      <c r="M62" s="283"/>
      <c r="N62" s="323"/>
      <c r="O62" s="324"/>
      <c r="P62" s="280"/>
      <c r="Q62" s="280"/>
      <c r="R62" s="280"/>
      <c r="S62" s="281"/>
      <c r="T62" s="281"/>
      <c r="U62" s="281"/>
      <c r="V62" s="282"/>
      <c r="W62" s="282"/>
      <c r="X62" s="282"/>
      <c r="Y62" s="283"/>
      <c r="Z62" s="140"/>
      <c r="AA62" s="365"/>
      <c r="AB62" s="366"/>
      <c r="AC62" s="366"/>
      <c r="AD62" s="366"/>
      <c r="AE62" s="366"/>
      <c r="AF62" s="366"/>
      <c r="AG62" s="366"/>
      <c r="AH62" s="366"/>
      <c r="AI62" s="379"/>
      <c r="AJ62" s="344"/>
      <c r="AK62" s="344"/>
      <c r="AL62" s="213"/>
      <c r="AM62" s="344"/>
      <c r="AN62" s="348"/>
      <c r="AO62" s="208"/>
      <c r="AP62" s="349"/>
      <c r="AQ62" s="350"/>
      <c r="AR62" s="351"/>
      <c r="AV62" s="179"/>
    </row>
    <row r="63" spans="1:48" ht="13.5" customHeight="1" thickBot="1" x14ac:dyDescent="0.3">
      <c r="A63" s="141"/>
      <c r="B63" s="323" t="s">
        <v>53</v>
      </c>
      <c r="C63" s="324"/>
      <c r="D63" s="280">
        <f>'Garden Data Input'!$D$16*(1 + (0.03 * 365) / (365/'Garden Data Input'!$J$12))^((12/12) * (365/'Garden Data Input'!$J$12))</f>
        <v>660756.17914283217</v>
      </c>
      <c r="E63" s="280"/>
      <c r="F63" s="280"/>
      <c r="G63" s="281" t="str">
        <f>'Garden Data Input'!$D$14 &amp; FIXED('Garden Data Input'!$G$12/$V$5 *D63)</f>
        <v>$6,212,068.29</v>
      </c>
      <c r="H63" s="281"/>
      <c r="I63" s="281"/>
      <c r="J63" s="282" t="str">
        <f>'Garden Data Input'!$D$14 &amp; FIXED(FIXED('Garden Data Input'!$G$12/$V$5 *D63)*0.03)</f>
        <v>$186,362.05</v>
      </c>
      <c r="K63" s="282"/>
      <c r="L63" s="282"/>
      <c r="M63" s="283"/>
      <c r="N63" s="323" t="s">
        <v>53</v>
      </c>
      <c r="O63" s="324"/>
      <c r="P63" s="280">
        <f>'Garden Data Input'!$G$9*(1 + (0.03 * 365) / (365/'Garden Data Input'!$J$12))^((12/12) * (365/'Garden Data Input'!$J$12))</f>
        <v>1535398.7515342112</v>
      </c>
      <c r="Q63" s="280"/>
      <c r="R63" s="280"/>
      <c r="S63" s="281" t="str">
        <f>'Garden Data Input'!$D$14 &amp; FIXED('Garden Data Input'!$G$12/$V$5 *P63)</f>
        <v>$14,434,979.48</v>
      </c>
      <c r="T63" s="281"/>
      <c r="U63" s="281"/>
      <c r="V63" s="282" t="str">
        <f>'Garden Data Input'!$D$14 &amp; FIXED(FIXED('Garden Data Input'!$G$12/$V$5 *P63)*0.03)</f>
        <v>$433,049.38</v>
      </c>
      <c r="W63" s="282"/>
      <c r="X63" s="282"/>
      <c r="Y63" s="283"/>
      <c r="Z63" s="140"/>
      <c r="AA63" s="380"/>
      <c r="AB63" s="381"/>
      <c r="AC63" s="381"/>
      <c r="AD63" s="381"/>
      <c r="AE63" s="381"/>
      <c r="AF63" s="381"/>
      <c r="AG63" s="381"/>
      <c r="AH63" s="381"/>
      <c r="AI63" s="382"/>
      <c r="AJ63" s="344"/>
      <c r="AK63" s="344"/>
      <c r="AL63" s="348"/>
      <c r="AM63" s="344"/>
      <c r="AN63" s="348"/>
      <c r="AO63" s="208"/>
      <c r="AP63" s="349"/>
      <c r="AQ63" s="350"/>
      <c r="AR63" s="351"/>
      <c r="AS63" s="179"/>
      <c r="AT63" s="179"/>
    </row>
    <row r="64" spans="1:48" ht="13.5" customHeight="1" thickBot="1" x14ac:dyDescent="0.3">
      <c r="A64" s="141"/>
      <c r="B64" s="325"/>
      <c r="C64" s="326"/>
      <c r="D64" s="280"/>
      <c r="E64" s="280"/>
      <c r="F64" s="280"/>
      <c r="G64" s="281"/>
      <c r="H64" s="281"/>
      <c r="I64" s="281"/>
      <c r="J64" s="282"/>
      <c r="K64" s="282"/>
      <c r="L64" s="282"/>
      <c r="M64" s="283"/>
      <c r="N64" s="325"/>
      <c r="O64" s="326"/>
      <c r="P64" s="327"/>
      <c r="Q64" s="327"/>
      <c r="R64" s="327"/>
      <c r="S64" s="328"/>
      <c r="T64" s="328"/>
      <c r="U64" s="328"/>
      <c r="V64" s="329"/>
      <c r="W64" s="329"/>
      <c r="X64" s="329"/>
      <c r="Y64" s="330"/>
      <c r="Z64" s="140"/>
      <c r="AA64" s="116"/>
      <c r="AB64" s="117"/>
      <c r="AC64" s="117"/>
      <c r="AD64" s="118"/>
      <c r="AF64" s="345"/>
      <c r="AG64" s="346"/>
      <c r="AH64" s="344"/>
      <c r="AI64" s="347"/>
      <c r="AJ64" s="344"/>
      <c r="AK64" s="344"/>
      <c r="AL64" s="348"/>
      <c r="AM64" s="344"/>
      <c r="AN64" s="348"/>
      <c r="AO64" s="208"/>
      <c r="AP64" s="349"/>
      <c r="AQ64" s="352"/>
      <c r="AR64" s="352"/>
    </row>
    <row r="65" spans="1:47" ht="15" customHeight="1" x14ac:dyDescent="0.4">
      <c r="A65" s="141"/>
      <c r="C65" s="119"/>
      <c r="D65" s="119"/>
      <c r="E65" s="119"/>
      <c r="F65" s="83"/>
      <c r="G65" s="83"/>
      <c r="H65" s="119"/>
      <c r="I65" s="119"/>
      <c r="J65" s="119"/>
      <c r="K65" s="83"/>
      <c r="L65" s="83"/>
      <c r="M65" s="119"/>
      <c r="N65" s="119"/>
      <c r="O65" s="119"/>
      <c r="P65" s="83"/>
      <c r="Q65" s="119"/>
      <c r="R65" s="119"/>
      <c r="S65" s="119"/>
      <c r="T65" s="119"/>
      <c r="U65" s="83"/>
      <c r="V65" s="119"/>
      <c r="W65" s="119"/>
      <c r="X65" s="119"/>
      <c r="Y65" s="119"/>
      <c r="Z65" s="140"/>
      <c r="AA65" s="116"/>
      <c r="AB65" s="117"/>
      <c r="AC65" s="117"/>
      <c r="AD65" s="118"/>
      <c r="AF65" s="345"/>
      <c r="AG65" s="346"/>
      <c r="AH65" s="344"/>
      <c r="AI65" s="347"/>
      <c r="AJ65" s="344"/>
      <c r="AK65" s="344"/>
      <c r="AL65" s="348"/>
      <c r="AM65" s="344"/>
      <c r="AN65" s="348"/>
      <c r="AO65" s="208"/>
      <c r="AP65" s="349"/>
      <c r="AQ65" s="352"/>
      <c r="AR65" s="352"/>
    </row>
    <row r="66" spans="1:47" ht="15" customHeight="1" x14ac:dyDescent="0.4">
      <c r="A66" s="141"/>
      <c r="B66" s="119"/>
      <c r="C66" s="119"/>
      <c r="D66" s="119"/>
      <c r="E66" s="119"/>
      <c r="F66" s="83"/>
      <c r="G66" s="119"/>
      <c r="H66" s="119"/>
      <c r="I66" s="119"/>
      <c r="J66" s="119"/>
      <c r="K66" s="83"/>
      <c r="L66" s="119"/>
      <c r="M66" s="119"/>
      <c r="N66" s="119"/>
      <c r="O66" s="119"/>
      <c r="P66" s="83"/>
      <c r="Q66" s="119"/>
      <c r="R66" s="119"/>
      <c r="S66" s="119"/>
      <c r="T66" s="119"/>
      <c r="U66" s="83"/>
      <c r="V66" s="119"/>
      <c r="W66" s="119"/>
      <c r="X66" s="119"/>
      <c r="Y66" s="119"/>
      <c r="Z66" s="140"/>
      <c r="AA66" s="116"/>
      <c r="AB66" s="117"/>
      <c r="AC66" s="117"/>
      <c r="AD66" s="118"/>
      <c r="AF66" s="345"/>
      <c r="AG66" s="346"/>
      <c r="AH66" s="344"/>
      <c r="AI66" s="347"/>
      <c r="AJ66" s="344"/>
      <c r="AK66" s="344"/>
      <c r="AL66" s="348"/>
      <c r="AM66" s="344"/>
      <c r="AN66" s="348"/>
      <c r="AO66" s="208"/>
      <c r="AP66" s="349"/>
      <c r="AQ66" s="212"/>
      <c r="AR66" s="212"/>
    </row>
    <row r="67" spans="1:47" ht="15" customHeight="1" x14ac:dyDescent="0.25">
      <c r="A67" s="141"/>
      <c r="C67" s="131"/>
      <c r="D67" s="131"/>
      <c r="E67" s="131"/>
      <c r="F67" s="83"/>
      <c r="G67" s="83"/>
      <c r="H67" s="131"/>
      <c r="I67" s="131"/>
      <c r="J67" s="131"/>
      <c r="K67" s="83"/>
      <c r="L67" s="131"/>
      <c r="M67" s="131"/>
      <c r="N67" s="131"/>
      <c r="O67" s="131"/>
      <c r="P67" s="83"/>
      <c r="Q67" s="131"/>
      <c r="R67" s="131"/>
      <c r="S67" s="131"/>
      <c r="T67" s="131"/>
      <c r="U67" s="83"/>
      <c r="V67" s="131"/>
      <c r="W67" s="131"/>
      <c r="X67" s="131"/>
      <c r="Y67" s="131"/>
      <c r="Z67" s="140"/>
      <c r="AA67" s="116"/>
      <c r="AB67" s="117"/>
      <c r="AC67" s="117"/>
      <c r="AD67" s="118"/>
      <c r="AF67" s="345"/>
      <c r="AG67" s="346"/>
      <c r="AH67" s="344"/>
      <c r="AI67" s="347"/>
      <c r="AJ67" s="344"/>
      <c r="AK67" s="344"/>
      <c r="AL67" s="348"/>
      <c r="AM67" s="344"/>
      <c r="AN67" s="348"/>
      <c r="AO67" s="208"/>
      <c r="AP67" s="349"/>
      <c r="AQ67" s="212"/>
      <c r="AR67" s="212"/>
    </row>
    <row r="68" spans="1:47" ht="15" customHeight="1" x14ac:dyDescent="0.25">
      <c r="A68" s="141"/>
      <c r="B68" s="131"/>
      <c r="C68" s="131"/>
      <c r="D68" s="131"/>
      <c r="E68" s="131"/>
      <c r="F68" s="83"/>
      <c r="G68" s="131"/>
      <c r="H68" s="131"/>
      <c r="I68" s="131"/>
      <c r="J68" s="131"/>
      <c r="K68" s="83"/>
      <c r="L68" s="131"/>
      <c r="M68" s="131"/>
      <c r="N68" s="131"/>
      <c r="O68" s="131"/>
      <c r="P68" s="83"/>
      <c r="Q68" s="131"/>
      <c r="R68" s="131"/>
      <c r="S68" s="131"/>
      <c r="T68" s="131"/>
      <c r="U68" s="83"/>
      <c r="V68" s="131"/>
      <c r="W68" s="131"/>
      <c r="X68" s="131"/>
      <c r="Y68" s="131"/>
      <c r="Z68" s="140"/>
      <c r="AB68" s="117"/>
      <c r="AC68" s="118"/>
      <c r="AF68" s="345"/>
      <c r="AG68" s="346"/>
      <c r="AH68" s="344"/>
      <c r="AI68" s="347"/>
      <c r="AJ68" s="344"/>
      <c r="AK68" s="344"/>
      <c r="AL68" s="348"/>
      <c r="AM68" s="344"/>
      <c r="AN68" s="348"/>
      <c r="AO68" s="208"/>
      <c r="AP68" s="349"/>
      <c r="AQ68" s="212"/>
      <c r="AR68" s="353"/>
    </row>
    <row r="69" spans="1:47" ht="15" customHeight="1" x14ac:dyDescent="0.7">
      <c r="A69" s="141"/>
      <c r="B69" s="131"/>
      <c r="C69" s="131"/>
      <c r="D69" s="131"/>
      <c r="E69" s="131"/>
      <c r="F69" s="83"/>
      <c r="G69" s="131"/>
      <c r="H69" s="131"/>
      <c r="I69" s="131"/>
      <c r="J69" s="131"/>
      <c r="K69" s="83"/>
      <c r="L69" s="131"/>
      <c r="M69" s="131"/>
      <c r="N69" s="131"/>
      <c r="O69" s="131"/>
      <c r="P69" s="83"/>
      <c r="Q69" s="131"/>
      <c r="R69" s="131"/>
      <c r="S69" s="131"/>
      <c r="T69" s="131"/>
      <c r="U69" s="83"/>
      <c r="V69" s="131"/>
      <c r="W69" s="131"/>
      <c r="X69" s="131"/>
      <c r="Y69" s="131"/>
      <c r="Z69" s="140"/>
      <c r="AB69" s="117"/>
      <c r="AC69" s="118"/>
      <c r="AF69" s="345"/>
      <c r="AG69" s="346"/>
      <c r="AH69" s="344"/>
      <c r="AI69" s="347"/>
      <c r="AJ69" s="344"/>
      <c r="AK69" s="344"/>
      <c r="AL69" s="348"/>
      <c r="AM69" s="344"/>
      <c r="AN69" s="348"/>
      <c r="AO69" s="208"/>
      <c r="AP69" s="349"/>
      <c r="AQ69" s="116"/>
      <c r="AR69" s="353"/>
      <c r="AS69" s="211"/>
      <c r="AT69" s="211"/>
      <c r="AU69" s="211"/>
    </row>
    <row r="70" spans="1:47" ht="15" customHeight="1" x14ac:dyDescent="0.25">
      <c r="A70" s="141"/>
      <c r="C70" s="132"/>
      <c r="D70" s="132"/>
      <c r="E70" s="132"/>
      <c r="F70" s="83"/>
      <c r="G70" s="83"/>
      <c r="H70" s="132"/>
      <c r="I70" s="132"/>
      <c r="J70" s="132"/>
      <c r="K70" s="83"/>
      <c r="L70" s="132"/>
      <c r="M70" s="132"/>
      <c r="N70" s="132"/>
      <c r="O70" s="132"/>
      <c r="P70" s="83"/>
      <c r="Q70" s="132"/>
      <c r="R70" s="132"/>
      <c r="S70" s="132"/>
      <c r="T70" s="132"/>
      <c r="U70" s="83"/>
      <c r="V70" s="132"/>
      <c r="W70" s="132"/>
      <c r="X70" s="132"/>
      <c r="Y70" s="132"/>
      <c r="Z70" s="140"/>
      <c r="AB70" s="117"/>
      <c r="AC70" s="118"/>
      <c r="AF70" s="345"/>
      <c r="AG70" s="346"/>
      <c r="AH70" s="344"/>
      <c r="AI70" s="347"/>
      <c r="AJ70" s="344"/>
      <c r="AK70" s="344"/>
      <c r="AL70" s="348"/>
      <c r="AM70" s="344"/>
      <c r="AN70" s="348"/>
      <c r="AO70" s="208"/>
      <c r="AP70" s="349"/>
      <c r="AR70" s="353"/>
    </row>
    <row r="71" spans="1:47" ht="15" customHeight="1" x14ac:dyDescent="0.25">
      <c r="A71" s="141"/>
      <c r="B71" s="132"/>
      <c r="C71" s="132"/>
      <c r="D71" s="132"/>
      <c r="E71" s="132"/>
      <c r="F71" s="83"/>
      <c r="G71" s="132"/>
      <c r="H71" s="132"/>
      <c r="I71" s="132"/>
      <c r="J71" s="132"/>
      <c r="K71" s="83"/>
      <c r="L71" s="132"/>
      <c r="M71" s="132"/>
      <c r="N71" s="132"/>
      <c r="O71" s="132"/>
      <c r="P71" s="83"/>
      <c r="Q71" s="132"/>
      <c r="R71" s="132"/>
      <c r="S71" s="132"/>
      <c r="T71" s="132"/>
      <c r="U71" s="83"/>
      <c r="V71" s="132"/>
      <c r="W71" s="132"/>
      <c r="X71" s="132"/>
      <c r="Y71" s="132"/>
      <c r="Z71" s="140"/>
      <c r="AB71" s="117"/>
      <c r="AC71" s="118"/>
      <c r="AF71" s="345"/>
      <c r="AG71" s="346"/>
      <c r="AH71" s="344"/>
      <c r="AI71" s="347"/>
      <c r="AJ71" s="344"/>
      <c r="AK71" s="344"/>
      <c r="AL71" s="348"/>
      <c r="AM71" s="344"/>
      <c r="AN71" s="348"/>
      <c r="AO71" s="208"/>
      <c r="AP71" s="349"/>
      <c r="AR71" s="213"/>
    </row>
    <row r="72" spans="1:47" ht="15" customHeight="1" x14ac:dyDescent="0.25">
      <c r="A72" s="141"/>
      <c r="B72" s="132"/>
      <c r="C72" s="132"/>
      <c r="D72" s="132"/>
      <c r="E72" s="132"/>
      <c r="F72" s="83"/>
      <c r="G72" s="132"/>
      <c r="H72" s="132"/>
      <c r="I72" s="132"/>
      <c r="J72" s="132"/>
      <c r="K72" s="83"/>
      <c r="L72" s="132"/>
      <c r="M72" s="132"/>
      <c r="N72" s="132"/>
      <c r="O72" s="132"/>
      <c r="P72" s="83"/>
      <c r="Q72" s="132"/>
      <c r="R72" s="132"/>
      <c r="S72" s="132"/>
      <c r="T72" s="132"/>
      <c r="U72" s="83"/>
      <c r="V72" s="132"/>
      <c r="W72" s="132"/>
      <c r="X72" s="132"/>
      <c r="Y72" s="132"/>
      <c r="Z72" s="140"/>
      <c r="AB72" s="117"/>
      <c r="AC72" s="118"/>
      <c r="AF72" s="345"/>
      <c r="AG72" s="346"/>
      <c r="AH72" s="344"/>
      <c r="AI72" s="347"/>
      <c r="AJ72" s="344"/>
      <c r="AK72" s="344"/>
      <c r="AL72" s="348"/>
      <c r="AM72" s="344"/>
      <c r="AN72" s="348"/>
      <c r="AO72" s="208"/>
      <c r="AP72" s="349"/>
    </row>
    <row r="73" spans="1:47" ht="15" customHeight="1" x14ac:dyDescent="0.4">
      <c r="A73" s="141"/>
      <c r="B73" s="119"/>
      <c r="C73" s="119"/>
      <c r="D73" s="119"/>
      <c r="E73" s="119"/>
      <c r="F73" s="83"/>
      <c r="G73" s="119"/>
      <c r="H73" s="119"/>
      <c r="I73" s="119"/>
      <c r="J73" s="119"/>
      <c r="K73" s="83"/>
      <c r="L73" s="119"/>
      <c r="M73" s="119"/>
      <c r="N73" s="119"/>
      <c r="O73" s="119"/>
      <c r="P73" s="83"/>
      <c r="Q73" s="119"/>
      <c r="R73" s="119"/>
      <c r="S73" s="119"/>
      <c r="T73" s="119"/>
      <c r="U73" s="83"/>
      <c r="V73" s="119"/>
      <c r="W73" s="119"/>
      <c r="X73" s="119"/>
      <c r="Y73" s="119"/>
      <c r="Z73" s="140"/>
      <c r="AB73" s="117"/>
      <c r="AC73" s="118"/>
      <c r="AF73" s="345"/>
      <c r="AG73" s="346"/>
      <c r="AH73" s="344"/>
      <c r="AI73" s="347"/>
      <c r="AJ73" s="344"/>
      <c r="AK73" s="344"/>
      <c r="AL73" s="348"/>
      <c r="AM73" s="344"/>
      <c r="AN73" s="348"/>
      <c r="AO73" s="208"/>
      <c r="AP73" s="349"/>
    </row>
    <row r="74" spans="1:47" ht="15" customHeight="1" x14ac:dyDescent="0.4">
      <c r="A74" s="141"/>
      <c r="B74" s="119"/>
      <c r="C74" s="119"/>
      <c r="D74" s="119"/>
      <c r="E74" s="119"/>
      <c r="F74" s="83"/>
      <c r="G74" s="119"/>
      <c r="H74" s="119"/>
      <c r="I74" s="119"/>
      <c r="J74" s="119"/>
      <c r="K74" s="83"/>
      <c r="L74" s="119"/>
      <c r="M74" s="119"/>
      <c r="N74" s="119"/>
      <c r="O74" s="119"/>
      <c r="P74" s="83"/>
      <c r="Q74" s="119"/>
      <c r="R74" s="119"/>
      <c r="S74" s="119"/>
      <c r="T74" s="119"/>
      <c r="U74" s="83"/>
      <c r="V74" s="119"/>
      <c r="W74" s="119"/>
      <c r="X74" s="119"/>
      <c r="Y74" s="119"/>
      <c r="Z74" s="140"/>
      <c r="AB74" s="117"/>
      <c r="AC74" s="118"/>
      <c r="AF74" s="345"/>
      <c r="AG74" s="346"/>
      <c r="AH74" s="344"/>
      <c r="AI74" s="347"/>
      <c r="AJ74" s="344"/>
      <c r="AK74" s="344"/>
      <c r="AL74" s="348"/>
      <c r="AM74" s="344"/>
      <c r="AN74" s="348"/>
      <c r="AO74" s="208"/>
      <c r="AP74" s="349"/>
    </row>
    <row r="75" spans="1:47" ht="15" customHeight="1" x14ac:dyDescent="0.25">
      <c r="A75" s="141"/>
      <c r="B75" s="131"/>
      <c r="C75" s="131"/>
      <c r="D75" s="131"/>
      <c r="E75" s="131"/>
      <c r="F75" s="83"/>
      <c r="G75" s="131"/>
      <c r="H75" s="131"/>
      <c r="I75" s="131"/>
      <c r="J75" s="131"/>
      <c r="K75" s="83"/>
      <c r="L75" s="131"/>
      <c r="M75" s="131"/>
      <c r="N75" s="131"/>
      <c r="O75" s="131"/>
      <c r="P75" s="83"/>
      <c r="Q75" s="131"/>
      <c r="R75" s="131"/>
      <c r="S75" s="131"/>
      <c r="T75" s="131"/>
      <c r="U75" s="83"/>
      <c r="V75" s="131"/>
      <c r="W75" s="131"/>
      <c r="X75" s="131"/>
      <c r="Y75" s="131"/>
      <c r="Z75" s="140"/>
      <c r="AB75" s="117"/>
      <c r="AC75" s="118"/>
      <c r="AF75" s="345"/>
      <c r="AG75" s="346"/>
      <c r="AH75" s="344"/>
      <c r="AI75" s="347"/>
      <c r="AJ75" s="344"/>
      <c r="AK75" s="344"/>
      <c r="AL75" s="348"/>
      <c r="AM75" s="344"/>
      <c r="AN75" s="348"/>
      <c r="AO75" s="208"/>
      <c r="AP75" s="349"/>
    </row>
    <row r="76" spans="1:47" ht="15" customHeight="1" x14ac:dyDescent="0.25">
      <c r="A76" s="141"/>
      <c r="B76" s="131"/>
      <c r="C76" s="131"/>
      <c r="D76" s="131"/>
      <c r="E76" s="131"/>
      <c r="F76" s="83"/>
      <c r="G76" s="131"/>
      <c r="H76" s="131"/>
      <c r="I76" s="131"/>
      <c r="J76" s="131"/>
      <c r="K76" s="83"/>
      <c r="L76" s="131"/>
      <c r="M76" s="131"/>
      <c r="N76" s="131"/>
      <c r="O76" s="131"/>
      <c r="P76" s="83"/>
      <c r="Q76" s="131"/>
      <c r="R76" s="131"/>
      <c r="S76" s="131"/>
      <c r="T76" s="131"/>
      <c r="U76" s="83"/>
      <c r="V76" s="131"/>
      <c r="W76" s="131"/>
      <c r="X76" s="131"/>
      <c r="Y76" s="131"/>
      <c r="Z76" s="140"/>
      <c r="AB76" s="117"/>
      <c r="AC76" s="118"/>
      <c r="AF76" s="345"/>
      <c r="AG76" s="346"/>
      <c r="AH76" s="344"/>
      <c r="AI76" s="347"/>
      <c r="AJ76" s="344"/>
      <c r="AK76" s="344"/>
      <c r="AL76" s="348"/>
      <c r="AM76" s="344"/>
      <c r="AN76" s="348"/>
      <c r="AO76" s="208"/>
      <c r="AP76" s="349"/>
    </row>
    <row r="77" spans="1:47" ht="15" customHeight="1" x14ac:dyDescent="0.25">
      <c r="A77" s="141"/>
      <c r="B77" s="131"/>
      <c r="C77" s="131"/>
      <c r="D77" s="131"/>
      <c r="E77" s="131"/>
      <c r="F77" s="83"/>
      <c r="G77" s="131"/>
      <c r="H77" s="131"/>
      <c r="I77" s="131"/>
      <c r="J77" s="131"/>
      <c r="K77" s="83"/>
      <c r="L77" s="131"/>
      <c r="M77" s="131"/>
      <c r="N77" s="131"/>
      <c r="O77" s="131"/>
      <c r="P77" s="83"/>
      <c r="Q77" s="131"/>
      <c r="R77" s="131"/>
      <c r="S77" s="131"/>
      <c r="T77" s="131"/>
      <c r="U77" s="83"/>
      <c r="V77" s="131"/>
      <c r="W77" s="131"/>
      <c r="X77" s="131"/>
      <c r="Y77" s="131"/>
      <c r="Z77" s="140"/>
      <c r="AB77" s="117"/>
      <c r="AC77" s="118"/>
      <c r="AF77" s="345"/>
      <c r="AG77" s="346"/>
      <c r="AH77" s="344"/>
      <c r="AI77" s="347"/>
      <c r="AJ77" s="344"/>
      <c r="AK77" s="344"/>
      <c r="AL77" s="348"/>
      <c r="AM77" s="344"/>
      <c r="AN77" s="348"/>
      <c r="AO77" s="208"/>
      <c r="AP77" s="349"/>
    </row>
    <row r="78" spans="1:47" ht="15" customHeight="1" x14ac:dyDescent="0.25">
      <c r="A78" s="141"/>
      <c r="B78" s="132"/>
      <c r="C78" s="132"/>
      <c r="D78" s="132"/>
      <c r="E78" s="132"/>
      <c r="F78" s="83"/>
      <c r="G78" s="132"/>
      <c r="H78" s="132"/>
      <c r="I78" s="132"/>
      <c r="J78" s="132"/>
      <c r="K78" s="83"/>
      <c r="L78" s="132"/>
      <c r="M78" s="132"/>
      <c r="N78" s="132"/>
      <c r="O78" s="132"/>
      <c r="P78" s="83"/>
      <c r="Q78" s="132"/>
      <c r="R78" s="132"/>
      <c r="S78" s="132"/>
      <c r="T78" s="132"/>
      <c r="U78" s="83"/>
      <c r="V78" s="132"/>
      <c r="W78" s="132"/>
      <c r="X78" s="132"/>
      <c r="Y78" s="132"/>
      <c r="Z78" s="140"/>
      <c r="AB78" s="117"/>
      <c r="AC78" s="118"/>
      <c r="AF78" s="345"/>
      <c r="AG78" s="346"/>
      <c r="AH78" s="344"/>
      <c r="AI78" s="347"/>
      <c r="AJ78" s="344"/>
      <c r="AK78" s="344"/>
      <c r="AL78" s="348"/>
      <c r="AM78" s="344"/>
      <c r="AN78" s="348"/>
      <c r="AO78" s="208"/>
      <c r="AP78" s="349"/>
    </row>
    <row r="79" spans="1:47" ht="15" customHeight="1" x14ac:dyDescent="0.25">
      <c r="A79" s="141"/>
      <c r="B79" s="132"/>
      <c r="C79" s="132"/>
      <c r="D79" s="132"/>
      <c r="E79" s="132"/>
      <c r="F79" s="83"/>
      <c r="G79" s="132"/>
      <c r="H79" s="132"/>
      <c r="I79" s="132"/>
      <c r="J79" s="132"/>
      <c r="K79" s="83"/>
      <c r="L79" s="132"/>
      <c r="M79" s="132"/>
      <c r="N79" s="132"/>
      <c r="O79" s="132"/>
      <c r="P79" s="83"/>
      <c r="Q79" s="132"/>
      <c r="R79" s="132"/>
      <c r="S79" s="132"/>
      <c r="T79" s="132"/>
      <c r="U79" s="83"/>
      <c r="V79" s="132"/>
      <c r="W79" s="132"/>
      <c r="X79" s="132"/>
      <c r="Y79" s="132"/>
      <c r="Z79" s="140"/>
      <c r="AB79" s="117"/>
      <c r="AC79" s="118"/>
      <c r="AF79" s="345"/>
      <c r="AG79" s="346"/>
      <c r="AH79" s="344"/>
      <c r="AI79" s="347"/>
      <c r="AJ79" s="344"/>
      <c r="AK79" s="344"/>
      <c r="AL79" s="348"/>
      <c r="AM79" s="344"/>
      <c r="AN79" s="348"/>
      <c r="AO79" s="208"/>
      <c r="AP79" s="349"/>
    </row>
    <row r="80" spans="1:47" ht="15" customHeight="1" x14ac:dyDescent="0.25">
      <c r="A80" s="141"/>
      <c r="B80" s="132"/>
      <c r="C80" s="132"/>
      <c r="D80" s="132"/>
      <c r="E80" s="132"/>
      <c r="F80" s="83"/>
      <c r="G80" s="132"/>
      <c r="H80" s="132"/>
      <c r="I80" s="132"/>
      <c r="J80" s="132"/>
      <c r="K80" s="83"/>
      <c r="L80" s="132"/>
      <c r="M80" s="132"/>
      <c r="N80" s="132"/>
      <c r="O80" s="132"/>
      <c r="P80" s="83"/>
      <c r="Q80" s="132"/>
      <c r="R80" s="132"/>
      <c r="S80" s="132"/>
      <c r="T80" s="132"/>
      <c r="U80" s="83"/>
      <c r="V80" s="132"/>
      <c r="W80" s="132"/>
      <c r="X80" s="132"/>
      <c r="Y80" s="132"/>
      <c r="Z80" s="140"/>
      <c r="AB80" s="117"/>
      <c r="AC80" s="118"/>
      <c r="AF80" s="345"/>
      <c r="AG80" s="346"/>
      <c r="AH80" s="344"/>
      <c r="AI80" s="347"/>
      <c r="AJ80" s="344"/>
      <c r="AK80" s="344"/>
      <c r="AL80" s="348"/>
      <c r="AM80" s="344"/>
      <c r="AN80" s="348"/>
      <c r="AO80" s="208"/>
      <c r="AP80" s="349"/>
    </row>
    <row r="81" spans="1:42" ht="15" customHeight="1" x14ac:dyDescent="0.4">
      <c r="A81" s="141"/>
      <c r="B81" s="119"/>
      <c r="C81" s="119"/>
      <c r="D81" s="119"/>
      <c r="E81" s="119"/>
      <c r="F81" s="83"/>
      <c r="G81" s="126"/>
      <c r="H81" s="126"/>
      <c r="I81" s="126"/>
      <c r="J81" s="126"/>
      <c r="K81" s="83"/>
      <c r="L81" s="126"/>
      <c r="M81" s="126"/>
      <c r="N81" s="126"/>
      <c r="O81" s="126"/>
      <c r="P81" s="83"/>
      <c r="Q81" s="83"/>
      <c r="R81" s="83"/>
      <c r="S81" s="83"/>
      <c r="T81" s="83"/>
      <c r="U81" s="85"/>
      <c r="V81" s="83"/>
      <c r="W81" s="83"/>
      <c r="X81" s="83"/>
      <c r="Y81" s="83"/>
      <c r="Z81" s="140"/>
      <c r="AB81" s="117"/>
      <c r="AC81" s="118"/>
      <c r="AF81" s="345"/>
      <c r="AG81" s="346"/>
      <c r="AH81" s="344"/>
      <c r="AI81" s="347"/>
      <c r="AJ81" s="344"/>
      <c r="AK81" s="344"/>
      <c r="AL81" s="348"/>
      <c r="AM81" s="344"/>
      <c r="AN81" s="348"/>
      <c r="AO81" s="208"/>
      <c r="AP81" s="349"/>
    </row>
    <row r="82" spans="1:42" ht="15" customHeight="1" x14ac:dyDescent="0.4">
      <c r="A82" s="141"/>
      <c r="B82" s="119"/>
      <c r="C82" s="119"/>
      <c r="D82" s="119"/>
      <c r="E82" s="119"/>
      <c r="F82" s="83"/>
      <c r="G82" s="126"/>
      <c r="H82" s="126"/>
      <c r="I82" s="126"/>
      <c r="J82" s="126"/>
      <c r="K82" s="83"/>
      <c r="L82" s="126"/>
      <c r="M82" s="126"/>
      <c r="N82" s="126"/>
      <c r="O82" s="126"/>
      <c r="P82" s="83"/>
      <c r="Q82" s="83"/>
      <c r="R82" s="83"/>
      <c r="S82" s="83"/>
      <c r="T82" s="83"/>
      <c r="U82" s="85"/>
      <c r="V82" s="83"/>
      <c r="W82" s="83"/>
      <c r="X82" s="83"/>
      <c r="Y82" s="83"/>
      <c r="Z82" s="140"/>
      <c r="AB82" s="117"/>
      <c r="AC82" s="118"/>
      <c r="AF82" s="345"/>
      <c r="AG82" s="346"/>
      <c r="AH82" s="344"/>
      <c r="AI82" s="347"/>
      <c r="AJ82" s="344"/>
      <c r="AK82" s="344"/>
      <c r="AL82" s="348"/>
      <c r="AM82" s="344"/>
      <c r="AN82" s="348"/>
      <c r="AO82" s="208"/>
      <c r="AP82" s="349"/>
    </row>
    <row r="83" spans="1:42" ht="15" customHeight="1" x14ac:dyDescent="0.4">
      <c r="A83" s="141"/>
      <c r="B83" s="131"/>
      <c r="C83" s="131"/>
      <c r="D83" s="131"/>
      <c r="E83" s="131"/>
      <c r="F83" s="83"/>
      <c r="G83" s="127"/>
      <c r="H83" s="127"/>
      <c r="I83" s="127"/>
      <c r="J83" s="127"/>
      <c r="K83" s="83"/>
      <c r="L83" s="127"/>
      <c r="M83" s="127"/>
      <c r="N83" s="127"/>
      <c r="O83" s="127"/>
      <c r="P83" s="130"/>
      <c r="Q83" s="83"/>
      <c r="R83" s="83"/>
      <c r="S83" s="83"/>
      <c r="T83" s="83"/>
      <c r="U83" s="85"/>
      <c r="V83" s="83"/>
      <c r="W83" s="83"/>
      <c r="X83" s="83"/>
      <c r="Y83" s="83"/>
      <c r="Z83" s="140"/>
      <c r="AB83" s="117"/>
      <c r="AC83" s="118"/>
      <c r="AF83" s="345"/>
      <c r="AG83" s="346"/>
      <c r="AH83" s="344"/>
      <c r="AI83" s="347"/>
      <c r="AJ83" s="344"/>
      <c r="AK83" s="344"/>
      <c r="AL83" s="348"/>
      <c r="AM83" s="344"/>
      <c r="AN83" s="348"/>
      <c r="AO83" s="208"/>
      <c r="AP83" s="349"/>
    </row>
    <row r="84" spans="1:42" ht="15" customHeight="1" x14ac:dyDescent="0.4">
      <c r="A84" s="141"/>
      <c r="B84" s="131"/>
      <c r="C84" s="131"/>
      <c r="D84" s="131"/>
      <c r="E84" s="131"/>
      <c r="F84" s="83"/>
      <c r="G84" s="127"/>
      <c r="H84" s="127"/>
      <c r="I84" s="127"/>
      <c r="J84" s="127"/>
      <c r="K84" s="83"/>
      <c r="L84" s="127"/>
      <c r="M84" s="127"/>
      <c r="N84" s="127"/>
      <c r="O84" s="127"/>
      <c r="P84" s="130"/>
      <c r="Q84" s="83"/>
      <c r="R84" s="83"/>
      <c r="S84" s="83"/>
      <c r="T84" s="83"/>
      <c r="U84" s="85"/>
      <c r="V84" s="83"/>
      <c r="W84" s="83"/>
      <c r="X84" s="83"/>
      <c r="Y84" s="83"/>
      <c r="Z84" s="140"/>
      <c r="AB84" s="117"/>
      <c r="AC84" s="118"/>
      <c r="AF84" s="345"/>
      <c r="AG84" s="346"/>
      <c r="AH84" s="344"/>
      <c r="AI84" s="347"/>
      <c r="AJ84" s="344"/>
      <c r="AK84" s="344"/>
      <c r="AL84" s="348"/>
      <c r="AM84" s="344"/>
      <c r="AN84" s="348"/>
      <c r="AO84" s="208"/>
      <c r="AP84" s="349"/>
    </row>
    <row r="85" spans="1:42" ht="15" customHeight="1" x14ac:dyDescent="0.7">
      <c r="A85" s="141"/>
      <c r="B85" s="131"/>
      <c r="C85" s="131"/>
      <c r="D85" s="131"/>
      <c r="E85" s="131"/>
      <c r="F85" s="83"/>
      <c r="G85" s="127"/>
      <c r="H85" s="127"/>
      <c r="I85" s="127"/>
      <c r="J85" s="127"/>
      <c r="K85" s="83"/>
      <c r="L85" s="127"/>
      <c r="M85" s="127"/>
      <c r="N85" s="127"/>
      <c r="O85" s="127"/>
      <c r="P85" s="129"/>
      <c r="Q85" s="83"/>
      <c r="R85" s="83"/>
      <c r="S85" s="83"/>
      <c r="T85" s="83"/>
      <c r="U85" s="85"/>
      <c r="V85" s="83"/>
      <c r="W85" s="83"/>
      <c r="X85" s="83"/>
      <c r="Y85" s="83"/>
      <c r="Z85" s="140"/>
      <c r="AB85" s="117"/>
      <c r="AC85" s="118"/>
      <c r="AF85" s="345"/>
      <c r="AG85" s="346"/>
      <c r="AH85" s="344"/>
      <c r="AI85" s="347"/>
      <c r="AJ85" s="344"/>
      <c r="AK85" s="344"/>
      <c r="AL85" s="348"/>
      <c r="AM85" s="344"/>
      <c r="AN85" s="348"/>
      <c r="AO85" s="208"/>
      <c r="AP85" s="349"/>
    </row>
    <row r="86" spans="1:42" ht="15" customHeight="1" thickBot="1" x14ac:dyDescent="0.75">
      <c r="A86" s="156"/>
      <c r="B86" s="137"/>
      <c r="C86" s="137"/>
      <c r="D86" s="137"/>
      <c r="E86" s="137"/>
      <c r="F86" s="135"/>
      <c r="G86" s="142"/>
      <c r="H86" s="142"/>
      <c r="I86" s="142"/>
      <c r="J86" s="142"/>
      <c r="K86" s="135"/>
      <c r="L86" s="137"/>
      <c r="M86" s="137"/>
      <c r="N86" s="137"/>
      <c r="O86" s="137"/>
      <c r="P86" s="143"/>
      <c r="Q86" s="135"/>
      <c r="R86" s="135"/>
      <c r="S86" s="135"/>
      <c r="T86" s="135"/>
      <c r="U86" s="144"/>
      <c r="V86" s="135"/>
      <c r="W86" s="135"/>
      <c r="X86" s="135"/>
      <c r="Y86" s="135"/>
      <c r="Z86" s="145"/>
      <c r="AB86" s="117"/>
      <c r="AC86" s="118"/>
      <c r="AF86" s="345"/>
      <c r="AG86" s="346"/>
      <c r="AH86" s="344"/>
      <c r="AI86" s="347"/>
      <c r="AJ86" s="344"/>
      <c r="AK86" s="344"/>
      <c r="AL86" s="348"/>
      <c r="AM86" s="344"/>
      <c r="AN86" s="348"/>
      <c r="AO86" s="208"/>
      <c r="AP86" s="349"/>
    </row>
    <row r="87" spans="1:42" ht="15" customHeight="1" x14ac:dyDescent="0.7">
      <c r="B87" s="132"/>
      <c r="C87" s="132"/>
      <c r="D87" s="132"/>
      <c r="E87" s="132"/>
      <c r="F87" s="83"/>
      <c r="G87" s="128"/>
      <c r="H87" s="128"/>
      <c r="I87" s="128"/>
      <c r="J87" s="128"/>
      <c r="K87" s="83"/>
      <c r="L87" s="132"/>
      <c r="M87" s="132"/>
      <c r="N87" s="132"/>
      <c r="O87" s="132"/>
      <c r="P87" s="129"/>
      <c r="Q87" s="83"/>
      <c r="R87" s="83"/>
      <c r="S87" s="83"/>
      <c r="T87" s="83"/>
      <c r="U87" s="85"/>
      <c r="V87" s="83"/>
      <c r="W87" s="83"/>
      <c r="X87" s="83"/>
      <c r="Y87" s="83"/>
      <c r="AB87" s="117"/>
      <c r="AC87" s="118"/>
      <c r="AF87" s="345"/>
      <c r="AG87" s="346"/>
      <c r="AH87" s="344"/>
      <c r="AI87" s="347"/>
      <c r="AJ87" s="344"/>
      <c r="AK87" s="344"/>
      <c r="AL87" s="348"/>
      <c r="AM87" s="344"/>
      <c r="AN87" s="348"/>
      <c r="AO87" s="208"/>
      <c r="AP87" s="349"/>
    </row>
    <row r="88" spans="1:42" ht="15" customHeight="1" x14ac:dyDescent="0.4">
      <c r="B88" s="132"/>
      <c r="C88" s="132"/>
      <c r="D88" s="132"/>
      <c r="E88" s="132"/>
      <c r="F88" s="83"/>
      <c r="G88" s="128"/>
      <c r="H88" s="128"/>
      <c r="I88" s="128"/>
      <c r="J88" s="128"/>
      <c r="K88" s="83"/>
      <c r="L88" s="132"/>
      <c r="M88" s="132"/>
      <c r="N88" s="132"/>
      <c r="O88" s="132"/>
      <c r="P88" s="130"/>
      <c r="Q88" s="83"/>
      <c r="R88" s="83"/>
      <c r="S88" s="83"/>
      <c r="T88" s="83"/>
      <c r="U88" s="85"/>
      <c r="V88" s="83"/>
      <c r="W88" s="83"/>
      <c r="X88" s="83"/>
      <c r="Y88" s="83"/>
      <c r="AB88" s="117"/>
      <c r="AC88" s="118"/>
      <c r="AF88" s="345"/>
      <c r="AG88" s="346"/>
      <c r="AH88" s="344"/>
      <c r="AI88" s="347"/>
      <c r="AJ88" s="344"/>
      <c r="AK88" s="344"/>
      <c r="AL88" s="348"/>
      <c r="AM88" s="344"/>
      <c r="AN88" s="348"/>
      <c r="AO88" s="208"/>
      <c r="AP88" s="349"/>
    </row>
    <row r="89" spans="1:42" ht="15" customHeight="1" x14ac:dyDescent="0.25">
      <c r="C89" s="123"/>
      <c r="AB89" s="117"/>
      <c r="AC89" s="118"/>
      <c r="AF89" s="345"/>
      <c r="AG89" s="346"/>
      <c r="AH89" s="344"/>
      <c r="AI89" s="347"/>
      <c r="AJ89" s="344"/>
      <c r="AK89" s="344"/>
      <c r="AL89" s="348"/>
      <c r="AM89" s="344"/>
      <c r="AN89" s="348"/>
      <c r="AO89" s="208"/>
      <c r="AP89" s="349"/>
    </row>
    <row r="90" spans="1:42" ht="15" customHeight="1" x14ac:dyDescent="0.25">
      <c r="C90" s="123"/>
      <c r="AB90" s="117"/>
      <c r="AC90" s="118"/>
      <c r="AF90" s="345"/>
      <c r="AG90" s="346"/>
      <c r="AH90" s="344"/>
      <c r="AI90" s="347"/>
      <c r="AJ90" s="344"/>
      <c r="AK90" s="344"/>
      <c r="AL90" s="348"/>
      <c r="AM90" s="344"/>
      <c r="AN90" s="348"/>
      <c r="AO90" s="208"/>
      <c r="AP90" s="349"/>
    </row>
    <row r="91" spans="1:42" ht="15" customHeight="1" x14ac:dyDescent="0.25">
      <c r="C91" s="123"/>
      <c r="AB91" s="117"/>
      <c r="AC91" s="118"/>
      <c r="AF91" s="345"/>
      <c r="AG91" s="346"/>
      <c r="AH91" s="344"/>
      <c r="AI91" s="347"/>
      <c r="AJ91" s="213"/>
      <c r="AK91" s="344"/>
      <c r="AL91" s="348"/>
      <c r="AM91" s="344"/>
      <c r="AN91" s="348"/>
      <c r="AO91" s="208"/>
      <c r="AP91" s="349"/>
    </row>
    <row r="92" spans="1:42" ht="15" customHeight="1" x14ac:dyDescent="0.25">
      <c r="C92" s="123"/>
      <c r="AB92" s="117"/>
      <c r="AC92" s="118"/>
      <c r="AF92" s="345"/>
      <c r="AG92" s="346"/>
      <c r="AH92" s="344"/>
      <c r="AI92" s="347"/>
      <c r="AJ92" s="213"/>
      <c r="AK92" s="344"/>
      <c r="AL92" s="348"/>
      <c r="AM92" s="344"/>
      <c r="AN92" s="348"/>
      <c r="AO92" s="208"/>
      <c r="AP92" s="349"/>
    </row>
    <row r="93" spans="1:42" ht="15" customHeight="1" x14ac:dyDescent="0.25">
      <c r="C93" s="123"/>
      <c r="AB93" s="117"/>
      <c r="AC93" s="118"/>
      <c r="AF93" s="345"/>
      <c r="AG93" s="346"/>
      <c r="AH93" s="344"/>
      <c r="AI93" s="347"/>
      <c r="AJ93" s="213"/>
      <c r="AK93" s="344"/>
      <c r="AL93" s="348"/>
      <c r="AM93" s="344"/>
      <c r="AN93" s="348"/>
      <c r="AO93" s="208"/>
      <c r="AP93" s="349"/>
    </row>
    <row r="94" spans="1:42" ht="15" customHeight="1" x14ac:dyDescent="0.25">
      <c r="C94" s="123"/>
      <c r="AB94" s="117"/>
      <c r="AC94" s="118"/>
      <c r="AF94" s="345"/>
      <c r="AG94" s="346"/>
      <c r="AH94" s="344"/>
      <c r="AI94" s="347"/>
      <c r="AJ94" s="213"/>
      <c r="AK94" s="344"/>
      <c r="AL94" s="348"/>
      <c r="AM94" s="344"/>
      <c r="AN94" s="348"/>
      <c r="AO94" s="208"/>
      <c r="AP94" s="349"/>
    </row>
    <row r="95" spans="1:42" ht="15" customHeight="1" x14ac:dyDescent="0.25">
      <c r="C95" s="123"/>
      <c r="AB95" s="117"/>
      <c r="AC95" s="118"/>
      <c r="AF95" s="345"/>
      <c r="AG95" s="346"/>
      <c r="AH95" s="344"/>
      <c r="AI95" s="347"/>
      <c r="AJ95" s="213"/>
      <c r="AK95" s="344"/>
      <c r="AL95" s="348"/>
      <c r="AM95" s="344"/>
      <c r="AN95" s="348"/>
      <c r="AO95" s="208"/>
      <c r="AP95" s="349"/>
    </row>
    <row r="96" spans="1:42" ht="15" customHeight="1" x14ac:dyDescent="0.25">
      <c r="C96" s="123"/>
      <c r="AB96" s="117"/>
      <c r="AC96" s="118"/>
      <c r="AF96" s="345"/>
      <c r="AG96" s="346"/>
      <c r="AH96" s="344"/>
      <c r="AI96" s="347"/>
      <c r="AJ96" s="213"/>
      <c r="AK96" s="344"/>
      <c r="AL96" s="348"/>
      <c r="AM96" s="344"/>
      <c r="AN96" s="348"/>
      <c r="AO96" s="208"/>
      <c r="AP96" s="349"/>
    </row>
    <row r="97" spans="3:42" ht="15" customHeight="1" x14ac:dyDescent="0.25">
      <c r="C97" s="123"/>
      <c r="AB97" s="117"/>
      <c r="AC97" s="118"/>
      <c r="AF97" s="345"/>
      <c r="AG97" s="346"/>
      <c r="AH97" s="344"/>
      <c r="AI97" s="347"/>
      <c r="AJ97" s="213"/>
      <c r="AK97" s="344"/>
      <c r="AL97" s="348"/>
      <c r="AM97" s="344"/>
      <c r="AN97" s="348"/>
      <c r="AO97" s="208"/>
      <c r="AP97" s="349"/>
    </row>
    <row r="98" spans="3:42" ht="15" customHeight="1" x14ac:dyDescent="0.25">
      <c r="C98" s="123"/>
      <c r="AB98" s="117"/>
      <c r="AC98" s="118"/>
      <c r="AF98" s="345"/>
      <c r="AG98" s="346"/>
      <c r="AH98" s="344"/>
      <c r="AI98" s="347"/>
      <c r="AJ98" s="213"/>
      <c r="AK98" s="344"/>
      <c r="AL98" s="348"/>
      <c r="AM98" s="344"/>
      <c r="AN98" s="348"/>
      <c r="AO98" s="208"/>
      <c r="AP98" s="349"/>
    </row>
    <row r="99" spans="3:42" ht="15" customHeight="1" x14ac:dyDescent="0.25">
      <c r="C99" s="123"/>
      <c r="AB99" s="117"/>
      <c r="AC99" s="118"/>
      <c r="AF99" s="345"/>
      <c r="AG99" s="346"/>
      <c r="AH99" s="344"/>
      <c r="AI99" s="347"/>
      <c r="AJ99" s="213"/>
      <c r="AK99" s="344"/>
      <c r="AL99" s="348"/>
      <c r="AM99" s="344"/>
      <c r="AN99" s="348"/>
      <c r="AO99" s="208"/>
      <c r="AP99" s="349"/>
    </row>
    <row r="100" spans="3:42" ht="15" customHeight="1" x14ac:dyDescent="0.25">
      <c r="C100" s="123"/>
      <c r="AB100" s="117"/>
      <c r="AC100" s="118"/>
      <c r="AF100" s="345"/>
      <c r="AG100" s="346"/>
      <c r="AH100" s="344"/>
      <c r="AI100" s="347"/>
      <c r="AJ100" s="213"/>
      <c r="AK100" s="344"/>
      <c r="AL100" s="348"/>
      <c r="AM100" s="344"/>
      <c r="AN100" s="348"/>
      <c r="AO100" s="208"/>
      <c r="AP100" s="349"/>
    </row>
    <row r="101" spans="3:42" ht="15" customHeight="1" x14ac:dyDescent="0.25">
      <c r="C101" s="123"/>
      <c r="AB101" s="117"/>
      <c r="AC101" s="118"/>
      <c r="AF101" s="345"/>
      <c r="AG101" s="346"/>
      <c r="AH101" s="344"/>
      <c r="AI101" s="347"/>
      <c r="AJ101" s="213"/>
      <c r="AK101" s="344"/>
      <c r="AL101" s="348"/>
      <c r="AM101" s="344"/>
      <c r="AN101" s="348"/>
      <c r="AO101" s="208"/>
      <c r="AP101" s="349"/>
    </row>
    <row r="102" spans="3:42" ht="15" customHeight="1" x14ac:dyDescent="0.25">
      <c r="C102" s="123"/>
      <c r="AB102" s="117"/>
      <c r="AC102" s="118"/>
      <c r="AF102" s="345"/>
      <c r="AG102" s="346"/>
      <c r="AH102" s="344"/>
      <c r="AI102" s="347"/>
      <c r="AJ102" s="213"/>
      <c r="AK102" s="344"/>
      <c r="AL102" s="348"/>
      <c r="AM102" s="344"/>
      <c r="AN102" s="348"/>
      <c r="AO102" s="208"/>
      <c r="AP102" s="349"/>
    </row>
    <row r="103" spans="3:42" ht="15" customHeight="1" x14ac:dyDescent="0.25">
      <c r="C103" s="123"/>
      <c r="AB103" s="117"/>
      <c r="AC103" s="118"/>
      <c r="AF103" s="345"/>
      <c r="AG103" s="346"/>
      <c r="AH103" s="344"/>
      <c r="AI103" s="347"/>
      <c r="AJ103" s="213"/>
      <c r="AK103" s="344"/>
      <c r="AL103" s="348"/>
      <c r="AM103" s="344"/>
      <c r="AN103" s="348"/>
      <c r="AO103" s="208"/>
      <c r="AP103" s="349"/>
    </row>
    <row r="104" spans="3:42" ht="15" customHeight="1" x14ac:dyDescent="0.25">
      <c r="C104" s="123"/>
      <c r="AB104" s="117"/>
      <c r="AC104" s="118"/>
      <c r="AF104" s="345"/>
      <c r="AG104" s="346"/>
      <c r="AH104" s="344"/>
      <c r="AI104" s="347"/>
      <c r="AJ104" s="213"/>
      <c r="AK104" s="344"/>
      <c r="AL104" s="348"/>
      <c r="AM104" s="344"/>
      <c r="AN104" s="348"/>
      <c r="AO104" s="208"/>
      <c r="AP104" s="349"/>
    </row>
    <row r="105" spans="3:42" ht="15" customHeight="1" x14ac:dyDescent="0.25">
      <c r="C105" s="123"/>
      <c r="AB105" s="117"/>
      <c r="AC105" s="118"/>
      <c r="AF105" s="345"/>
      <c r="AG105" s="346"/>
      <c r="AH105" s="344"/>
      <c r="AI105" s="347"/>
      <c r="AJ105" s="213"/>
      <c r="AK105" s="344"/>
      <c r="AL105" s="348"/>
      <c r="AM105" s="344"/>
      <c r="AN105" s="348"/>
      <c r="AO105" s="208"/>
      <c r="AP105" s="349"/>
    </row>
    <row r="106" spans="3:42" ht="15" customHeight="1" x14ac:dyDescent="0.25">
      <c r="C106" s="123"/>
      <c r="AB106" s="117"/>
      <c r="AC106" s="118"/>
      <c r="AF106" s="345"/>
      <c r="AG106" s="346"/>
      <c r="AH106" s="344"/>
      <c r="AI106" s="347"/>
      <c r="AJ106" s="213"/>
      <c r="AK106" s="344"/>
      <c r="AL106" s="348"/>
      <c r="AM106" s="344"/>
      <c r="AN106" s="348"/>
      <c r="AO106" s="208"/>
      <c r="AP106" s="349"/>
    </row>
    <row r="107" spans="3:42" ht="15" customHeight="1" x14ac:dyDescent="0.25">
      <c r="C107" s="123"/>
      <c r="AB107" s="117"/>
      <c r="AC107" s="118"/>
      <c r="AF107" s="345"/>
      <c r="AG107" s="346"/>
      <c r="AH107" s="344"/>
      <c r="AI107" s="347"/>
      <c r="AJ107" s="213"/>
      <c r="AK107" s="344"/>
      <c r="AL107" s="348"/>
      <c r="AM107" s="344"/>
      <c r="AN107" s="348"/>
      <c r="AO107" s="208"/>
      <c r="AP107" s="349"/>
    </row>
    <row r="108" spans="3:42" ht="15" customHeight="1" x14ac:dyDescent="0.25">
      <c r="C108" s="123"/>
      <c r="AB108" s="117"/>
      <c r="AC108" s="118"/>
      <c r="AF108" s="345"/>
      <c r="AG108" s="346"/>
      <c r="AH108" s="344"/>
      <c r="AI108" s="347"/>
      <c r="AJ108" s="213"/>
      <c r="AK108" s="344"/>
      <c r="AL108" s="348"/>
      <c r="AM108" s="344"/>
      <c r="AN108" s="348"/>
      <c r="AO108" s="208"/>
      <c r="AP108" s="349"/>
    </row>
    <row r="109" spans="3:42" ht="15" customHeight="1" x14ac:dyDescent="0.25">
      <c r="C109" s="123"/>
      <c r="AB109" s="117"/>
      <c r="AC109" s="118"/>
      <c r="AF109" s="345"/>
      <c r="AG109" s="346"/>
      <c r="AH109" s="344"/>
      <c r="AI109" s="347"/>
      <c r="AJ109" s="213"/>
      <c r="AK109" s="344"/>
      <c r="AL109" s="348"/>
      <c r="AM109" s="344"/>
      <c r="AN109" s="348"/>
      <c r="AO109" s="208"/>
      <c r="AP109" s="349"/>
    </row>
    <row r="110" spans="3:42" ht="15" customHeight="1" x14ac:dyDescent="0.25">
      <c r="C110" s="123"/>
      <c r="AB110" s="117"/>
      <c r="AC110" s="118"/>
      <c r="AF110" s="345"/>
      <c r="AG110" s="346"/>
      <c r="AH110" s="344"/>
      <c r="AI110" s="347"/>
      <c r="AJ110" s="213"/>
      <c r="AK110" s="344"/>
      <c r="AL110" s="348"/>
      <c r="AM110" s="344"/>
      <c r="AN110" s="348"/>
      <c r="AO110" s="208"/>
      <c r="AP110" s="349"/>
    </row>
    <row r="111" spans="3:42" ht="15" customHeight="1" x14ac:dyDescent="0.25">
      <c r="C111" s="123"/>
      <c r="AB111" s="117"/>
      <c r="AC111" s="118"/>
      <c r="AF111" s="345"/>
      <c r="AG111" s="346"/>
      <c r="AH111" s="344"/>
      <c r="AI111" s="347"/>
      <c r="AJ111" s="213"/>
      <c r="AK111" s="344"/>
      <c r="AL111" s="348"/>
      <c r="AM111" s="344"/>
      <c r="AN111" s="348"/>
      <c r="AO111" s="208"/>
      <c r="AP111" s="349"/>
    </row>
    <row r="112" spans="3:42" ht="15" customHeight="1" x14ac:dyDescent="0.25">
      <c r="C112" s="123"/>
      <c r="AB112" s="117"/>
      <c r="AC112" s="118"/>
      <c r="AF112" s="345"/>
      <c r="AG112" s="346"/>
      <c r="AH112" s="344"/>
      <c r="AI112" s="347"/>
      <c r="AJ112" s="213"/>
      <c r="AK112" s="344"/>
      <c r="AL112" s="348"/>
      <c r="AM112" s="344"/>
      <c r="AN112" s="348"/>
      <c r="AO112" s="208"/>
      <c r="AP112" s="349"/>
    </row>
    <row r="113" spans="3:42" ht="15" customHeight="1" x14ac:dyDescent="0.25">
      <c r="C113" s="123"/>
      <c r="AB113" s="117"/>
      <c r="AC113" s="118"/>
      <c r="AF113" s="345"/>
      <c r="AG113" s="346"/>
      <c r="AH113" s="344"/>
      <c r="AI113" s="347"/>
      <c r="AJ113" s="213"/>
      <c r="AK113" s="344"/>
      <c r="AL113" s="348"/>
      <c r="AM113" s="344"/>
      <c r="AN113" s="348"/>
      <c r="AO113" s="208"/>
      <c r="AP113" s="349"/>
    </row>
    <row r="114" spans="3:42" ht="15" customHeight="1" x14ac:dyDescent="0.25">
      <c r="C114" s="123"/>
      <c r="AB114" s="117"/>
      <c r="AC114" s="118"/>
      <c r="AF114" s="345"/>
      <c r="AG114" s="346"/>
      <c r="AH114" s="344"/>
      <c r="AI114" s="347"/>
      <c r="AJ114" s="213"/>
      <c r="AK114" s="344"/>
      <c r="AL114" s="348"/>
      <c r="AM114" s="344"/>
      <c r="AN114" s="348"/>
      <c r="AO114" s="208"/>
      <c r="AP114" s="349"/>
    </row>
    <row r="115" spans="3:42" ht="15" customHeight="1" x14ac:dyDescent="0.25">
      <c r="C115" s="123"/>
      <c r="AB115" s="117"/>
      <c r="AC115" s="118"/>
      <c r="AF115" s="345"/>
      <c r="AG115" s="346"/>
      <c r="AH115" s="344"/>
      <c r="AI115" s="347"/>
      <c r="AJ115" s="213"/>
      <c r="AK115" s="344"/>
      <c r="AL115" s="348"/>
      <c r="AM115" s="344"/>
      <c r="AN115" s="348"/>
      <c r="AO115" s="208"/>
      <c r="AP115" s="349"/>
    </row>
    <row r="116" spans="3:42" ht="15" customHeight="1" x14ac:dyDescent="0.25">
      <c r="C116" s="123"/>
      <c r="AB116" s="117"/>
      <c r="AC116" s="118"/>
      <c r="AF116" s="345"/>
      <c r="AG116" s="346"/>
      <c r="AH116" s="344"/>
      <c r="AI116" s="347"/>
      <c r="AJ116" s="213"/>
      <c r="AK116" s="344"/>
      <c r="AL116" s="348"/>
      <c r="AM116" s="344"/>
      <c r="AN116" s="348"/>
      <c r="AO116" s="208"/>
      <c r="AP116" s="349"/>
    </row>
    <row r="117" spans="3:42" ht="15" customHeight="1" x14ac:dyDescent="0.25">
      <c r="C117" s="123"/>
      <c r="AB117" s="117"/>
      <c r="AC117" s="118"/>
      <c r="AF117" s="345"/>
      <c r="AG117" s="346"/>
      <c r="AH117" s="344"/>
      <c r="AI117" s="347"/>
      <c r="AJ117" s="213"/>
      <c r="AK117" s="344"/>
      <c r="AL117" s="348"/>
      <c r="AM117" s="344"/>
      <c r="AN117" s="348"/>
      <c r="AO117" s="208"/>
      <c r="AP117" s="349"/>
    </row>
    <row r="118" spans="3:42" ht="15" customHeight="1" x14ac:dyDescent="0.25">
      <c r="C118" s="123"/>
      <c r="AB118" s="117"/>
      <c r="AC118" s="118"/>
      <c r="AF118" s="345"/>
      <c r="AG118" s="346"/>
      <c r="AH118" s="344"/>
      <c r="AI118" s="347"/>
      <c r="AJ118" s="213"/>
      <c r="AK118" s="344"/>
      <c r="AL118" s="348"/>
      <c r="AM118" s="344"/>
      <c r="AN118" s="348"/>
      <c r="AO118" s="208"/>
      <c r="AP118" s="349"/>
    </row>
    <row r="119" spans="3:42" ht="15" customHeight="1" x14ac:dyDescent="0.25">
      <c r="C119" s="123"/>
      <c r="AB119" s="117"/>
      <c r="AC119" s="118"/>
      <c r="AF119" s="345"/>
      <c r="AG119" s="346"/>
      <c r="AH119" s="344"/>
      <c r="AI119" s="347"/>
      <c r="AJ119" s="213"/>
      <c r="AK119" s="344"/>
      <c r="AL119" s="348"/>
      <c r="AM119" s="344"/>
      <c r="AN119" s="348"/>
      <c r="AO119" s="208"/>
      <c r="AP119" s="349"/>
    </row>
    <row r="120" spans="3:42" ht="15" customHeight="1" x14ac:dyDescent="0.25">
      <c r="C120" s="123"/>
      <c r="AB120" s="117"/>
      <c r="AC120" s="118"/>
      <c r="AF120" s="345"/>
      <c r="AG120" s="346"/>
      <c r="AH120" s="344"/>
      <c r="AI120" s="347"/>
      <c r="AJ120" s="213"/>
      <c r="AK120" s="344"/>
      <c r="AL120" s="348"/>
      <c r="AM120" s="344"/>
      <c r="AN120" s="348"/>
      <c r="AO120" s="208"/>
      <c r="AP120" s="349"/>
    </row>
    <row r="121" spans="3:42" ht="15" customHeight="1" x14ac:dyDescent="0.25">
      <c r="C121" s="123"/>
      <c r="AB121" s="117"/>
      <c r="AC121" s="118"/>
      <c r="AF121" s="345"/>
      <c r="AG121" s="346"/>
      <c r="AH121" s="344"/>
      <c r="AI121" s="347"/>
      <c r="AJ121" s="213"/>
      <c r="AK121" s="344"/>
      <c r="AL121" s="348"/>
      <c r="AM121" s="344"/>
      <c r="AN121" s="348"/>
      <c r="AO121" s="208"/>
      <c r="AP121" s="349"/>
    </row>
    <row r="122" spans="3:42" ht="15" customHeight="1" x14ac:dyDescent="0.25">
      <c r="C122" s="123"/>
      <c r="AB122" s="117"/>
      <c r="AC122" s="118"/>
      <c r="AF122" s="345"/>
      <c r="AG122" s="346"/>
      <c r="AH122" s="344"/>
      <c r="AI122" s="347"/>
      <c r="AJ122" s="213"/>
      <c r="AK122" s="344"/>
      <c r="AL122" s="348"/>
      <c r="AM122" s="344"/>
      <c r="AN122" s="348"/>
      <c r="AO122" s="208"/>
      <c r="AP122" s="349"/>
    </row>
    <row r="123" spans="3:42" ht="15" customHeight="1" x14ac:dyDescent="0.25">
      <c r="C123" s="123"/>
      <c r="AB123" s="117"/>
      <c r="AC123" s="118"/>
      <c r="AF123" s="345"/>
      <c r="AG123" s="346"/>
      <c r="AH123" s="344"/>
      <c r="AI123" s="347"/>
      <c r="AJ123" s="213"/>
      <c r="AK123" s="344"/>
      <c r="AL123" s="348"/>
      <c r="AM123" s="344"/>
      <c r="AN123" s="348"/>
      <c r="AO123" s="208"/>
      <c r="AP123" s="349"/>
    </row>
    <row r="124" spans="3:42" ht="15" customHeight="1" x14ac:dyDescent="0.25">
      <c r="C124" s="123"/>
      <c r="AB124" s="117"/>
      <c r="AC124" s="118"/>
      <c r="AF124" s="345"/>
      <c r="AG124" s="346"/>
      <c r="AH124" s="344"/>
      <c r="AI124" s="347"/>
      <c r="AJ124" s="213"/>
      <c r="AK124" s="344"/>
      <c r="AL124" s="348"/>
      <c r="AM124" s="344"/>
      <c r="AN124" s="348"/>
      <c r="AO124" s="208"/>
      <c r="AP124" s="349"/>
    </row>
    <row r="125" spans="3:42" ht="15" customHeight="1" x14ac:dyDescent="0.25">
      <c r="C125" s="123"/>
      <c r="AB125" s="117"/>
      <c r="AC125" s="118"/>
      <c r="AF125" s="345"/>
      <c r="AG125" s="346"/>
      <c r="AH125" s="344"/>
      <c r="AI125" s="347"/>
      <c r="AJ125" s="213"/>
      <c r="AK125" s="344"/>
      <c r="AL125" s="348"/>
      <c r="AM125" s="344"/>
      <c r="AN125" s="348"/>
      <c r="AO125" s="208"/>
      <c r="AP125" s="349"/>
    </row>
    <row r="126" spans="3:42" ht="15" customHeight="1" x14ac:dyDescent="0.25">
      <c r="C126" s="123"/>
      <c r="AB126" s="117"/>
      <c r="AC126" s="118"/>
      <c r="AF126" s="345"/>
      <c r="AG126" s="346"/>
      <c r="AH126" s="344"/>
      <c r="AI126" s="347"/>
      <c r="AJ126" s="213"/>
      <c r="AK126" s="344"/>
      <c r="AL126" s="348"/>
      <c r="AM126" s="344"/>
      <c r="AN126" s="348"/>
      <c r="AO126" s="208"/>
      <c r="AP126" s="349"/>
    </row>
    <row r="127" spans="3:42" ht="15" customHeight="1" x14ac:dyDescent="0.25">
      <c r="C127" s="123"/>
      <c r="AB127" s="117"/>
      <c r="AC127" s="118"/>
      <c r="AF127" s="345"/>
      <c r="AG127" s="346"/>
      <c r="AH127" s="344"/>
      <c r="AI127" s="347"/>
      <c r="AJ127" s="213"/>
      <c r="AK127" s="344"/>
      <c r="AL127" s="348"/>
      <c r="AM127" s="344"/>
      <c r="AN127" s="348"/>
      <c r="AO127" s="208"/>
      <c r="AP127" s="349"/>
    </row>
    <row r="128" spans="3:42" ht="15" customHeight="1" x14ac:dyDescent="0.25">
      <c r="C128" s="123"/>
      <c r="AB128" s="117"/>
      <c r="AC128" s="118"/>
      <c r="AF128" s="345"/>
      <c r="AG128" s="346"/>
      <c r="AH128" s="344"/>
      <c r="AI128" s="347"/>
      <c r="AJ128" s="213"/>
      <c r="AK128" s="344"/>
      <c r="AL128" s="348"/>
      <c r="AM128" s="344"/>
      <c r="AN128" s="348"/>
      <c r="AO128" s="208"/>
      <c r="AP128" s="349"/>
    </row>
    <row r="129" spans="3:42" ht="15" customHeight="1" x14ac:dyDescent="0.25">
      <c r="C129" s="123"/>
      <c r="AB129" s="117"/>
      <c r="AC129" s="118"/>
      <c r="AF129" s="345"/>
      <c r="AG129" s="346"/>
      <c r="AH129" s="344"/>
      <c r="AI129" s="347"/>
      <c r="AJ129" s="213"/>
      <c r="AK129" s="344"/>
      <c r="AL129" s="348"/>
      <c r="AM129" s="344"/>
      <c r="AN129" s="348"/>
      <c r="AO129" s="208"/>
      <c r="AP129" s="349"/>
    </row>
    <row r="130" spans="3:42" ht="15" customHeight="1" x14ac:dyDescent="0.25">
      <c r="C130" s="123"/>
      <c r="AB130" s="117"/>
      <c r="AC130" s="118"/>
      <c r="AF130" s="345"/>
      <c r="AG130" s="346"/>
      <c r="AH130" s="344"/>
      <c r="AI130" s="347"/>
      <c r="AJ130" s="213"/>
      <c r="AK130" s="344"/>
      <c r="AL130" s="348"/>
      <c r="AM130" s="344"/>
      <c r="AN130" s="348"/>
      <c r="AO130" s="208"/>
      <c r="AP130" s="349"/>
    </row>
    <row r="131" spans="3:42" ht="15" customHeight="1" x14ac:dyDescent="0.25">
      <c r="C131" s="123"/>
      <c r="AB131" s="117"/>
      <c r="AC131" s="118"/>
      <c r="AF131" s="345"/>
      <c r="AG131" s="346"/>
      <c r="AH131" s="344"/>
      <c r="AI131" s="347"/>
      <c r="AJ131" s="213"/>
      <c r="AK131" s="344"/>
      <c r="AL131" s="348"/>
      <c r="AM131" s="344"/>
      <c r="AN131" s="348"/>
      <c r="AO131" s="208"/>
      <c r="AP131" s="349"/>
    </row>
    <row r="132" spans="3:42" ht="15" customHeight="1" x14ac:dyDescent="0.25">
      <c r="C132" s="123"/>
      <c r="AB132" s="117"/>
      <c r="AC132" s="118"/>
      <c r="AF132" s="345"/>
      <c r="AG132" s="346"/>
      <c r="AH132" s="344"/>
      <c r="AI132" s="347"/>
      <c r="AJ132" s="213"/>
      <c r="AK132" s="344"/>
      <c r="AL132" s="348"/>
      <c r="AM132" s="344"/>
      <c r="AN132" s="348"/>
      <c r="AO132" s="208"/>
      <c r="AP132" s="349"/>
    </row>
    <row r="133" spans="3:42" ht="15" customHeight="1" x14ac:dyDescent="0.25">
      <c r="C133" s="123"/>
      <c r="AB133" s="117"/>
      <c r="AC133" s="118"/>
      <c r="AF133" s="345"/>
      <c r="AG133" s="346"/>
      <c r="AH133" s="344"/>
      <c r="AI133" s="347"/>
      <c r="AJ133" s="213"/>
      <c r="AK133" s="344"/>
      <c r="AL133" s="348"/>
      <c r="AM133" s="344"/>
      <c r="AN133" s="348"/>
      <c r="AO133" s="208"/>
      <c r="AP133" s="349"/>
    </row>
    <row r="134" spans="3:42" ht="15" customHeight="1" x14ac:dyDescent="0.25">
      <c r="C134" s="123"/>
      <c r="AB134" s="117"/>
      <c r="AC134" s="118"/>
      <c r="AF134" s="345"/>
      <c r="AG134" s="346"/>
      <c r="AH134" s="344"/>
      <c r="AI134" s="347"/>
      <c r="AJ134" s="213"/>
      <c r="AK134" s="344"/>
      <c r="AL134" s="348"/>
      <c r="AM134" s="344"/>
      <c r="AN134" s="348"/>
      <c r="AO134" s="208"/>
      <c r="AP134" s="349"/>
    </row>
    <row r="135" spans="3:42" ht="15" customHeight="1" x14ac:dyDescent="0.25">
      <c r="C135" s="123"/>
      <c r="AB135" s="117"/>
      <c r="AC135" s="118"/>
      <c r="AF135" s="345"/>
      <c r="AG135" s="346"/>
      <c r="AH135" s="344"/>
      <c r="AI135" s="347"/>
      <c r="AJ135" s="213"/>
      <c r="AK135" s="344"/>
      <c r="AL135" s="348"/>
      <c r="AM135" s="344"/>
      <c r="AN135" s="348"/>
      <c r="AO135" s="208"/>
      <c r="AP135" s="349"/>
    </row>
    <row r="136" spans="3:42" ht="15" customHeight="1" x14ac:dyDescent="0.25">
      <c r="C136" s="123"/>
      <c r="AB136" s="117"/>
      <c r="AC136" s="118"/>
      <c r="AF136" s="345"/>
      <c r="AG136" s="346"/>
      <c r="AH136" s="344"/>
      <c r="AI136" s="347"/>
      <c r="AJ136" s="213"/>
      <c r="AK136" s="344"/>
      <c r="AL136" s="348"/>
      <c r="AM136" s="344"/>
      <c r="AN136" s="348"/>
      <c r="AO136" s="208"/>
      <c r="AP136" s="349"/>
    </row>
    <row r="137" spans="3:42" ht="15" customHeight="1" x14ac:dyDescent="0.25">
      <c r="C137" s="123"/>
      <c r="AB137" s="117"/>
      <c r="AC137" s="118"/>
      <c r="AF137" s="345"/>
      <c r="AG137" s="346"/>
      <c r="AH137" s="344"/>
      <c r="AI137" s="347"/>
      <c r="AJ137" s="213"/>
      <c r="AK137" s="344"/>
      <c r="AL137" s="348"/>
      <c r="AM137" s="344"/>
      <c r="AN137" s="348"/>
      <c r="AO137" s="208"/>
      <c r="AP137" s="349"/>
    </row>
    <row r="138" spans="3:42" ht="15" customHeight="1" x14ac:dyDescent="0.25">
      <c r="C138" s="123"/>
      <c r="AB138" s="117"/>
      <c r="AC138" s="118"/>
      <c r="AF138" s="345"/>
      <c r="AG138" s="346"/>
      <c r="AH138" s="344"/>
      <c r="AI138" s="347"/>
      <c r="AJ138" s="213"/>
      <c r="AK138" s="344"/>
      <c r="AL138" s="348"/>
      <c r="AM138" s="344"/>
      <c r="AN138" s="348"/>
      <c r="AO138" s="208"/>
      <c r="AP138" s="349"/>
    </row>
    <row r="139" spans="3:42" ht="15" customHeight="1" x14ac:dyDescent="0.25">
      <c r="C139" s="123"/>
      <c r="AB139" s="117"/>
      <c r="AC139" s="118"/>
      <c r="AF139" s="345"/>
      <c r="AG139" s="346"/>
      <c r="AH139" s="344"/>
      <c r="AI139" s="347"/>
      <c r="AJ139" s="213"/>
      <c r="AK139" s="344"/>
      <c r="AL139" s="348"/>
      <c r="AM139" s="344"/>
      <c r="AN139" s="348"/>
      <c r="AO139" s="208"/>
      <c r="AP139" s="349"/>
    </row>
    <row r="140" spans="3:42" ht="15" customHeight="1" x14ac:dyDescent="0.25">
      <c r="C140" s="123"/>
      <c r="AB140" s="117"/>
      <c r="AC140" s="118"/>
      <c r="AF140" s="345"/>
      <c r="AG140" s="346"/>
      <c r="AH140" s="344"/>
      <c r="AI140" s="347"/>
      <c r="AJ140" s="213"/>
      <c r="AK140" s="344"/>
      <c r="AL140" s="348"/>
      <c r="AM140" s="344"/>
      <c r="AN140" s="348"/>
      <c r="AO140" s="208"/>
      <c r="AP140" s="349"/>
    </row>
    <row r="141" spans="3:42" ht="15" customHeight="1" x14ac:dyDescent="0.25">
      <c r="C141" s="123"/>
      <c r="AB141" s="117"/>
      <c r="AC141" s="118"/>
      <c r="AF141" s="345"/>
      <c r="AG141" s="346"/>
      <c r="AH141" s="344"/>
      <c r="AI141" s="347"/>
      <c r="AJ141" s="213"/>
      <c r="AK141" s="344"/>
      <c r="AL141" s="348"/>
      <c r="AM141" s="344"/>
      <c r="AN141" s="348"/>
      <c r="AO141" s="208"/>
      <c r="AP141" s="349"/>
    </row>
    <row r="142" spans="3:42" ht="15" customHeight="1" x14ac:dyDescent="0.25">
      <c r="C142" s="123"/>
      <c r="AB142" s="117"/>
      <c r="AC142" s="118"/>
      <c r="AF142" s="345"/>
      <c r="AG142" s="346"/>
      <c r="AH142" s="344"/>
      <c r="AI142" s="347"/>
      <c r="AJ142" s="213"/>
      <c r="AK142" s="344"/>
      <c r="AL142" s="348"/>
      <c r="AM142" s="344"/>
      <c r="AN142" s="348"/>
      <c r="AO142" s="208"/>
      <c r="AP142" s="349"/>
    </row>
    <row r="143" spans="3:42" ht="15" customHeight="1" x14ac:dyDescent="0.25">
      <c r="C143" s="123"/>
      <c r="AB143" s="117"/>
      <c r="AC143" s="118"/>
      <c r="AF143" s="345"/>
      <c r="AG143" s="346"/>
      <c r="AH143" s="344"/>
      <c r="AI143" s="347"/>
      <c r="AJ143" s="213"/>
      <c r="AK143" s="344"/>
      <c r="AL143" s="348"/>
      <c r="AM143" s="344"/>
      <c r="AN143" s="348"/>
      <c r="AO143" s="208"/>
      <c r="AP143" s="349"/>
    </row>
    <row r="144" spans="3:42" ht="15" customHeight="1" x14ac:dyDescent="0.25">
      <c r="C144" s="123"/>
      <c r="AB144" s="117"/>
      <c r="AC144" s="118"/>
      <c r="AF144" s="213"/>
      <c r="AG144" s="213"/>
      <c r="AH144" s="213"/>
      <c r="AI144" s="213"/>
      <c r="AJ144" s="213"/>
      <c r="AK144" s="354"/>
      <c r="AL144" s="213"/>
      <c r="AM144" s="213"/>
      <c r="AN144" s="213"/>
      <c r="AO144" s="213"/>
      <c r="AP144" s="354"/>
    </row>
    <row r="145" spans="3:29" ht="15" customHeight="1" x14ac:dyDescent="0.25">
      <c r="C145" s="123"/>
      <c r="AB145" s="117"/>
      <c r="AC145" s="118"/>
    </row>
    <row r="146" spans="3:29" ht="15" customHeight="1" x14ac:dyDescent="0.25">
      <c r="C146" s="123"/>
      <c r="AB146" s="117"/>
      <c r="AC146" s="118"/>
    </row>
    <row r="147" spans="3:29" ht="15" customHeight="1" x14ac:dyDescent="0.25">
      <c r="C147" s="123"/>
      <c r="AB147" s="117"/>
      <c r="AC147" s="118"/>
    </row>
    <row r="148" spans="3:29" ht="15" customHeight="1" x14ac:dyDescent="0.25">
      <c r="C148" s="123"/>
      <c r="AB148" s="117"/>
      <c r="AC148" s="118"/>
    </row>
    <row r="149" spans="3:29" ht="15" customHeight="1" x14ac:dyDescent="0.25">
      <c r="C149" s="123"/>
      <c r="AB149" s="117"/>
      <c r="AC149" s="118"/>
    </row>
    <row r="150" spans="3:29" ht="15" customHeight="1" x14ac:dyDescent="0.25">
      <c r="C150" s="123"/>
      <c r="AB150" s="117"/>
      <c r="AC150" s="118"/>
    </row>
    <row r="151" spans="3:29" ht="15" customHeight="1" x14ac:dyDescent="0.25">
      <c r="C151" s="123"/>
      <c r="AB151" s="117"/>
      <c r="AC151" s="118"/>
    </row>
    <row r="152" spans="3:29" ht="15" customHeight="1" x14ac:dyDescent="0.25">
      <c r="C152" s="123"/>
      <c r="AB152" s="117"/>
      <c r="AC152" s="118"/>
    </row>
    <row r="153" spans="3:29" ht="15" customHeight="1" x14ac:dyDescent="0.25">
      <c r="C153" s="123"/>
      <c r="AB153" s="117"/>
      <c r="AC153" s="118"/>
    </row>
    <row r="154" spans="3:29" ht="15" customHeight="1" x14ac:dyDescent="0.25">
      <c r="C154" s="123"/>
      <c r="AB154" s="117"/>
      <c r="AC154" s="118"/>
    </row>
    <row r="155" spans="3:29" ht="15" customHeight="1" x14ac:dyDescent="0.25">
      <c r="C155" s="123"/>
      <c r="AB155" s="117"/>
      <c r="AC155" s="118"/>
    </row>
    <row r="156" spans="3:29" ht="15" customHeight="1" x14ac:dyDescent="0.25">
      <c r="C156" s="123"/>
      <c r="AB156" s="117"/>
      <c r="AC156" s="118"/>
    </row>
    <row r="157" spans="3:29" ht="15" customHeight="1" x14ac:dyDescent="0.25">
      <c r="C157" s="123"/>
      <c r="AB157" s="117"/>
      <c r="AC157" s="118"/>
    </row>
    <row r="158" spans="3:29" ht="15" customHeight="1" x14ac:dyDescent="0.25">
      <c r="C158" s="123"/>
      <c r="AB158" s="117"/>
      <c r="AC158" s="118"/>
    </row>
    <row r="159" spans="3:29" ht="15" customHeight="1" x14ac:dyDescent="0.25">
      <c r="C159" s="123"/>
      <c r="AB159" s="117"/>
      <c r="AC159" s="118"/>
    </row>
    <row r="160" spans="3:29" ht="15" customHeight="1" x14ac:dyDescent="0.25">
      <c r="C160" s="123"/>
      <c r="AB160" s="117"/>
      <c r="AC160" s="118"/>
    </row>
    <row r="161" spans="3:29" ht="15" customHeight="1" x14ac:dyDescent="0.25">
      <c r="C161" s="123"/>
      <c r="AB161" s="117"/>
      <c r="AC161" s="118"/>
    </row>
    <row r="162" spans="3:29" ht="15" customHeight="1" x14ac:dyDescent="0.25">
      <c r="C162" s="123"/>
      <c r="AB162" s="117"/>
      <c r="AC162" s="118"/>
    </row>
    <row r="163" spans="3:29" ht="15" customHeight="1" x14ac:dyDescent="0.25">
      <c r="C163" s="123"/>
      <c r="AB163" s="117"/>
      <c r="AC163" s="118"/>
    </row>
    <row r="164" spans="3:29" ht="15" customHeight="1" x14ac:dyDescent="0.25">
      <c r="C164" s="123"/>
      <c r="AB164" s="117"/>
      <c r="AC164" s="118"/>
    </row>
    <row r="165" spans="3:29" ht="15" customHeight="1" x14ac:dyDescent="0.25">
      <c r="C165" s="123"/>
      <c r="AB165" s="117"/>
      <c r="AC165" s="118"/>
    </row>
    <row r="166" spans="3:29" ht="15" customHeight="1" x14ac:dyDescent="0.25">
      <c r="C166" s="123"/>
      <c r="AB166" s="117"/>
      <c r="AC166" s="118"/>
    </row>
    <row r="167" spans="3:29" ht="15" customHeight="1" x14ac:dyDescent="0.25">
      <c r="C167" s="123"/>
      <c r="AB167" s="117"/>
      <c r="AC167" s="118"/>
    </row>
    <row r="168" spans="3:29" ht="15" customHeight="1" x14ac:dyDescent="0.25">
      <c r="C168" s="123"/>
      <c r="AB168" s="117"/>
      <c r="AC168" s="118"/>
    </row>
    <row r="169" spans="3:29" ht="15" customHeight="1" x14ac:dyDescent="0.25">
      <c r="C169" s="123"/>
      <c r="AB169" s="117"/>
      <c r="AC169" s="118"/>
    </row>
    <row r="170" spans="3:29" ht="15" customHeight="1" x14ac:dyDescent="0.25">
      <c r="C170" s="123"/>
      <c r="AB170" s="117"/>
      <c r="AC170" s="118"/>
    </row>
    <row r="171" spans="3:29" ht="15" customHeight="1" x14ac:dyDescent="0.25">
      <c r="C171" s="123"/>
      <c r="AB171" s="117"/>
      <c r="AC171" s="118"/>
    </row>
    <row r="172" spans="3:29" ht="15" customHeight="1" x14ac:dyDescent="0.25">
      <c r="C172" s="123"/>
      <c r="AB172" s="117"/>
      <c r="AC172" s="118"/>
    </row>
    <row r="173" spans="3:29" ht="15" customHeight="1" x14ac:dyDescent="0.25">
      <c r="C173" s="123"/>
      <c r="AB173" s="117"/>
      <c r="AC173" s="118"/>
    </row>
    <row r="174" spans="3:29" ht="15" customHeight="1" x14ac:dyDescent="0.25">
      <c r="C174" s="123"/>
      <c r="AB174" s="117"/>
      <c r="AC174" s="118"/>
    </row>
    <row r="175" spans="3:29" ht="15" customHeight="1" x14ac:dyDescent="0.25">
      <c r="C175" s="123"/>
      <c r="AB175" s="117"/>
      <c r="AC175" s="118"/>
    </row>
    <row r="176" spans="3:29" ht="15" customHeight="1" x14ac:dyDescent="0.25">
      <c r="C176" s="123"/>
      <c r="AB176" s="117"/>
      <c r="AC176" s="118"/>
    </row>
    <row r="177" spans="3:29" ht="15" customHeight="1" x14ac:dyDescent="0.25">
      <c r="C177" s="123"/>
      <c r="AB177" s="117"/>
      <c r="AC177" s="118"/>
    </row>
    <row r="178" spans="3:29" ht="15" customHeight="1" x14ac:dyDescent="0.25">
      <c r="C178" s="123"/>
      <c r="AB178" s="117"/>
      <c r="AC178" s="118"/>
    </row>
    <row r="179" spans="3:29" ht="15" customHeight="1" x14ac:dyDescent="0.25">
      <c r="C179" s="123"/>
      <c r="AB179" s="117"/>
      <c r="AC179" s="118"/>
    </row>
    <row r="180" spans="3:29" ht="15" customHeight="1" x14ac:dyDescent="0.25">
      <c r="C180" s="123"/>
      <c r="AB180" s="117"/>
      <c r="AC180" s="118"/>
    </row>
    <row r="181" spans="3:29" ht="15" customHeight="1" x14ac:dyDescent="0.25">
      <c r="C181" s="123"/>
      <c r="AB181" s="117"/>
      <c r="AC181" s="118"/>
    </row>
    <row r="182" spans="3:29" ht="15" customHeight="1" x14ac:dyDescent="0.25">
      <c r="C182" s="123"/>
      <c r="AB182" s="117"/>
      <c r="AC182" s="118"/>
    </row>
    <row r="183" spans="3:29" ht="15" customHeight="1" x14ac:dyDescent="0.25">
      <c r="C183" s="123"/>
      <c r="AB183" s="117"/>
      <c r="AC183" s="118"/>
    </row>
    <row r="184" spans="3:29" ht="15" customHeight="1" x14ac:dyDescent="0.25">
      <c r="C184" s="123"/>
      <c r="AB184" s="117"/>
      <c r="AC184" s="118"/>
    </row>
    <row r="185" spans="3:29" ht="15" customHeight="1" x14ac:dyDescent="0.25">
      <c r="C185" s="123"/>
      <c r="AB185" s="117"/>
      <c r="AC185" s="118"/>
    </row>
    <row r="186" spans="3:29" ht="15" customHeight="1" x14ac:dyDescent="0.25">
      <c r="C186" s="123"/>
      <c r="AB186" s="117"/>
      <c r="AC186" s="118"/>
    </row>
    <row r="187" spans="3:29" ht="15" customHeight="1" x14ac:dyDescent="0.25">
      <c r="C187" s="123"/>
      <c r="AB187" s="117"/>
      <c r="AC187" s="118"/>
    </row>
    <row r="188" spans="3:29" ht="15" customHeight="1" x14ac:dyDescent="0.25">
      <c r="C188" s="123"/>
      <c r="AB188" s="117"/>
      <c r="AC188" s="118"/>
    </row>
    <row r="189" spans="3:29" ht="15" customHeight="1" x14ac:dyDescent="0.25">
      <c r="C189" s="123"/>
      <c r="AB189" s="117"/>
      <c r="AC189" s="118"/>
    </row>
    <row r="190" spans="3:29" ht="15" customHeight="1" x14ac:dyDescent="0.25">
      <c r="C190" s="123"/>
      <c r="AB190" s="117"/>
      <c r="AC190" s="118"/>
    </row>
    <row r="191" spans="3:29" ht="15" customHeight="1" x14ac:dyDescent="0.25">
      <c r="C191" s="123"/>
      <c r="AB191" s="117"/>
      <c r="AC191" s="118"/>
    </row>
    <row r="192" spans="3:29" ht="15" customHeight="1" x14ac:dyDescent="0.25">
      <c r="C192" s="123"/>
      <c r="AB192" s="117"/>
      <c r="AC192" s="118"/>
    </row>
    <row r="193" spans="3:29" ht="15" customHeight="1" x14ac:dyDescent="0.25">
      <c r="C193" s="123"/>
      <c r="AB193" s="117"/>
      <c r="AC193" s="118"/>
    </row>
    <row r="194" spans="3:29" ht="15" customHeight="1" x14ac:dyDescent="0.25">
      <c r="C194" s="123"/>
      <c r="AB194" s="117"/>
      <c r="AC194" s="118"/>
    </row>
    <row r="195" spans="3:29" ht="15" customHeight="1" x14ac:dyDescent="0.25">
      <c r="C195" s="123"/>
      <c r="AB195" s="117"/>
      <c r="AC195" s="118"/>
    </row>
    <row r="196" spans="3:29" ht="15" customHeight="1" x14ac:dyDescent="0.25">
      <c r="C196" s="123"/>
      <c r="AB196" s="117"/>
      <c r="AC196" s="118"/>
    </row>
    <row r="197" spans="3:29" ht="15" customHeight="1" x14ac:dyDescent="0.25">
      <c r="C197" s="123"/>
      <c r="AB197" s="117"/>
      <c r="AC197" s="118"/>
    </row>
    <row r="198" spans="3:29" ht="15" customHeight="1" x14ac:dyDescent="0.25">
      <c r="C198" s="123"/>
      <c r="AB198" s="117"/>
      <c r="AC198" s="118"/>
    </row>
    <row r="199" spans="3:29" ht="15" customHeight="1" x14ac:dyDescent="0.25">
      <c r="C199" s="123"/>
      <c r="AB199" s="117"/>
      <c r="AC199" s="118"/>
    </row>
    <row r="200" spans="3:29" ht="15" customHeight="1" x14ac:dyDescent="0.25">
      <c r="C200" s="123"/>
      <c r="AB200" s="117"/>
      <c r="AC200" s="118"/>
    </row>
    <row r="201" spans="3:29" ht="15" customHeight="1" x14ac:dyDescent="0.25">
      <c r="C201" s="123"/>
      <c r="AB201" s="117"/>
      <c r="AC201" s="118"/>
    </row>
    <row r="202" spans="3:29" ht="15" customHeight="1" x14ac:dyDescent="0.25">
      <c r="C202" s="123"/>
      <c r="AB202" s="117"/>
      <c r="AC202" s="118"/>
    </row>
    <row r="203" spans="3:29" ht="15" customHeight="1" x14ac:dyDescent="0.25">
      <c r="C203" s="123"/>
      <c r="AB203" s="117"/>
      <c r="AC203" s="118"/>
    </row>
    <row r="204" spans="3:29" ht="15" customHeight="1" x14ac:dyDescent="0.25">
      <c r="C204" s="123"/>
      <c r="AB204" s="117"/>
      <c r="AC204" s="118"/>
    </row>
    <row r="205" spans="3:29" ht="15" customHeight="1" x14ac:dyDescent="0.25">
      <c r="C205" s="123"/>
      <c r="AB205" s="117"/>
      <c r="AC205" s="118"/>
    </row>
    <row r="206" spans="3:29" ht="15" customHeight="1" x14ac:dyDescent="0.25">
      <c r="C206" s="123"/>
      <c r="AB206" s="117"/>
      <c r="AC206" s="118"/>
    </row>
    <row r="207" spans="3:29" ht="15" customHeight="1" x14ac:dyDescent="0.25">
      <c r="C207" s="123"/>
      <c r="AB207" s="117"/>
      <c r="AC207" s="118"/>
    </row>
    <row r="208" spans="3:29" ht="15" customHeight="1" x14ac:dyDescent="0.25">
      <c r="C208" s="123"/>
      <c r="AB208" s="117"/>
      <c r="AC208" s="118"/>
    </row>
    <row r="209" spans="3:29" ht="15" customHeight="1" x14ac:dyDescent="0.25">
      <c r="C209" s="123"/>
      <c r="AB209" s="117"/>
      <c r="AC209" s="118"/>
    </row>
    <row r="210" spans="3:29" ht="15" customHeight="1" x14ac:dyDescent="0.25">
      <c r="C210" s="123"/>
      <c r="AB210" s="117"/>
      <c r="AC210" s="118"/>
    </row>
    <row r="211" spans="3:29" ht="15" customHeight="1" x14ac:dyDescent="0.25">
      <c r="C211" s="123"/>
      <c r="AB211" s="117"/>
      <c r="AC211" s="118"/>
    </row>
    <row r="212" spans="3:29" ht="15" customHeight="1" x14ac:dyDescent="0.25">
      <c r="C212" s="123"/>
      <c r="AB212" s="117"/>
      <c r="AC212" s="118"/>
    </row>
    <row r="213" spans="3:29" ht="15" customHeight="1" x14ac:dyDescent="0.25">
      <c r="C213" s="123"/>
      <c r="AB213" s="117"/>
      <c r="AC213" s="118"/>
    </row>
    <row r="214" spans="3:29" ht="15" customHeight="1" x14ac:dyDescent="0.25">
      <c r="C214" s="123"/>
      <c r="AB214" s="117"/>
      <c r="AC214" s="118"/>
    </row>
    <row r="215" spans="3:29" ht="15" customHeight="1" x14ac:dyDescent="0.25">
      <c r="C215" s="123"/>
      <c r="AB215" s="117"/>
      <c r="AC215" s="118"/>
    </row>
    <row r="216" spans="3:29" ht="15" customHeight="1" x14ac:dyDescent="0.25">
      <c r="C216" s="123"/>
      <c r="AB216" s="117"/>
      <c r="AC216" s="118"/>
    </row>
    <row r="217" spans="3:29" ht="15" customHeight="1" x14ac:dyDescent="0.25">
      <c r="C217" s="123"/>
      <c r="AB217" s="117"/>
      <c r="AC217" s="118"/>
    </row>
    <row r="218" spans="3:29" ht="15" customHeight="1" x14ac:dyDescent="0.25">
      <c r="C218" s="123"/>
      <c r="AB218" s="117"/>
      <c r="AC218" s="118"/>
    </row>
    <row r="219" spans="3:29" ht="15" customHeight="1" x14ac:dyDescent="0.25">
      <c r="C219" s="123"/>
      <c r="AB219" s="117"/>
      <c r="AC219" s="118"/>
    </row>
    <row r="220" spans="3:29" ht="15" customHeight="1" x14ac:dyDescent="0.25">
      <c r="C220" s="123"/>
      <c r="AB220" s="117"/>
      <c r="AC220" s="118"/>
    </row>
    <row r="221" spans="3:29" ht="15" customHeight="1" x14ac:dyDescent="0.25">
      <c r="C221" s="123"/>
      <c r="AB221" s="117"/>
      <c r="AC221" s="118"/>
    </row>
    <row r="222" spans="3:29" ht="15" customHeight="1" x14ac:dyDescent="0.25">
      <c r="C222" s="123"/>
      <c r="AB222" s="117"/>
      <c r="AC222" s="118"/>
    </row>
    <row r="223" spans="3:29" ht="15" customHeight="1" x14ac:dyDescent="0.25">
      <c r="C223" s="123"/>
      <c r="AB223" s="117"/>
      <c r="AC223" s="118"/>
    </row>
    <row r="224" spans="3:29" ht="15" customHeight="1" x14ac:dyDescent="0.25">
      <c r="C224" s="123"/>
      <c r="AB224" s="117"/>
      <c r="AC224" s="118"/>
    </row>
    <row r="225" spans="3:29" ht="15" customHeight="1" x14ac:dyDescent="0.25">
      <c r="C225" s="123"/>
      <c r="AB225" s="117"/>
      <c r="AC225" s="118"/>
    </row>
    <row r="226" spans="3:29" ht="15" customHeight="1" x14ac:dyDescent="0.25">
      <c r="C226" s="123"/>
      <c r="AB226" s="117"/>
      <c r="AC226" s="118"/>
    </row>
    <row r="227" spans="3:29" ht="15" customHeight="1" x14ac:dyDescent="0.25">
      <c r="C227" s="123"/>
      <c r="AB227" s="117"/>
      <c r="AC227" s="118"/>
    </row>
    <row r="228" spans="3:29" ht="15" customHeight="1" x14ac:dyDescent="0.25">
      <c r="C228" s="123"/>
      <c r="AB228" s="117"/>
      <c r="AC228" s="118"/>
    </row>
    <row r="229" spans="3:29" ht="15" customHeight="1" x14ac:dyDescent="0.25">
      <c r="C229" s="123"/>
      <c r="AB229" s="117"/>
      <c r="AC229" s="118"/>
    </row>
    <row r="230" spans="3:29" ht="15" customHeight="1" x14ac:dyDescent="0.25">
      <c r="C230" s="123"/>
      <c r="AB230" s="117"/>
      <c r="AC230" s="118"/>
    </row>
    <row r="231" spans="3:29" ht="15" customHeight="1" x14ac:dyDescent="0.25">
      <c r="C231" s="123"/>
      <c r="AB231" s="117"/>
      <c r="AC231" s="118"/>
    </row>
    <row r="232" spans="3:29" ht="15" customHeight="1" x14ac:dyDescent="0.25">
      <c r="C232" s="123"/>
      <c r="AB232" s="117"/>
      <c r="AC232" s="118"/>
    </row>
    <row r="233" spans="3:29" ht="15" customHeight="1" x14ac:dyDescent="0.25">
      <c r="C233" s="123"/>
      <c r="AB233" s="117"/>
      <c r="AC233" s="118"/>
    </row>
    <row r="234" spans="3:29" ht="15" customHeight="1" x14ac:dyDescent="0.25">
      <c r="C234" s="123"/>
      <c r="AB234" s="117"/>
      <c r="AC234" s="118"/>
    </row>
    <row r="235" spans="3:29" ht="15" customHeight="1" x14ac:dyDescent="0.25">
      <c r="C235" s="123"/>
      <c r="AB235" s="117"/>
      <c r="AC235" s="118"/>
    </row>
    <row r="236" spans="3:29" ht="15" customHeight="1" x14ac:dyDescent="0.25">
      <c r="C236" s="123"/>
      <c r="AB236" s="117"/>
      <c r="AC236" s="118"/>
    </row>
    <row r="237" spans="3:29" ht="15" customHeight="1" x14ac:dyDescent="0.25">
      <c r="C237" s="123"/>
      <c r="AB237" s="117"/>
      <c r="AC237" s="118"/>
    </row>
    <row r="238" spans="3:29" ht="15" customHeight="1" x14ac:dyDescent="0.25">
      <c r="C238" s="123"/>
      <c r="AB238" s="117"/>
      <c r="AC238" s="118"/>
    </row>
    <row r="239" spans="3:29" ht="15" customHeight="1" x14ac:dyDescent="0.25">
      <c r="C239" s="123"/>
      <c r="AB239" s="117"/>
      <c r="AC239" s="118"/>
    </row>
    <row r="240" spans="3:29" ht="15" customHeight="1" x14ac:dyDescent="0.25">
      <c r="C240" s="123"/>
      <c r="AB240" s="117"/>
      <c r="AC240" s="118"/>
    </row>
    <row r="241" spans="3:29" ht="15" customHeight="1" x14ac:dyDescent="0.25">
      <c r="C241" s="123"/>
      <c r="AB241" s="117"/>
      <c r="AC241" s="118"/>
    </row>
    <row r="242" spans="3:29" ht="15" customHeight="1" x14ac:dyDescent="0.25">
      <c r="C242" s="123"/>
      <c r="AB242" s="117"/>
      <c r="AC242" s="118"/>
    </row>
    <row r="243" spans="3:29" ht="15" customHeight="1" x14ac:dyDescent="0.25">
      <c r="C243" s="123"/>
      <c r="AB243" s="117"/>
      <c r="AC243" s="118"/>
    </row>
    <row r="244" spans="3:29" ht="15" customHeight="1" x14ac:dyDescent="0.25">
      <c r="C244" s="123"/>
      <c r="AB244" s="117"/>
      <c r="AC244" s="118"/>
    </row>
    <row r="245" spans="3:29" ht="15" customHeight="1" x14ac:dyDescent="0.25">
      <c r="C245" s="123"/>
      <c r="AB245" s="117"/>
      <c r="AC245" s="118"/>
    </row>
    <row r="246" spans="3:29" ht="15" customHeight="1" x14ac:dyDescent="0.25">
      <c r="C246" s="123"/>
      <c r="AB246" s="117"/>
      <c r="AC246" s="118"/>
    </row>
    <row r="247" spans="3:29" ht="15" customHeight="1" x14ac:dyDescent="0.25">
      <c r="C247" s="123"/>
      <c r="AB247" s="117"/>
      <c r="AC247" s="118"/>
    </row>
    <row r="248" spans="3:29" ht="15" customHeight="1" x14ac:dyDescent="0.25">
      <c r="C248" s="123"/>
      <c r="AB248" s="117"/>
      <c r="AC248" s="118"/>
    </row>
    <row r="249" spans="3:29" ht="15" customHeight="1" x14ac:dyDescent="0.25">
      <c r="C249" s="123"/>
      <c r="AB249" s="117"/>
      <c r="AC249" s="118"/>
    </row>
    <row r="250" spans="3:29" ht="15" customHeight="1" x14ac:dyDescent="0.25">
      <c r="C250" s="123"/>
      <c r="AB250" s="117"/>
      <c r="AC250" s="118"/>
    </row>
    <row r="251" spans="3:29" ht="15" customHeight="1" x14ac:dyDescent="0.25">
      <c r="C251" s="123"/>
      <c r="AB251" s="117"/>
      <c r="AC251" s="118"/>
    </row>
    <row r="252" spans="3:29" ht="15" customHeight="1" x14ac:dyDescent="0.25">
      <c r="C252" s="123"/>
      <c r="AB252" s="117"/>
      <c r="AC252" s="118"/>
    </row>
    <row r="253" spans="3:29" ht="15" customHeight="1" x14ac:dyDescent="0.25">
      <c r="C253" s="123"/>
      <c r="AB253" s="117"/>
      <c r="AC253" s="118"/>
    </row>
    <row r="254" spans="3:29" ht="15" customHeight="1" x14ac:dyDescent="0.25">
      <c r="C254" s="123"/>
      <c r="AB254" s="117"/>
      <c r="AC254" s="118"/>
    </row>
    <row r="255" spans="3:29" ht="15" customHeight="1" x14ac:dyDescent="0.25">
      <c r="C255" s="123"/>
      <c r="AB255" s="117"/>
      <c r="AC255" s="118"/>
    </row>
    <row r="256" spans="3:29" ht="15" customHeight="1" x14ac:dyDescent="0.25">
      <c r="C256" s="123"/>
      <c r="AB256" s="117"/>
      <c r="AC256" s="118"/>
    </row>
    <row r="257" spans="3:29" ht="15" customHeight="1" x14ac:dyDescent="0.25">
      <c r="C257" s="123"/>
      <c r="AB257" s="117"/>
      <c r="AC257" s="118"/>
    </row>
    <row r="258" spans="3:29" ht="15" customHeight="1" x14ac:dyDescent="0.25">
      <c r="C258" s="123"/>
      <c r="AB258" s="117"/>
      <c r="AC258" s="118"/>
    </row>
    <row r="259" spans="3:29" ht="15" customHeight="1" x14ac:dyDescent="0.25">
      <c r="C259" s="123"/>
      <c r="AB259" s="117"/>
      <c r="AC259" s="118"/>
    </row>
    <row r="260" spans="3:29" ht="15" customHeight="1" x14ac:dyDescent="0.25">
      <c r="C260" s="123"/>
      <c r="AB260" s="117"/>
      <c r="AC260" s="118"/>
    </row>
    <row r="261" spans="3:29" ht="15" customHeight="1" x14ac:dyDescent="0.25">
      <c r="C261" s="123"/>
      <c r="AB261" s="117"/>
      <c r="AC261" s="118"/>
    </row>
    <row r="262" spans="3:29" ht="15" customHeight="1" x14ac:dyDescent="0.25">
      <c r="C262" s="123"/>
      <c r="AB262" s="117"/>
      <c r="AC262" s="118"/>
    </row>
    <row r="263" spans="3:29" ht="15" customHeight="1" x14ac:dyDescent="0.25">
      <c r="C263" s="123"/>
      <c r="AB263" s="117"/>
      <c r="AC263" s="118"/>
    </row>
    <row r="264" spans="3:29" ht="15" customHeight="1" x14ac:dyDescent="0.25">
      <c r="C264" s="123"/>
      <c r="AB264" s="117"/>
      <c r="AC264" s="118"/>
    </row>
    <row r="265" spans="3:29" ht="15" customHeight="1" x14ac:dyDescent="0.25">
      <c r="C265" s="123"/>
      <c r="AB265" s="117"/>
      <c r="AC265" s="118"/>
    </row>
    <row r="266" spans="3:29" ht="15" customHeight="1" x14ac:dyDescent="0.25">
      <c r="C266" s="123"/>
      <c r="AB266" s="117"/>
      <c r="AC266" s="118"/>
    </row>
    <row r="267" spans="3:29" ht="15" customHeight="1" x14ac:dyDescent="0.25">
      <c r="C267" s="123"/>
      <c r="AB267" s="117"/>
      <c r="AC267" s="118"/>
    </row>
    <row r="268" spans="3:29" ht="15" customHeight="1" x14ac:dyDescent="0.25">
      <c r="C268" s="123"/>
      <c r="AB268" s="117"/>
      <c r="AC268" s="118"/>
    </row>
    <row r="269" spans="3:29" ht="15" customHeight="1" x14ac:dyDescent="0.25">
      <c r="C269" s="123"/>
      <c r="AB269" s="117"/>
      <c r="AC269" s="118"/>
    </row>
    <row r="270" spans="3:29" ht="15" customHeight="1" x14ac:dyDescent="0.25">
      <c r="C270" s="123"/>
      <c r="AB270" s="117"/>
      <c r="AC270" s="118"/>
    </row>
    <row r="271" spans="3:29" ht="15" customHeight="1" x14ac:dyDescent="0.25">
      <c r="C271" s="123"/>
      <c r="AB271" s="117"/>
      <c r="AC271" s="118"/>
    </row>
    <row r="272" spans="3:29" ht="15" customHeight="1" x14ac:dyDescent="0.25">
      <c r="C272" s="123"/>
      <c r="AB272" s="117"/>
      <c r="AC272" s="118"/>
    </row>
    <row r="273" spans="3:29" ht="15" customHeight="1" x14ac:dyDescent="0.25">
      <c r="C273" s="123"/>
      <c r="AB273" s="117"/>
      <c r="AC273" s="118"/>
    </row>
    <row r="274" spans="3:29" ht="15" customHeight="1" x14ac:dyDescent="0.25">
      <c r="C274" s="123"/>
      <c r="AB274" s="117"/>
      <c r="AC274" s="118"/>
    </row>
    <row r="275" spans="3:29" ht="15" customHeight="1" x14ac:dyDescent="0.25">
      <c r="C275" s="123"/>
      <c r="AB275" s="117"/>
      <c r="AC275" s="118"/>
    </row>
    <row r="276" spans="3:29" ht="15" customHeight="1" x14ac:dyDescent="0.25">
      <c r="C276" s="123"/>
      <c r="AB276" s="117"/>
      <c r="AC276" s="118"/>
    </row>
    <row r="277" spans="3:29" ht="15" customHeight="1" x14ac:dyDescent="0.25">
      <c r="C277" s="123"/>
      <c r="AB277" s="117"/>
      <c r="AC277" s="118"/>
    </row>
    <row r="278" spans="3:29" ht="15" customHeight="1" x14ac:dyDescent="0.25">
      <c r="C278" s="123"/>
      <c r="AB278" s="117"/>
      <c r="AC278" s="118"/>
    </row>
    <row r="279" spans="3:29" ht="15" customHeight="1" x14ac:dyDescent="0.25">
      <c r="C279" s="123"/>
      <c r="AB279" s="117"/>
      <c r="AC279" s="118"/>
    </row>
    <row r="280" spans="3:29" ht="15" customHeight="1" x14ac:dyDescent="0.25">
      <c r="C280" s="123"/>
      <c r="AB280" s="117"/>
      <c r="AC280" s="118"/>
    </row>
    <row r="281" spans="3:29" ht="15" customHeight="1" x14ac:dyDescent="0.25">
      <c r="C281" s="123"/>
      <c r="AB281" s="117"/>
      <c r="AC281" s="118"/>
    </row>
    <row r="282" spans="3:29" ht="15" customHeight="1" x14ac:dyDescent="0.25">
      <c r="C282" s="123"/>
      <c r="AB282" s="117"/>
      <c r="AC282" s="118"/>
    </row>
    <row r="283" spans="3:29" ht="15" customHeight="1" x14ac:dyDescent="0.25">
      <c r="C283" s="123"/>
      <c r="AB283" s="117"/>
      <c r="AC283" s="118"/>
    </row>
    <row r="284" spans="3:29" ht="15" customHeight="1" x14ac:dyDescent="0.25">
      <c r="C284" s="123"/>
      <c r="AB284" s="117"/>
      <c r="AC284" s="118"/>
    </row>
    <row r="285" spans="3:29" ht="15" customHeight="1" x14ac:dyDescent="0.25">
      <c r="C285" s="123"/>
      <c r="AB285" s="117"/>
      <c r="AC285" s="118"/>
    </row>
    <row r="286" spans="3:29" ht="15" customHeight="1" x14ac:dyDescent="0.25">
      <c r="C286" s="123"/>
      <c r="AB286" s="117"/>
      <c r="AC286" s="118"/>
    </row>
    <row r="287" spans="3:29" ht="15" customHeight="1" x14ac:dyDescent="0.25">
      <c r="C287" s="123"/>
      <c r="AB287" s="117"/>
      <c r="AC287" s="118"/>
    </row>
    <row r="288" spans="3:29" ht="15" customHeight="1" x14ac:dyDescent="0.25">
      <c r="C288" s="123"/>
      <c r="AB288" s="117"/>
      <c r="AC288" s="118"/>
    </row>
    <row r="289" spans="3:29" ht="15" customHeight="1" x14ac:dyDescent="0.25">
      <c r="C289" s="123"/>
      <c r="AB289" s="117"/>
      <c r="AC289" s="118"/>
    </row>
    <row r="290" spans="3:29" ht="15" customHeight="1" x14ac:dyDescent="0.25">
      <c r="C290" s="123"/>
      <c r="AB290" s="117"/>
      <c r="AC290" s="118"/>
    </row>
    <row r="291" spans="3:29" ht="15" customHeight="1" x14ac:dyDescent="0.25">
      <c r="C291" s="123"/>
      <c r="AB291" s="117"/>
      <c r="AC291" s="118"/>
    </row>
    <row r="292" spans="3:29" ht="15" customHeight="1" x14ac:dyDescent="0.25">
      <c r="C292" s="123"/>
      <c r="AB292" s="117"/>
      <c r="AC292" s="118"/>
    </row>
    <row r="293" spans="3:29" ht="15" customHeight="1" x14ac:dyDescent="0.25">
      <c r="C293" s="123"/>
      <c r="AB293" s="117"/>
      <c r="AC293" s="118"/>
    </row>
    <row r="294" spans="3:29" ht="15" customHeight="1" x14ac:dyDescent="0.25">
      <c r="C294" s="123"/>
      <c r="AB294" s="117"/>
      <c r="AC294" s="118"/>
    </row>
    <row r="295" spans="3:29" ht="15" customHeight="1" x14ac:dyDescent="0.25">
      <c r="C295" s="123"/>
      <c r="AB295" s="117"/>
      <c r="AC295" s="118"/>
    </row>
    <row r="296" spans="3:29" ht="15" customHeight="1" x14ac:dyDescent="0.25">
      <c r="C296" s="123"/>
      <c r="AB296" s="117"/>
      <c r="AC296" s="118"/>
    </row>
    <row r="297" spans="3:29" ht="15" customHeight="1" x14ac:dyDescent="0.25">
      <c r="C297" s="123"/>
      <c r="AB297" s="117"/>
      <c r="AC297" s="118"/>
    </row>
    <row r="298" spans="3:29" ht="15" customHeight="1" x14ac:dyDescent="0.25">
      <c r="C298" s="123"/>
      <c r="AB298" s="117"/>
      <c r="AC298" s="118"/>
    </row>
    <row r="299" spans="3:29" ht="15" customHeight="1" x14ac:dyDescent="0.25">
      <c r="C299" s="123"/>
      <c r="AB299" s="117"/>
      <c r="AC299" s="118"/>
    </row>
    <row r="300" spans="3:29" ht="15" customHeight="1" x14ac:dyDescent="0.25">
      <c r="C300" s="123"/>
      <c r="AB300" s="117"/>
      <c r="AC300" s="118"/>
    </row>
    <row r="301" spans="3:29" ht="15" customHeight="1" x14ac:dyDescent="0.25">
      <c r="C301" s="123"/>
      <c r="AB301" s="117"/>
      <c r="AC301" s="118"/>
    </row>
    <row r="302" spans="3:29" ht="15" customHeight="1" x14ac:dyDescent="0.25">
      <c r="C302" s="123"/>
      <c r="AB302" s="117"/>
      <c r="AC302" s="118"/>
    </row>
    <row r="303" spans="3:29" ht="15" customHeight="1" x14ac:dyDescent="0.25">
      <c r="C303" s="123"/>
      <c r="AB303" s="117"/>
      <c r="AC303" s="118"/>
    </row>
    <row r="304" spans="3:29" ht="15" customHeight="1" x14ac:dyDescent="0.25">
      <c r="C304" s="123"/>
      <c r="AB304" s="117"/>
      <c r="AC304" s="118"/>
    </row>
    <row r="305" spans="3:29" ht="15" customHeight="1" x14ac:dyDescent="0.25">
      <c r="C305" s="123"/>
      <c r="AB305" s="117"/>
      <c r="AC305" s="118"/>
    </row>
    <row r="306" spans="3:29" ht="15" customHeight="1" x14ac:dyDescent="0.25">
      <c r="C306" s="123"/>
      <c r="AB306" s="117"/>
      <c r="AC306" s="118"/>
    </row>
    <row r="307" spans="3:29" ht="15" customHeight="1" x14ac:dyDescent="0.25">
      <c r="C307" s="123"/>
      <c r="AB307" s="117"/>
      <c r="AC307" s="118"/>
    </row>
    <row r="308" spans="3:29" ht="15" customHeight="1" x14ac:dyDescent="0.25">
      <c r="C308" s="123"/>
      <c r="AB308" s="117"/>
      <c r="AC308" s="118"/>
    </row>
    <row r="309" spans="3:29" ht="15" customHeight="1" x14ac:dyDescent="0.25">
      <c r="C309" s="123"/>
      <c r="AB309" s="117"/>
      <c r="AC309" s="118"/>
    </row>
    <row r="310" spans="3:29" ht="15" customHeight="1" x14ac:dyDescent="0.25">
      <c r="C310" s="123"/>
      <c r="AB310" s="117"/>
      <c r="AC310" s="118"/>
    </row>
    <row r="311" spans="3:29" ht="15" customHeight="1" x14ac:dyDescent="0.25">
      <c r="C311" s="123"/>
      <c r="AB311" s="117"/>
      <c r="AC311" s="118"/>
    </row>
    <row r="312" spans="3:29" ht="15" customHeight="1" x14ac:dyDescent="0.25">
      <c r="C312" s="123"/>
      <c r="AB312" s="117"/>
      <c r="AC312" s="118"/>
    </row>
    <row r="313" spans="3:29" ht="15" customHeight="1" x14ac:dyDescent="0.25">
      <c r="C313" s="123"/>
      <c r="AB313" s="117"/>
      <c r="AC313" s="118"/>
    </row>
    <row r="314" spans="3:29" ht="15" customHeight="1" x14ac:dyDescent="0.25">
      <c r="C314" s="123"/>
      <c r="AB314" s="117"/>
      <c r="AC314" s="118"/>
    </row>
    <row r="315" spans="3:29" ht="15" customHeight="1" x14ac:dyDescent="0.25">
      <c r="C315" s="123"/>
      <c r="AB315" s="117"/>
      <c r="AC315" s="118"/>
    </row>
    <row r="316" spans="3:29" ht="15" customHeight="1" x14ac:dyDescent="0.25">
      <c r="C316" s="123"/>
      <c r="AB316" s="117"/>
      <c r="AC316" s="118"/>
    </row>
    <row r="317" spans="3:29" ht="15" customHeight="1" x14ac:dyDescent="0.25">
      <c r="C317" s="123"/>
      <c r="AB317" s="117"/>
      <c r="AC317" s="118"/>
    </row>
    <row r="318" spans="3:29" ht="15" customHeight="1" x14ac:dyDescent="0.25">
      <c r="C318" s="123"/>
      <c r="AB318" s="117"/>
      <c r="AC318" s="118"/>
    </row>
    <row r="319" spans="3:29" ht="15" customHeight="1" x14ac:dyDescent="0.25">
      <c r="C319" s="123"/>
      <c r="AB319" s="117"/>
      <c r="AC319" s="118"/>
    </row>
    <row r="320" spans="3:29" ht="15" customHeight="1" x14ac:dyDescent="0.25">
      <c r="C320" s="123"/>
      <c r="AB320" s="117"/>
      <c r="AC320" s="118"/>
    </row>
    <row r="321" spans="3:29" ht="15" customHeight="1" x14ac:dyDescent="0.25">
      <c r="C321" s="123"/>
      <c r="AB321" s="117"/>
      <c r="AC321" s="118"/>
    </row>
    <row r="322" spans="3:29" ht="15" customHeight="1" x14ac:dyDescent="0.25">
      <c r="C322" s="123"/>
      <c r="AB322" s="117"/>
      <c r="AC322" s="118"/>
    </row>
    <row r="323" spans="3:29" ht="15" customHeight="1" x14ac:dyDescent="0.25">
      <c r="C323" s="123"/>
      <c r="AB323" s="117"/>
      <c r="AC323" s="118"/>
    </row>
    <row r="324" spans="3:29" ht="15" customHeight="1" x14ac:dyDescent="0.25">
      <c r="C324" s="123"/>
      <c r="AB324" s="117"/>
      <c r="AC324" s="118"/>
    </row>
    <row r="325" spans="3:29" ht="15" customHeight="1" x14ac:dyDescent="0.25">
      <c r="C325" s="123"/>
      <c r="AB325" s="117"/>
      <c r="AC325" s="118"/>
    </row>
    <row r="326" spans="3:29" ht="15" customHeight="1" x14ac:dyDescent="0.25">
      <c r="C326" s="123"/>
      <c r="AB326" s="117"/>
      <c r="AC326" s="118"/>
    </row>
    <row r="327" spans="3:29" ht="15" customHeight="1" x14ac:dyDescent="0.25">
      <c r="C327" s="123"/>
      <c r="AB327" s="117"/>
      <c r="AC327" s="118"/>
    </row>
    <row r="328" spans="3:29" ht="15" customHeight="1" x14ac:dyDescent="0.25">
      <c r="C328" s="123"/>
      <c r="AB328" s="117"/>
      <c r="AC328" s="118"/>
    </row>
    <row r="329" spans="3:29" ht="15" customHeight="1" x14ac:dyDescent="0.25">
      <c r="C329" s="123"/>
      <c r="AB329" s="117"/>
      <c r="AC329" s="118"/>
    </row>
    <row r="330" spans="3:29" ht="15" customHeight="1" x14ac:dyDescent="0.25">
      <c r="C330" s="123"/>
      <c r="AB330" s="117"/>
      <c r="AC330" s="118"/>
    </row>
    <row r="331" spans="3:29" ht="15" customHeight="1" x14ac:dyDescent="0.25">
      <c r="C331" s="123"/>
      <c r="AB331" s="117"/>
      <c r="AC331" s="118"/>
    </row>
    <row r="332" spans="3:29" ht="15" customHeight="1" x14ac:dyDescent="0.25">
      <c r="C332" s="123"/>
      <c r="AB332" s="117"/>
      <c r="AC332" s="118"/>
    </row>
    <row r="333" spans="3:29" ht="15" customHeight="1" x14ac:dyDescent="0.25">
      <c r="C333" s="123"/>
      <c r="AB333" s="117"/>
      <c r="AC333" s="118"/>
    </row>
    <row r="334" spans="3:29" ht="15" customHeight="1" x14ac:dyDescent="0.25">
      <c r="C334" s="123"/>
      <c r="AB334" s="117"/>
      <c r="AC334" s="118"/>
    </row>
    <row r="335" spans="3:29" ht="15" customHeight="1" x14ac:dyDescent="0.25">
      <c r="C335" s="123"/>
      <c r="AB335" s="117"/>
      <c r="AC335" s="118"/>
    </row>
    <row r="336" spans="3:29" ht="15" customHeight="1" x14ac:dyDescent="0.25">
      <c r="C336" s="123"/>
      <c r="AB336" s="117"/>
      <c r="AC336" s="118"/>
    </row>
    <row r="337" spans="3:29" ht="15" customHeight="1" x14ac:dyDescent="0.25">
      <c r="C337" s="123"/>
      <c r="AB337" s="117"/>
      <c r="AC337" s="118"/>
    </row>
    <row r="338" spans="3:29" ht="15" customHeight="1" x14ac:dyDescent="0.25">
      <c r="C338" s="123"/>
      <c r="AB338" s="117"/>
      <c r="AC338" s="118"/>
    </row>
    <row r="339" spans="3:29" ht="15" customHeight="1" x14ac:dyDescent="0.25">
      <c r="C339" s="123"/>
      <c r="AB339" s="117"/>
      <c r="AC339" s="118"/>
    </row>
    <row r="340" spans="3:29" ht="15" customHeight="1" x14ac:dyDescent="0.25">
      <c r="C340" s="123"/>
      <c r="AB340" s="117"/>
      <c r="AC340" s="118"/>
    </row>
    <row r="341" spans="3:29" ht="15" customHeight="1" x14ac:dyDescent="0.25">
      <c r="C341" s="123"/>
      <c r="AB341" s="117"/>
      <c r="AC341" s="118"/>
    </row>
    <row r="342" spans="3:29" ht="15" customHeight="1" x14ac:dyDescent="0.25">
      <c r="C342" s="123"/>
      <c r="AB342" s="117"/>
      <c r="AC342" s="118"/>
    </row>
    <row r="343" spans="3:29" ht="15" customHeight="1" x14ac:dyDescent="0.25">
      <c r="C343" s="123"/>
      <c r="AB343" s="117"/>
      <c r="AC343" s="118"/>
    </row>
    <row r="344" spans="3:29" ht="15" customHeight="1" x14ac:dyDescent="0.25">
      <c r="C344" s="123"/>
      <c r="AB344" s="117"/>
      <c r="AC344" s="118"/>
    </row>
    <row r="345" spans="3:29" ht="15" customHeight="1" x14ac:dyDescent="0.25">
      <c r="C345" s="123"/>
      <c r="AB345" s="117"/>
      <c r="AC345" s="118"/>
    </row>
    <row r="346" spans="3:29" ht="15" customHeight="1" x14ac:dyDescent="0.25">
      <c r="C346" s="123"/>
      <c r="AB346" s="117"/>
      <c r="AC346" s="118"/>
    </row>
    <row r="347" spans="3:29" ht="15" customHeight="1" x14ac:dyDescent="0.25">
      <c r="C347" s="123"/>
      <c r="AB347" s="117"/>
      <c r="AC347" s="118"/>
    </row>
    <row r="348" spans="3:29" ht="15" customHeight="1" x14ac:dyDescent="0.25">
      <c r="C348" s="123"/>
      <c r="AB348" s="117"/>
      <c r="AC348" s="118"/>
    </row>
    <row r="349" spans="3:29" ht="15" customHeight="1" x14ac:dyDescent="0.25">
      <c r="C349" s="123"/>
      <c r="AB349" s="117"/>
      <c r="AC349" s="118"/>
    </row>
    <row r="350" spans="3:29" ht="15" customHeight="1" x14ac:dyDescent="0.25">
      <c r="C350" s="123"/>
      <c r="AB350" s="117"/>
      <c r="AC350" s="118"/>
    </row>
    <row r="351" spans="3:29" ht="15" customHeight="1" x14ac:dyDescent="0.25">
      <c r="C351" s="123"/>
      <c r="AB351" s="117"/>
      <c r="AC351" s="118"/>
    </row>
    <row r="352" spans="3:29" ht="15" customHeight="1" x14ac:dyDescent="0.25">
      <c r="C352" s="123"/>
      <c r="AB352" s="117"/>
      <c r="AC352" s="118"/>
    </row>
    <row r="353" spans="3:29" ht="15" customHeight="1" x14ac:dyDescent="0.25">
      <c r="C353" s="123"/>
      <c r="AB353" s="117"/>
      <c r="AC353" s="118"/>
    </row>
    <row r="354" spans="3:29" ht="15" customHeight="1" x14ac:dyDescent="0.25">
      <c r="C354" s="123"/>
      <c r="AB354" s="117"/>
      <c r="AC354" s="118"/>
    </row>
    <row r="355" spans="3:29" ht="15" customHeight="1" x14ac:dyDescent="0.25">
      <c r="C355" s="123"/>
      <c r="AB355" s="117"/>
      <c r="AC355" s="118"/>
    </row>
    <row r="356" spans="3:29" ht="15" customHeight="1" x14ac:dyDescent="0.25">
      <c r="C356" s="123"/>
      <c r="AB356" s="117"/>
      <c r="AC356" s="118"/>
    </row>
    <row r="357" spans="3:29" ht="15" customHeight="1" x14ac:dyDescent="0.25">
      <c r="C357" s="123"/>
      <c r="AB357" s="117"/>
      <c r="AC357" s="118"/>
    </row>
    <row r="358" spans="3:29" ht="15" customHeight="1" x14ac:dyDescent="0.25">
      <c r="C358" s="123"/>
      <c r="AB358" s="117"/>
      <c r="AC358" s="118"/>
    </row>
    <row r="359" spans="3:29" ht="15" customHeight="1" x14ac:dyDescent="0.25">
      <c r="C359" s="123"/>
      <c r="AB359" s="117"/>
      <c r="AC359" s="118"/>
    </row>
    <row r="360" spans="3:29" ht="15" customHeight="1" x14ac:dyDescent="0.25">
      <c r="C360" s="123"/>
      <c r="AB360" s="117"/>
      <c r="AC360" s="118"/>
    </row>
    <row r="361" spans="3:29" ht="15" customHeight="1" x14ac:dyDescent="0.25">
      <c r="C361" s="123"/>
      <c r="AB361" s="117"/>
      <c r="AC361" s="118"/>
    </row>
    <row r="362" spans="3:29" ht="15" customHeight="1" x14ac:dyDescent="0.25">
      <c r="C362" s="123"/>
      <c r="AB362" s="117"/>
      <c r="AC362" s="118"/>
    </row>
    <row r="363" spans="3:29" ht="15" customHeight="1" x14ac:dyDescent="0.25">
      <c r="C363" s="123"/>
      <c r="AB363" s="117"/>
      <c r="AC363" s="118"/>
    </row>
    <row r="364" spans="3:29" ht="15" customHeight="1" x14ac:dyDescent="0.25">
      <c r="C364" s="123"/>
      <c r="AB364" s="117"/>
      <c r="AC364" s="118"/>
    </row>
    <row r="365" spans="3:29" ht="15" customHeight="1" x14ac:dyDescent="0.25">
      <c r="C365" s="123"/>
      <c r="AB365" s="117"/>
      <c r="AC365" s="118"/>
    </row>
    <row r="366" spans="3:29" ht="15" customHeight="1" x14ac:dyDescent="0.25">
      <c r="C366" s="123"/>
      <c r="AB366" s="117"/>
      <c r="AC366" s="118"/>
    </row>
    <row r="367" spans="3:29" ht="15" customHeight="1" x14ac:dyDescent="0.25">
      <c r="C367" s="123"/>
      <c r="AB367" s="117"/>
      <c r="AC367" s="118"/>
    </row>
    <row r="368" spans="3:29" ht="15" customHeight="1" x14ac:dyDescent="0.25">
      <c r="C368" s="123"/>
      <c r="AB368" s="117"/>
      <c r="AC368" s="118"/>
    </row>
    <row r="369" spans="3:29" ht="15" customHeight="1" x14ac:dyDescent="0.25">
      <c r="C369" s="123"/>
      <c r="AB369" s="117"/>
      <c r="AC369" s="118"/>
    </row>
    <row r="370" spans="3:29" ht="15" customHeight="1" x14ac:dyDescent="0.25">
      <c r="C370" s="123"/>
      <c r="AB370" s="117"/>
      <c r="AC370" s="118"/>
    </row>
    <row r="371" spans="3:29" ht="15" customHeight="1" x14ac:dyDescent="0.25">
      <c r="C371" s="123"/>
      <c r="AB371" s="117"/>
      <c r="AC371" s="118"/>
    </row>
    <row r="372" spans="3:29" ht="15" customHeight="1" x14ac:dyDescent="0.25">
      <c r="C372" s="123"/>
      <c r="AB372" s="117"/>
      <c r="AC372" s="118"/>
    </row>
    <row r="373" spans="3:29" ht="15" customHeight="1" x14ac:dyDescent="0.25">
      <c r="C373" s="123"/>
      <c r="AB373" s="117"/>
      <c r="AC373" s="118"/>
    </row>
    <row r="374" spans="3:29" ht="15" customHeight="1" x14ac:dyDescent="0.25">
      <c r="C374" s="123"/>
      <c r="AB374" s="117"/>
      <c r="AC374" s="118"/>
    </row>
    <row r="375" spans="3:29" ht="15" customHeight="1" x14ac:dyDescent="0.25">
      <c r="C375" s="123"/>
      <c r="AB375" s="117"/>
      <c r="AC375" s="118"/>
    </row>
    <row r="376" spans="3:29" ht="15" customHeight="1" x14ac:dyDescent="0.25">
      <c r="C376" s="123"/>
      <c r="AB376" s="117"/>
      <c r="AC376" s="118"/>
    </row>
    <row r="377" spans="3:29" ht="15" customHeight="1" x14ac:dyDescent="0.25">
      <c r="C377" s="123"/>
      <c r="AB377" s="117"/>
      <c r="AC377" s="118"/>
    </row>
    <row r="378" spans="3:29" ht="15" customHeight="1" x14ac:dyDescent="0.25">
      <c r="C378" s="123"/>
      <c r="AB378" s="117"/>
      <c r="AC378" s="118"/>
    </row>
    <row r="379" spans="3:29" ht="15" customHeight="1" x14ac:dyDescent="0.25">
      <c r="C379" s="123"/>
      <c r="AB379" s="117"/>
      <c r="AC379" s="118"/>
    </row>
    <row r="380" spans="3:29" ht="15" customHeight="1" x14ac:dyDescent="0.25">
      <c r="C380" s="123"/>
      <c r="AB380" s="117"/>
      <c r="AC380" s="118"/>
    </row>
    <row r="381" spans="3:29" ht="15" customHeight="1" x14ac:dyDescent="0.25">
      <c r="C381" s="123"/>
      <c r="AB381" s="117"/>
      <c r="AC381" s="118"/>
    </row>
    <row r="382" spans="3:29" ht="15" customHeight="1" x14ac:dyDescent="0.25">
      <c r="C382" s="123"/>
      <c r="AB382" s="117"/>
      <c r="AC382" s="118"/>
    </row>
    <row r="383" spans="3:29" ht="15" customHeight="1" x14ac:dyDescent="0.25">
      <c r="C383" s="123"/>
      <c r="AB383" s="117"/>
      <c r="AC383" s="118"/>
    </row>
    <row r="384" spans="3:29" ht="15" customHeight="1" x14ac:dyDescent="0.25">
      <c r="C384" s="123"/>
      <c r="AB384" s="117"/>
      <c r="AC384" s="118"/>
    </row>
    <row r="385" spans="3:29" ht="15" customHeight="1" x14ac:dyDescent="0.25">
      <c r="C385" s="123"/>
      <c r="AB385" s="117"/>
      <c r="AC385" s="118"/>
    </row>
    <row r="386" spans="3:29" ht="15" customHeight="1" x14ac:dyDescent="0.25">
      <c r="C386" s="123"/>
      <c r="AB386" s="117"/>
      <c r="AC386" s="118"/>
    </row>
    <row r="387" spans="3:29" ht="15" customHeight="1" x14ac:dyDescent="0.25">
      <c r="C387" s="123"/>
      <c r="AB387" s="117"/>
      <c r="AC387" s="118"/>
    </row>
    <row r="388" spans="3:29" ht="15" customHeight="1" x14ac:dyDescent="0.25">
      <c r="C388" s="123"/>
      <c r="AB388" s="117"/>
      <c r="AC388" s="118"/>
    </row>
    <row r="389" spans="3:29" ht="15" customHeight="1" x14ac:dyDescent="0.25">
      <c r="C389" s="123"/>
      <c r="AB389" s="117"/>
      <c r="AC389" s="118"/>
    </row>
    <row r="390" spans="3:29" ht="15" customHeight="1" x14ac:dyDescent="0.25">
      <c r="C390" s="123"/>
      <c r="AB390" s="117"/>
      <c r="AC390" s="118"/>
    </row>
    <row r="391" spans="3:29" ht="15" customHeight="1" x14ac:dyDescent="0.25">
      <c r="C391" s="123"/>
      <c r="AB391" s="117"/>
      <c r="AC391" s="118"/>
    </row>
    <row r="392" spans="3:29" ht="15" customHeight="1" x14ac:dyDescent="0.25">
      <c r="C392" s="123"/>
      <c r="AB392" s="117"/>
      <c r="AC392" s="118"/>
    </row>
    <row r="393" spans="3:29" ht="15" customHeight="1" x14ac:dyDescent="0.25">
      <c r="C393" s="123"/>
      <c r="AB393" s="117"/>
      <c r="AC393" s="118"/>
    </row>
    <row r="394" spans="3:29" ht="15" customHeight="1" x14ac:dyDescent="0.25">
      <c r="C394" s="123"/>
      <c r="AB394" s="117"/>
      <c r="AC394" s="118"/>
    </row>
    <row r="395" spans="3:29" ht="15" customHeight="1" x14ac:dyDescent="0.25">
      <c r="C395" s="123"/>
      <c r="AB395" s="117"/>
      <c r="AC395" s="118"/>
    </row>
    <row r="396" spans="3:29" ht="15" customHeight="1" x14ac:dyDescent="0.25">
      <c r="C396" s="123"/>
      <c r="AB396" s="117"/>
      <c r="AC396" s="118"/>
    </row>
    <row r="397" spans="3:29" ht="15" customHeight="1" x14ac:dyDescent="0.25">
      <c r="C397" s="123"/>
      <c r="AB397" s="117"/>
      <c r="AC397" s="118"/>
    </row>
    <row r="398" spans="3:29" ht="15" customHeight="1" x14ac:dyDescent="0.25">
      <c r="C398" s="123"/>
      <c r="AB398" s="117"/>
      <c r="AC398" s="118"/>
    </row>
    <row r="399" spans="3:29" ht="15" customHeight="1" x14ac:dyDescent="0.25">
      <c r="C399" s="123"/>
      <c r="AB399" s="117"/>
      <c r="AC399" s="118"/>
    </row>
    <row r="400" spans="3:29" ht="15" customHeight="1" x14ac:dyDescent="0.25">
      <c r="C400" s="123"/>
      <c r="AB400" s="117"/>
      <c r="AC400" s="118"/>
    </row>
    <row r="401" spans="3:29" ht="15" customHeight="1" x14ac:dyDescent="0.25">
      <c r="C401" s="123"/>
      <c r="AB401" s="117"/>
      <c r="AC401" s="118"/>
    </row>
    <row r="402" spans="3:29" ht="15" customHeight="1" x14ac:dyDescent="0.25">
      <c r="C402" s="123"/>
      <c r="AB402" s="117"/>
      <c r="AC402" s="118"/>
    </row>
    <row r="403" spans="3:29" ht="15" customHeight="1" x14ac:dyDescent="0.25">
      <c r="C403" s="123"/>
      <c r="AB403" s="117"/>
      <c r="AC403" s="118"/>
    </row>
    <row r="404" spans="3:29" ht="15" customHeight="1" x14ac:dyDescent="0.25">
      <c r="C404" s="123"/>
      <c r="AB404" s="117"/>
      <c r="AC404" s="118"/>
    </row>
    <row r="405" spans="3:29" ht="15" customHeight="1" x14ac:dyDescent="0.25">
      <c r="C405" s="123"/>
      <c r="AB405" s="117"/>
      <c r="AC405" s="118"/>
    </row>
    <row r="406" spans="3:29" ht="15" customHeight="1" x14ac:dyDescent="0.25">
      <c r="C406" s="123"/>
      <c r="AB406" s="117"/>
      <c r="AC406" s="118"/>
    </row>
    <row r="407" spans="3:29" ht="15" customHeight="1" x14ac:dyDescent="0.25">
      <c r="C407" s="123"/>
      <c r="AB407" s="117"/>
      <c r="AC407" s="118"/>
    </row>
    <row r="408" spans="3:29" ht="15" customHeight="1" x14ac:dyDescent="0.25">
      <c r="C408" s="123"/>
      <c r="AB408" s="117"/>
      <c r="AC408" s="118"/>
    </row>
    <row r="409" spans="3:29" ht="15" customHeight="1" x14ac:dyDescent="0.25">
      <c r="C409" s="123"/>
      <c r="AB409" s="117"/>
      <c r="AC409" s="118"/>
    </row>
    <row r="410" spans="3:29" ht="15" customHeight="1" x14ac:dyDescent="0.25">
      <c r="C410" s="123"/>
      <c r="AB410" s="117"/>
      <c r="AC410" s="118"/>
    </row>
    <row r="411" spans="3:29" ht="15" customHeight="1" x14ac:dyDescent="0.25">
      <c r="C411" s="123"/>
      <c r="AB411" s="117"/>
      <c r="AC411" s="118"/>
    </row>
    <row r="412" spans="3:29" ht="15" customHeight="1" x14ac:dyDescent="0.25">
      <c r="C412" s="123"/>
      <c r="AB412" s="117"/>
      <c r="AC412" s="118"/>
    </row>
    <row r="413" spans="3:29" ht="15" customHeight="1" x14ac:dyDescent="0.25">
      <c r="C413" s="123"/>
      <c r="AB413" s="117"/>
      <c r="AC413" s="118"/>
    </row>
    <row r="414" spans="3:29" ht="15" customHeight="1" x14ac:dyDescent="0.25">
      <c r="C414" s="123"/>
      <c r="AB414" s="117"/>
      <c r="AC414" s="118"/>
    </row>
    <row r="415" spans="3:29" ht="15" customHeight="1" x14ac:dyDescent="0.25">
      <c r="C415" s="123"/>
      <c r="AB415" s="117"/>
      <c r="AC415" s="118"/>
    </row>
    <row r="416" spans="3:29" ht="15" customHeight="1" x14ac:dyDescent="0.25">
      <c r="C416" s="123"/>
      <c r="AB416" s="117"/>
      <c r="AC416" s="118"/>
    </row>
    <row r="417" spans="3:29" ht="15" customHeight="1" x14ac:dyDescent="0.25">
      <c r="C417" s="123"/>
      <c r="AB417" s="117"/>
      <c r="AC417" s="118"/>
    </row>
    <row r="418" spans="3:29" ht="15" customHeight="1" x14ac:dyDescent="0.25">
      <c r="C418" s="123"/>
      <c r="AB418" s="117"/>
      <c r="AC418" s="118"/>
    </row>
    <row r="419" spans="3:29" ht="15" customHeight="1" x14ac:dyDescent="0.25">
      <c r="C419" s="123"/>
      <c r="AB419" s="117"/>
      <c r="AC419" s="118"/>
    </row>
    <row r="420" spans="3:29" ht="15" customHeight="1" x14ac:dyDescent="0.25">
      <c r="C420" s="123"/>
      <c r="AB420" s="117"/>
      <c r="AC420" s="118"/>
    </row>
    <row r="421" spans="3:29" ht="15" customHeight="1" x14ac:dyDescent="0.25">
      <c r="C421" s="123"/>
      <c r="AB421" s="117"/>
      <c r="AC421" s="118"/>
    </row>
    <row r="422" spans="3:29" ht="15" customHeight="1" x14ac:dyDescent="0.25">
      <c r="C422" s="123"/>
      <c r="AB422" s="117"/>
      <c r="AC422" s="118"/>
    </row>
    <row r="423" spans="3:29" ht="15" customHeight="1" x14ac:dyDescent="0.25">
      <c r="C423" s="123"/>
      <c r="AB423" s="117"/>
      <c r="AC423" s="118"/>
    </row>
    <row r="424" spans="3:29" ht="15" customHeight="1" x14ac:dyDescent="0.25">
      <c r="C424" s="123"/>
      <c r="AB424" s="117"/>
      <c r="AC424" s="118"/>
    </row>
    <row r="425" spans="3:29" ht="15" customHeight="1" x14ac:dyDescent="0.25">
      <c r="C425" s="123"/>
      <c r="AB425" s="117"/>
      <c r="AC425" s="118"/>
    </row>
    <row r="426" spans="3:29" ht="15" customHeight="1" x14ac:dyDescent="0.25">
      <c r="C426" s="123"/>
      <c r="AB426" s="117"/>
      <c r="AC426" s="118"/>
    </row>
    <row r="427" spans="3:29" ht="15" customHeight="1" x14ac:dyDescent="0.25">
      <c r="C427" s="123"/>
      <c r="AB427" s="117"/>
      <c r="AC427" s="118"/>
    </row>
    <row r="428" spans="3:29" ht="15" customHeight="1" x14ac:dyDescent="0.25">
      <c r="C428" s="123"/>
      <c r="AB428" s="117"/>
      <c r="AC428" s="118"/>
    </row>
    <row r="429" spans="3:29" ht="15" customHeight="1" x14ac:dyDescent="0.25">
      <c r="C429" s="123"/>
      <c r="AB429" s="117"/>
      <c r="AC429" s="118"/>
    </row>
    <row r="430" spans="3:29" ht="15" customHeight="1" x14ac:dyDescent="0.25">
      <c r="C430" s="123"/>
      <c r="AB430" s="117"/>
      <c r="AC430" s="118"/>
    </row>
    <row r="431" spans="3:29" ht="15" customHeight="1" x14ac:dyDescent="0.25">
      <c r="C431" s="123"/>
      <c r="AB431" s="117"/>
      <c r="AC431" s="118"/>
    </row>
    <row r="432" spans="3:29" ht="15" customHeight="1" x14ac:dyDescent="0.25">
      <c r="C432" s="123"/>
      <c r="AB432" s="117"/>
      <c r="AC432" s="118"/>
    </row>
    <row r="433" spans="3:29" ht="15" customHeight="1" x14ac:dyDescent="0.25">
      <c r="C433" s="123"/>
      <c r="AB433" s="117"/>
      <c r="AC433" s="118"/>
    </row>
    <row r="434" spans="3:29" ht="15" customHeight="1" x14ac:dyDescent="0.25">
      <c r="C434" s="123"/>
      <c r="AB434" s="117"/>
      <c r="AC434" s="118"/>
    </row>
    <row r="435" spans="3:29" ht="15" customHeight="1" x14ac:dyDescent="0.25">
      <c r="C435" s="123"/>
      <c r="AB435" s="117"/>
      <c r="AC435" s="118"/>
    </row>
    <row r="436" spans="3:29" ht="15" customHeight="1" x14ac:dyDescent="0.25">
      <c r="C436" s="123"/>
      <c r="AB436" s="117"/>
      <c r="AC436" s="118"/>
    </row>
    <row r="437" spans="3:29" ht="15" customHeight="1" x14ac:dyDescent="0.25">
      <c r="C437" s="123"/>
      <c r="AB437" s="117"/>
      <c r="AC437" s="118"/>
    </row>
    <row r="438" spans="3:29" ht="15" customHeight="1" x14ac:dyDescent="0.25">
      <c r="C438" s="123"/>
      <c r="AB438" s="117"/>
      <c r="AC438" s="118"/>
    </row>
    <row r="439" spans="3:29" ht="15" customHeight="1" x14ac:dyDescent="0.25">
      <c r="C439" s="123"/>
      <c r="AB439" s="117"/>
      <c r="AC439" s="118"/>
    </row>
    <row r="440" spans="3:29" ht="15" customHeight="1" x14ac:dyDescent="0.25">
      <c r="C440" s="123"/>
      <c r="AB440" s="117"/>
      <c r="AC440" s="118"/>
    </row>
    <row r="441" spans="3:29" ht="15" customHeight="1" x14ac:dyDescent="0.25">
      <c r="C441" s="123"/>
      <c r="AB441" s="117"/>
      <c r="AC441" s="118"/>
    </row>
    <row r="442" spans="3:29" ht="15" customHeight="1" x14ac:dyDescent="0.25">
      <c r="C442" s="123"/>
      <c r="AB442" s="117"/>
      <c r="AC442" s="118"/>
    </row>
    <row r="443" spans="3:29" ht="15" customHeight="1" x14ac:dyDescent="0.25">
      <c r="C443" s="123"/>
      <c r="AB443" s="117"/>
      <c r="AC443" s="118"/>
    </row>
    <row r="444" spans="3:29" ht="15" customHeight="1" x14ac:dyDescent="0.25">
      <c r="C444" s="123"/>
      <c r="AB444" s="117"/>
      <c r="AC444" s="118"/>
    </row>
    <row r="445" spans="3:29" ht="15" customHeight="1" x14ac:dyDescent="0.25">
      <c r="C445" s="123"/>
      <c r="AB445" s="117"/>
      <c r="AC445" s="118"/>
    </row>
    <row r="446" spans="3:29" ht="15" customHeight="1" x14ac:dyDescent="0.25">
      <c r="C446" s="123"/>
      <c r="AB446" s="117"/>
      <c r="AC446" s="118"/>
    </row>
    <row r="447" spans="3:29" ht="15" customHeight="1" x14ac:dyDescent="0.25">
      <c r="C447" s="123"/>
      <c r="AB447" s="117"/>
      <c r="AC447" s="118"/>
    </row>
    <row r="448" spans="3:29" ht="15" customHeight="1" x14ac:dyDescent="0.25">
      <c r="C448" s="123"/>
      <c r="AB448" s="117"/>
      <c r="AC448" s="118"/>
    </row>
    <row r="449" spans="3:29" ht="15" customHeight="1" x14ac:dyDescent="0.25">
      <c r="C449" s="123"/>
      <c r="AB449" s="117"/>
      <c r="AC449" s="118"/>
    </row>
    <row r="450" spans="3:29" ht="15" customHeight="1" x14ac:dyDescent="0.25">
      <c r="C450" s="123"/>
      <c r="AB450" s="117"/>
      <c r="AC450" s="118"/>
    </row>
    <row r="451" spans="3:29" ht="15" customHeight="1" x14ac:dyDescent="0.25">
      <c r="C451" s="123"/>
      <c r="AB451" s="117"/>
      <c r="AC451" s="118"/>
    </row>
    <row r="452" spans="3:29" ht="15" customHeight="1" x14ac:dyDescent="0.25">
      <c r="C452" s="123"/>
      <c r="AB452" s="117"/>
      <c r="AC452" s="118"/>
    </row>
    <row r="453" spans="3:29" ht="15" customHeight="1" x14ac:dyDescent="0.25">
      <c r="C453" s="123"/>
      <c r="AB453" s="117"/>
      <c r="AC453" s="118"/>
    </row>
    <row r="454" spans="3:29" ht="15" customHeight="1" x14ac:dyDescent="0.25">
      <c r="C454" s="123"/>
      <c r="AB454" s="117"/>
      <c r="AC454" s="118"/>
    </row>
    <row r="455" spans="3:29" ht="15" customHeight="1" x14ac:dyDescent="0.25">
      <c r="C455" s="123"/>
      <c r="AB455" s="117"/>
      <c r="AC455" s="118"/>
    </row>
    <row r="456" spans="3:29" ht="15" customHeight="1" x14ac:dyDescent="0.25">
      <c r="C456" s="123"/>
      <c r="AB456" s="117"/>
      <c r="AC456" s="118"/>
    </row>
    <row r="457" spans="3:29" ht="15" customHeight="1" x14ac:dyDescent="0.25">
      <c r="C457" s="123"/>
      <c r="AB457" s="117"/>
      <c r="AC457" s="118"/>
    </row>
    <row r="458" spans="3:29" ht="15" customHeight="1" x14ac:dyDescent="0.25">
      <c r="C458" s="123"/>
      <c r="AB458" s="117"/>
      <c r="AC458" s="118"/>
    </row>
    <row r="459" spans="3:29" ht="15" customHeight="1" x14ac:dyDescent="0.25">
      <c r="C459" s="123"/>
      <c r="AB459" s="117"/>
      <c r="AC459" s="118"/>
    </row>
    <row r="460" spans="3:29" ht="15" customHeight="1" x14ac:dyDescent="0.25">
      <c r="C460" s="123"/>
      <c r="AB460" s="117"/>
      <c r="AC460" s="118"/>
    </row>
    <row r="461" spans="3:29" ht="15" customHeight="1" x14ac:dyDescent="0.25">
      <c r="C461" s="123"/>
      <c r="AB461" s="117"/>
      <c r="AC461" s="118"/>
    </row>
    <row r="462" spans="3:29" ht="15" customHeight="1" x14ac:dyDescent="0.25">
      <c r="C462" s="123"/>
      <c r="AB462" s="117"/>
      <c r="AC462" s="118"/>
    </row>
    <row r="463" spans="3:29" ht="15" customHeight="1" x14ac:dyDescent="0.25">
      <c r="C463" s="123"/>
      <c r="AB463" s="117"/>
      <c r="AC463" s="118"/>
    </row>
    <row r="464" spans="3:29" ht="15" customHeight="1" x14ac:dyDescent="0.25">
      <c r="C464" s="123"/>
      <c r="AB464" s="117"/>
      <c r="AC464" s="118"/>
    </row>
    <row r="465" spans="3:29" ht="15" customHeight="1" x14ac:dyDescent="0.25">
      <c r="C465" s="123"/>
      <c r="AB465" s="117"/>
      <c r="AC465" s="118"/>
    </row>
    <row r="466" spans="3:29" ht="15" customHeight="1" x14ac:dyDescent="0.25">
      <c r="C466" s="123"/>
      <c r="AB466" s="117"/>
      <c r="AC466" s="118"/>
    </row>
    <row r="467" spans="3:29" ht="15" customHeight="1" x14ac:dyDescent="0.25">
      <c r="C467" s="123"/>
      <c r="AB467" s="117"/>
      <c r="AC467" s="118"/>
    </row>
    <row r="468" spans="3:29" ht="15" customHeight="1" x14ac:dyDescent="0.25">
      <c r="C468" s="123"/>
      <c r="AB468" s="117"/>
      <c r="AC468" s="118"/>
    </row>
    <row r="469" spans="3:29" ht="15" customHeight="1" x14ac:dyDescent="0.25">
      <c r="C469" s="123"/>
      <c r="AB469" s="117"/>
      <c r="AC469" s="118"/>
    </row>
    <row r="470" spans="3:29" ht="15" customHeight="1" x14ac:dyDescent="0.25">
      <c r="C470" s="123"/>
      <c r="AB470" s="117"/>
      <c r="AC470" s="118"/>
    </row>
    <row r="471" spans="3:29" ht="15" customHeight="1" x14ac:dyDescent="0.25">
      <c r="C471" s="123"/>
      <c r="AB471" s="117"/>
      <c r="AC471" s="118"/>
    </row>
    <row r="472" spans="3:29" ht="15" customHeight="1" x14ac:dyDescent="0.25">
      <c r="C472" s="123"/>
      <c r="AB472" s="117"/>
      <c r="AC472" s="118"/>
    </row>
    <row r="473" spans="3:29" ht="15" customHeight="1" x14ac:dyDescent="0.25">
      <c r="C473" s="123"/>
      <c r="AB473" s="117"/>
      <c r="AC473" s="118"/>
    </row>
    <row r="474" spans="3:29" ht="15" customHeight="1" x14ac:dyDescent="0.25">
      <c r="C474" s="123"/>
      <c r="AB474" s="117"/>
      <c r="AC474" s="118"/>
    </row>
    <row r="475" spans="3:29" ht="15" customHeight="1" x14ac:dyDescent="0.25">
      <c r="C475" s="123"/>
      <c r="AB475" s="117"/>
      <c r="AC475" s="118"/>
    </row>
    <row r="476" spans="3:29" ht="15" customHeight="1" x14ac:dyDescent="0.25">
      <c r="C476" s="123"/>
      <c r="AB476" s="117"/>
      <c r="AC476" s="118"/>
    </row>
    <row r="477" spans="3:29" ht="15" customHeight="1" x14ac:dyDescent="0.25">
      <c r="C477" s="123"/>
      <c r="AB477" s="117"/>
      <c r="AC477" s="118"/>
    </row>
    <row r="478" spans="3:29" ht="15" customHeight="1" x14ac:dyDescent="0.25">
      <c r="C478" s="123"/>
      <c r="AB478" s="117"/>
      <c r="AC478" s="118"/>
    </row>
    <row r="479" spans="3:29" ht="15" customHeight="1" x14ac:dyDescent="0.25">
      <c r="C479" s="123"/>
      <c r="AB479" s="117"/>
      <c r="AC479" s="118"/>
    </row>
    <row r="480" spans="3:29" ht="15" customHeight="1" x14ac:dyDescent="0.25">
      <c r="C480" s="123"/>
      <c r="AB480" s="117"/>
      <c r="AC480" s="118"/>
    </row>
    <row r="481" spans="3:29" ht="15" customHeight="1" x14ac:dyDescent="0.25">
      <c r="C481" s="123"/>
      <c r="AB481" s="117"/>
      <c r="AC481" s="118"/>
    </row>
    <row r="482" spans="3:29" ht="15" customHeight="1" x14ac:dyDescent="0.25">
      <c r="C482" s="123"/>
      <c r="AB482" s="117"/>
      <c r="AC482" s="118"/>
    </row>
    <row r="483" spans="3:29" ht="15" customHeight="1" x14ac:dyDescent="0.25">
      <c r="C483" s="123"/>
      <c r="AB483" s="117"/>
      <c r="AC483" s="118"/>
    </row>
    <row r="484" spans="3:29" ht="15" customHeight="1" x14ac:dyDescent="0.25">
      <c r="C484" s="123"/>
      <c r="AB484" s="117"/>
      <c r="AC484" s="118"/>
    </row>
    <row r="485" spans="3:29" ht="15" customHeight="1" x14ac:dyDescent="0.25">
      <c r="C485" s="123"/>
      <c r="AB485" s="117"/>
      <c r="AC485" s="118"/>
    </row>
    <row r="486" spans="3:29" ht="15" customHeight="1" x14ac:dyDescent="0.25">
      <c r="C486" s="123"/>
      <c r="AB486" s="117"/>
      <c r="AC486" s="118"/>
    </row>
    <row r="487" spans="3:29" ht="15" customHeight="1" x14ac:dyDescent="0.25">
      <c r="C487" s="123"/>
      <c r="AB487" s="117"/>
      <c r="AC487" s="118"/>
    </row>
    <row r="488" spans="3:29" ht="15" customHeight="1" x14ac:dyDescent="0.25">
      <c r="C488" s="123"/>
      <c r="AB488" s="117"/>
      <c r="AC488" s="118"/>
    </row>
    <row r="489" spans="3:29" ht="15" customHeight="1" x14ac:dyDescent="0.25">
      <c r="C489" s="123"/>
      <c r="AB489" s="117"/>
      <c r="AC489" s="118"/>
    </row>
    <row r="490" spans="3:29" ht="15" customHeight="1" x14ac:dyDescent="0.25">
      <c r="C490" s="123"/>
      <c r="AB490" s="117"/>
      <c r="AC490" s="118"/>
    </row>
    <row r="491" spans="3:29" ht="15" customHeight="1" x14ac:dyDescent="0.25">
      <c r="C491" s="123"/>
      <c r="AB491" s="117"/>
      <c r="AC491" s="118"/>
    </row>
    <row r="492" spans="3:29" ht="15" customHeight="1" x14ac:dyDescent="0.25">
      <c r="C492" s="123"/>
      <c r="AB492" s="117"/>
      <c r="AC492" s="118"/>
    </row>
    <row r="493" spans="3:29" ht="15" customHeight="1" x14ac:dyDescent="0.25">
      <c r="C493" s="123"/>
      <c r="AB493" s="117"/>
      <c r="AC493" s="118"/>
    </row>
    <row r="494" spans="3:29" ht="15" customHeight="1" x14ac:dyDescent="0.25">
      <c r="C494" s="123"/>
      <c r="AB494" s="117"/>
      <c r="AC494" s="118"/>
    </row>
    <row r="495" spans="3:29" ht="15" customHeight="1" x14ac:dyDescent="0.25">
      <c r="C495" s="123"/>
      <c r="AB495" s="117"/>
      <c r="AC495" s="118"/>
    </row>
    <row r="496" spans="3:29" ht="15" customHeight="1" x14ac:dyDescent="0.25">
      <c r="C496" s="123"/>
      <c r="AB496" s="117"/>
      <c r="AC496" s="118"/>
    </row>
    <row r="497" spans="3:29" ht="15" customHeight="1" x14ac:dyDescent="0.25">
      <c r="C497" s="123"/>
      <c r="AB497" s="117"/>
      <c r="AC497" s="118"/>
    </row>
    <row r="498" spans="3:29" ht="15" customHeight="1" x14ac:dyDescent="0.25">
      <c r="C498" s="123"/>
      <c r="AB498" s="117"/>
      <c r="AC498" s="118"/>
    </row>
    <row r="499" spans="3:29" ht="15" customHeight="1" x14ac:dyDescent="0.25">
      <c r="C499" s="123"/>
      <c r="AB499" s="117"/>
      <c r="AC499" s="118"/>
    </row>
    <row r="500" spans="3:29" ht="15" customHeight="1" x14ac:dyDescent="0.25">
      <c r="C500" s="123"/>
      <c r="AB500" s="117"/>
      <c r="AC500" s="118"/>
    </row>
    <row r="501" spans="3:29" ht="15" customHeight="1" x14ac:dyDescent="0.25">
      <c r="C501" s="123"/>
      <c r="AB501" s="117"/>
      <c r="AC501" s="118"/>
    </row>
    <row r="502" spans="3:29" ht="15" customHeight="1" x14ac:dyDescent="0.25">
      <c r="C502" s="123"/>
      <c r="AB502" s="117"/>
      <c r="AC502" s="118"/>
    </row>
    <row r="503" spans="3:29" ht="15" customHeight="1" x14ac:dyDescent="0.25">
      <c r="C503" s="123"/>
      <c r="AB503" s="117"/>
      <c r="AC503" s="118"/>
    </row>
    <row r="504" spans="3:29" ht="15" customHeight="1" x14ac:dyDescent="0.25">
      <c r="C504" s="123"/>
      <c r="AB504" s="117"/>
      <c r="AC504" s="118"/>
    </row>
    <row r="505" spans="3:29" ht="15" customHeight="1" x14ac:dyDescent="0.25">
      <c r="C505" s="123"/>
      <c r="AB505" s="117"/>
      <c r="AC505" s="118"/>
    </row>
    <row r="506" spans="3:29" ht="15" customHeight="1" x14ac:dyDescent="0.25">
      <c r="C506" s="123"/>
      <c r="AB506" s="117"/>
      <c r="AC506" s="118"/>
    </row>
    <row r="507" spans="3:29" ht="15" customHeight="1" x14ac:dyDescent="0.25">
      <c r="C507" s="123"/>
      <c r="AB507" s="117"/>
      <c r="AC507" s="118"/>
    </row>
    <row r="508" spans="3:29" ht="15" customHeight="1" x14ac:dyDescent="0.25">
      <c r="C508" s="123"/>
      <c r="AB508" s="117"/>
      <c r="AC508" s="118"/>
    </row>
    <row r="509" spans="3:29" ht="15" customHeight="1" x14ac:dyDescent="0.25">
      <c r="C509" s="123"/>
      <c r="AB509" s="117"/>
      <c r="AC509" s="118"/>
    </row>
    <row r="510" spans="3:29" ht="15" customHeight="1" x14ac:dyDescent="0.25">
      <c r="C510" s="123"/>
      <c r="AB510" s="117"/>
      <c r="AC510" s="118"/>
    </row>
    <row r="511" spans="3:29" ht="15" customHeight="1" x14ac:dyDescent="0.25">
      <c r="C511" s="123"/>
      <c r="AB511" s="117"/>
      <c r="AC511" s="118"/>
    </row>
    <row r="512" spans="3:29" ht="15" customHeight="1" x14ac:dyDescent="0.25">
      <c r="C512" s="123"/>
      <c r="AB512" s="117"/>
      <c r="AC512" s="118"/>
    </row>
    <row r="513" spans="3:29" ht="15" customHeight="1" x14ac:dyDescent="0.25">
      <c r="C513" s="123"/>
      <c r="AB513" s="117"/>
      <c r="AC513" s="118"/>
    </row>
    <row r="514" spans="3:29" ht="15" customHeight="1" x14ac:dyDescent="0.25">
      <c r="C514" s="123"/>
      <c r="AB514" s="117"/>
      <c r="AC514" s="118"/>
    </row>
    <row r="515" spans="3:29" ht="15" customHeight="1" x14ac:dyDescent="0.25">
      <c r="C515" s="123"/>
      <c r="AB515" s="117"/>
      <c r="AC515" s="118"/>
    </row>
    <row r="516" spans="3:29" ht="15" customHeight="1" x14ac:dyDescent="0.25">
      <c r="C516" s="123"/>
      <c r="AB516" s="117"/>
      <c r="AC516" s="118"/>
    </row>
    <row r="517" spans="3:29" ht="15" customHeight="1" x14ac:dyDescent="0.25">
      <c r="C517" s="123"/>
      <c r="AB517" s="117"/>
      <c r="AC517" s="118"/>
    </row>
    <row r="518" spans="3:29" ht="15" customHeight="1" x14ac:dyDescent="0.25">
      <c r="C518" s="123"/>
      <c r="AB518" s="117"/>
      <c r="AC518" s="118"/>
    </row>
    <row r="519" spans="3:29" ht="15" customHeight="1" x14ac:dyDescent="0.25">
      <c r="C519" s="123"/>
      <c r="AB519" s="117"/>
      <c r="AC519" s="118"/>
    </row>
    <row r="520" spans="3:29" ht="15" customHeight="1" x14ac:dyDescent="0.25">
      <c r="C520" s="123"/>
      <c r="AB520" s="117"/>
      <c r="AC520" s="118"/>
    </row>
    <row r="521" spans="3:29" ht="15" customHeight="1" x14ac:dyDescent="0.25">
      <c r="C521" s="123"/>
      <c r="AB521" s="117"/>
      <c r="AC521" s="118"/>
    </row>
    <row r="522" spans="3:29" ht="15" customHeight="1" x14ac:dyDescent="0.25">
      <c r="C522" s="123"/>
      <c r="AB522" s="117"/>
      <c r="AC522" s="118"/>
    </row>
    <row r="523" spans="3:29" ht="15" customHeight="1" x14ac:dyDescent="0.25">
      <c r="C523" s="123"/>
      <c r="AB523" s="117"/>
      <c r="AC523" s="118"/>
    </row>
    <row r="524" spans="3:29" ht="15" customHeight="1" x14ac:dyDescent="0.25">
      <c r="C524" s="123"/>
      <c r="AB524" s="117"/>
      <c r="AC524" s="118"/>
    </row>
    <row r="525" spans="3:29" ht="15" customHeight="1" x14ac:dyDescent="0.25">
      <c r="C525" s="123"/>
      <c r="AB525" s="117"/>
      <c r="AC525" s="118"/>
    </row>
    <row r="526" spans="3:29" ht="15" customHeight="1" x14ac:dyDescent="0.25">
      <c r="C526" s="123"/>
      <c r="AB526" s="117"/>
      <c r="AC526" s="118"/>
    </row>
    <row r="527" spans="3:29" ht="15" customHeight="1" x14ac:dyDescent="0.25">
      <c r="C527" s="123"/>
      <c r="AB527" s="117"/>
      <c r="AC527" s="118"/>
    </row>
    <row r="528" spans="3:29" ht="15" customHeight="1" x14ac:dyDescent="0.25">
      <c r="C528" s="123"/>
      <c r="AB528" s="117"/>
      <c r="AC528" s="118"/>
    </row>
    <row r="529" spans="3:29" ht="15" customHeight="1" x14ac:dyDescent="0.25">
      <c r="C529" s="123"/>
      <c r="AB529" s="117"/>
      <c r="AC529" s="118"/>
    </row>
    <row r="530" spans="3:29" ht="15" customHeight="1" x14ac:dyDescent="0.25">
      <c r="C530" s="123"/>
      <c r="AB530" s="117"/>
      <c r="AC530" s="118"/>
    </row>
    <row r="531" spans="3:29" ht="15" customHeight="1" x14ac:dyDescent="0.25">
      <c r="C531" s="123"/>
      <c r="AB531" s="117"/>
      <c r="AC531" s="118"/>
    </row>
    <row r="532" spans="3:29" ht="15" customHeight="1" x14ac:dyDescent="0.25">
      <c r="C532" s="123"/>
      <c r="AB532" s="117"/>
      <c r="AC532" s="118"/>
    </row>
    <row r="533" spans="3:29" ht="15" customHeight="1" x14ac:dyDescent="0.25">
      <c r="C533" s="123"/>
      <c r="AB533" s="117"/>
      <c r="AC533" s="118"/>
    </row>
    <row r="534" spans="3:29" ht="15" customHeight="1" x14ac:dyDescent="0.25">
      <c r="C534" s="123"/>
      <c r="AB534" s="117"/>
      <c r="AC534" s="118"/>
    </row>
    <row r="535" spans="3:29" ht="15" customHeight="1" x14ac:dyDescent="0.25">
      <c r="C535" s="123"/>
      <c r="AB535" s="117"/>
      <c r="AC535" s="118"/>
    </row>
    <row r="536" spans="3:29" ht="15" customHeight="1" x14ac:dyDescent="0.25">
      <c r="C536" s="123"/>
      <c r="AB536" s="117"/>
      <c r="AC536" s="118"/>
    </row>
    <row r="537" spans="3:29" ht="15" customHeight="1" x14ac:dyDescent="0.25">
      <c r="C537" s="123"/>
      <c r="AB537" s="117"/>
      <c r="AC537" s="118"/>
    </row>
    <row r="538" spans="3:29" ht="15" customHeight="1" x14ac:dyDescent="0.25">
      <c r="C538" s="123"/>
      <c r="AB538" s="117"/>
      <c r="AC538" s="118"/>
    </row>
    <row r="539" spans="3:29" ht="15" customHeight="1" x14ac:dyDescent="0.25">
      <c r="C539" s="123"/>
      <c r="AB539" s="117"/>
      <c r="AC539" s="118"/>
    </row>
    <row r="540" spans="3:29" ht="15" customHeight="1" x14ac:dyDescent="0.25">
      <c r="C540" s="123"/>
      <c r="AB540" s="117"/>
      <c r="AC540" s="118"/>
    </row>
    <row r="541" spans="3:29" ht="15" customHeight="1" x14ac:dyDescent="0.25">
      <c r="C541" s="123"/>
      <c r="AB541" s="117"/>
      <c r="AC541" s="118"/>
    </row>
    <row r="542" spans="3:29" ht="15" customHeight="1" x14ac:dyDescent="0.25">
      <c r="C542" s="123"/>
      <c r="AB542" s="117"/>
      <c r="AC542" s="118"/>
    </row>
    <row r="543" spans="3:29" ht="15" customHeight="1" x14ac:dyDescent="0.25">
      <c r="C543" s="123"/>
      <c r="AB543" s="117"/>
      <c r="AC543" s="118"/>
    </row>
    <row r="544" spans="3:29" ht="15" customHeight="1" x14ac:dyDescent="0.25">
      <c r="C544" s="123"/>
      <c r="AB544" s="117"/>
      <c r="AC544" s="118"/>
    </row>
    <row r="545" spans="3:29" ht="15" customHeight="1" x14ac:dyDescent="0.25">
      <c r="C545" s="123"/>
      <c r="AB545" s="117"/>
      <c r="AC545" s="118"/>
    </row>
    <row r="546" spans="3:29" ht="15" customHeight="1" x14ac:dyDescent="0.25">
      <c r="C546" s="123"/>
      <c r="AB546" s="117"/>
      <c r="AC546" s="118"/>
    </row>
    <row r="547" spans="3:29" ht="15" customHeight="1" x14ac:dyDescent="0.25">
      <c r="C547" s="123"/>
      <c r="AB547" s="117"/>
      <c r="AC547" s="118"/>
    </row>
    <row r="548" spans="3:29" ht="15" customHeight="1" x14ac:dyDescent="0.25">
      <c r="C548" s="123"/>
      <c r="AB548" s="117"/>
      <c r="AC548" s="118"/>
    </row>
    <row r="549" spans="3:29" ht="15" customHeight="1" x14ac:dyDescent="0.25">
      <c r="C549" s="123"/>
      <c r="AB549" s="117"/>
      <c r="AC549" s="118"/>
    </row>
    <row r="550" spans="3:29" ht="15" customHeight="1" x14ac:dyDescent="0.25">
      <c r="C550" s="123"/>
      <c r="AB550" s="117"/>
      <c r="AC550" s="118"/>
    </row>
    <row r="551" spans="3:29" ht="15" customHeight="1" x14ac:dyDescent="0.25">
      <c r="C551" s="123"/>
      <c r="AB551" s="117"/>
      <c r="AC551" s="118"/>
    </row>
    <row r="552" spans="3:29" ht="15" customHeight="1" x14ac:dyDescent="0.25">
      <c r="C552" s="123"/>
      <c r="AB552" s="117"/>
      <c r="AC552" s="118"/>
    </row>
    <row r="553" spans="3:29" ht="15" customHeight="1" x14ac:dyDescent="0.25">
      <c r="C553" s="123"/>
      <c r="AB553" s="117"/>
      <c r="AC553" s="118"/>
    </row>
    <row r="554" spans="3:29" ht="15" customHeight="1" x14ac:dyDescent="0.25">
      <c r="C554" s="123"/>
      <c r="AB554" s="117"/>
      <c r="AC554" s="118"/>
    </row>
    <row r="555" spans="3:29" ht="15" customHeight="1" x14ac:dyDescent="0.25">
      <c r="C555" s="123"/>
      <c r="AB555" s="117"/>
      <c r="AC555" s="118"/>
    </row>
    <row r="556" spans="3:29" ht="15" customHeight="1" x14ac:dyDescent="0.25">
      <c r="C556" s="123"/>
      <c r="AB556" s="117"/>
      <c r="AC556" s="118"/>
    </row>
    <row r="557" spans="3:29" ht="15" customHeight="1" x14ac:dyDescent="0.25">
      <c r="C557" s="123"/>
      <c r="AB557" s="117"/>
      <c r="AC557" s="118"/>
    </row>
    <row r="558" spans="3:29" ht="15" customHeight="1" x14ac:dyDescent="0.25">
      <c r="C558" s="123"/>
      <c r="AB558" s="117"/>
      <c r="AC558" s="118"/>
    </row>
    <row r="559" spans="3:29" ht="15" customHeight="1" x14ac:dyDescent="0.25">
      <c r="C559" s="123"/>
      <c r="AB559" s="117"/>
      <c r="AC559" s="118"/>
    </row>
    <row r="560" spans="3:29" ht="15" customHeight="1" x14ac:dyDescent="0.25">
      <c r="C560" s="123"/>
      <c r="AB560" s="117"/>
      <c r="AC560" s="118"/>
    </row>
    <row r="561" spans="3:29" ht="15" customHeight="1" x14ac:dyDescent="0.25">
      <c r="C561" s="123"/>
      <c r="AB561" s="117"/>
      <c r="AC561" s="118"/>
    </row>
    <row r="562" spans="3:29" ht="15" customHeight="1" x14ac:dyDescent="0.25">
      <c r="C562" s="123"/>
      <c r="AB562" s="117"/>
      <c r="AC562" s="118"/>
    </row>
    <row r="563" spans="3:29" ht="15" customHeight="1" x14ac:dyDescent="0.25">
      <c r="C563" s="123"/>
      <c r="AB563" s="117"/>
      <c r="AC563" s="118"/>
    </row>
    <row r="564" spans="3:29" ht="15" customHeight="1" x14ac:dyDescent="0.25">
      <c r="C564" s="123"/>
      <c r="AB564" s="117"/>
      <c r="AC564" s="118"/>
    </row>
    <row r="565" spans="3:29" ht="15" customHeight="1" x14ac:dyDescent="0.25">
      <c r="C565" s="123"/>
      <c r="AB565" s="117"/>
      <c r="AC565" s="118"/>
    </row>
    <row r="566" spans="3:29" ht="15" customHeight="1" x14ac:dyDescent="0.25">
      <c r="C566" s="123"/>
      <c r="AB566" s="117"/>
      <c r="AC566" s="118"/>
    </row>
    <row r="567" spans="3:29" ht="15" customHeight="1" x14ac:dyDescent="0.25">
      <c r="C567" s="123"/>
      <c r="AB567" s="117"/>
      <c r="AC567" s="118"/>
    </row>
    <row r="568" spans="3:29" ht="15" customHeight="1" x14ac:dyDescent="0.25">
      <c r="C568" s="123"/>
      <c r="AB568" s="117"/>
      <c r="AC568" s="118"/>
    </row>
    <row r="569" spans="3:29" ht="15" customHeight="1" x14ac:dyDescent="0.25">
      <c r="C569" s="123"/>
      <c r="AB569" s="117"/>
      <c r="AC569" s="118"/>
    </row>
    <row r="570" spans="3:29" ht="15" customHeight="1" x14ac:dyDescent="0.25">
      <c r="C570" s="123"/>
      <c r="AB570" s="117"/>
      <c r="AC570" s="118"/>
    </row>
    <row r="571" spans="3:29" ht="15" customHeight="1" x14ac:dyDescent="0.25">
      <c r="C571" s="123"/>
      <c r="AB571" s="117"/>
      <c r="AC571" s="118"/>
    </row>
    <row r="572" spans="3:29" ht="15" customHeight="1" x14ac:dyDescent="0.25">
      <c r="C572" s="123"/>
      <c r="AB572" s="117"/>
      <c r="AC572" s="118"/>
    </row>
    <row r="573" spans="3:29" ht="15" customHeight="1" x14ac:dyDescent="0.25">
      <c r="C573" s="123"/>
      <c r="AB573" s="117"/>
      <c r="AC573" s="118"/>
    </row>
    <row r="574" spans="3:29" ht="15" customHeight="1" x14ac:dyDescent="0.25">
      <c r="C574" s="123"/>
      <c r="AB574" s="117"/>
      <c r="AC574" s="118"/>
    </row>
    <row r="575" spans="3:29" ht="15" customHeight="1" x14ac:dyDescent="0.25">
      <c r="C575" s="123"/>
      <c r="AB575" s="117"/>
      <c r="AC575" s="118"/>
    </row>
    <row r="576" spans="3:29" ht="15" customHeight="1" x14ac:dyDescent="0.25">
      <c r="C576" s="123"/>
      <c r="AB576" s="117"/>
      <c r="AC576" s="118"/>
    </row>
    <row r="577" spans="3:29" ht="15" customHeight="1" x14ac:dyDescent="0.25">
      <c r="C577" s="123"/>
      <c r="AB577" s="117"/>
      <c r="AC577" s="118"/>
    </row>
    <row r="578" spans="3:29" ht="15" customHeight="1" x14ac:dyDescent="0.25">
      <c r="C578" s="123"/>
      <c r="AB578" s="117"/>
      <c r="AC578" s="118"/>
    </row>
    <row r="579" spans="3:29" ht="15" customHeight="1" x14ac:dyDescent="0.25">
      <c r="C579" s="123"/>
      <c r="AB579" s="117"/>
      <c r="AC579" s="118"/>
    </row>
    <row r="580" spans="3:29" ht="15" customHeight="1" x14ac:dyDescent="0.25">
      <c r="C580" s="123"/>
      <c r="AB580" s="117"/>
      <c r="AC580" s="118"/>
    </row>
    <row r="581" spans="3:29" ht="15" customHeight="1" x14ac:dyDescent="0.25">
      <c r="C581" s="123"/>
      <c r="AB581" s="117"/>
      <c r="AC581" s="118"/>
    </row>
    <row r="582" spans="3:29" ht="15" customHeight="1" x14ac:dyDescent="0.25">
      <c r="C582" s="123"/>
      <c r="AB582" s="117"/>
      <c r="AC582" s="118"/>
    </row>
    <row r="583" spans="3:29" ht="15" customHeight="1" x14ac:dyDescent="0.25">
      <c r="C583" s="123"/>
      <c r="AB583" s="117"/>
      <c r="AC583" s="118"/>
    </row>
    <row r="584" spans="3:29" ht="15" customHeight="1" x14ac:dyDescent="0.25">
      <c r="C584" s="123"/>
      <c r="AB584" s="117"/>
      <c r="AC584" s="118"/>
    </row>
    <row r="585" spans="3:29" ht="15" customHeight="1" x14ac:dyDescent="0.25">
      <c r="C585" s="123"/>
      <c r="AB585" s="117"/>
      <c r="AC585" s="118"/>
    </row>
    <row r="586" spans="3:29" ht="15" customHeight="1" x14ac:dyDescent="0.25">
      <c r="C586" s="123"/>
      <c r="AB586" s="117"/>
      <c r="AC586" s="118"/>
    </row>
    <row r="587" spans="3:29" ht="15" customHeight="1" x14ac:dyDescent="0.25">
      <c r="C587" s="123"/>
      <c r="AB587" s="117"/>
      <c r="AC587" s="118"/>
    </row>
    <row r="588" spans="3:29" ht="15" customHeight="1" x14ac:dyDescent="0.25">
      <c r="C588" s="123"/>
      <c r="AB588" s="117"/>
      <c r="AC588" s="118"/>
    </row>
    <row r="589" spans="3:29" ht="15" customHeight="1" x14ac:dyDescent="0.25">
      <c r="C589" s="123"/>
      <c r="AB589" s="117"/>
      <c r="AC589" s="118"/>
    </row>
    <row r="590" spans="3:29" ht="15" customHeight="1" x14ac:dyDescent="0.25">
      <c r="C590" s="123"/>
      <c r="AB590" s="117"/>
      <c r="AC590" s="118"/>
    </row>
    <row r="591" spans="3:29" ht="15" customHeight="1" x14ac:dyDescent="0.25">
      <c r="C591" s="123"/>
      <c r="AB591" s="117"/>
      <c r="AC591" s="118"/>
    </row>
    <row r="592" spans="3:29" ht="15" customHeight="1" x14ac:dyDescent="0.25">
      <c r="C592" s="123"/>
      <c r="AB592" s="117"/>
      <c r="AC592" s="118"/>
    </row>
    <row r="593" spans="3:29" ht="15" customHeight="1" x14ac:dyDescent="0.25">
      <c r="C593" s="123"/>
      <c r="AB593" s="117"/>
      <c r="AC593" s="118"/>
    </row>
    <row r="594" spans="3:29" ht="15" customHeight="1" x14ac:dyDescent="0.25">
      <c r="C594" s="123"/>
      <c r="AB594" s="117"/>
      <c r="AC594" s="118"/>
    </row>
    <row r="595" spans="3:29" ht="15" customHeight="1" x14ac:dyDescent="0.25">
      <c r="C595" s="123"/>
      <c r="AB595" s="117"/>
      <c r="AC595" s="118"/>
    </row>
    <row r="596" spans="3:29" ht="15" customHeight="1" x14ac:dyDescent="0.25">
      <c r="C596" s="123"/>
      <c r="AB596" s="117"/>
      <c r="AC596" s="118"/>
    </row>
    <row r="597" spans="3:29" ht="15" customHeight="1" x14ac:dyDescent="0.25">
      <c r="C597" s="123"/>
      <c r="AB597" s="117"/>
      <c r="AC597" s="118"/>
    </row>
    <row r="598" spans="3:29" ht="15" customHeight="1" x14ac:dyDescent="0.25">
      <c r="C598" s="123"/>
      <c r="AB598" s="117"/>
      <c r="AC598" s="118"/>
    </row>
    <row r="599" spans="3:29" ht="15" customHeight="1" x14ac:dyDescent="0.25">
      <c r="C599" s="123"/>
      <c r="AB599" s="117"/>
      <c r="AC599" s="118"/>
    </row>
    <row r="600" spans="3:29" ht="15" customHeight="1" x14ac:dyDescent="0.25">
      <c r="C600" s="123"/>
      <c r="AB600" s="117"/>
      <c r="AC600" s="118"/>
    </row>
    <row r="601" spans="3:29" ht="15" customHeight="1" x14ac:dyDescent="0.25">
      <c r="C601" s="123"/>
      <c r="AB601" s="117"/>
      <c r="AC601" s="118"/>
    </row>
    <row r="602" spans="3:29" ht="15" customHeight="1" x14ac:dyDescent="0.25">
      <c r="C602" s="123"/>
      <c r="AB602" s="117"/>
      <c r="AC602" s="118"/>
    </row>
    <row r="603" spans="3:29" ht="15" customHeight="1" x14ac:dyDescent="0.25">
      <c r="C603" s="123"/>
      <c r="AB603" s="117"/>
      <c r="AC603" s="118"/>
    </row>
    <row r="604" spans="3:29" ht="15" customHeight="1" x14ac:dyDescent="0.25">
      <c r="C604" s="123"/>
      <c r="AB604" s="117"/>
      <c r="AC604" s="118"/>
    </row>
    <row r="605" spans="3:29" ht="15" customHeight="1" x14ac:dyDescent="0.25">
      <c r="C605" s="123"/>
      <c r="AB605" s="117"/>
      <c r="AC605" s="118"/>
    </row>
    <row r="606" spans="3:29" ht="15" customHeight="1" x14ac:dyDescent="0.25">
      <c r="C606" s="123"/>
      <c r="AB606" s="117"/>
      <c r="AC606" s="118"/>
    </row>
    <row r="607" spans="3:29" ht="15" customHeight="1" x14ac:dyDescent="0.25">
      <c r="C607" s="123"/>
      <c r="AB607" s="117"/>
      <c r="AC607" s="118"/>
    </row>
    <row r="608" spans="3:29" ht="15" customHeight="1" x14ac:dyDescent="0.25">
      <c r="C608" s="123"/>
      <c r="AB608" s="117"/>
      <c r="AC608" s="118"/>
    </row>
    <row r="609" spans="3:29" ht="15" customHeight="1" x14ac:dyDescent="0.25">
      <c r="C609" s="123"/>
      <c r="AB609" s="117"/>
      <c r="AC609" s="118"/>
    </row>
    <row r="610" spans="3:29" ht="15" customHeight="1" x14ac:dyDescent="0.25">
      <c r="C610" s="123"/>
      <c r="AB610" s="117"/>
      <c r="AC610" s="118"/>
    </row>
    <row r="611" spans="3:29" ht="15" customHeight="1" x14ac:dyDescent="0.25">
      <c r="C611" s="123"/>
      <c r="AB611" s="117"/>
      <c r="AC611" s="118"/>
    </row>
    <row r="612" spans="3:29" ht="15" customHeight="1" x14ac:dyDescent="0.25">
      <c r="C612" s="123"/>
      <c r="AB612" s="117"/>
      <c r="AC612" s="118"/>
    </row>
    <row r="613" spans="3:29" ht="15" customHeight="1" x14ac:dyDescent="0.25">
      <c r="C613" s="123"/>
      <c r="AB613" s="117"/>
      <c r="AC613" s="118"/>
    </row>
    <row r="614" spans="3:29" ht="15" customHeight="1" x14ac:dyDescent="0.25">
      <c r="C614" s="123"/>
      <c r="AB614" s="117"/>
      <c r="AC614" s="118"/>
    </row>
    <row r="615" spans="3:29" ht="15" customHeight="1" x14ac:dyDescent="0.25">
      <c r="C615" s="123"/>
      <c r="AB615" s="117"/>
      <c r="AC615" s="118"/>
    </row>
    <row r="616" spans="3:29" ht="15" customHeight="1" x14ac:dyDescent="0.25">
      <c r="C616" s="123"/>
      <c r="AB616" s="117"/>
      <c r="AC616" s="118"/>
    </row>
    <row r="617" spans="3:29" ht="15" customHeight="1" x14ac:dyDescent="0.25">
      <c r="C617" s="123"/>
      <c r="AB617" s="117"/>
      <c r="AC617" s="118"/>
    </row>
    <row r="618" spans="3:29" ht="15" customHeight="1" x14ac:dyDescent="0.25">
      <c r="C618" s="123"/>
      <c r="AB618" s="117"/>
      <c r="AC618" s="118"/>
    </row>
    <row r="619" spans="3:29" ht="15" customHeight="1" x14ac:dyDescent="0.25">
      <c r="C619" s="123"/>
      <c r="AB619" s="117"/>
      <c r="AC619" s="118"/>
    </row>
    <row r="620" spans="3:29" ht="15" customHeight="1" x14ac:dyDescent="0.25">
      <c r="C620" s="123"/>
      <c r="AB620" s="117"/>
      <c r="AC620" s="118"/>
    </row>
    <row r="621" spans="3:29" ht="15" customHeight="1" x14ac:dyDescent="0.25">
      <c r="C621" s="123"/>
      <c r="AB621" s="117"/>
      <c r="AC621" s="118"/>
    </row>
    <row r="622" spans="3:29" ht="15" customHeight="1" x14ac:dyDescent="0.25">
      <c r="C622" s="123"/>
      <c r="AB622" s="117"/>
      <c r="AC622" s="118"/>
    </row>
    <row r="623" spans="3:29" ht="15" customHeight="1" x14ac:dyDescent="0.25">
      <c r="C623" s="123"/>
      <c r="AB623" s="117"/>
      <c r="AC623" s="118"/>
    </row>
    <row r="624" spans="3:29" ht="15" customHeight="1" x14ac:dyDescent="0.25">
      <c r="C624" s="123"/>
      <c r="AB624" s="117"/>
      <c r="AC624" s="118"/>
    </row>
    <row r="625" spans="3:29" ht="15" customHeight="1" x14ac:dyDescent="0.25">
      <c r="C625" s="123"/>
      <c r="AB625" s="117"/>
      <c r="AC625" s="118"/>
    </row>
    <row r="626" spans="3:29" ht="15" customHeight="1" x14ac:dyDescent="0.25">
      <c r="C626" s="123"/>
      <c r="AB626" s="117"/>
      <c r="AC626" s="118"/>
    </row>
    <row r="627" spans="3:29" ht="15" customHeight="1" x14ac:dyDescent="0.25">
      <c r="C627" s="123"/>
      <c r="AB627" s="117"/>
      <c r="AC627" s="118"/>
    </row>
    <row r="628" spans="3:29" ht="15" customHeight="1" x14ac:dyDescent="0.25">
      <c r="C628" s="123"/>
      <c r="AB628" s="117"/>
      <c r="AC628" s="118"/>
    </row>
    <row r="629" spans="3:29" ht="15" customHeight="1" x14ac:dyDescent="0.25">
      <c r="C629" s="123"/>
      <c r="AB629" s="117"/>
      <c r="AC629" s="118"/>
    </row>
    <row r="630" spans="3:29" ht="15" customHeight="1" x14ac:dyDescent="0.25">
      <c r="C630" s="123"/>
      <c r="AB630" s="117"/>
      <c r="AC630" s="118"/>
    </row>
    <row r="631" spans="3:29" ht="15" customHeight="1" x14ac:dyDescent="0.25">
      <c r="C631" s="123"/>
      <c r="AB631" s="117"/>
      <c r="AC631" s="118"/>
    </row>
    <row r="632" spans="3:29" ht="15" customHeight="1" x14ac:dyDescent="0.25">
      <c r="C632" s="123"/>
      <c r="AB632" s="117"/>
      <c r="AC632" s="118"/>
    </row>
    <row r="633" spans="3:29" ht="15" customHeight="1" x14ac:dyDescent="0.25">
      <c r="C633" s="123"/>
      <c r="AB633" s="117"/>
      <c r="AC633" s="118"/>
    </row>
    <row r="634" spans="3:29" ht="15" customHeight="1" x14ac:dyDescent="0.25">
      <c r="C634" s="123"/>
      <c r="AB634" s="117"/>
      <c r="AC634" s="118"/>
    </row>
    <row r="635" spans="3:29" ht="15" customHeight="1" x14ac:dyDescent="0.25">
      <c r="C635" s="123"/>
      <c r="AB635" s="117"/>
      <c r="AC635" s="118"/>
    </row>
    <row r="636" spans="3:29" ht="15" customHeight="1" x14ac:dyDescent="0.25">
      <c r="C636" s="123"/>
      <c r="AB636" s="117"/>
      <c r="AC636" s="118"/>
    </row>
    <row r="637" spans="3:29" ht="15" customHeight="1" x14ac:dyDescent="0.25">
      <c r="C637" s="123"/>
      <c r="AB637" s="117"/>
      <c r="AC637" s="118"/>
    </row>
    <row r="638" spans="3:29" ht="15" customHeight="1" x14ac:dyDescent="0.25">
      <c r="C638" s="123"/>
      <c r="AB638" s="117"/>
      <c r="AC638" s="118"/>
    </row>
    <row r="639" spans="3:29" ht="15" customHeight="1" x14ac:dyDescent="0.25">
      <c r="C639" s="123"/>
      <c r="AB639" s="117"/>
      <c r="AC639" s="118"/>
    </row>
    <row r="640" spans="3:29" ht="15" customHeight="1" x14ac:dyDescent="0.25">
      <c r="C640" s="123"/>
      <c r="AB640" s="117"/>
      <c r="AC640" s="118"/>
    </row>
    <row r="641" spans="3:29" ht="15" customHeight="1" x14ac:dyDescent="0.25">
      <c r="C641" s="123"/>
      <c r="AB641" s="117"/>
      <c r="AC641" s="118"/>
    </row>
    <row r="642" spans="3:29" ht="15" customHeight="1" x14ac:dyDescent="0.25">
      <c r="C642" s="123"/>
      <c r="AB642" s="117"/>
      <c r="AC642" s="118"/>
    </row>
    <row r="643" spans="3:29" ht="15" customHeight="1" x14ac:dyDescent="0.25">
      <c r="C643" s="123"/>
      <c r="AB643" s="117"/>
      <c r="AC643" s="118"/>
    </row>
    <row r="644" spans="3:29" ht="15" customHeight="1" x14ac:dyDescent="0.25">
      <c r="C644" s="123"/>
      <c r="AB644" s="117"/>
      <c r="AC644" s="118"/>
    </row>
    <row r="645" spans="3:29" ht="15" customHeight="1" x14ac:dyDescent="0.25">
      <c r="C645" s="123"/>
      <c r="AB645" s="117"/>
      <c r="AC645" s="118"/>
    </row>
    <row r="646" spans="3:29" ht="15" customHeight="1" x14ac:dyDescent="0.25">
      <c r="C646" s="123"/>
      <c r="AB646" s="117"/>
      <c r="AC646" s="118"/>
    </row>
    <row r="647" spans="3:29" ht="15" customHeight="1" x14ac:dyDescent="0.25">
      <c r="C647" s="123"/>
      <c r="AB647" s="117"/>
      <c r="AC647" s="118"/>
    </row>
    <row r="648" spans="3:29" ht="15" customHeight="1" x14ac:dyDescent="0.25">
      <c r="C648" s="123"/>
      <c r="AB648" s="117"/>
      <c r="AC648" s="118"/>
    </row>
    <row r="649" spans="3:29" ht="15" customHeight="1" x14ac:dyDescent="0.25">
      <c r="C649" s="123"/>
      <c r="AB649" s="117"/>
      <c r="AC649" s="118"/>
    </row>
    <row r="650" spans="3:29" ht="15" customHeight="1" x14ac:dyDescent="0.25">
      <c r="C650" s="123"/>
      <c r="AB650" s="117"/>
      <c r="AC650" s="118"/>
    </row>
    <row r="651" spans="3:29" ht="15" customHeight="1" x14ac:dyDescent="0.25">
      <c r="C651" s="123"/>
      <c r="AB651" s="117"/>
      <c r="AC651" s="118"/>
    </row>
    <row r="652" spans="3:29" ht="15" customHeight="1" x14ac:dyDescent="0.25">
      <c r="C652" s="123"/>
      <c r="AB652" s="117"/>
      <c r="AC652" s="118"/>
    </row>
    <row r="653" spans="3:29" ht="15" customHeight="1" x14ac:dyDescent="0.25">
      <c r="C653" s="123"/>
      <c r="AB653" s="117"/>
      <c r="AC653" s="118"/>
    </row>
    <row r="654" spans="3:29" ht="15" customHeight="1" x14ac:dyDescent="0.25">
      <c r="C654" s="123"/>
      <c r="AB654" s="117"/>
      <c r="AC654" s="118"/>
    </row>
    <row r="655" spans="3:29" ht="15" customHeight="1" x14ac:dyDescent="0.25">
      <c r="C655" s="123"/>
      <c r="AB655" s="117"/>
      <c r="AC655" s="118"/>
    </row>
    <row r="656" spans="3:29" ht="15" customHeight="1" x14ac:dyDescent="0.25">
      <c r="C656" s="123"/>
      <c r="AB656" s="117"/>
      <c r="AC656" s="118"/>
    </row>
    <row r="657" spans="3:29" ht="15" customHeight="1" x14ac:dyDescent="0.25">
      <c r="C657" s="123"/>
      <c r="AB657" s="117"/>
      <c r="AC657" s="118"/>
    </row>
    <row r="658" spans="3:29" ht="15" customHeight="1" x14ac:dyDescent="0.25">
      <c r="C658" s="123"/>
      <c r="AB658" s="117"/>
      <c r="AC658" s="118"/>
    </row>
    <row r="659" spans="3:29" ht="15" customHeight="1" x14ac:dyDescent="0.25">
      <c r="C659" s="123"/>
      <c r="AB659" s="117"/>
      <c r="AC659" s="118"/>
    </row>
    <row r="660" spans="3:29" ht="15" customHeight="1" x14ac:dyDescent="0.25">
      <c r="C660" s="123"/>
      <c r="AB660" s="117"/>
      <c r="AC660" s="118"/>
    </row>
    <row r="661" spans="3:29" ht="15" customHeight="1" x14ac:dyDescent="0.25">
      <c r="C661" s="123"/>
      <c r="AB661" s="117"/>
      <c r="AC661" s="118"/>
    </row>
    <row r="662" spans="3:29" ht="15" customHeight="1" x14ac:dyDescent="0.25">
      <c r="C662" s="123"/>
      <c r="AB662" s="117"/>
      <c r="AC662" s="118"/>
    </row>
    <row r="663" spans="3:29" ht="15" customHeight="1" x14ac:dyDescent="0.25">
      <c r="C663" s="123"/>
      <c r="AB663" s="117"/>
      <c r="AC663" s="118"/>
    </row>
    <row r="664" spans="3:29" ht="15" customHeight="1" x14ac:dyDescent="0.25">
      <c r="C664" s="123"/>
      <c r="AB664" s="117"/>
      <c r="AC664" s="118"/>
    </row>
    <row r="665" spans="3:29" ht="15" customHeight="1" x14ac:dyDescent="0.25">
      <c r="C665" s="123"/>
      <c r="AB665" s="117"/>
      <c r="AC665" s="118"/>
    </row>
    <row r="666" spans="3:29" ht="15" customHeight="1" x14ac:dyDescent="0.25">
      <c r="C666" s="123"/>
      <c r="AB666" s="117"/>
      <c r="AC666" s="118"/>
    </row>
    <row r="667" spans="3:29" ht="15" customHeight="1" x14ac:dyDescent="0.25">
      <c r="C667" s="123"/>
      <c r="AB667" s="117"/>
      <c r="AC667" s="118"/>
    </row>
    <row r="668" spans="3:29" ht="15" customHeight="1" x14ac:dyDescent="0.25">
      <c r="C668" s="123"/>
      <c r="AB668" s="117"/>
      <c r="AC668" s="118"/>
    </row>
    <row r="669" spans="3:29" ht="15" customHeight="1" x14ac:dyDescent="0.25">
      <c r="C669" s="123"/>
      <c r="AB669" s="117"/>
      <c r="AC669" s="118"/>
    </row>
    <row r="670" spans="3:29" ht="15" customHeight="1" x14ac:dyDescent="0.25">
      <c r="C670" s="123"/>
      <c r="AB670" s="117"/>
      <c r="AC670" s="118"/>
    </row>
    <row r="671" spans="3:29" ht="15" customHeight="1" x14ac:dyDescent="0.25">
      <c r="C671" s="123"/>
      <c r="AB671" s="117"/>
      <c r="AC671" s="118"/>
    </row>
    <row r="672" spans="3:29" ht="15" customHeight="1" x14ac:dyDescent="0.25">
      <c r="C672" s="123"/>
      <c r="AB672" s="117"/>
      <c r="AC672" s="118"/>
    </row>
    <row r="673" spans="3:29" ht="15" customHeight="1" x14ac:dyDescent="0.25">
      <c r="C673" s="123"/>
      <c r="AB673" s="117"/>
      <c r="AC673" s="118"/>
    </row>
    <row r="674" spans="3:29" ht="15" customHeight="1" x14ac:dyDescent="0.25">
      <c r="C674" s="123"/>
      <c r="AB674" s="117"/>
      <c r="AC674" s="118"/>
    </row>
    <row r="675" spans="3:29" ht="15" customHeight="1" x14ac:dyDescent="0.25">
      <c r="C675" s="123"/>
      <c r="AB675" s="117"/>
      <c r="AC675" s="118"/>
    </row>
    <row r="676" spans="3:29" ht="15" customHeight="1" x14ac:dyDescent="0.25">
      <c r="C676" s="123"/>
      <c r="AB676" s="117"/>
      <c r="AC676" s="118"/>
    </row>
    <row r="677" spans="3:29" ht="15" customHeight="1" x14ac:dyDescent="0.25">
      <c r="C677" s="123"/>
      <c r="AB677" s="117"/>
      <c r="AC677" s="118"/>
    </row>
    <row r="678" spans="3:29" ht="15" customHeight="1" x14ac:dyDescent="0.25">
      <c r="C678" s="123"/>
      <c r="AB678" s="117"/>
      <c r="AC678" s="118"/>
    </row>
    <row r="679" spans="3:29" ht="15" customHeight="1" x14ac:dyDescent="0.25">
      <c r="C679" s="123"/>
      <c r="AB679" s="117"/>
      <c r="AC679" s="118"/>
    </row>
    <row r="680" spans="3:29" ht="15" customHeight="1" x14ac:dyDescent="0.25">
      <c r="C680" s="123"/>
      <c r="AB680" s="117"/>
      <c r="AC680" s="118"/>
    </row>
    <row r="681" spans="3:29" ht="15" customHeight="1" x14ac:dyDescent="0.25">
      <c r="C681" s="123"/>
      <c r="AB681" s="117"/>
      <c r="AC681" s="118"/>
    </row>
    <row r="682" spans="3:29" ht="15" customHeight="1" x14ac:dyDescent="0.25">
      <c r="C682" s="123"/>
      <c r="AB682" s="117"/>
      <c r="AC682" s="118"/>
    </row>
    <row r="683" spans="3:29" ht="15" customHeight="1" x14ac:dyDescent="0.25">
      <c r="C683" s="123"/>
      <c r="AB683" s="117"/>
      <c r="AC683" s="118"/>
    </row>
    <row r="684" spans="3:29" ht="15" customHeight="1" x14ac:dyDescent="0.25">
      <c r="C684" s="123"/>
      <c r="AB684" s="117"/>
      <c r="AC684" s="118"/>
    </row>
    <row r="685" spans="3:29" ht="15" customHeight="1" x14ac:dyDescent="0.25">
      <c r="C685" s="123"/>
      <c r="AB685" s="117"/>
      <c r="AC685" s="118"/>
    </row>
    <row r="686" spans="3:29" ht="15" customHeight="1" x14ac:dyDescent="0.25">
      <c r="C686" s="123"/>
      <c r="AB686" s="117"/>
      <c r="AC686" s="118"/>
    </row>
    <row r="687" spans="3:29" ht="15" customHeight="1" x14ac:dyDescent="0.25">
      <c r="C687" s="123"/>
      <c r="AB687" s="117"/>
      <c r="AC687" s="118"/>
    </row>
    <row r="688" spans="3:29" ht="15" customHeight="1" x14ac:dyDescent="0.25">
      <c r="C688" s="123"/>
      <c r="AB688" s="117"/>
      <c r="AC688" s="118"/>
    </row>
    <row r="689" spans="3:29" ht="15" customHeight="1" x14ac:dyDescent="0.25">
      <c r="C689" s="123"/>
      <c r="AB689" s="117"/>
      <c r="AC689" s="118"/>
    </row>
    <row r="690" spans="3:29" ht="15" customHeight="1" x14ac:dyDescent="0.25">
      <c r="C690" s="123"/>
      <c r="AB690" s="117"/>
      <c r="AC690" s="118"/>
    </row>
    <row r="691" spans="3:29" ht="15" customHeight="1" x14ac:dyDescent="0.25">
      <c r="C691" s="123"/>
      <c r="AB691" s="117"/>
      <c r="AC691" s="118"/>
    </row>
    <row r="692" spans="3:29" ht="15" customHeight="1" x14ac:dyDescent="0.25">
      <c r="C692" s="123"/>
      <c r="AB692" s="117"/>
      <c r="AC692" s="118"/>
    </row>
    <row r="693" spans="3:29" ht="15" customHeight="1" x14ac:dyDescent="0.25">
      <c r="C693" s="123"/>
      <c r="AB693" s="117"/>
      <c r="AC693" s="118"/>
    </row>
    <row r="694" spans="3:29" ht="15" customHeight="1" x14ac:dyDescent="0.25">
      <c r="C694" s="123"/>
      <c r="AB694" s="117"/>
      <c r="AC694" s="118"/>
    </row>
    <row r="695" spans="3:29" ht="15" customHeight="1" x14ac:dyDescent="0.25">
      <c r="C695" s="123"/>
      <c r="AB695" s="117"/>
      <c r="AC695" s="118"/>
    </row>
    <row r="696" spans="3:29" ht="15" customHeight="1" x14ac:dyDescent="0.25">
      <c r="C696" s="123"/>
      <c r="AB696" s="117"/>
      <c r="AC696" s="118"/>
    </row>
    <row r="697" spans="3:29" ht="15" customHeight="1" x14ac:dyDescent="0.25">
      <c r="C697" s="123"/>
      <c r="AB697" s="117"/>
      <c r="AC697" s="118"/>
    </row>
    <row r="698" spans="3:29" ht="15" customHeight="1" x14ac:dyDescent="0.25">
      <c r="C698" s="123"/>
      <c r="AB698" s="117"/>
      <c r="AC698" s="118"/>
    </row>
    <row r="699" spans="3:29" ht="15" customHeight="1" x14ac:dyDescent="0.25">
      <c r="C699" s="123"/>
      <c r="AB699" s="117"/>
      <c r="AC699" s="118"/>
    </row>
    <row r="700" spans="3:29" ht="15" customHeight="1" x14ac:dyDescent="0.25">
      <c r="C700" s="123"/>
      <c r="AB700" s="117"/>
      <c r="AC700" s="118"/>
    </row>
    <row r="701" spans="3:29" ht="15" customHeight="1" x14ac:dyDescent="0.25">
      <c r="C701" s="123"/>
      <c r="AB701" s="117"/>
      <c r="AC701" s="118"/>
    </row>
    <row r="702" spans="3:29" ht="15" customHeight="1" x14ac:dyDescent="0.25">
      <c r="C702" s="123"/>
      <c r="AB702" s="117"/>
      <c r="AC702" s="118"/>
    </row>
    <row r="703" spans="3:29" ht="15" customHeight="1" x14ac:dyDescent="0.25">
      <c r="C703" s="123"/>
      <c r="AB703" s="117"/>
      <c r="AC703" s="118"/>
    </row>
    <row r="704" spans="3:29" ht="15" customHeight="1" x14ac:dyDescent="0.25">
      <c r="C704" s="123"/>
      <c r="AB704" s="117"/>
      <c r="AC704" s="118"/>
    </row>
    <row r="705" spans="3:29" ht="15" customHeight="1" x14ac:dyDescent="0.25">
      <c r="C705" s="123"/>
      <c r="AB705" s="117"/>
      <c r="AC705" s="118"/>
    </row>
    <row r="706" spans="3:29" ht="15" customHeight="1" x14ac:dyDescent="0.25">
      <c r="C706" s="123"/>
      <c r="AB706" s="117"/>
      <c r="AC706" s="118"/>
    </row>
    <row r="707" spans="3:29" ht="15" customHeight="1" x14ac:dyDescent="0.25">
      <c r="C707" s="123"/>
      <c r="AB707" s="117"/>
      <c r="AC707" s="118"/>
    </row>
    <row r="708" spans="3:29" ht="15" customHeight="1" x14ac:dyDescent="0.25">
      <c r="C708" s="123"/>
      <c r="AB708" s="117"/>
      <c r="AC708" s="118"/>
    </row>
    <row r="709" spans="3:29" ht="15" customHeight="1" x14ac:dyDescent="0.25">
      <c r="C709" s="123"/>
      <c r="AB709" s="117"/>
      <c r="AC709" s="118"/>
    </row>
    <row r="710" spans="3:29" ht="15" customHeight="1" x14ac:dyDescent="0.25">
      <c r="C710" s="123"/>
      <c r="AB710" s="117"/>
      <c r="AC710" s="118"/>
    </row>
    <row r="711" spans="3:29" ht="15" customHeight="1" x14ac:dyDescent="0.25">
      <c r="C711" s="123"/>
      <c r="AB711" s="117"/>
      <c r="AC711" s="118"/>
    </row>
    <row r="712" spans="3:29" ht="15" customHeight="1" x14ac:dyDescent="0.25">
      <c r="C712" s="123"/>
      <c r="AB712" s="117"/>
      <c r="AC712" s="118"/>
    </row>
    <row r="713" spans="3:29" ht="15" customHeight="1" x14ac:dyDescent="0.25">
      <c r="C713" s="123"/>
      <c r="AB713" s="117"/>
      <c r="AC713" s="118"/>
    </row>
    <row r="714" spans="3:29" ht="15" customHeight="1" x14ac:dyDescent="0.25">
      <c r="C714" s="123"/>
      <c r="AB714" s="117"/>
      <c r="AC714" s="118"/>
    </row>
    <row r="715" spans="3:29" ht="15" customHeight="1" x14ac:dyDescent="0.25">
      <c r="C715" s="123"/>
      <c r="AB715" s="117"/>
      <c r="AC715" s="118"/>
    </row>
    <row r="716" spans="3:29" ht="15" customHeight="1" x14ac:dyDescent="0.25">
      <c r="C716" s="123"/>
      <c r="AB716" s="117"/>
      <c r="AC716" s="118"/>
    </row>
    <row r="717" spans="3:29" ht="15" customHeight="1" x14ac:dyDescent="0.25">
      <c r="C717" s="123"/>
      <c r="AB717" s="117"/>
      <c r="AC717" s="118"/>
    </row>
    <row r="718" spans="3:29" ht="15" customHeight="1" x14ac:dyDescent="0.25">
      <c r="C718" s="123"/>
      <c r="AB718" s="117"/>
      <c r="AC718" s="118"/>
    </row>
    <row r="719" spans="3:29" ht="15" customHeight="1" x14ac:dyDescent="0.25">
      <c r="C719" s="123"/>
      <c r="AB719" s="117"/>
      <c r="AC719" s="118"/>
    </row>
    <row r="720" spans="3:29" ht="15" customHeight="1" x14ac:dyDescent="0.25">
      <c r="C720" s="123"/>
      <c r="AB720" s="117"/>
      <c r="AC720" s="118"/>
    </row>
    <row r="721" spans="3:29" ht="15" customHeight="1" x14ac:dyDescent="0.25">
      <c r="C721" s="123"/>
      <c r="AB721" s="117"/>
      <c r="AC721" s="118"/>
    </row>
    <row r="722" spans="3:29" ht="15" customHeight="1" x14ac:dyDescent="0.25">
      <c r="C722" s="123"/>
      <c r="AB722" s="117"/>
      <c r="AC722" s="118"/>
    </row>
    <row r="723" spans="3:29" ht="15" customHeight="1" x14ac:dyDescent="0.25">
      <c r="C723" s="123"/>
      <c r="AB723" s="117"/>
      <c r="AC723" s="118"/>
    </row>
    <row r="724" spans="3:29" ht="15" customHeight="1" x14ac:dyDescent="0.25">
      <c r="C724" s="123"/>
      <c r="AB724" s="117"/>
      <c r="AC724" s="118"/>
    </row>
    <row r="725" spans="3:29" ht="15" customHeight="1" x14ac:dyDescent="0.25">
      <c r="C725" s="123"/>
      <c r="AB725" s="117"/>
      <c r="AC725" s="118"/>
    </row>
    <row r="726" spans="3:29" ht="15" customHeight="1" x14ac:dyDescent="0.25">
      <c r="C726" s="123"/>
      <c r="AB726" s="117"/>
      <c r="AC726" s="118"/>
    </row>
    <row r="727" spans="3:29" ht="15" customHeight="1" x14ac:dyDescent="0.25">
      <c r="C727" s="123"/>
      <c r="AB727" s="117"/>
      <c r="AC727" s="118"/>
    </row>
    <row r="728" spans="3:29" ht="15" customHeight="1" x14ac:dyDescent="0.25">
      <c r="C728" s="123"/>
      <c r="AB728" s="117"/>
      <c r="AC728" s="118"/>
    </row>
    <row r="729" spans="3:29" ht="15" customHeight="1" x14ac:dyDescent="0.25">
      <c r="C729" s="123"/>
      <c r="AB729" s="117"/>
      <c r="AC729" s="118"/>
    </row>
    <row r="730" spans="3:29" ht="15" customHeight="1" x14ac:dyDescent="0.25">
      <c r="C730" s="123"/>
      <c r="AB730" s="117"/>
      <c r="AC730" s="118"/>
    </row>
    <row r="731" spans="3:29" ht="15" customHeight="1" x14ac:dyDescent="0.25">
      <c r="C731" s="123"/>
      <c r="AB731" s="117"/>
      <c r="AC731" s="118"/>
    </row>
    <row r="732" spans="3:29" ht="15" customHeight="1" x14ac:dyDescent="0.25">
      <c r="C732" s="123"/>
      <c r="AB732" s="117"/>
      <c r="AC732" s="118"/>
    </row>
    <row r="733" spans="3:29" ht="15" customHeight="1" x14ac:dyDescent="0.25">
      <c r="C733" s="123"/>
      <c r="AB733" s="117"/>
      <c r="AC733" s="118"/>
    </row>
    <row r="734" spans="3:29" ht="15" customHeight="1" x14ac:dyDescent="0.25">
      <c r="C734" s="123"/>
      <c r="AB734" s="117"/>
      <c r="AC734" s="118"/>
    </row>
    <row r="735" spans="3:29" ht="15" customHeight="1" x14ac:dyDescent="0.25">
      <c r="C735" s="123"/>
      <c r="AB735" s="117"/>
      <c r="AC735" s="118"/>
    </row>
    <row r="736" spans="3:29" ht="15" customHeight="1" x14ac:dyDescent="0.25">
      <c r="C736" s="123"/>
      <c r="AB736" s="117"/>
      <c r="AC736" s="118"/>
    </row>
    <row r="737" spans="3:29" ht="15" customHeight="1" x14ac:dyDescent="0.25">
      <c r="C737" s="123"/>
      <c r="AB737" s="117"/>
      <c r="AC737" s="118"/>
    </row>
    <row r="738" spans="3:29" ht="15" customHeight="1" x14ac:dyDescent="0.25">
      <c r="C738" s="123"/>
      <c r="AB738" s="117"/>
      <c r="AC738" s="118"/>
    </row>
    <row r="739" spans="3:29" ht="15" customHeight="1" x14ac:dyDescent="0.25">
      <c r="C739" s="123"/>
      <c r="AB739" s="117"/>
      <c r="AC739" s="118"/>
    </row>
    <row r="740" spans="3:29" ht="15" customHeight="1" x14ac:dyDescent="0.25">
      <c r="C740" s="123"/>
      <c r="AB740" s="117"/>
      <c r="AC740" s="118"/>
    </row>
    <row r="741" spans="3:29" ht="15" customHeight="1" x14ac:dyDescent="0.25">
      <c r="C741" s="123"/>
      <c r="AB741" s="117"/>
      <c r="AC741" s="118"/>
    </row>
    <row r="742" spans="3:29" ht="15" customHeight="1" x14ac:dyDescent="0.25">
      <c r="C742" s="123"/>
      <c r="AB742" s="117"/>
      <c r="AC742" s="118"/>
    </row>
    <row r="743" spans="3:29" ht="15" customHeight="1" x14ac:dyDescent="0.25">
      <c r="C743" s="123"/>
      <c r="AB743" s="117"/>
      <c r="AC743" s="118"/>
    </row>
    <row r="744" spans="3:29" ht="15" customHeight="1" x14ac:dyDescent="0.25">
      <c r="C744" s="123"/>
      <c r="AB744" s="117"/>
      <c r="AC744" s="118"/>
    </row>
    <row r="745" spans="3:29" ht="15" customHeight="1" x14ac:dyDescent="0.25">
      <c r="C745" s="123"/>
      <c r="AB745" s="117"/>
      <c r="AC745" s="118"/>
    </row>
    <row r="746" spans="3:29" ht="15" customHeight="1" x14ac:dyDescent="0.25">
      <c r="C746" s="123"/>
      <c r="AB746" s="117"/>
      <c r="AC746" s="118"/>
    </row>
    <row r="747" spans="3:29" ht="15" customHeight="1" x14ac:dyDescent="0.25">
      <c r="C747" s="123"/>
      <c r="AB747" s="117"/>
      <c r="AC747" s="118"/>
    </row>
    <row r="748" spans="3:29" ht="15" customHeight="1" x14ac:dyDescent="0.25">
      <c r="C748" s="123"/>
      <c r="AB748" s="117"/>
      <c r="AC748" s="118"/>
    </row>
    <row r="749" spans="3:29" ht="15" customHeight="1" x14ac:dyDescent="0.25">
      <c r="C749" s="123"/>
      <c r="AB749" s="117"/>
      <c r="AC749" s="118"/>
    </row>
    <row r="750" spans="3:29" ht="15" customHeight="1" x14ac:dyDescent="0.25">
      <c r="C750" s="123"/>
      <c r="AB750" s="117"/>
      <c r="AC750" s="118"/>
    </row>
    <row r="751" spans="3:29" ht="15" customHeight="1" x14ac:dyDescent="0.25">
      <c r="C751" s="123"/>
      <c r="AB751" s="117"/>
      <c r="AC751" s="118"/>
    </row>
    <row r="752" spans="3:29" ht="15" customHeight="1" x14ac:dyDescent="0.25">
      <c r="C752" s="123"/>
      <c r="AB752" s="117"/>
      <c r="AC752" s="118"/>
    </row>
    <row r="753" spans="3:29" ht="15" customHeight="1" x14ac:dyDescent="0.25">
      <c r="C753" s="123"/>
      <c r="AB753" s="117"/>
      <c r="AC753" s="118"/>
    </row>
    <row r="754" spans="3:29" ht="15" customHeight="1" x14ac:dyDescent="0.25">
      <c r="C754" s="123"/>
      <c r="AB754" s="117"/>
      <c r="AC754" s="118"/>
    </row>
    <row r="755" spans="3:29" ht="15" customHeight="1" x14ac:dyDescent="0.25">
      <c r="C755" s="123"/>
      <c r="AB755" s="117"/>
      <c r="AC755" s="118"/>
    </row>
    <row r="756" spans="3:29" ht="15" customHeight="1" x14ac:dyDescent="0.25">
      <c r="C756" s="123"/>
      <c r="AB756" s="117"/>
      <c r="AC756" s="118"/>
    </row>
    <row r="757" spans="3:29" ht="15" customHeight="1" x14ac:dyDescent="0.25">
      <c r="C757" s="123"/>
      <c r="AB757" s="117"/>
      <c r="AC757" s="118"/>
    </row>
    <row r="758" spans="3:29" ht="15" customHeight="1" x14ac:dyDescent="0.25">
      <c r="C758" s="123"/>
      <c r="AB758" s="117"/>
      <c r="AC758" s="118"/>
    </row>
    <row r="759" spans="3:29" ht="15" customHeight="1" x14ac:dyDescent="0.25">
      <c r="C759" s="123"/>
      <c r="AB759" s="117"/>
      <c r="AC759" s="118"/>
    </row>
    <row r="760" spans="3:29" ht="15" customHeight="1" x14ac:dyDescent="0.25">
      <c r="C760" s="123"/>
      <c r="AB760" s="117"/>
      <c r="AC760" s="118"/>
    </row>
    <row r="761" spans="3:29" ht="15" customHeight="1" x14ac:dyDescent="0.25">
      <c r="C761" s="123"/>
      <c r="AB761" s="117"/>
      <c r="AC761" s="118"/>
    </row>
    <row r="762" spans="3:29" ht="15" customHeight="1" x14ac:dyDescent="0.25">
      <c r="C762" s="123"/>
      <c r="AB762" s="117"/>
      <c r="AC762" s="118"/>
    </row>
    <row r="763" spans="3:29" ht="15" customHeight="1" x14ac:dyDescent="0.25">
      <c r="C763" s="123"/>
      <c r="AB763" s="117"/>
      <c r="AC763" s="118"/>
    </row>
    <row r="764" spans="3:29" ht="15" customHeight="1" x14ac:dyDescent="0.25">
      <c r="C764" s="123"/>
      <c r="AB764" s="117"/>
      <c r="AC764" s="118"/>
    </row>
    <row r="765" spans="3:29" ht="15" customHeight="1" x14ac:dyDescent="0.25">
      <c r="C765" s="123"/>
      <c r="AB765" s="117"/>
      <c r="AC765" s="118"/>
    </row>
    <row r="766" spans="3:29" ht="15" customHeight="1" x14ac:dyDescent="0.25">
      <c r="C766" s="123"/>
      <c r="AB766" s="117"/>
      <c r="AC766" s="118"/>
    </row>
    <row r="767" spans="3:29" ht="15" customHeight="1" x14ac:dyDescent="0.25">
      <c r="C767" s="123"/>
      <c r="AB767" s="117"/>
      <c r="AC767" s="118"/>
    </row>
    <row r="768" spans="3:29" ht="15" customHeight="1" x14ac:dyDescent="0.25">
      <c r="C768" s="123"/>
      <c r="AB768" s="117"/>
      <c r="AC768" s="118"/>
    </row>
    <row r="769" spans="3:29" ht="15" customHeight="1" x14ac:dyDescent="0.25">
      <c r="C769" s="123"/>
      <c r="AB769" s="117"/>
      <c r="AC769" s="118"/>
    </row>
    <row r="770" spans="3:29" ht="15" customHeight="1" x14ac:dyDescent="0.25">
      <c r="C770" s="123"/>
      <c r="AB770" s="117"/>
      <c r="AC770" s="118"/>
    </row>
    <row r="771" spans="3:29" ht="15" customHeight="1" x14ac:dyDescent="0.25">
      <c r="C771" s="123"/>
      <c r="AB771" s="117"/>
      <c r="AC771" s="118"/>
    </row>
    <row r="772" spans="3:29" ht="15" customHeight="1" x14ac:dyDescent="0.25">
      <c r="C772" s="123"/>
      <c r="AB772" s="117"/>
      <c r="AC772" s="118"/>
    </row>
    <row r="773" spans="3:29" ht="15" customHeight="1" x14ac:dyDescent="0.25">
      <c r="C773" s="123"/>
      <c r="AB773" s="117"/>
      <c r="AC773" s="118"/>
    </row>
    <row r="774" spans="3:29" ht="15" customHeight="1" x14ac:dyDescent="0.25">
      <c r="C774" s="123"/>
      <c r="AB774" s="117"/>
      <c r="AC774" s="118"/>
    </row>
    <row r="775" spans="3:29" ht="15" customHeight="1" x14ac:dyDescent="0.25">
      <c r="C775" s="123"/>
      <c r="AB775" s="117"/>
      <c r="AC775" s="118"/>
    </row>
    <row r="776" spans="3:29" ht="15" customHeight="1" x14ac:dyDescent="0.25">
      <c r="C776" s="123"/>
      <c r="AB776" s="117"/>
      <c r="AC776" s="118"/>
    </row>
    <row r="777" spans="3:29" ht="15" customHeight="1" x14ac:dyDescent="0.25">
      <c r="C777" s="123"/>
      <c r="AB777" s="117"/>
      <c r="AC777" s="118"/>
    </row>
    <row r="778" spans="3:29" ht="15" customHeight="1" x14ac:dyDescent="0.25">
      <c r="C778" s="123"/>
      <c r="AB778" s="117"/>
      <c r="AC778" s="118"/>
    </row>
    <row r="779" spans="3:29" ht="15" customHeight="1" x14ac:dyDescent="0.25">
      <c r="C779" s="123"/>
      <c r="AB779" s="117"/>
      <c r="AC779" s="118"/>
    </row>
    <row r="780" spans="3:29" ht="15" customHeight="1" x14ac:dyDescent="0.25">
      <c r="C780" s="123"/>
      <c r="AB780" s="117"/>
      <c r="AC780" s="118"/>
    </row>
    <row r="781" spans="3:29" ht="15" customHeight="1" x14ac:dyDescent="0.25">
      <c r="C781" s="123"/>
      <c r="AB781" s="117"/>
      <c r="AC781" s="118"/>
    </row>
    <row r="782" spans="3:29" ht="15" customHeight="1" x14ac:dyDescent="0.25">
      <c r="C782" s="123"/>
      <c r="AB782" s="117"/>
      <c r="AC782" s="118"/>
    </row>
    <row r="783" spans="3:29" ht="15" customHeight="1" x14ac:dyDescent="0.25">
      <c r="C783" s="123"/>
      <c r="AB783" s="117"/>
      <c r="AC783" s="118"/>
    </row>
    <row r="784" spans="3:29" ht="15" customHeight="1" x14ac:dyDescent="0.25">
      <c r="C784" s="123"/>
      <c r="AB784" s="117"/>
      <c r="AC784" s="118"/>
    </row>
    <row r="785" spans="3:29" ht="15" customHeight="1" x14ac:dyDescent="0.25">
      <c r="C785" s="123"/>
      <c r="AB785" s="117"/>
      <c r="AC785" s="118"/>
    </row>
    <row r="786" spans="3:29" ht="15" customHeight="1" x14ac:dyDescent="0.25">
      <c r="C786" s="123"/>
      <c r="AB786" s="117"/>
      <c r="AC786" s="118"/>
    </row>
    <row r="787" spans="3:29" ht="15" customHeight="1" x14ac:dyDescent="0.25">
      <c r="C787" s="123"/>
      <c r="AB787" s="117"/>
      <c r="AC787" s="118"/>
    </row>
    <row r="788" spans="3:29" ht="15" customHeight="1" x14ac:dyDescent="0.25">
      <c r="C788" s="123"/>
      <c r="AB788" s="117"/>
      <c r="AC788" s="118"/>
    </row>
    <row r="789" spans="3:29" ht="15" customHeight="1" x14ac:dyDescent="0.25">
      <c r="C789" s="123"/>
      <c r="AB789" s="117"/>
      <c r="AC789" s="118"/>
    </row>
    <row r="790" spans="3:29" ht="15" customHeight="1" x14ac:dyDescent="0.25">
      <c r="C790" s="123"/>
      <c r="AB790" s="117"/>
      <c r="AC790" s="118"/>
    </row>
    <row r="791" spans="3:29" ht="15" customHeight="1" x14ac:dyDescent="0.25">
      <c r="C791" s="123"/>
      <c r="AB791" s="117"/>
      <c r="AC791" s="118"/>
    </row>
    <row r="792" spans="3:29" ht="15" customHeight="1" x14ac:dyDescent="0.25">
      <c r="C792" s="123"/>
      <c r="AB792" s="117"/>
      <c r="AC792" s="118"/>
    </row>
    <row r="793" spans="3:29" ht="15" customHeight="1" x14ac:dyDescent="0.25">
      <c r="C793" s="123"/>
      <c r="AB793" s="117"/>
      <c r="AC793" s="118"/>
    </row>
    <row r="794" spans="3:29" ht="15" customHeight="1" x14ac:dyDescent="0.25">
      <c r="C794" s="123"/>
      <c r="AB794" s="117"/>
      <c r="AC794" s="118"/>
    </row>
    <row r="795" spans="3:29" ht="15" customHeight="1" x14ac:dyDescent="0.25">
      <c r="C795" s="123"/>
      <c r="AB795" s="117"/>
      <c r="AC795" s="118"/>
    </row>
    <row r="796" spans="3:29" ht="15" customHeight="1" x14ac:dyDescent="0.25">
      <c r="C796" s="123"/>
      <c r="AB796" s="117"/>
      <c r="AC796" s="118"/>
    </row>
    <row r="797" spans="3:29" ht="15" customHeight="1" x14ac:dyDescent="0.25">
      <c r="C797" s="123"/>
      <c r="AB797" s="117"/>
      <c r="AC797" s="118"/>
    </row>
    <row r="798" spans="3:29" ht="15" customHeight="1" x14ac:dyDescent="0.25">
      <c r="C798" s="123"/>
      <c r="AB798" s="117"/>
      <c r="AC798" s="118"/>
    </row>
    <row r="799" spans="3:29" ht="15" customHeight="1" x14ac:dyDescent="0.25">
      <c r="C799" s="123"/>
      <c r="AB799" s="117"/>
      <c r="AC799" s="118"/>
    </row>
    <row r="800" spans="3:29" ht="15" customHeight="1" x14ac:dyDescent="0.25">
      <c r="C800" s="123"/>
      <c r="AB800" s="117"/>
      <c r="AC800" s="118"/>
    </row>
    <row r="801" spans="3:29" ht="15" customHeight="1" x14ac:dyDescent="0.25">
      <c r="C801" s="123"/>
      <c r="AB801" s="117"/>
      <c r="AC801" s="118"/>
    </row>
    <row r="802" spans="3:29" ht="15" customHeight="1" x14ac:dyDescent="0.25">
      <c r="C802" s="123"/>
      <c r="AB802" s="117"/>
      <c r="AC802" s="118"/>
    </row>
    <row r="803" spans="3:29" ht="15" customHeight="1" x14ac:dyDescent="0.25">
      <c r="C803" s="123"/>
      <c r="AB803" s="117"/>
      <c r="AC803" s="118"/>
    </row>
    <row r="804" spans="3:29" ht="15" customHeight="1" x14ac:dyDescent="0.25">
      <c r="C804" s="123"/>
      <c r="AB804" s="117"/>
      <c r="AC804" s="118"/>
    </row>
    <row r="805" spans="3:29" ht="15" customHeight="1" x14ac:dyDescent="0.25">
      <c r="C805" s="123"/>
      <c r="AB805" s="117"/>
      <c r="AC805" s="118"/>
    </row>
    <row r="806" spans="3:29" ht="15" customHeight="1" x14ac:dyDescent="0.25">
      <c r="C806" s="123"/>
      <c r="AB806" s="117"/>
      <c r="AC806" s="118"/>
    </row>
    <row r="807" spans="3:29" ht="15" customHeight="1" x14ac:dyDescent="0.25">
      <c r="C807" s="123"/>
      <c r="AB807" s="117"/>
      <c r="AC807" s="118"/>
    </row>
    <row r="808" spans="3:29" ht="15" customHeight="1" x14ac:dyDescent="0.25">
      <c r="C808" s="123"/>
      <c r="AB808" s="117"/>
      <c r="AC808" s="118"/>
    </row>
    <row r="809" spans="3:29" ht="15" customHeight="1" x14ac:dyDescent="0.25">
      <c r="C809" s="123"/>
      <c r="AB809" s="117"/>
      <c r="AC809" s="118"/>
    </row>
    <row r="810" spans="3:29" ht="15" customHeight="1" x14ac:dyDescent="0.25">
      <c r="C810" s="123"/>
      <c r="AB810" s="117"/>
      <c r="AC810" s="118"/>
    </row>
    <row r="811" spans="3:29" ht="15" customHeight="1" x14ac:dyDescent="0.25">
      <c r="C811" s="123"/>
      <c r="AB811" s="117"/>
      <c r="AC811" s="118"/>
    </row>
    <row r="812" spans="3:29" ht="15" customHeight="1" x14ac:dyDescent="0.25">
      <c r="C812" s="123"/>
      <c r="AB812" s="117"/>
      <c r="AC812" s="118"/>
    </row>
    <row r="813" spans="3:29" ht="15" customHeight="1" x14ac:dyDescent="0.25">
      <c r="C813" s="123"/>
      <c r="AB813" s="117"/>
      <c r="AC813" s="118"/>
    </row>
    <row r="814" spans="3:29" ht="15" customHeight="1" x14ac:dyDescent="0.25">
      <c r="C814" s="123"/>
      <c r="AB814" s="117"/>
      <c r="AC814" s="118"/>
    </row>
    <row r="815" spans="3:29" ht="15" customHeight="1" x14ac:dyDescent="0.25">
      <c r="C815" s="123"/>
      <c r="AB815" s="117"/>
      <c r="AC815" s="118"/>
    </row>
    <row r="816" spans="3:29" ht="15" customHeight="1" x14ac:dyDescent="0.25">
      <c r="C816" s="123"/>
      <c r="AB816" s="117"/>
      <c r="AC816" s="118"/>
    </row>
    <row r="817" spans="3:29" ht="15" customHeight="1" x14ac:dyDescent="0.25">
      <c r="C817" s="123"/>
      <c r="AB817" s="117"/>
      <c r="AC817" s="118"/>
    </row>
    <row r="818" spans="3:29" ht="15" customHeight="1" x14ac:dyDescent="0.25">
      <c r="C818" s="123"/>
      <c r="AB818" s="117"/>
      <c r="AC818" s="118"/>
    </row>
    <row r="819" spans="3:29" ht="15" customHeight="1" x14ac:dyDescent="0.25">
      <c r="C819" s="123"/>
      <c r="AB819" s="117"/>
      <c r="AC819" s="118"/>
    </row>
    <row r="820" spans="3:29" ht="15" customHeight="1" x14ac:dyDescent="0.25">
      <c r="C820" s="123"/>
      <c r="AB820" s="117"/>
      <c r="AC820" s="118"/>
    </row>
    <row r="821" spans="3:29" ht="15" customHeight="1" x14ac:dyDescent="0.25">
      <c r="C821" s="123"/>
      <c r="AB821" s="117"/>
      <c r="AC821" s="118"/>
    </row>
    <row r="822" spans="3:29" ht="15" customHeight="1" x14ac:dyDescent="0.25">
      <c r="C822" s="123"/>
      <c r="AB822" s="117"/>
      <c r="AC822" s="118"/>
    </row>
    <row r="823" spans="3:29" ht="15" customHeight="1" x14ac:dyDescent="0.25">
      <c r="C823" s="123"/>
      <c r="AB823" s="117"/>
      <c r="AC823" s="118"/>
    </row>
    <row r="824" spans="3:29" ht="15" customHeight="1" x14ac:dyDescent="0.25">
      <c r="C824" s="123"/>
      <c r="AB824" s="117"/>
      <c r="AC824" s="118"/>
    </row>
    <row r="825" spans="3:29" ht="15" customHeight="1" x14ac:dyDescent="0.25">
      <c r="C825" s="123"/>
      <c r="AB825" s="117"/>
      <c r="AC825" s="118"/>
    </row>
    <row r="826" spans="3:29" ht="15" customHeight="1" x14ac:dyDescent="0.25">
      <c r="C826" s="123"/>
      <c r="AB826" s="117"/>
      <c r="AC826" s="118"/>
    </row>
    <row r="827" spans="3:29" ht="15" customHeight="1" x14ac:dyDescent="0.25">
      <c r="C827" s="123"/>
      <c r="AB827" s="117"/>
      <c r="AC827" s="118"/>
    </row>
    <row r="828" spans="3:29" ht="15" customHeight="1" x14ac:dyDescent="0.25">
      <c r="C828" s="123"/>
      <c r="AB828" s="117"/>
      <c r="AC828" s="118"/>
    </row>
    <row r="829" spans="3:29" ht="15" customHeight="1" x14ac:dyDescent="0.25">
      <c r="C829" s="123"/>
      <c r="AB829" s="117"/>
      <c r="AC829" s="118"/>
    </row>
    <row r="830" spans="3:29" ht="15" customHeight="1" x14ac:dyDescent="0.25">
      <c r="C830" s="123"/>
      <c r="AB830" s="117"/>
      <c r="AC830" s="118"/>
    </row>
    <row r="831" spans="3:29" ht="15" customHeight="1" x14ac:dyDescent="0.25">
      <c r="C831" s="123"/>
      <c r="AB831" s="117"/>
      <c r="AC831" s="118"/>
    </row>
    <row r="832" spans="3:29" ht="15" customHeight="1" x14ac:dyDescent="0.25">
      <c r="C832" s="123"/>
      <c r="AB832" s="117"/>
      <c r="AC832" s="118"/>
    </row>
    <row r="833" spans="3:29" ht="15" customHeight="1" x14ac:dyDescent="0.25">
      <c r="C833" s="123"/>
      <c r="AB833" s="117"/>
      <c r="AC833" s="118"/>
    </row>
    <row r="834" spans="3:29" ht="15" customHeight="1" x14ac:dyDescent="0.25">
      <c r="C834" s="123"/>
      <c r="AB834" s="117"/>
      <c r="AC834" s="118"/>
    </row>
    <row r="835" spans="3:29" ht="15" customHeight="1" x14ac:dyDescent="0.25">
      <c r="C835" s="123"/>
      <c r="AB835" s="117"/>
      <c r="AC835" s="118"/>
    </row>
    <row r="836" spans="3:29" ht="15" customHeight="1" x14ac:dyDescent="0.25">
      <c r="C836" s="123"/>
      <c r="AB836" s="117"/>
      <c r="AC836" s="118"/>
    </row>
    <row r="837" spans="3:29" ht="15" customHeight="1" x14ac:dyDescent="0.25">
      <c r="C837" s="123"/>
      <c r="AB837" s="117"/>
      <c r="AC837" s="118"/>
    </row>
    <row r="838" spans="3:29" ht="15" customHeight="1" x14ac:dyDescent="0.25">
      <c r="C838" s="123"/>
      <c r="AB838" s="117"/>
      <c r="AC838" s="118"/>
    </row>
    <row r="839" spans="3:29" ht="15" customHeight="1" x14ac:dyDescent="0.25">
      <c r="C839" s="123"/>
      <c r="AB839" s="117"/>
      <c r="AC839" s="118"/>
    </row>
    <row r="840" spans="3:29" ht="15" customHeight="1" x14ac:dyDescent="0.25">
      <c r="C840" s="123"/>
      <c r="AB840" s="117"/>
      <c r="AC840" s="118"/>
    </row>
    <row r="841" spans="3:29" ht="15" customHeight="1" x14ac:dyDescent="0.25">
      <c r="C841" s="123"/>
      <c r="AB841" s="117"/>
      <c r="AC841" s="118"/>
    </row>
    <row r="842" spans="3:29" ht="15" customHeight="1" x14ac:dyDescent="0.25">
      <c r="C842" s="123"/>
      <c r="AB842" s="117"/>
      <c r="AC842" s="118"/>
    </row>
    <row r="843" spans="3:29" ht="15" customHeight="1" x14ac:dyDescent="0.25">
      <c r="C843" s="123"/>
      <c r="AB843" s="117"/>
      <c r="AC843" s="118"/>
    </row>
    <row r="844" spans="3:29" ht="15" customHeight="1" x14ac:dyDescent="0.25">
      <c r="C844" s="123"/>
      <c r="AB844" s="117"/>
      <c r="AC844" s="118"/>
    </row>
    <row r="845" spans="3:29" ht="15" customHeight="1" x14ac:dyDescent="0.25">
      <c r="C845" s="123"/>
      <c r="AB845" s="117"/>
      <c r="AC845" s="118"/>
    </row>
    <row r="846" spans="3:29" ht="15" customHeight="1" x14ac:dyDescent="0.25">
      <c r="C846" s="123"/>
      <c r="AB846" s="117"/>
      <c r="AC846" s="118"/>
    </row>
    <row r="847" spans="3:29" ht="15" customHeight="1" x14ac:dyDescent="0.25">
      <c r="C847" s="123"/>
      <c r="AB847" s="117"/>
      <c r="AC847" s="118"/>
    </row>
    <row r="848" spans="3:29" ht="15" customHeight="1" x14ac:dyDescent="0.25">
      <c r="C848" s="123"/>
      <c r="AB848" s="117"/>
      <c r="AC848" s="118"/>
    </row>
    <row r="849" spans="3:29" ht="15" customHeight="1" x14ac:dyDescent="0.25">
      <c r="C849" s="123"/>
      <c r="AB849" s="117"/>
      <c r="AC849" s="118"/>
    </row>
    <row r="850" spans="3:29" ht="15" customHeight="1" x14ac:dyDescent="0.25">
      <c r="C850" s="123"/>
      <c r="AB850" s="117"/>
      <c r="AC850" s="118"/>
    </row>
    <row r="851" spans="3:29" ht="15" customHeight="1" x14ac:dyDescent="0.25">
      <c r="C851" s="123"/>
      <c r="AB851" s="117"/>
      <c r="AC851" s="118"/>
    </row>
    <row r="852" spans="3:29" ht="15" customHeight="1" x14ac:dyDescent="0.25">
      <c r="C852" s="123"/>
      <c r="AB852" s="117"/>
      <c r="AC852" s="118"/>
    </row>
    <row r="853" spans="3:29" ht="15" customHeight="1" x14ac:dyDescent="0.25">
      <c r="C853" s="123"/>
      <c r="AB853" s="117"/>
      <c r="AC853" s="118"/>
    </row>
    <row r="854" spans="3:29" ht="15" customHeight="1" x14ac:dyDescent="0.25">
      <c r="C854" s="123"/>
      <c r="AB854" s="117"/>
      <c r="AC854" s="118"/>
    </row>
    <row r="855" spans="3:29" ht="15" customHeight="1" x14ac:dyDescent="0.25">
      <c r="C855" s="123"/>
      <c r="AB855" s="117"/>
      <c r="AC855" s="118"/>
    </row>
    <row r="856" spans="3:29" ht="15" customHeight="1" x14ac:dyDescent="0.25">
      <c r="C856" s="123"/>
      <c r="AB856" s="117"/>
      <c r="AC856" s="118"/>
    </row>
    <row r="857" spans="3:29" ht="15" customHeight="1" x14ac:dyDescent="0.25">
      <c r="C857" s="123"/>
      <c r="AB857" s="117"/>
      <c r="AC857" s="118"/>
    </row>
    <row r="858" spans="3:29" ht="15" customHeight="1" x14ac:dyDescent="0.25">
      <c r="C858" s="123"/>
      <c r="AB858" s="117"/>
      <c r="AC858" s="118"/>
    </row>
    <row r="859" spans="3:29" ht="15" customHeight="1" x14ac:dyDescent="0.25">
      <c r="C859" s="123"/>
      <c r="AB859" s="117"/>
      <c r="AC859" s="118"/>
    </row>
    <row r="860" spans="3:29" ht="15" customHeight="1" x14ac:dyDescent="0.25">
      <c r="C860" s="123"/>
      <c r="AB860" s="117"/>
      <c r="AC860" s="118"/>
    </row>
    <row r="861" spans="3:29" ht="15" customHeight="1" x14ac:dyDescent="0.25">
      <c r="C861" s="123"/>
      <c r="AB861" s="117"/>
      <c r="AC861" s="118"/>
    </row>
    <row r="862" spans="3:29" ht="15" customHeight="1" x14ac:dyDescent="0.25">
      <c r="C862" s="123"/>
      <c r="AB862" s="117"/>
      <c r="AC862" s="118"/>
    </row>
    <row r="863" spans="3:29" ht="15" customHeight="1" x14ac:dyDescent="0.25">
      <c r="C863" s="123"/>
      <c r="AB863" s="117"/>
      <c r="AC863" s="118"/>
    </row>
    <row r="864" spans="3:29" ht="15" customHeight="1" x14ac:dyDescent="0.25">
      <c r="C864" s="123"/>
      <c r="AB864" s="117"/>
      <c r="AC864" s="118"/>
    </row>
    <row r="865" spans="3:29" ht="15" customHeight="1" x14ac:dyDescent="0.25">
      <c r="C865" s="123"/>
      <c r="AB865" s="117"/>
      <c r="AC865" s="118"/>
    </row>
    <row r="866" spans="3:29" ht="15" customHeight="1" x14ac:dyDescent="0.25">
      <c r="C866" s="123"/>
      <c r="AB866" s="117"/>
      <c r="AC866" s="118"/>
    </row>
    <row r="867" spans="3:29" ht="15" customHeight="1" x14ac:dyDescent="0.25">
      <c r="C867" s="123"/>
      <c r="AB867" s="117"/>
      <c r="AC867" s="118"/>
    </row>
    <row r="868" spans="3:29" ht="15" customHeight="1" x14ac:dyDescent="0.25">
      <c r="C868" s="123"/>
      <c r="AB868" s="117"/>
      <c r="AC868" s="118"/>
    </row>
    <row r="869" spans="3:29" ht="15" customHeight="1" x14ac:dyDescent="0.25">
      <c r="C869" s="123"/>
      <c r="AB869" s="117"/>
      <c r="AC869" s="118"/>
    </row>
    <row r="870" spans="3:29" ht="15" customHeight="1" x14ac:dyDescent="0.25">
      <c r="C870" s="123"/>
      <c r="AB870" s="117"/>
      <c r="AC870" s="118"/>
    </row>
    <row r="871" spans="3:29" ht="15" customHeight="1" x14ac:dyDescent="0.25">
      <c r="C871" s="123"/>
      <c r="AB871" s="117"/>
      <c r="AC871" s="118"/>
    </row>
    <row r="872" spans="3:29" ht="15" customHeight="1" x14ac:dyDescent="0.25">
      <c r="C872" s="123"/>
      <c r="AB872" s="117"/>
      <c r="AC872" s="118"/>
    </row>
    <row r="873" spans="3:29" ht="15" customHeight="1" x14ac:dyDescent="0.25">
      <c r="C873" s="123"/>
      <c r="AB873" s="117"/>
      <c r="AC873" s="118"/>
    </row>
    <row r="874" spans="3:29" ht="15" customHeight="1" x14ac:dyDescent="0.25">
      <c r="C874" s="123"/>
      <c r="AB874" s="117"/>
      <c r="AC874" s="118"/>
    </row>
    <row r="875" spans="3:29" ht="15" customHeight="1" x14ac:dyDescent="0.25">
      <c r="C875" s="123"/>
      <c r="AB875" s="117"/>
      <c r="AC875" s="118"/>
    </row>
    <row r="876" spans="3:29" ht="15" customHeight="1" x14ac:dyDescent="0.25">
      <c r="C876" s="123"/>
      <c r="AB876" s="117"/>
      <c r="AC876" s="118"/>
    </row>
    <row r="877" spans="3:29" ht="15" customHeight="1" x14ac:dyDescent="0.25">
      <c r="C877" s="123"/>
      <c r="AB877" s="117"/>
      <c r="AC877" s="118"/>
    </row>
    <row r="878" spans="3:29" ht="15" customHeight="1" x14ac:dyDescent="0.25">
      <c r="C878" s="123"/>
      <c r="AB878" s="117"/>
      <c r="AC878" s="118"/>
    </row>
    <row r="879" spans="3:29" ht="15" customHeight="1" x14ac:dyDescent="0.25">
      <c r="C879" s="123"/>
      <c r="AB879" s="117"/>
      <c r="AC879" s="118"/>
    </row>
    <row r="880" spans="3:29" ht="15" customHeight="1" x14ac:dyDescent="0.25">
      <c r="C880" s="123"/>
      <c r="AB880" s="117"/>
      <c r="AC880" s="118"/>
    </row>
    <row r="881" spans="3:29" ht="15" customHeight="1" x14ac:dyDescent="0.25">
      <c r="C881" s="123"/>
      <c r="AB881" s="117"/>
      <c r="AC881" s="118"/>
    </row>
    <row r="882" spans="3:29" ht="15" customHeight="1" x14ac:dyDescent="0.25">
      <c r="C882" s="123"/>
      <c r="AB882" s="117"/>
      <c r="AC882" s="118"/>
    </row>
    <row r="883" spans="3:29" ht="15" customHeight="1" x14ac:dyDescent="0.25">
      <c r="C883" s="123"/>
      <c r="AB883" s="117"/>
      <c r="AC883" s="118"/>
    </row>
    <row r="884" spans="3:29" ht="15" customHeight="1" x14ac:dyDescent="0.25">
      <c r="C884" s="123"/>
      <c r="AB884" s="117"/>
      <c r="AC884" s="118"/>
    </row>
    <row r="885" spans="3:29" ht="15" customHeight="1" x14ac:dyDescent="0.25">
      <c r="C885" s="123"/>
      <c r="AB885" s="117"/>
      <c r="AC885" s="118"/>
    </row>
    <row r="886" spans="3:29" ht="15" customHeight="1" x14ac:dyDescent="0.25">
      <c r="C886" s="123"/>
      <c r="AB886" s="117"/>
      <c r="AC886" s="118"/>
    </row>
    <row r="887" spans="3:29" ht="15" customHeight="1" x14ac:dyDescent="0.25">
      <c r="C887" s="123"/>
      <c r="AB887" s="117"/>
      <c r="AC887" s="118"/>
    </row>
    <row r="888" spans="3:29" ht="15" customHeight="1" x14ac:dyDescent="0.25">
      <c r="C888" s="123"/>
      <c r="AB888" s="117"/>
      <c r="AC888" s="118"/>
    </row>
    <row r="889" spans="3:29" ht="15" customHeight="1" x14ac:dyDescent="0.25">
      <c r="C889" s="123"/>
      <c r="AB889" s="117"/>
      <c r="AC889" s="118"/>
    </row>
    <row r="890" spans="3:29" ht="15" customHeight="1" x14ac:dyDescent="0.25">
      <c r="C890" s="123"/>
      <c r="AB890" s="117"/>
      <c r="AC890" s="118"/>
    </row>
    <row r="891" spans="3:29" ht="15" customHeight="1" x14ac:dyDescent="0.25">
      <c r="C891" s="123"/>
      <c r="AB891" s="117"/>
      <c r="AC891" s="118"/>
    </row>
    <row r="892" spans="3:29" ht="15" customHeight="1" x14ac:dyDescent="0.25">
      <c r="C892" s="123"/>
      <c r="AB892" s="117"/>
      <c r="AC892" s="118"/>
    </row>
    <row r="893" spans="3:29" ht="15" customHeight="1" x14ac:dyDescent="0.25">
      <c r="C893" s="123"/>
      <c r="AB893" s="117"/>
      <c r="AC893" s="118"/>
    </row>
    <row r="894" spans="3:29" ht="15" customHeight="1" x14ac:dyDescent="0.25">
      <c r="C894" s="123"/>
      <c r="AB894" s="117"/>
      <c r="AC894" s="118"/>
    </row>
    <row r="895" spans="3:29" ht="15" customHeight="1" x14ac:dyDescent="0.25">
      <c r="C895" s="123"/>
      <c r="AB895" s="117"/>
      <c r="AC895" s="118"/>
    </row>
    <row r="896" spans="3:29" ht="15" customHeight="1" x14ac:dyDescent="0.25">
      <c r="C896" s="123"/>
      <c r="AB896" s="117"/>
      <c r="AC896" s="118"/>
    </row>
    <row r="897" spans="3:29" ht="15" customHeight="1" x14ac:dyDescent="0.25">
      <c r="C897" s="123"/>
      <c r="AB897" s="117"/>
      <c r="AC897" s="118"/>
    </row>
    <row r="898" spans="3:29" ht="15" customHeight="1" x14ac:dyDescent="0.25">
      <c r="C898" s="123"/>
      <c r="AB898" s="117"/>
      <c r="AC898" s="118"/>
    </row>
    <row r="899" spans="3:29" ht="15" customHeight="1" x14ac:dyDescent="0.25">
      <c r="C899" s="123"/>
      <c r="AB899" s="117"/>
      <c r="AC899" s="118"/>
    </row>
    <row r="900" spans="3:29" ht="15" customHeight="1" x14ac:dyDescent="0.25">
      <c r="C900" s="123"/>
      <c r="AB900" s="117"/>
      <c r="AC900" s="118"/>
    </row>
    <row r="901" spans="3:29" ht="15" customHeight="1" x14ac:dyDescent="0.25">
      <c r="C901" s="123"/>
      <c r="AB901" s="117"/>
      <c r="AC901" s="118"/>
    </row>
    <row r="902" spans="3:29" ht="15" customHeight="1" x14ac:dyDescent="0.25">
      <c r="C902" s="123"/>
      <c r="AB902" s="117"/>
      <c r="AC902" s="118"/>
    </row>
    <row r="903" spans="3:29" ht="15" customHeight="1" x14ac:dyDescent="0.25">
      <c r="C903" s="123"/>
      <c r="AB903" s="117"/>
      <c r="AC903" s="118"/>
    </row>
    <row r="904" spans="3:29" ht="15" customHeight="1" x14ac:dyDescent="0.25">
      <c r="C904" s="123"/>
      <c r="AB904" s="117"/>
      <c r="AC904" s="118"/>
    </row>
    <row r="905" spans="3:29" ht="15" customHeight="1" x14ac:dyDescent="0.25">
      <c r="C905" s="123"/>
      <c r="AB905" s="117"/>
      <c r="AC905" s="118"/>
    </row>
    <row r="906" spans="3:29" ht="15" customHeight="1" x14ac:dyDescent="0.25">
      <c r="C906" s="123"/>
      <c r="AB906" s="117"/>
      <c r="AC906" s="118"/>
    </row>
    <row r="907" spans="3:29" ht="15" customHeight="1" x14ac:dyDescent="0.25">
      <c r="C907" s="123"/>
      <c r="AB907" s="117"/>
      <c r="AC907" s="118"/>
    </row>
    <row r="908" spans="3:29" ht="15" customHeight="1" x14ac:dyDescent="0.25">
      <c r="C908" s="123"/>
      <c r="AB908" s="117"/>
      <c r="AC908" s="118"/>
    </row>
    <row r="909" spans="3:29" ht="15" customHeight="1" x14ac:dyDescent="0.25">
      <c r="C909" s="123"/>
      <c r="AB909" s="117"/>
      <c r="AC909" s="118"/>
    </row>
    <row r="910" spans="3:29" ht="15" customHeight="1" x14ac:dyDescent="0.25">
      <c r="C910" s="123"/>
      <c r="AB910" s="117"/>
      <c r="AC910" s="118"/>
    </row>
    <row r="911" spans="3:29" ht="15" customHeight="1" x14ac:dyDescent="0.25">
      <c r="C911" s="123"/>
      <c r="AB911" s="117"/>
      <c r="AC911" s="118"/>
    </row>
    <row r="912" spans="3:29" ht="15" customHeight="1" x14ac:dyDescent="0.25">
      <c r="C912" s="123"/>
      <c r="AB912" s="117"/>
      <c r="AC912" s="118"/>
    </row>
    <row r="913" spans="3:29" ht="15" customHeight="1" x14ac:dyDescent="0.25">
      <c r="C913" s="123"/>
      <c r="AB913" s="117"/>
      <c r="AC913" s="118"/>
    </row>
    <row r="914" spans="3:29" ht="15" customHeight="1" x14ac:dyDescent="0.25">
      <c r="C914" s="123"/>
      <c r="AB914" s="117"/>
      <c r="AC914" s="118"/>
    </row>
    <row r="915" spans="3:29" ht="15" customHeight="1" x14ac:dyDescent="0.25">
      <c r="C915" s="123"/>
      <c r="AB915" s="117"/>
      <c r="AC915" s="118"/>
    </row>
    <row r="916" spans="3:29" ht="15" customHeight="1" x14ac:dyDescent="0.25">
      <c r="C916" s="123"/>
      <c r="AB916" s="117"/>
      <c r="AC916" s="118"/>
    </row>
    <row r="917" spans="3:29" ht="15" customHeight="1" x14ac:dyDescent="0.25">
      <c r="C917" s="123"/>
      <c r="AB917" s="117"/>
      <c r="AC917" s="118"/>
    </row>
    <row r="918" spans="3:29" ht="15" customHeight="1" x14ac:dyDescent="0.25">
      <c r="C918" s="123"/>
      <c r="AB918" s="117"/>
      <c r="AC918" s="118"/>
    </row>
    <row r="919" spans="3:29" ht="15" customHeight="1" x14ac:dyDescent="0.25">
      <c r="C919" s="123"/>
      <c r="AB919" s="117"/>
      <c r="AC919" s="118"/>
    </row>
    <row r="920" spans="3:29" ht="15" customHeight="1" x14ac:dyDescent="0.25">
      <c r="C920" s="123"/>
      <c r="AB920" s="117"/>
      <c r="AC920" s="118"/>
    </row>
    <row r="921" spans="3:29" ht="15" customHeight="1" x14ac:dyDescent="0.25">
      <c r="C921" s="123"/>
      <c r="AB921" s="117"/>
      <c r="AC921" s="118"/>
    </row>
    <row r="922" spans="3:29" ht="15" customHeight="1" x14ac:dyDescent="0.25">
      <c r="C922" s="123"/>
      <c r="AB922" s="117"/>
      <c r="AC922" s="118"/>
    </row>
    <row r="923" spans="3:29" ht="15" customHeight="1" x14ac:dyDescent="0.25">
      <c r="C923" s="123"/>
      <c r="AB923" s="117"/>
      <c r="AC923" s="118"/>
    </row>
    <row r="924" spans="3:29" ht="15" customHeight="1" x14ac:dyDescent="0.25">
      <c r="C924" s="123"/>
      <c r="AB924" s="117"/>
      <c r="AC924" s="118"/>
    </row>
    <row r="925" spans="3:29" ht="15" customHeight="1" x14ac:dyDescent="0.25">
      <c r="C925" s="123"/>
      <c r="AB925" s="117"/>
      <c r="AC925" s="118"/>
    </row>
    <row r="926" spans="3:29" ht="15" customHeight="1" x14ac:dyDescent="0.25">
      <c r="C926" s="123"/>
      <c r="AB926" s="117"/>
      <c r="AC926" s="118"/>
    </row>
    <row r="927" spans="3:29" ht="15" customHeight="1" x14ac:dyDescent="0.25">
      <c r="C927" s="123"/>
      <c r="AB927" s="117"/>
      <c r="AC927" s="118"/>
    </row>
    <row r="928" spans="3:29" ht="15" customHeight="1" x14ac:dyDescent="0.25">
      <c r="C928" s="123"/>
      <c r="AB928" s="117"/>
      <c r="AC928" s="118"/>
    </row>
    <row r="929" spans="3:29" ht="15" customHeight="1" x14ac:dyDescent="0.25">
      <c r="C929" s="123"/>
      <c r="AB929" s="117"/>
      <c r="AC929" s="118"/>
    </row>
    <row r="930" spans="3:29" ht="15" customHeight="1" x14ac:dyDescent="0.25">
      <c r="C930" s="123"/>
      <c r="AB930" s="117"/>
      <c r="AC930" s="118"/>
    </row>
    <row r="931" spans="3:29" ht="15" customHeight="1" x14ac:dyDescent="0.25">
      <c r="C931" s="123"/>
      <c r="AB931" s="117"/>
      <c r="AC931" s="118"/>
    </row>
    <row r="932" spans="3:29" ht="15" customHeight="1" x14ac:dyDescent="0.25">
      <c r="C932" s="123"/>
      <c r="AB932" s="117"/>
      <c r="AC932" s="118"/>
    </row>
    <row r="933" spans="3:29" ht="15" customHeight="1" x14ac:dyDescent="0.25">
      <c r="C933" s="123"/>
      <c r="AB933" s="117"/>
      <c r="AC933" s="118"/>
    </row>
    <row r="934" spans="3:29" ht="15" customHeight="1" x14ac:dyDescent="0.25">
      <c r="C934" s="123"/>
      <c r="AB934" s="117"/>
      <c r="AC934" s="118"/>
    </row>
    <row r="935" spans="3:29" ht="15" customHeight="1" x14ac:dyDescent="0.25">
      <c r="C935" s="123"/>
      <c r="AB935" s="117"/>
      <c r="AC935" s="118"/>
    </row>
    <row r="936" spans="3:29" ht="15" customHeight="1" x14ac:dyDescent="0.25">
      <c r="C936" s="123"/>
      <c r="AB936" s="117"/>
      <c r="AC936" s="118"/>
    </row>
    <row r="937" spans="3:29" ht="15" customHeight="1" x14ac:dyDescent="0.25">
      <c r="C937" s="123"/>
      <c r="AB937" s="117"/>
      <c r="AC937" s="118"/>
    </row>
    <row r="938" spans="3:29" ht="15" customHeight="1" x14ac:dyDescent="0.25">
      <c r="C938" s="123"/>
      <c r="AB938" s="117"/>
      <c r="AC938" s="118"/>
    </row>
    <row r="939" spans="3:29" ht="15" customHeight="1" x14ac:dyDescent="0.25">
      <c r="C939" s="123"/>
      <c r="AB939" s="117"/>
      <c r="AC939" s="118"/>
    </row>
    <row r="940" spans="3:29" ht="15" customHeight="1" x14ac:dyDescent="0.25">
      <c r="C940" s="123"/>
      <c r="AB940" s="117"/>
      <c r="AC940" s="118"/>
    </row>
    <row r="941" spans="3:29" ht="15" customHeight="1" x14ac:dyDescent="0.25">
      <c r="C941" s="123"/>
      <c r="AB941" s="117"/>
      <c r="AC941" s="118"/>
    </row>
    <row r="942" spans="3:29" ht="15" customHeight="1" x14ac:dyDescent="0.25">
      <c r="C942" s="123"/>
      <c r="AB942" s="117"/>
      <c r="AC942" s="118"/>
    </row>
    <row r="943" spans="3:29" ht="15" customHeight="1" x14ac:dyDescent="0.25">
      <c r="C943" s="123"/>
      <c r="AB943" s="117"/>
      <c r="AC943" s="118"/>
    </row>
    <row r="944" spans="3:29" ht="15" customHeight="1" x14ac:dyDescent="0.25">
      <c r="C944" s="123"/>
      <c r="AB944" s="117"/>
      <c r="AC944" s="118"/>
    </row>
    <row r="945" spans="3:29" ht="15" customHeight="1" x14ac:dyDescent="0.25">
      <c r="C945" s="123"/>
      <c r="AB945" s="117"/>
      <c r="AC945" s="118"/>
    </row>
    <row r="946" spans="3:29" ht="15" customHeight="1" x14ac:dyDescent="0.25">
      <c r="C946" s="123"/>
      <c r="AB946" s="117"/>
      <c r="AC946" s="118"/>
    </row>
    <row r="947" spans="3:29" ht="15" customHeight="1" x14ac:dyDescent="0.25">
      <c r="C947" s="123"/>
      <c r="AB947" s="117"/>
      <c r="AC947" s="118"/>
    </row>
    <row r="948" spans="3:29" ht="15" customHeight="1" x14ac:dyDescent="0.25">
      <c r="C948" s="123"/>
      <c r="AB948" s="117"/>
      <c r="AC948" s="118"/>
    </row>
    <row r="949" spans="3:29" ht="15" customHeight="1" x14ac:dyDescent="0.25">
      <c r="C949" s="123"/>
      <c r="AB949" s="117"/>
      <c r="AC949" s="118"/>
    </row>
    <row r="950" spans="3:29" ht="15" customHeight="1" x14ac:dyDescent="0.25">
      <c r="C950" s="123"/>
      <c r="AB950" s="117"/>
      <c r="AC950" s="118"/>
    </row>
    <row r="951" spans="3:29" ht="15" customHeight="1" x14ac:dyDescent="0.25">
      <c r="C951" s="123"/>
      <c r="AB951" s="117"/>
      <c r="AC951" s="118"/>
    </row>
    <row r="952" spans="3:29" ht="15" customHeight="1" x14ac:dyDescent="0.25">
      <c r="C952" s="123"/>
      <c r="AB952" s="117"/>
      <c r="AC952" s="118"/>
    </row>
    <row r="953" spans="3:29" ht="15" customHeight="1" x14ac:dyDescent="0.25">
      <c r="C953" s="123"/>
      <c r="AB953" s="117"/>
      <c r="AC953" s="118"/>
    </row>
    <row r="954" spans="3:29" ht="15" customHeight="1" x14ac:dyDescent="0.25">
      <c r="C954" s="123"/>
      <c r="AB954" s="117"/>
      <c r="AC954" s="118"/>
    </row>
    <row r="955" spans="3:29" ht="15" customHeight="1" x14ac:dyDescent="0.25">
      <c r="C955" s="123"/>
      <c r="AB955" s="117"/>
      <c r="AC955" s="118"/>
    </row>
    <row r="956" spans="3:29" ht="15" customHeight="1" x14ac:dyDescent="0.25">
      <c r="C956" s="123"/>
      <c r="AB956" s="117"/>
      <c r="AC956" s="118"/>
    </row>
    <row r="957" spans="3:29" ht="15" customHeight="1" x14ac:dyDescent="0.25">
      <c r="C957" s="123"/>
      <c r="AB957" s="117"/>
      <c r="AC957" s="118"/>
    </row>
    <row r="958" spans="3:29" ht="15" customHeight="1" x14ac:dyDescent="0.25">
      <c r="C958" s="123"/>
      <c r="AB958" s="117"/>
      <c r="AC958" s="118"/>
    </row>
    <row r="959" spans="3:29" ht="15" customHeight="1" x14ac:dyDescent="0.25">
      <c r="C959" s="123"/>
      <c r="AB959" s="117"/>
      <c r="AC959" s="118"/>
    </row>
    <row r="960" spans="3:29" ht="15" customHeight="1" x14ac:dyDescent="0.25">
      <c r="C960" s="123"/>
      <c r="AB960" s="117"/>
      <c r="AC960" s="118"/>
    </row>
    <row r="961" spans="3:29" ht="15" customHeight="1" x14ac:dyDescent="0.25">
      <c r="C961" s="123"/>
      <c r="AB961" s="117"/>
      <c r="AC961" s="118"/>
    </row>
    <row r="962" spans="3:29" ht="15" customHeight="1" x14ac:dyDescent="0.25">
      <c r="C962" s="123"/>
      <c r="AB962" s="117"/>
      <c r="AC962" s="118"/>
    </row>
    <row r="963" spans="3:29" ht="15" customHeight="1" x14ac:dyDescent="0.25">
      <c r="C963" s="123"/>
      <c r="AB963" s="117"/>
      <c r="AC963" s="118"/>
    </row>
    <row r="964" spans="3:29" ht="15" customHeight="1" x14ac:dyDescent="0.25">
      <c r="C964" s="123"/>
      <c r="AB964" s="117"/>
      <c r="AC964" s="118"/>
    </row>
    <row r="965" spans="3:29" ht="15" customHeight="1" x14ac:dyDescent="0.25">
      <c r="C965" s="123"/>
      <c r="AB965" s="117"/>
      <c r="AC965" s="118"/>
    </row>
    <row r="966" spans="3:29" ht="15" customHeight="1" x14ac:dyDescent="0.25">
      <c r="C966" s="123"/>
      <c r="AB966" s="117"/>
      <c r="AC966" s="118"/>
    </row>
    <row r="967" spans="3:29" ht="15" customHeight="1" x14ac:dyDescent="0.25">
      <c r="C967" s="123"/>
      <c r="AB967" s="117"/>
      <c r="AC967" s="118"/>
    </row>
    <row r="968" spans="3:29" ht="15" customHeight="1" x14ac:dyDescent="0.25">
      <c r="C968" s="123"/>
      <c r="AB968" s="117"/>
      <c r="AC968" s="118"/>
    </row>
    <row r="969" spans="3:29" ht="15" customHeight="1" x14ac:dyDescent="0.25">
      <c r="C969" s="123"/>
      <c r="AB969" s="117"/>
      <c r="AC969" s="118"/>
    </row>
    <row r="970" spans="3:29" ht="15" customHeight="1" x14ac:dyDescent="0.25">
      <c r="C970" s="123"/>
      <c r="AB970" s="117"/>
      <c r="AC970" s="118"/>
    </row>
    <row r="971" spans="3:29" ht="15" customHeight="1" x14ac:dyDescent="0.25">
      <c r="C971" s="123"/>
      <c r="AB971" s="117"/>
      <c r="AC971" s="118"/>
    </row>
    <row r="972" spans="3:29" ht="15" customHeight="1" x14ac:dyDescent="0.25">
      <c r="C972" s="123"/>
      <c r="AB972" s="117"/>
      <c r="AC972" s="118"/>
    </row>
    <row r="973" spans="3:29" ht="15" customHeight="1" x14ac:dyDescent="0.25">
      <c r="C973" s="123"/>
      <c r="AB973" s="117"/>
      <c r="AC973" s="118"/>
    </row>
    <row r="974" spans="3:29" ht="15" customHeight="1" x14ac:dyDescent="0.25">
      <c r="C974" s="123"/>
      <c r="AB974" s="117"/>
      <c r="AC974" s="118"/>
    </row>
    <row r="975" spans="3:29" ht="15" customHeight="1" x14ac:dyDescent="0.25">
      <c r="C975" s="123"/>
      <c r="AB975" s="117"/>
      <c r="AC975" s="118"/>
    </row>
    <row r="976" spans="3:29" ht="15" customHeight="1" x14ac:dyDescent="0.25">
      <c r="C976" s="123"/>
      <c r="AB976" s="117"/>
      <c r="AC976" s="118"/>
    </row>
    <row r="977" spans="3:29" ht="15" customHeight="1" x14ac:dyDescent="0.25">
      <c r="C977" s="123"/>
      <c r="AB977" s="117"/>
      <c r="AC977" s="118"/>
    </row>
    <row r="978" spans="3:29" ht="15" customHeight="1" x14ac:dyDescent="0.25">
      <c r="C978" s="123"/>
      <c r="AB978" s="117"/>
      <c r="AC978" s="118"/>
    </row>
    <row r="979" spans="3:29" ht="15" customHeight="1" x14ac:dyDescent="0.25">
      <c r="C979" s="123"/>
      <c r="AB979" s="117"/>
      <c r="AC979" s="118"/>
    </row>
    <row r="980" spans="3:29" ht="15" customHeight="1" x14ac:dyDescent="0.25">
      <c r="C980" s="123"/>
      <c r="AB980" s="117"/>
      <c r="AC980" s="118"/>
    </row>
    <row r="981" spans="3:29" ht="15" customHeight="1" x14ac:dyDescent="0.25">
      <c r="C981" s="123"/>
      <c r="AB981" s="117"/>
      <c r="AC981" s="118"/>
    </row>
    <row r="982" spans="3:29" ht="15" customHeight="1" x14ac:dyDescent="0.25">
      <c r="C982" s="123"/>
      <c r="AB982" s="117"/>
      <c r="AC982" s="118"/>
    </row>
    <row r="983" spans="3:29" ht="15" customHeight="1" x14ac:dyDescent="0.25">
      <c r="C983" s="123"/>
      <c r="AB983" s="117"/>
      <c r="AC983" s="118"/>
    </row>
    <row r="984" spans="3:29" ht="15" customHeight="1" x14ac:dyDescent="0.25">
      <c r="C984" s="123"/>
      <c r="AB984" s="117"/>
      <c r="AC984" s="118"/>
    </row>
    <row r="985" spans="3:29" ht="15" customHeight="1" x14ac:dyDescent="0.25">
      <c r="C985" s="123"/>
      <c r="AB985" s="117"/>
      <c r="AC985" s="118"/>
    </row>
    <row r="986" spans="3:29" ht="15" customHeight="1" x14ac:dyDescent="0.25">
      <c r="C986" s="123"/>
      <c r="AB986" s="117"/>
      <c r="AC986" s="118"/>
    </row>
    <row r="987" spans="3:29" ht="15" customHeight="1" x14ac:dyDescent="0.25">
      <c r="C987" s="123"/>
      <c r="AB987" s="117"/>
      <c r="AC987" s="118"/>
    </row>
    <row r="988" spans="3:29" ht="15" customHeight="1" x14ac:dyDescent="0.25">
      <c r="C988" s="123"/>
      <c r="AB988" s="117"/>
      <c r="AC988" s="118"/>
    </row>
    <row r="989" spans="3:29" ht="15" customHeight="1" x14ac:dyDescent="0.25">
      <c r="C989" s="123"/>
      <c r="AB989" s="117"/>
      <c r="AC989" s="118"/>
    </row>
    <row r="990" spans="3:29" ht="15" customHeight="1" x14ac:dyDescent="0.25">
      <c r="C990" s="123"/>
      <c r="AB990" s="117"/>
      <c r="AC990" s="118"/>
    </row>
    <row r="991" spans="3:29" ht="15" customHeight="1" x14ac:dyDescent="0.25">
      <c r="C991" s="123"/>
      <c r="AB991" s="117"/>
      <c r="AC991" s="118"/>
    </row>
    <row r="992" spans="3:29" ht="15" customHeight="1" x14ac:dyDescent="0.25">
      <c r="C992" s="123"/>
      <c r="AB992" s="117"/>
      <c r="AC992" s="118"/>
    </row>
    <row r="993" spans="3:29" ht="15" customHeight="1" x14ac:dyDescent="0.25">
      <c r="C993" s="123"/>
      <c r="AB993" s="117"/>
      <c r="AC993" s="118"/>
    </row>
    <row r="994" spans="3:29" ht="15" customHeight="1" x14ac:dyDescent="0.25">
      <c r="C994" s="123"/>
      <c r="AB994" s="117"/>
      <c r="AC994" s="118"/>
    </row>
    <row r="995" spans="3:29" ht="15" customHeight="1" x14ac:dyDescent="0.25">
      <c r="C995" s="123"/>
      <c r="AB995" s="117"/>
      <c r="AC995" s="118"/>
    </row>
    <row r="996" spans="3:29" ht="15" customHeight="1" x14ac:dyDescent="0.25">
      <c r="C996" s="123"/>
      <c r="AB996" s="117"/>
      <c r="AC996" s="118"/>
    </row>
    <row r="997" spans="3:29" ht="15" customHeight="1" x14ac:dyDescent="0.25">
      <c r="C997" s="123"/>
      <c r="AB997" s="117"/>
      <c r="AC997" s="118"/>
    </row>
    <row r="998" spans="3:29" ht="15" customHeight="1" x14ac:dyDescent="0.25">
      <c r="C998" s="123"/>
      <c r="AB998" s="117"/>
      <c r="AC998" s="118"/>
    </row>
    <row r="999" spans="3:29" ht="15" customHeight="1" x14ac:dyDescent="0.25">
      <c r="C999" s="123"/>
      <c r="AB999" s="117"/>
      <c r="AC999" s="118"/>
    </row>
    <row r="1000" spans="3:29" ht="15" customHeight="1" x14ac:dyDescent="0.25">
      <c r="C1000" s="123"/>
      <c r="AB1000" s="117"/>
      <c r="AC1000" s="118"/>
    </row>
    <row r="1001" spans="3:29" ht="15" customHeight="1" x14ac:dyDescent="0.25">
      <c r="C1001" s="123"/>
      <c r="AB1001" s="117"/>
      <c r="AC1001" s="118"/>
    </row>
    <row r="1002" spans="3:29" ht="15" customHeight="1" x14ac:dyDescent="0.25">
      <c r="C1002" s="123"/>
      <c r="AB1002" s="117"/>
      <c r="AC1002" s="118"/>
    </row>
    <row r="1003" spans="3:29" ht="15" customHeight="1" x14ac:dyDescent="0.25">
      <c r="C1003" s="123"/>
      <c r="AB1003" s="117"/>
      <c r="AC1003" s="118"/>
    </row>
    <row r="1004" spans="3:29" ht="15" customHeight="1" x14ac:dyDescent="0.25">
      <c r="C1004" s="123"/>
      <c r="AB1004" s="117"/>
      <c r="AC1004" s="118"/>
    </row>
    <row r="1005" spans="3:29" ht="15" customHeight="1" x14ac:dyDescent="0.25">
      <c r="C1005" s="123"/>
      <c r="AB1005" s="117"/>
      <c r="AC1005" s="118"/>
    </row>
    <row r="1006" spans="3:29" ht="15" customHeight="1" x14ac:dyDescent="0.25">
      <c r="C1006" s="123"/>
      <c r="AB1006" s="117"/>
      <c r="AC1006" s="118"/>
    </row>
    <row r="1007" spans="3:29" ht="15" customHeight="1" x14ac:dyDescent="0.25">
      <c r="C1007" s="123"/>
      <c r="AB1007" s="117"/>
      <c r="AC1007" s="118"/>
    </row>
    <row r="1008" spans="3:29" ht="15" customHeight="1" x14ac:dyDescent="0.25">
      <c r="C1008" s="123"/>
      <c r="AB1008" s="117"/>
      <c r="AC1008" s="118"/>
    </row>
    <row r="1009" spans="3:29" ht="15" customHeight="1" x14ac:dyDescent="0.25">
      <c r="C1009" s="123"/>
      <c r="AB1009" s="117"/>
      <c r="AC1009" s="118"/>
    </row>
    <row r="1010" spans="3:29" ht="15" customHeight="1" x14ac:dyDescent="0.25">
      <c r="C1010" s="123"/>
      <c r="AB1010" s="117"/>
      <c r="AC1010" s="118"/>
    </row>
    <row r="1011" spans="3:29" ht="15" customHeight="1" x14ac:dyDescent="0.25">
      <c r="C1011" s="123"/>
      <c r="AB1011" s="117"/>
      <c r="AC1011" s="118"/>
    </row>
    <row r="1012" spans="3:29" ht="15" customHeight="1" x14ac:dyDescent="0.25">
      <c r="C1012" s="123"/>
      <c r="AB1012" s="117"/>
      <c r="AC1012" s="118"/>
    </row>
    <row r="1013" spans="3:29" ht="15" customHeight="1" x14ac:dyDescent="0.25">
      <c r="C1013" s="123"/>
      <c r="AB1013" s="117"/>
      <c r="AC1013" s="118"/>
    </row>
    <row r="1014" spans="3:29" ht="15" customHeight="1" x14ac:dyDescent="0.25">
      <c r="C1014" s="123"/>
      <c r="AB1014" s="117"/>
      <c r="AC1014" s="118"/>
    </row>
    <row r="1015" spans="3:29" ht="15" customHeight="1" x14ac:dyDescent="0.25">
      <c r="C1015" s="123"/>
      <c r="AB1015" s="117"/>
      <c r="AC1015" s="118"/>
    </row>
    <row r="1016" spans="3:29" ht="15" customHeight="1" x14ac:dyDescent="0.25">
      <c r="C1016" s="123"/>
      <c r="AB1016" s="117"/>
      <c r="AC1016" s="118"/>
    </row>
    <row r="1017" spans="3:29" ht="15" customHeight="1" x14ac:dyDescent="0.25">
      <c r="C1017" s="123"/>
      <c r="AB1017" s="117"/>
      <c r="AC1017" s="118"/>
    </row>
    <row r="1018" spans="3:29" ht="15" customHeight="1" x14ac:dyDescent="0.25">
      <c r="C1018" s="123"/>
      <c r="AB1018" s="117"/>
      <c r="AC1018" s="118"/>
    </row>
    <row r="1019" spans="3:29" ht="15" customHeight="1" x14ac:dyDescent="0.25">
      <c r="C1019" s="123"/>
      <c r="AB1019" s="117"/>
      <c r="AC1019" s="118"/>
    </row>
    <row r="1020" spans="3:29" ht="15" customHeight="1" x14ac:dyDescent="0.25">
      <c r="C1020" s="123"/>
      <c r="AB1020" s="117"/>
      <c r="AC1020" s="118"/>
    </row>
    <row r="1021" spans="3:29" ht="15" customHeight="1" x14ac:dyDescent="0.25">
      <c r="C1021" s="123"/>
      <c r="AB1021" s="117"/>
      <c r="AC1021" s="118"/>
    </row>
    <row r="1022" spans="3:29" ht="15" customHeight="1" x14ac:dyDescent="0.25">
      <c r="C1022" s="123"/>
      <c r="AB1022" s="117"/>
      <c r="AC1022" s="118"/>
    </row>
    <row r="1023" spans="3:29" ht="15" customHeight="1" x14ac:dyDescent="0.25">
      <c r="C1023" s="123"/>
      <c r="AB1023" s="117"/>
      <c r="AC1023" s="118"/>
    </row>
    <row r="1024" spans="3:29" ht="15" customHeight="1" x14ac:dyDescent="0.25">
      <c r="C1024" s="123"/>
      <c r="AB1024" s="117"/>
      <c r="AC1024" s="118"/>
    </row>
    <row r="1025" spans="3:29" ht="15" customHeight="1" x14ac:dyDescent="0.25">
      <c r="C1025" s="123"/>
      <c r="AB1025" s="117"/>
      <c r="AC1025" s="118"/>
    </row>
    <row r="1026" spans="3:29" ht="15" customHeight="1" x14ac:dyDescent="0.25">
      <c r="C1026" s="123"/>
      <c r="AB1026" s="117"/>
      <c r="AC1026" s="118"/>
    </row>
    <row r="1027" spans="3:29" ht="15" customHeight="1" x14ac:dyDescent="0.25">
      <c r="C1027" s="123"/>
      <c r="AB1027" s="117"/>
      <c r="AC1027" s="118"/>
    </row>
    <row r="1028" spans="3:29" ht="15" customHeight="1" x14ac:dyDescent="0.25">
      <c r="C1028" s="123"/>
      <c r="AB1028" s="117"/>
      <c r="AC1028" s="118"/>
    </row>
    <row r="1029" spans="3:29" ht="15" customHeight="1" x14ac:dyDescent="0.25">
      <c r="C1029" s="123"/>
      <c r="AB1029" s="117"/>
      <c r="AC1029" s="118"/>
    </row>
    <row r="1030" spans="3:29" ht="15" customHeight="1" x14ac:dyDescent="0.25">
      <c r="C1030" s="123"/>
      <c r="AB1030" s="117"/>
      <c r="AC1030" s="118"/>
    </row>
    <row r="1031" spans="3:29" ht="15" customHeight="1" x14ac:dyDescent="0.25">
      <c r="C1031" s="123"/>
      <c r="AB1031" s="117"/>
      <c r="AC1031" s="118"/>
    </row>
    <row r="1032" spans="3:29" ht="15" customHeight="1" x14ac:dyDescent="0.25">
      <c r="C1032" s="123"/>
      <c r="AB1032" s="117"/>
      <c r="AC1032" s="118"/>
    </row>
    <row r="1033" spans="3:29" ht="15" customHeight="1" x14ac:dyDescent="0.25">
      <c r="C1033" s="123"/>
      <c r="AB1033" s="117"/>
      <c r="AC1033" s="118"/>
    </row>
    <row r="1034" spans="3:29" ht="15" customHeight="1" x14ac:dyDescent="0.25">
      <c r="C1034" s="123"/>
      <c r="AB1034" s="117"/>
      <c r="AC1034" s="118"/>
    </row>
    <row r="1035" spans="3:29" ht="15" customHeight="1" x14ac:dyDescent="0.25">
      <c r="C1035" s="123"/>
      <c r="AB1035" s="117"/>
      <c r="AC1035" s="118"/>
    </row>
    <row r="1036" spans="3:29" ht="15" customHeight="1" x14ac:dyDescent="0.25">
      <c r="C1036" s="123"/>
      <c r="AB1036" s="117"/>
      <c r="AC1036" s="118"/>
    </row>
    <row r="1037" spans="3:29" ht="15" customHeight="1" x14ac:dyDescent="0.25">
      <c r="C1037" s="123"/>
      <c r="AB1037" s="117"/>
      <c r="AC1037" s="118"/>
    </row>
    <row r="1038" spans="3:29" ht="15" customHeight="1" x14ac:dyDescent="0.25">
      <c r="C1038" s="123"/>
      <c r="AB1038" s="117"/>
      <c r="AC1038" s="118"/>
    </row>
    <row r="1039" spans="3:29" ht="15" customHeight="1" x14ac:dyDescent="0.25">
      <c r="C1039" s="123"/>
      <c r="AB1039" s="117"/>
      <c r="AC1039" s="118"/>
    </row>
    <row r="1040" spans="3:29" ht="15" customHeight="1" x14ac:dyDescent="0.25">
      <c r="C1040" s="123"/>
      <c r="AB1040" s="117"/>
      <c r="AC1040" s="118"/>
    </row>
    <row r="1041" spans="3:29" ht="15" customHeight="1" x14ac:dyDescent="0.25">
      <c r="C1041" s="123"/>
      <c r="AB1041" s="117"/>
      <c r="AC1041" s="118"/>
    </row>
    <row r="1042" spans="3:29" ht="15" customHeight="1" x14ac:dyDescent="0.25">
      <c r="C1042" s="123"/>
      <c r="AB1042" s="117"/>
      <c r="AC1042" s="118"/>
    </row>
    <row r="1043" spans="3:29" ht="15" customHeight="1" x14ac:dyDescent="0.25">
      <c r="C1043" s="123"/>
      <c r="AB1043" s="117"/>
      <c r="AC1043" s="118"/>
    </row>
    <row r="1044" spans="3:29" ht="15" customHeight="1" x14ac:dyDescent="0.25">
      <c r="C1044" s="123"/>
      <c r="AB1044" s="117"/>
      <c r="AC1044" s="118"/>
    </row>
    <row r="1045" spans="3:29" ht="15" customHeight="1" x14ac:dyDescent="0.25">
      <c r="C1045" s="123"/>
      <c r="AB1045" s="117"/>
      <c r="AC1045" s="118"/>
    </row>
    <row r="1046" spans="3:29" ht="15" customHeight="1" x14ac:dyDescent="0.25">
      <c r="C1046" s="123"/>
      <c r="AB1046" s="117"/>
      <c r="AC1046" s="118"/>
    </row>
    <row r="1047" spans="3:29" ht="15" customHeight="1" x14ac:dyDescent="0.25">
      <c r="C1047" s="123"/>
      <c r="AB1047" s="117"/>
      <c r="AC1047" s="118"/>
    </row>
    <row r="1048" spans="3:29" ht="15" customHeight="1" x14ac:dyDescent="0.25">
      <c r="C1048" s="123"/>
      <c r="AB1048" s="117"/>
      <c r="AC1048" s="118"/>
    </row>
    <row r="1049" spans="3:29" ht="15" customHeight="1" x14ac:dyDescent="0.25">
      <c r="C1049" s="123"/>
      <c r="AB1049" s="117"/>
      <c r="AC1049" s="118"/>
    </row>
    <row r="1050" spans="3:29" ht="15" customHeight="1" x14ac:dyDescent="0.25">
      <c r="C1050" s="123"/>
      <c r="AB1050" s="117"/>
      <c r="AC1050" s="118"/>
    </row>
    <row r="1051" spans="3:29" ht="15" customHeight="1" x14ac:dyDescent="0.25">
      <c r="C1051" s="123"/>
      <c r="AB1051" s="117"/>
      <c r="AC1051" s="118"/>
    </row>
    <row r="1052" spans="3:29" ht="15" customHeight="1" x14ac:dyDescent="0.25">
      <c r="C1052" s="123"/>
      <c r="AB1052" s="117"/>
      <c r="AC1052" s="118"/>
    </row>
    <row r="1053" spans="3:29" ht="15" customHeight="1" x14ac:dyDescent="0.25">
      <c r="C1053" s="123"/>
      <c r="AB1053" s="117"/>
      <c r="AC1053" s="118"/>
    </row>
    <row r="1054" spans="3:29" ht="15" customHeight="1" x14ac:dyDescent="0.25">
      <c r="C1054" s="123"/>
      <c r="AB1054" s="117"/>
      <c r="AC1054" s="118"/>
    </row>
    <row r="1055" spans="3:29" ht="15" customHeight="1" x14ac:dyDescent="0.25">
      <c r="C1055" s="123"/>
      <c r="AB1055" s="117"/>
      <c r="AC1055" s="118"/>
    </row>
    <row r="1056" spans="3:29" ht="15" customHeight="1" x14ac:dyDescent="0.25">
      <c r="C1056" s="123"/>
      <c r="AB1056" s="117"/>
      <c r="AC1056" s="118"/>
    </row>
    <row r="1057" spans="3:29" ht="15" customHeight="1" x14ac:dyDescent="0.25">
      <c r="C1057" s="123"/>
      <c r="AB1057" s="117"/>
      <c r="AC1057" s="118"/>
    </row>
    <row r="1058" spans="3:29" ht="15" customHeight="1" x14ac:dyDescent="0.25">
      <c r="C1058" s="123"/>
      <c r="AB1058" s="117"/>
      <c r="AC1058" s="118"/>
    </row>
    <row r="1059" spans="3:29" ht="15" customHeight="1" x14ac:dyDescent="0.25">
      <c r="C1059" s="123"/>
      <c r="AB1059" s="117"/>
      <c r="AC1059" s="118"/>
    </row>
    <row r="1060" spans="3:29" ht="15" customHeight="1" x14ac:dyDescent="0.25">
      <c r="C1060" s="123"/>
      <c r="AB1060" s="117"/>
      <c r="AC1060" s="118"/>
    </row>
    <row r="1061" spans="3:29" ht="15" customHeight="1" x14ac:dyDescent="0.25">
      <c r="C1061" s="123"/>
      <c r="AB1061" s="117"/>
      <c r="AC1061" s="118"/>
    </row>
    <row r="1062" spans="3:29" ht="15" customHeight="1" x14ac:dyDescent="0.25">
      <c r="C1062" s="123"/>
      <c r="AB1062" s="117"/>
      <c r="AC1062" s="118"/>
    </row>
    <row r="1063" spans="3:29" ht="15" customHeight="1" x14ac:dyDescent="0.25">
      <c r="C1063" s="123"/>
      <c r="AB1063" s="117"/>
      <c r="AC1063" s="118"/>
    </row>
    <row r="1064" spans="3:29" ht="15" customHeight="1" x14ac:dyDescent="0.25">
      <c r="C1064" s="123"/>
      <c r="AB1064" s="117"/>
      <c r="AC1064" s="118"/>
    </row>
    <row r="1065" spans="3:29" ht="15" customHeight="1" x14ac:dyDescent="0.25">
      <c r="C1065" s="123"/>
      <c r="AB1065" s="117"/>
      <c r="AC1065" s="118"/>
    </row>
    <row r="1066" spans="3:29" ht="15" customHeight="1" x14ac:dyDescent="0.25">
      <c r="C1066" s="123"/>
      <c r="AB1066" s="117"/>
      <c r="AC1066" s="118"/>
    </row>
    <row r="1067" spans="3:29" ht="15" customHeight="1" x14ac:dyDescent="0.25">
      <c r="C1067" s="123"/>
      <c r="AB1067" s="117"/>
      <c r="AC1067" s="118"/>
    </row>
    <row r="1068" spans="3:29" ht="15" customHeight="1" x14ac:dyDescent="0.25">
      <c r="C1068" s="123"/>
      <c r="AB1068" s="117"/>
      <c r="AC1068" s="118"/>
    </row>
    <row r="1069" spans="3:29" ht="15" customHeight="1" x14ac:dyDescent="0.25">
      <c r="C1069" s="123"/>
      <c r="AB1069" s="117"/>
      <c r="AC1069" s="118"/>
    </row>
    <row r="1070" spans="3:29" ht="15" customHeight="1" x14ac:dyDescent="0.25">
      <c r="C1070" s="123"/>
      <c r="AB1070" s="117"/>
      <c r="AC1070" s="118"/>
    </row>
    <row r="1071" spans="3:29" ht="15" customHeight="1" x14ac:dyDescent="0.25">
      <c r="C1071" s="123"/>
      <c r="AB1071" s="117"/>
      <c r="AC1071" s="118"/>
    </row>
    <row r="1072" spans="3:29" ht="15" customHeight="1" x14ac:dyDescent="0.25">
      <c r="C1072" s="123"/>
      <c r="AB1072" s="117"/>
      <c r="AC1072" s="118"/>
    </row>
    <row r="1073" spans="3:29" ht="15" customHeight="1" x14ac:dyDescent="0.25">
      <c r="C1073" s="123"/>
      <c r="AB1073" s="117"/>
      <c r="AC1073" s="118"/>
    </row>
    <row r="1074" spans="3:29" ht="15" customHeight="1" x14ac:dyDescent="0.25">
      <c r="C1074" s="123"/>
      <c r="AB1074" s="117"/>
      <c r="AC1074" s="118"/>
    </row>
    <row r="1075" spans="3:29" ht="15" customHeight="1" x14ac:dyDescent="0.25">
      <c r="C1075" s="123"/>
      <c r="AB1075" s="117"/>
      <c r="AC1075" s="118"/>
    </row>
    <row r="1076" spans="3:29" ht="15" customHeight="1" x14ac:dyDescent="0.25">
      <c r="C1076" s="123"/>
      <c r="AB1076" s="117"/>
      <c r="AC1076" s="118"/>
    </row>
    <row r="1077" spans="3:29" ht="15" customHeight="1" x14ac:dyDescent="0.25">
      <c r="C1077" s="123"/>
      <c r="AB1077" s="117"/>
      <c r="AC1077" s="118"/>
    </row>
    <row r="1078" spans="3:29" ht="15" customHeight="1" x14ac:dyDescent="0.25">
      <c r="C1078" s="123"/>
      <c r="AB1078" s="117"/>
      <c r="AC1078" s="118"/>
    </row>
    <row r="1079" spans="3:29" ht="15" customHeight="1" x14ac:dyDescent="0.25">
      <c r="C1079" s="123"/>
      <c r="AB1079" s="117"/>
      <c r="AC1079" s="118"/>
    </row>
    <row r="1080" spans="3:29" ht="15" customHeight="1" x14ac:dyDescent="0.25">
      <c r="C1080" s="123"/>
      <c r="AB1080" s="117"/>
      <c r="AC1080" s="118"/>
    </row>
    <row r="1081" spans="3:29" ht="15" customHeight="1" x14ac:dyDescent="0.25">
      <c r="C1081" s="123"/>
      <c r="AB1081" s="117"/>
      <c r="AC1081" s="118"/>
    </row>
    <row r="1082" spans="3:29" ht="15" customHeight="1" x14ac:dyDescent="0.25">
      <c r="C1082" s="123"/>
      <c r="AB1082" s="117"/>
      <c r="AC1082" s="118"/>
    </row>
    <row r="1083" spans="3:29" ht="15" customHeight="1" x14ac:dyDescent="0.25">
      <c r="C1083" s="123"/>
      <c r="AB1083" s="117"/>
      <c r="AC1083" s="118"/>
    </row>
    <row r="1084" spans="3:29" ht="15" customHeight="1" x14ac:dyDescent="0.25">
      <c r="C1084" s="123"/>
      <c r="AB1084" s="117"/>
      <c r="AC1084" s="118"/>
    </row>
    <row r="1085" spans="3:29" ht="15" customHeight="1" x14ac:dyDescent="0.25">
      <c r="C1085" s="123"/>
      <c r="AB1085" s="117"/>
      <c r="AC1085" s="118"/>
    </row>
    <row r="1086" spans="3:29" ht="15" customHeight="1" x14ac:dyDescent="0.25">
      <c r="C1086" s="123"/>
      <c r="AB1086" s="117"/>
      <c r="AC1086" s="118"/>
    </row>
    <row r="1087" spans="3:29" ht="15" customHeight="1" x14ac:dyDescent="0.25">
      <c r="C1087" s="123"/>
      <c r="AB1087" s="117"/>
      <c r="AC1087" s="118"/>
    </row>
    <row r="1088" spans="3:29" ht="15" customHeight="1" x14ac:dyDescent="0.25">
      <c r="C1088" s="123"/>
      <c r="AB1088" s="117"/>
      <c r="AC1088" s="118"/>
    </row>
    <row r="1089" spans="3:29" ht="15" customHeight="1" x14ac:dyDescent="0.25">
      <c r="C1089" s="123"/>
      <c r="AB1089" s="117"/>
      <c r="AC1089" s="118"/>
    </row>
    <row r="1090" spans="3:29" ht="15" customHeight="1" x14ac:dyDescent="0.25">
      <c r="C1090" s="123"/>
      <c r="AB1090" s="117"/>
      <c r="AC1090" s="118"/>
    </row>
    <row r="1091" spans="3:29" ht="15" customHeight="1" x14ac:dyDescent="0.25">
      <c r="C1091" s="123"/>
      <c r="AB1091" s="117"/>
      <c r="AC1091" s="118"/>
    </row>
    <row r="1092" spans="3:29" ht="15" customHeight="1" x14ac:dyDescent="0.25">
      <c r="C1092" s="123"/>
      <c r="AB1092" s="117"/>
      <c r="AC1092" s="118"/>
    </row>
    <row r="1093" spans="3:29" ht="15" customHeight="1" x14ac:dyDescent="0.25">
      <c r="C1093" s="123"/>
      <c r="AB1093" s="117"/>
      <c r="AC1093" s="118"/>
    </row>
    <row r="1094" spans="3:29" ht="15" customHeight="1" x14ac:dyDescent="0.25">
      <c r="C1094" s="123"/>
      <c r="AB1094" s="117"/>
      <c r="AC1094" s="118"/>
    </row>
    <row r="1095" spans="3:29" ht="15" customHeight="1" x14ac:dyDescent="0.25">
      <c r="C1095" s="123"/>
      <c r="AB1095" s="117"/>
      <c r="AC1095" s="118"/>
    </row>
    <row r="1096" spans="3:29" ht="15" customHeight="1" x14ac:dyDescent="0.25">
      <c r="C1096" s="123"/>
      <c r="AB1096" s="117"/>
      <c r="AC1096" s="118"/>
    </row>
    <row r="1097" spans="3:29" ht="15" customHeight="1" x14ac:dyDescent="0.25">
      <c r="C1097" s="123"/>
      <c r="AB1097" s="117"/>
      <c r="AC1097" s="118"/>
    </row>
    <row r="1098" spans="3:29" ht="15" customHeight="1" x14ac:dyDescent="0.25">
      <c r="C1098" s="123"/>
      <c r="AB1098" s="117"/>
      <c r="AC1098" s="118"/>
    </row>
    <row r="1099" spans="3:29" ht="15" customHeight="1" x14ac:dyDescent="0.25">
      <c r="C1099" s="123"/>
      <c r="AB1099" s="117"/>
      <c r="AC1099" s="118"/>
    </row>
    <row r="1100" spans="3:29" ht="15" customHeight="1" x14ac:dyDescent="0.25">
      <c r="C1100" s="123"/>
      <c r="AB1100" s="117"/>
      <c r="AC1100" s="118"/>
    </row>
    <row r="1101" spans="3:29" ht="15" customHeight="1" x14ac:dyDescent="0.25">
      <c r="C1101" s="123"/>
      <c r="AB1101" s="117"/>
      <c r="AC1101" s="118"/>
    </row>
    <row r="1102" spans="3:29" ht="15" customHeight="1" x14ac:dyDescent="0.25">
      <c r="C1102" s="123"/>
      <c r="AB1102" s="117"/>
      <c r="AC1102" s="118"/>
    </row>
    <row r="1103" spans="3:29" ht="15" customHeight="1" x14ac:dyDescent="0.25">
      <c r="C1103" s="123"/>
      <c r="AB1103" s="117"/>
      <c r="AC1103" s="118"/>
    </row>
    <row r="1104" spans="3:29" ht="15" customHeight="1" x14ac:dyDescent="0.25">
      <c r="C1104" s="123"/>
      <c r="AB1104" s="117"/>
      <c r="AC1104" s="118"/>
    </row>
    <row r="1105" spans="3:29" ht="15" customHeight="1" x14ac:dyDescent="0.25">
      <c r="C1105" s="123"/>
      <c r="AB1105" s="117"/>
      <c r="AC1105" s="118"/>
    </row>
    <row r="1106" spans="3:29" ht="15" customHeight="1" x14ac:dyDescent="0.25">
      <c r="C1106" s="123"/>
      <c r="AB1106" s="117"/>
      <c r="AC1106" s="118"/>
    </row>
    <row r="1107" spans="3:29" ht="15" customHeight="1" x14ac:dyDescent="0.25">
      <c r="C1107" s="123"/>
      <c r="AB1107" s="117"/>
      <c r="AC1107" s="118"/>
    </row>
    <row r="1108" spans="3:29" ht="15" customHeight="1" x14ac:dyDescent="0.25">
      <c r="C1108" s="123"/>
      <c r="AB1108" s="117"/>
      <c r="AC1108" s="118"/>
    </row>
    <row r="1109" spans="3:29" ht="15" customHeight="1" x14ac:dyDescent="0.25">
      <c r="C1109" s="123"/>
      <c r="AB1109" s="117"/>
      <c r="AC1109" s="118"/>
    </row>
    <row r="1110" spans="3:29" ht="15" customHeight="1" x14ac:dyDescent="0.25">
      <c r="C1110" s="123"/>
      <c r="AB1110" s="117"/>
      <c r="AC1110" s="118"/>
    </row>
    <row r="1111" spans="3:29" ht="15" customHeight="1" x14ac:dyDescent="0.25">
      <c r="C1111" s="123"/>
      <c r="AB1111" s="117"/>
      <c r="AC1111" s="118"/>
    </row>
    <row r="1112" spans="3:29" ht="15" customHeight="1" x14ac:dyDescent="0.25">
      <c r="C1112" s="123"/>
      <c r="AB1112" s="117"/>
      <c r="AC1112" s="118"/>
    </row>
    <row r="1113" spans="3:29" ht="15" customHeight="1" x14ac:dyDescent="0.25">
      <c r="C1113" s="123"/>
      <c r="AB1113" s="117"/>
      <c r="AC1113" s="118"/>
    </row>
    <row r="1114" spans="3:29" ht="15" customHeight="1" x14ac:dyDescent="0.25">
      <c r="C1114" s="123"/>
      <c r="AB1114" s="117"/>
      <c r="AC1114" s="118"/>
    </row>
    <row r="1115" spans="3:29" ht="15" customHeight="1" x14ac:dyDescent="0.25">
      <c r="C1115" s="123"/>
      <c r="AB1115" s="117"/>
      <c r="AC1115" s="118"/>
    </row>
    <row r="1116" spans="3:29" ht="15" customHeight="1" x14ac:dyDescent="0.25">
      <c r="C1116" s="123"/>
      <c r="AB1116" s="117"/>
      <c r="AC1116" s="118"/>
    </row>
    <row r="1117" spans="3:29" ht="15" customHeight="1" x14ac:dyDescent="0.25">
      <c r="C1117" s="123"/>
      <c r="AB1117" s="117"/>
      <c r="AC1117" s="118"/>
    </row>
    <row r="1118" spans="3:29" ht="15" customHeight="1" x14ac:dyDescent="0.25">
      <c r="C1118" s="123"/>
      <c r="AB1118" s="117"/>
      <c r="AC1118" s="118"/>
    </row>
    <row r="1119" spans="3:29" ht="15" customHeight="1" x14ac:dyDescent="0.25">
      <c r="C1119" s="123"/>
      <c r="AB1119" s="117"/>
      <c r="AC1119" s="118"/>
    </row>
    <row r="1120" spans="3:29" ht="15" customHeight="1" x14ac:dyDescent="0.25">
      <c r="C1120" s="123"/>
      <c r="AB1120" s="117"/>
      <c r="AC1120" s="118"/>
    </row>
    <row r="1121" spans="3:29" ht="15" customHeight="1" x14ac:dyDescent="0.25">
      <c r="C1121" s="123"/>
      <c r="AB1121" s="117"/>
      <c r="AC1121" s="118"/>
    </row>
    <row r="1122" spans="3:29" ht="15" customHeight="1" x14ac:dyDescent="0.25">
      <c r="C1122" s="123"/>
      <c r="AB1122" s="117"/>
      <c r="AC1122" s="118"/>
    </row>
    <row r="1123" spans="3:29" ht="15" customHeight="1" x14ac:dyDescent="0.25">
      <c r="C1123" s="123"/>
      <c r="AB1123" s="117"/>
      <c r="AC1123" s="118"/>
    </row>
    <row r="1124" spans="3:29" ht="15" customHeight="1" x14ac:dyDescent="0.25">
      <c r="C1124" s="123"/>
      <c r="AB1124" s="117"/>
      <c r="AC1124" s="118"/>
    </row>
    <row r="1125" spans="3:29" ht="15" customHeight="1" x14ac:dyDescent="0.25">
      <c r="C1125" s="123"/>
      <c r="AB1125" s="117"/>
      <c r="AC1125" s="118"/>
    </row>
    <row r="1126" spans="3:29" ht="15" customHeight="1" x14ac:dyDescent="0.25">
      <c r="C1126" s="123"/>
      <c r="AB1126" s="117"/>
      <c r="AC1126" s="118"/>
    </row>
    <row r="1127" spans="3:29" ht="15" customHeight="1" x14ac:dyDescent="0.25">
      <c r="C1127" s="123"/>
      <c r="AB1127" s="117"/>
      <c r="AC1127" s="118"/>
    </row>
    <row r="1128" spans="3:29" ht="15" customHeight="1" x14ac:dyDescent="0.25">
      <c r="C1128" s="123"/>
      <c r="AB1128" s="117"/>
      <c r="AC1128" s="118"/>
    </row>
    <row r="1129" spans="3:29" ht="15" customHeight="1" x14ac:dyDescent="0.25">
      <c r="C1129" s="123"/>
      <c r="AB1129" s="117"/>
      <c r="AC1129" s="118"/>
    </row>
    <row r="1130" spans="3:29" ht="15" customHeight="1" x14ac:dyDescent="0.25">
      <c r="C1130" s="123"/>
      <c r="AB1130" s="117"/>
      <c r="AC1130" s="118"/>
    </row>
    <row r="1131" spans="3:29" ht="15" customHeight="1" x14ac:dyDescent="0.25">
      <c r="C1131" s="123"/>
      <c r="AB1131" s="117"/>
      <c r="AC1131" s="118"/>
    </row>
    <row r="1132" spans="3:29" ht="15" customHeight="1" x14ac:dyDescent="0.25">
      <c r="C1132" s="123"/>
      <c r="AB1132" s="117"/>
      <c r="AC1132" s="118"/>
    </row>
    <row r="1133" spans="3:29" ht="15" customHeight="1" x14ac:dyDescent="0.25">
      <c r="C1133" s="123"/>
      <c r="AB1133" s="117"/>
      <c r="AC1133" s="118"/>
    </row>
    <row r="1134" spans="3:29" ht="15" customHeight="1" x14ac:dyDescent="0.25">
      <c r="C1134" s="123"/>
      <c r="AB1134" s="117"/>
      <c r="AC1134" s="118"/>
    </row>
    <row r="1135" spans="3:29" ht="15" customHeight="1" x14ac:dyDescent="0.25">
      <c r="C1135" s="123"/>
      <c r="AB1135" s="117"/>
      <c r="AC1135" s="118"/>
    </row>
    <row r="1136" spans="3:29" ht="15" customHeight="1" x14ac:dyDescent="0.25">
      <c r="C1136" s="123"/>
      <c r="AB1136" s="117"/>
      <c r="AC1136" s="118"/>
    </row>
    <row r="1137" spans="3:29" ht="15" customHeight="1" x14ac:dyDescent="0.25">
      <c r="C1137" s="123"/>
      <c r="AB1137" s="117"/>
      <c r="AC1137" s="118"/>
    </row>
    <row r="1138" spans="3:29" ht="15" customHeight="1" x14ac:dyDescent="0.25">
      <c r="C1138" s="123"/>
      <c r="AB1138" s="117"/>
      <c r="AC1138" s="118"/>
    </row>
    <row r="1139" spans="3:29" ht="15" customHeight="1" x14ac:dyDescent="0.25">
      <c r="C1139" s="123"/>
      <c r="AB1139" s="117"/>
      <c r="AC1139" s="118"/>
    </row>
    <row r="1140" spans="3:29" ht="15" customHeight="1" x14ac:dyDescent="0.25">
      <c r="C1140" s="123"/>
      <c r="AB1140" s="117"/>
      <c r="AC1140" s="118"/>
    </row>
    <row r="1141" spans="3:29" ht="15" customHeight="1" x14ac:dyDescent="0.25">
      <c r="C1141" s="123"/>
      <c r="AB1141" s="117"/>
      <c r="AC1141" s="118"/>
    </row>
    <row r="1142" spans="3:29" ht="15" customHeight="1" x14ac:dyDescent="0.25">
      <c r="C1142" s="123"/>
      <c r="AB1142" s="117"/>
      <c r="AC1142" s="118"/>
    </row>
    <row r="1143" spans="3:29" ht="15" customHeight="1" x14ac:dyDescent="0.25">
      <c r="C1143" s="123"/>
      <c r="AB1143" s="117"/>
      <c r="AC1143" s="118"/>
    </row>
    <row r="1144" spans="3:29" ht="15" customHeight="1" x14ac:dyDescent="0.25">
      <c r="C1144" s="123"/>
      <c r="AB1144" s="117"/>
      <c r="AC1144" s="118"/>
    </row>
    <row r="1145" spans="3:29" ht="15" customHeight="1" x14ac:dyDescent="0.25">
      <c r="C1145" s="123"/>
      <c r="AB1145" s="117"/>
      <c r="AC1145" s="118"/>
    </row>
    <row r="1146" spans="3:29" ht="15" customHeight="1" x14ac:dyDescent="0.25">
      <c r="C1146" s="123"/>
      <c r="AB1146" s="117"/>
      <c r="AC1146" s="118"/>
    </row>
    <row r="1147" spans="3:29" ht="15" customHeight="1" x14ac:dyDescent="0.25">
      <c r="C1147" s="123"/>
      <c r="AB1147" s="117"/>
      <c r="AC1147" s="118"/>
    </row>
    <row r="1148" spans="3:29" ht="15" customHeight="1" x14ac:dyDescent="0.25">
      <c r="C1148" s="123"/>
      <c r="AB1148" s="117"/>
      <c r="AC1148" s="118"/>
    </row>
    <row r="1149" spans="3:29" ht="15" customHeight="1" x14ac:dyDescent="0.25">
      <c r="C1149" s="123"/>
      <c r="AB1149" s="117"/>
      <c r="AC1149" s="118"/>
    </row>
    <row r="1150" spans="3:29" ht="15" customHeight="1" x14ac:dyDescent="0.25">
      <c r="C1150" s="123"/>
      <c r="AB1150" s="117"/>
      <c r="AC1150" s="118"/>
    </row>
    <row r="1151" spans="3:29" ht="15" customHeight="1" x14ac:dyDescent="0.25">
      <c r="C1151" s="123"/>
      <c r="AB1151" s="117"/>
      <c r="AC1151" s="118"/>
    </row>
    <row r="1152" spans="3:29" ht="15" customHeight="1" x14ac:dyDescent="0.25">
      <c r="C1152" s="123"/>
      <c r="AB1152" s="117"/>
      <c r="AC1152" s="118"/>
    </row>
    <row r="1153" spans="3:29" ht="15" customHeight="1" x14ac:dyDescent="0.25">
      <c r="C1153" s="123"/>
      <c r="AB1153" s="117"/>
      <c r="AC1153" s="118"/>
    </row>
    <row r="1154" spans="3:29" ht="15" customHeight="1" x14ac:dyDescent="0.25">
      <c r="C1154" s="123"/>
      <c r="AB1154" s="117"/>
      <c r="AC1154" s="118"/>
    </row>
    <row r="1155" spans="3:29" ht="15" customHeight="1" x14ac:dyDescent="0.25">
      <c r="C1155" s="123"/>
      <c r="AB1155" s="117"/>
      <c r="AC1155" s="118"/>
    </row>
    <row r="1156" spans="3:29" ht="15" customHeight="1" x14ac:dyDescent="0.25">
      <c r="C1156" s="123"/>
      <c r="AB1156" s="117"/>
      <c r="AC1156" s="118"/>
    </row>
    <row r="1157" spans="3:29" ht="15" customHeight="1" x14ac:dyDescent="0.25">
      <c r="C1157" s="123"/>
      <c r="AB1157" s="117"/>
      <c r="AC1157" s="118"/>
    </row>
    <row r="1158" spans="3:29" ht="15" customHeight="1" x14ac:dyDescent="0.25">
      <c r="C1158" s="123"/>
      <c r="AB1158" s="117"/>
      <c r="AC1158" s="118"/>
    </row>
    <row r="1159" spans="3:29" ht="15" customHeight="1" x14ac:dyDescent="0.25">
      <c r="C1159" s="123"/>
      <c r="AB1159" s="117"/>
      <c r="AC1159" s="118"/>
    </row>
    <row r="1160" spans="3:29" ht="15" customHeight="1" x14ac:dyDescent="0.25">
      <c r="C1160" s="123"/>
      <c r="AB1160" s="117"/>
      <c r="AC1160" s="118"/>
    </row>
    <row r="1161" spans="3:29" ht="15" customHeight="1" x14ac:dyDescent="0.25">
      <c r="C1161" s="123"/>
      <c r="AB1161" s="117"/>
      <c r="AC1161" s="118"/>
    </row>
    <row r="1162" spans="3:29" ht="15" customHeight="1" x14ac:dyDescent="0.25">
      <c r="C1162" s="123"/>
      <c r="AB1162" s="117"/>
      <c r="AC1162" s="118"/>
    </row>
    <row r="1163" spans="3:29" ht="15" customHeight="1" x14ac:dyDescent="0.25">
      <c r="C1163" s="123"/>
      <c r="AB1163" s="117"/>
      <c r="AC1163" s="118"/>
    </row>
    <row r="1164" spans="3:29" ht="15" customHeight="1" x14ac:dyDescent="0.25">
      <c r="C1164" s="123"/>
      <c r="AB1164" s="117"/>
      <c r="AC1164" s="118"/>
    </row>
    <row r="1165" spans="3:29" ht="15" customHeight="1" x14ac:dyDescent="0.25">
      <c r="C1165" s="123"/>
      <c r="AB1165" s="117"/>
      <c r="AC1165" s="118"/>
    </row>
    <row r="1166" spans="3:29" ht="15" customHeight="1" x14ac:dyDescent="0.25">
      <c r="C1166" s="123"/>
      <c r="AB1166" s="117"/>
      <c r="AC1166" s="118"/>
    </row>
    <row r="1167" spans="3:29" ht="15" customHeight="1" x14ac:dyDescent="0.25">
      <c r="C1167" s="123"/>
      <c r="AB1167" s="117"/>
      <c r="AC1167" s="118"/>
    </row>
    <row r="1168" spans="3:29" ht="15" customHeight="1" x14ac:dyDescent="0.25">
      <c r="C1168" s="123"/>
      <c r="AB1168" s="117"/>
      <c r="AC1168" s="118"/>
    </row>
    <row r="1169" spans="3:29" ht="15" customHeight="1" x14ac:dyDescent="0.25">
      <c r="C1169" s="123"/>
      <c r="AB1169" s="117"/>
      <c r="AC1169" s="118"/>
    </row>
    <row r="1170" spans="3:29" ht="15" customHeight="1" x14ac:dyDescent="0.25">
      <c r="C1170" s="123"/>
      <c r="AB1170" s="117"/>
      <c r="AC1170" s="118"/>
    </row>
    <row r="1171" spans="3:29" ht="15" customHeight="1" x14ac:dyDescent="0.25">
      <c r="C1171" s="123"/>
      <c r="AB1171" s="117"/>
      <c r="AC1171" s="118"/>
    </row>
    <row r="1172" spans="3:29" ht="15" customHeight="1" x14ac:dyDescent="0.25">
      <c r="C1172" s="123"/>
      <c r="AB1172" s="117"/>
      <c r="AC1172" s="118"/>
    </row>
    <row r="1173" spans="3:29" ht="15" customHeight="1" x14ac:dyDescent="0.25">
      <c r="C1173" s="123"/>
      <c r="AB1173" s="117"/>
      <c r="AC1173" s="118"/>
    </row>
    <row r="1174" spans="3:29" ht="15" customHeight="1" x14ac:dyDescent="0.25">
      <c r="C1174" s="123"/>
      <c r="AB1174" s="117"/>
      <c r="AC1174" s="118"/>
    </row>
    <row r="1175" spans="3:29" ht="15" customHeight="1" x14ac:dyDescent="0.25">
      <c r="C1175" s="123"/>
      <c r="AB1175" s="117"/>
      <c r="AC1175" s="118"/>
    </row>
    <row r="1176" spans="3:29" ht="15" customHeight="1" x14ac:dyDescent="0.25">
      <c r="C1176" s="123"/>
      <c r="AB1176" s="117"/>
      <c r="AC1176" s="118"/>
    </row>
    <row r="1177" spans="3:29" ht="15" customHeight="1" x14ac:dyDescent="0.25">
      <c r="C1177" s="123"/>
      <c r="AB1177" s="117"/>
      <c r="AC1177" s="118"/>
    </row>
    <row r="1178" spans="3:29" ht="15" customHeight="1" x14ac:dyDescent="0.25">
      <c r="C1178" s="123"/>
      <c r="AB1178" s="117"/>
      <c r="AC1178" s="118"/>
    </row>
    <row r="1179" spans="3:29" ht="15" customHeight="1" x14ac:dyDescent="0.25">
      <c r="C1179" s="123"/>
      <c r="AB1179" s="117"/>
      <c r="AC1179" s="118"/>
    </row>
    <row r="1180" spans="3:29" ht="15" customHeight="1" x14ac:dyDescent="0.25">
      <c r="C1180" s="123"/>
      <c r="AB1180" s="117"/>
      <c r="AC1180" s="118"/>
    </row>
    <row r="1181" spans="3:29" ht="15" customHeight="1" x14ac:dyDescent="0.25">
      <c r="C1181" s="123"/>
      <c r="AB1181" s="117"/>
      <c r="AC1181" s="118"/>
    </row>
    <row r="1182" spans="3:29" ht="15" customHeight="1" x14ac:dyDescent="0.25">
      <c r="C1182" s="123"/>
      <c r="AB1182" s="117"/>
      <c r="AC1182" s="118"/>
    </row>
    <row r="1183" spans="3:29" ht="15" customHeight="1" x14ac:dyDescent="0.25">
      <c r="C1183" s="123"/>
      <c r="AB1183" s="117"/>
      <c r="AC1183" s="118"/>
    </row>
    <row r="1184" spans="3:29" ht="15" customHeight="1" x14ac:dyDescent="0.25">
      <c r="C1184" s="123"/>
      <c r="AB1184" s="117"/>
      <c r="AC1184" s="118"/>
    </row>
    <row r="1185" spans="3:29" ht="15" customHeight="1" x14ac:dyDescent="0.25">
      <c r="C1185" s="123"/>
      <c r="AB1185" s="117"/>
      <c r="AC1185" s="118"/>
    </row>
    <row r="1186" spans="3:29" ht="15" customHeight="1" x14ac:dyDescent="0.25">
      <c r="C1186" s="123"/>
      <c r="AB1186" s="117"/>
      <c r="AC1186" s="118"/>
    </row>
    <row r="1187" spans="3:29" ht="15" customHeight="1" x14ac:dyDescent="0.25">
      <c r="C1187" s="123"/>
      <c r="AB1187" s="117"/>
      <c r="AC1187" s="118"/>
    </row>
    <row r="1188" spans="3:29" ht="15" customHeight="1" x14ac:dyDescent="0.25">
      <c r="C1188" s="123"/>
      <c r="AB1188" s="117"/>
      <c r="AC1188" s="118"/>
    </row>
    <row r="1189" spans="3:29" ht="15" customHeight="1" x14ac:dyDescent="0.25">
      <c r="C1189" s="123"/>
      <c r="AB1189" s="117"/>
      <c r="AC1189" s="118"/>
    </row>
    <row r="1190" spans="3:29" ht="15" customHeight="1" x14ac:dyDescent="0.25">
      <c r="C1190" s="123"/>
      <c r="AB1190" s="117"/>
      <c r="AC1190" s="118"/>
    </row>
    <row r="1191" spans="3:29" ht="15" customHeight="1" x14ac:dyDescent="0.25">
      <c r="C1191" s="123"/>
      <c r="AB1191" s="117"/>
      <c r="AC1191" s="118"/>
    </row>
    <row r="1192" spans="3:29" ht="15" customHeight="1" x14ac:dyDescent="0.25">
      <c r="C1192" s="123"/>
      <c r="AB1192" s="117"/>
      <c r="AC1192" s="118"/>
    </row>
    <row r="1193" spans="3:29" ht="15" customHeight="1" x14ac:dyDescent="0.25">
      <c r="C1193" s="123"/>
      <c r="AB1193" s="117"/>
      <c r="AC1193" s="118"/>
    </row>
    <row r="1194" spans="3:29" ht="15" customHeight="1" x14ac:dyDescent="0.25">
      <c r="C1194" s="123"/>
      <c r="AB1194" s="117"/>
      <c r="AC1194" s="118"/>
    </row>
    <row r="1195" spans="3:29" ht="15" customHeight="1" x14ac:dyDescent="0.25">
      <c r="C1195" s="123"/>
      <c r="AB1195" s="117"/>
      <c r="AC1195" s="118"/>
    </row>
    <row r="1196" spans="3:29" ht="15" customHeight="1" x14ac:dyDescent="0.25">
      <c r="C1196" s="123"/>
      <c r="AB1196" s="117"/>
      <c r="AC1196" s="118"/>
    </row>
    <row r="1197" spans="3:29" ht="15" customHeight="1" x14ac:dyDescent="0.25">
      <c r="C1197" s="123"/>
      <c r="AB1197" s="117"/>
      <c r="AC1197" s="118"/>
    </row>
    <row r="1198" spans="3:29" ht="15" customHeight="1" x14ac:dyDescent="0.25">
      <c r="C1198" s="123"/>
      <c r="AB1198" s="117"/>
      <c r="AC1198" s="118"/>
    </row>
    <row r="1199" spans="3:29" ht="15" customHeight="1" x14ac:dyDescent="0.25">
      <c r="C1199" s="123"/>
      <c r="AB1199" s="117"/>
      <c r="AC1199" s="118"/>
    </row>
    <row r="1200" spans="3:29" ht="15" customHeight="1" x14ac:dyDescent="0.25">
      <c r="C1200" s="123"/>
      <c r="AB1200" s="117"/>
      <c r="AC1200" s="118"/>
    </row>
    <row r="1201" spans="3:29" ht="15" customHeight="1" x14ac:dyDescent="0.25">
      <c r="C1201" s="123"/>
      <c r="AB1201" s="117"/>
      <c r="AC1201" s="118"/>
    </row>
    <row r="1202" spans="3:29" ht="15" customHeight="1" x14ac:dyDescent="0.25">
      <c r="C1202" s="123"/>
      <c r="AB1202" s="117"/>
      <c r="AC1202" s="118"/>
    </row>
    <row r="1203" spans="3:29" ht="15" customHeight="1" x14ac:dyDescent="0.25">
      <c r="C1203" s="123"/>
      <c r="AB1203" s="117"/>
      <c r="AC1203" s="118"/>
    </row>
    <row r="1204" spans="3:29" ht="15" customHeight="1" x14ac:dyDescent="0.25">
      <c r="C1204" s="123"/>
      <c r="AB1204" s="117"/>
      <c r="AC1204" s="118"/>
    </row>
    <row r="1205" spans="3:29" ht="15" customHeight="1" x14ac:dyDescent="0.25">
      <c r="C1205" s="123"/>
      <c r="AB1205" s="117"/>
      <c r="AC1205" s="118"/>
    </row>
    <row r="1206" spans="3:29" ht="15" customHeight="1" x14ac:dyDescent="0.25">
      <c r="C1206" s="123"/>
      <c r="AB1206" s="117"/>
      <c r="AC1206" s="118"/>
    </row>
    <row r="1207" spans="3:29" ht="15" customHeight="1" x14ac:dyDescent="0.25">
      <c r="C1207" s="123"/>
      <c r="AB1207" s="117"/>
      <c r="AC1207" s="118"/>
    </row>
    <row r="1208" spans="3:29" ht="15" customHeight="1" x14ac:dyDescent="0.25">
      <c r="C1208" s="123"/>
      <c r="AB1208" s="117"/>
      <c r="AC1208" s="118"/>
    </row>
    <row r="1209" spans="3:29" ht="15" customHeight="1" x14ac:dyDescent="0.25">
      <c r="C1209" s="123"/>
      <c r="AB1209" s="117"/>
      <c r="AC1209" s="118"/>
    </row>
    <row r="1210" spans="3:29" ht="15" customHeight="1" x14ac:dyDescent="0.25">
      <c r="C1210" s="123"/>
      <c r="AB1210" s="117"/>
      <c r="AC1210" s="118"/>
    </row>
    <row r="1211" spans="3:29" ht="15" customHeight="1" x14ac:dyDescent="0.25">
      <c r="C1211" s="123"/>
      <c r="AB1211" s="117"/>
      <c r="AC1211" s="118"/>
    </row>
    <row r="1212" spans="3:29" ht="15" customHeight="1" x14ac:dyDescent="0.25">
      <c r="C1212" s="123"/>
      <c r="AB1212" s="117"/>
      <c r="AC1212" s="118"/>
    </row>
    <row r="1213" spans="3:29" ht="15" customHeight="1" x14ac:dyDescent="0.25">
      <c r="C1213" s="123"/>
      <c r="AB1213" s="117"/>
      <c r="AC1213" s="118"/>
    </row>
    <row r="1214" spans="3:29" ht="15" customHeight="1" x14ac:dyDescent="0.25">
      <c r="C1214" s="123"/>
      <c r="AB1214" s="117"/>
      <c r="AC1214" s="118"/>
    </row>
    <row r="1215" spans="3:29" ht="15" customHeight="1" x14ac:dyDescent="0.25">
      <c r="C1215" s="123"/>
      <c r="AB1215" s="117"/>
      <c r="AC1215" s="118"/>
    </row>
    <row r="1216" spans="3:29" ht="15" customHeight="1" x14ac:dyDescent="0.25">
      <c r="C1216" s="123"/>
      <c r="AB1216" s="117"/>
      <c r="AC1216" s="118"/>
    </row>
    <row r="1217" spans="3:29" ht="15" customHeight="1" x14ac:dyDescent="0.25">
      <c r="C1217" s="123"/>
      <c r="AB1217" s="117"/>
      <c r="AC1217" s="118"/>
    </row>
    <row r="1218" spans="3:29" ht="15" customHeight="1" x14ac:dyDescent="0.25">
      <c r="C1218" s="123"/>
      <c r="AB1218" s="117"/>
      <c r="AC1218" s="118"/>
    </row>
    <row r="1219" spans="3:29" ht="15" customHeight="1" x14ac:dyDescent="0.25">
      <c r="C1219" s="123"/>
      <c r="AB1219" s="117"/>
      <c r="AC1219" s="118"/>
    </row>
    <row r="1220" spans="3:29" ht="15" customHeight="1" x14ac:dyDescent="0.25">
      <c r="C1220" s="123"/>
      <c r="AB1220" s="117"/>
      <c r="AC1220" s="118"/>
    </row>
    <row r="1221" spans="3:29" ht="15" customHeight="1" x14ac:dyDescent="0.25">
      <c r="C1221" s="123"/>
      <c r="AB1221" s="117"/>
      <c r="AC1221" s="118"/>
    </row>
    <row r="1222" spans="3:29" ht="15" customHeight="1" x14ac:dyDescent="0.25">
      <c r="C1222" s="123"/>
      <c r="AB1222" s="117"/>
      <c r="AC1222" s="118"/>
    </row>
    <row r="1223" spans="3:29" ht="15" customHeight="1" x14ac:dyDescent="0.25">
      <c r="C1223" s="123"/>
      <c r="AB1223" s="117"/>
      <c r="AC1223" s="118"/>
    </row>
    <row r="1224" spans="3:29" ht="15" customHeight="1" x14ac:dyDescent="0.25">
      <c r="C1224" s="123"/>
      <c r="AB1224" s="117"/>
      <c r="AC1224" s="118"/>
    </row>
    <row r="1225" spans="3:29" ht="15" customHeight="1" x14ac:dyDescent="0.25">
      <c r="C1225" s="123"/>
      <c r="AB1225" s="117"/>
      <c r="AC1225" s="118"/>
    </row>
    <row r="1226" spans="3:29" ht="15" customHeight="1" x14ac:dyDescent="0.25">
      <c r="C1226" s="123"/>
      <c r="AB1226" s="117"/>
      <c r="AC1226" s="118"/>
    </row>
    <row r="1227" spans="3:29" ht="15" customHeight="1" x14ac:dyDescent="0.25">
      <c r="C1227" s="123"/>
      <c r="AB1227" s="117"/>
      <c r="AC1227" s="118"/>
    </row>
    <row r="1228" spans="3:29" ht="15" customHeight="1" x14ac:dyDescent="0.25">
      <c r="C1228" s="123"/>
      <c r="AB1228" s="117"/>
      <c r="AC1228" s="118"/>
    </row>
    <row r="1229" spans="3:29" ht="15" customHeight="1" x14ac:dyDescent="0.25">
      <c r="C1229" s="123"/>
      <c r="AB1229" s="117"/>
      <c r="AC1229" s="118"/>
    </row>
    <row r="1230" spans="3:29" ht="15" customHeight="1" x14ac:dyDescent="0.25">
      <c r="C1230" s="123"/>
      <c r="AB1230" s="117"/>
      <c r="AC1230" s="118"/>
    </row>
    <row r="1231" spans="3:29" ht="15" customHeight="1" x14ac:dyDescent="0.25">
      <c r="C1231" s="123"/>
      <c r="AB1231" s="117"/>
      <c r="AC1231" s="118"/>
    </row>
    <row r="1232" spans="3:29" ht="15" customHeight="1" x14ac:dyDescent="0.25">
      <c r="C1232" s="123"/>
      <c r="AB1232" s="117"/>
      <c r="AC1232" s="118"/>
    </row>
    <row r="1233" spans="3:29" ht="15" customHeight="1" x14ac:dyDescent="0.25">
      <c r="C1233" s="123"/>
      <c r="AB1233" s="117"/>
      <c r="AC1233" s="118"/>
    </row>
    <row r="1234" spans="3:29" ht="15" customHeight="1" x14ac:dyDescent="0.25">
      <c r="C1234" s="123"/>
      <c r="AB1234" s="117"/>
      <c r="AC1234" s="118"/>
    </row>
    <row r="1235" spans="3:29" ht="15" customHeight="1" x14ac:dyDescent="0.25">
      <c r="C1235" s="123"/>
      <c r="AB1235" s="117"/>
      <c r="AC1235" s="118"/>
    </row>
    <row r="1236" spans="3:29" ht="15" customHeight="1" x14ac:dyDescent="0.25">
      <c r="C1236" s="123"/>
      <c r="AB1236" s="117"/>
      <c r="AC1236" s="118"/>
    </row>
    <row r="1237" spans="3:29" ht="15" customHeight="1" x14ac:dyDescent="0.25">
      <c r="C1237" s="123"/>
      <c r="AB1237" s="117"/>
      <c r="AC1237" s="118"/>
    </row>
    <row r="1238" spans="3:29" ht="15" customHeight="1" x14ac:dyDescent="0.25">
      <c r="C1238" s="123"/>
      <c r="AB1238" s="117"/>
      <c r="AC1238" s="118"/>
    </row>
    <row r="1239" spans="3:29" ht="15" customHeight="1" x14ac:dyDescent="0.25">
      <c r="C1239" s="123"/>
      <c r="AB1239" s="117"/>
      <c r="AC1239" s="118"/>
    </row>
    <row r="1240" spans="3:29" ht="15" customHeight="1" x14ac:dyDescent="0.25">
      <c r="C1240" s="123"/>
      <c r="AB1240" s="117"/>
      <c r="AC1240" s="118"/>
    </row>
    <row r="1241" spans="3:29" ht="15" customHeight="1" x14ac:dyDescent="0.25">
      <c r="C1241" s="123"/>
      <c r="AB1241" s="117"/>
      <c r="AC1241" s="118"/>
    </row>
    <row r="1242" spans="3:29" ht="15" customHeight="1" x14ac:dyDescent="0.25">
      <c r="C1242" s="123"/>
      <c r="AB1242" s="117"/>
      <c r="AC1242" s="118"/>
    </row>
    <row r="1243" spans="3:29" ht="15" customHeight="1" x14ac:dyDescent="0.25">
      <c r="C1243" s="123"/>
      <c r="AB1243" s="117"/>
      <c r="AC1243" s="118"/>
    </row>
    <row r="1244" spans="3:29" ht="15" customHeight="1" x14ac:dyDescent="0.25">
      <c r="C1244" s="123"/>
      <c r="AB1244" s="117"/>
      <c r="AC1244" s="118"/>
    </row>
    <row r="1245" spans="3:29" ht="15" customHeight="1" x14ac:dyDescent="0.25">
      <c r="C1245" s="123"/>
      <c r="AB1245" s="117"/>
      <c r="AC1245" s="118"/>
    </row>
    <row r="1246" spans="3:29" ht="15" customHeight="1" x14ac:dyDescent="0.25">
      <c r="C1246" s="123"/>
      <c r="AB1246" s="117"/>
      <c r="AC1246" s="118"/>
    </row>
    <row r="1247" spans="3:29" ht="15" customHeight="1" x14ac:dyDescent="0.25">
      <c r="C1247" s="123"/>
      <c r="AB1247" s="117"/>
      <c r="AC1247" s="118"/>
    </row>
    <row r="1248" spans="3:29" ht="15" customHeight="1" x14ac:dyDescent="0.25">
      <c r="C1248" s="123"/>
      <c r="AB1248" s="117"/>
      <c r="AC1248" s="118"/>
    </row>
    <row r="1249" spans="3:29" ht="15" customHeight="1" x14ac:dyDescent="0.25">
      <c r="C1249" s="123"/>
      <c r="AB1249" s="117"/>
      <c r="AC1249" s="118"/>
    </row>
    <row r="1250" spans="3:29" ht="15" customHeight="1" x14ac:dyDescent="0.25">
      <c r="C1250" s="123"/>
      <c r="AB1250" s="117"/>
      <c r="AC1250" s="118"/>
    </row>
    <row r="1251" spans="3:29" ht="15" customHeight="1" x14ac:dyDescent="0.25">
      <c r="C1251" s="123"/>
      <c r="AB1251" s="117"/>
      <c r="AC1251" s="118"/>
    </row>
    <row r="1252" spans="3:29" ht="15" customHeight="1" x14ac:dyDescent="0.25">
      <c r="C1252" s="123"/>
      <c r="AB1252" s="117"/>
      <c r="AC1252" s="118"/>
    </row>
    <row r="1253" spans="3:29" ht="15" customHeight="1" x14ac:dyDescent="0.25">
      <c r="C1253" s="123"/>
      <c r="AB1253" s="117"/>
      <c r="AC1253" s="118"/>
    </row>
    <row r="1254" spans="3:29" ht="15" customHeight="1" x14ac:dyDescent="0.25">
      <c r="C1254" s="123"/>
      <c r="AB1254" s="117"/>
      <c r="AC1254" s="118"/>
    </row>
    <row r="1255" spans="3:29" ht="15" customHeight="1" x14ac:dyDescent="0.25">
      <c r="C1255" s="123"/>
      <c r="AB1255" s="117"/>
      <c r="AC1255" s="118"/>
    </row>
    <row r="1256" spans="3:29" ht="15" customHeight="1" x14ac:dyDescent="0.25">
      <c r="C1256" s="123"/>
      <c r="AB1256" s="117"/>
      <c r="AC1256" s="118"/>
    </row>
    <row r="1257" spans="3:29" ht="15" customHeight="1" x14ac:dyDescent="0.25">
      <c r="C1257" s="123"/>
      <c r="AB1257" s="117"/>
      <c r="AC1257" s="118"/>
    </row>
    <row r="1258" spans="3:29" ht="15" customHeight="1" x14ac:dyDescent="0.25">
      <c r="C1258" s="123"/>
      <c r="AB1258" s="117"/>
      <c r="AC1258" s="118"/>
    </row>
    <row r="1259" spans="3:29" ht="15" customHeight="1" x14ac:dyDescent="0.25">
      <c r="C1259" s="123"/>
      <c r="AB1259" s="117"/>
      <c r="AC1259" s="118"/>
    </row>
    <row r="1260" spans="3:29" ht="15" customHeight="1" x14ac:dyDescent="0.25">
      <c r="C1260" s="123"/>
      <c r="AB1260" s="117"/>
      <c r="AC1260" s="118"/>
    </row>
    <row r="1261" spans="3:29" ht="15" customHeight="1" x14ac:dyDescent="0.25">
      <c r="C1261" s="123"/>
      <c r="AB1261" s="117"/>
      <c r="AC1261" s="118"/>
    </row>
    <row r="1262" spans="3:29" ht="15" customHeight="1" x14ac:dyDescent="0.25">
      <c r="C1262" s="123"/>
      <c r="AB1262" s="117"/>
      <c r="AC1262" s="118"/>
    </row>
    <row r="1263" spans="3:29" ht="15" customHeight="1" x14ac:dyDescent="0.25">
      <c r="C1263" s="123"/>
      <c r="AB1263" s="117"/>
      <c r="AC1263" s="118"/>
    </row>
    <row r="1264" spans="3:29" ht="15" customHeight="1" x14ac:dyDescent="0.25">
      <c r="C1264" s="123"/>
      <c r="AB1264" s="117"/>
      <c r="AC1264" s="118"/>
    </row>
    <row r="1265" spans="3:29" ht="15" customHeight="1" x14ac:dyDescent="0.25">
      <c r="C1265" s="123"/>
      <c r="AB1265" s="117"/>
      <c r="AC1265" s="118"/>
    </row>
    <row r="1266" spans="3:29" ht="15" customHeight="1" x14ac:dyDescent="0.25">
      <c r="C1266" s="123"/>
      <c r="AB1266" s="117"/>
      <c r="AC1266" s="118"/>
    </row>
    <row r="1267" spans="3:29" ht="15" customHeight="1" x14ac:dyDescent="0.25">
      <c r="C1267" s="123"/>
      <c r="AB1267" s="117"/>
      <c r="AC1267" s="118"/>
    </row>
    <row r="1268" spans="3:29" ht="15" customHeight="1" x14ac:dyDescent="0.25">
      <c r="C1268" s="123"/>
      <c r="AB1268" s="117"/>
      <c r="AC1268" s="118"/>
    </row>
    <row r="1269" spans="3:29" ht="15" customHeight="1" x14ac:dyDescent="0.25">
      <c r="C1269" s="123"/>
      <c r="AB1269" s="117"/>
      <c r="AC1269" s="118"/>
    </row>
    <row r="1270" spans="3:29" ht="15" customHeight="1" x14ac:dyDescent="0.25">
      <c r="C1270" s="123"/>
      <c r="AB1270" s="117"/>
      <c r="AC1270" s="118"/>
    </row>
    <row r="1271" spans="3:29" ht="15" customHeight="1" x14ac:dyDescent="0.25">
      <c r="C1271" s="123"/>
      <c r="AB1271" s="117"/>
      <c r="AC1271" s="118"/>
    </row>
    <row r="1272" spans="3:29" ht="15" customHeight="1" x14ac:dyDescent="0.25">
      <c r="C1272" s="123"/>
      <c r="AB1272" s="117"/>
      <c r="AC1272" s="118"/>
    </row>
    <row r="1273" spans="3:29" ht="15" customHeight="1" x14ac:dyDescent="0.25">
      <c r="C1273" s="123"/>
      <c r="AB1273" s="117"/>
      <c r="AC1273" s="118"/>
    </row>
    <row r="1274" spans="3:29" ht="15" customHeight="1" x14ac:dyDescent="0.25">
      <c r="C1274" s="123"/>
      <c r="AB1274" s="117"/>
      <c r="AC1274" s="118"/>
    </row>
    <row r="1275" spans="3:29" ht="15" customHeight="1" x14ac:dyDescent="0.25">
      <c r="C1275" s="123"/>
      <c r="AB1275" s="117"/>
      <c r="AC1275" s="118"/>
    </row>
    <row r="1276" spans="3:29" ht="15" customHeight="1" x14ac:dyDescent="0.25">
      <c r="C1276" s="123"/>
      <c r="AB1276" s="117"/>
      <c r="AC1276" s="118"/>
    </row>
    <row r="1277" spans="3:29" ht="15" customHeight="1" x14ac:dyDescent="0.25">
      <c r="C1277" s="123"/>
      <c r="AB1277" s="117"/>
      <c r="AC1277" s="118"/>
    </row>
    <row r="1278" spans="3:29" ht="15" customHeight="1" x14ac:dyDescent="0.25">
      <c r="C1278" s="123"/>
      <c r="AB1278" s="117"/>
      <c r="AC1278" s="118"/>
    </row>
    <row r="1279" spans="3:29" ht="15" customHeight="1" x14ac:dyDescent="0.25">
      <c r="C1279" s="123"/>
      <c r="AB1279" s="117"/>
      <c r="AC1279" s="118"/>
    </row>
    <row r="1280" spans="3:29" ht="15" customHeight="1" x14ac:dyDescent="0.25">
      <c r="C1280" s="123"/>
      <c r="AB1280" s="117"/>
      <c r="AC1280" s="118"/>
    </row>
    <row r="1281" spans="3:29" ht="15" customHeight="1" x14ac:dyDescent="0.25">
      <c r="C1281" s="123"/>
      <c r="AB1281" s="117"/>
      <c r="AC1281" s="118"/>
    </row>
    <row r="1282" spans="3:29" ht="15" customHeight="1" x14ac:dyDescent="0.25">
      <c r="C1282" s="123"/>
      <c r="AB1282" s="117"/>
      <c r="AC1282" s="118"/>
    </row>
    <row r="1283" spans="3:29" ht="15" customHeight="1" x14ac:dyDescent="0.25">
      <c r="C1283" s="123"/>
      <c r="AB1283" s="117"/>
      <c r="AC1283" s="118"/>
    </row>
    <row r="1284" spans="3:29" ht="15" customHeight="1" x14ac:dyDescent="0.25">
      <c r="C1284" s="123"/>
      <c r="AB1284" s="117"/>
      <c r="AC1284" s="118"/>
    </row>
    <row r="1285" spans="3:29" ht="15" customHeight="1" x14ac:dyDescent="0.25">
      <c r="C1285" s="123"/>
      <c r="AB1285" s="117"/>
      <c r="AC1285" s="118"/>
    </row>
    <row r="1286" spans="3:29" ht="15" customHeight="1" x14ac:dyDescent="0.25">
      <c r="C1286" s="123"/>
      <c r="AB1286" s="117"/>
      <c r="AC1286" s="118"/>
    </row>
    <row r="1287" spans="3:29" ht="15" customHeight="1" x14ac:dyDescent="0.25">
      <c r="C1287" s="123"/>
      <c r="AB1287" s="117"/>
      <c r="AC1287" s="118"/>
    </row>
    <row r="1288" spans="3:29" ht="15" customHeight="1" x14ac:dyDescent="0.25">
      <c r="C1288" s="123"/>
      <c r="AB1288" s="117"/>
      <c r="AC1288" s="118"/>
    </row>
    <row r="1289" spans="3:29" ht="15" customHeight="1" x14ac:dyDescent="0.25">
      <c r="C1289" s="123"/>
      <c r="AB1289" s="117"/>
      <c r="AC1289" s="118"/>
    </row>
    <row r="1290" spans="3:29" ht="15" customHeight="1" x14ac:dyDescent="0.25">
      <c r="C1290" s="123"/>
      <c r="AB1290" s="117"/>
      <c r="AC1290" s="118"/>
    </row>
    <row r="1291" spans="3:29" ht="15" customHeight="1" x14ac:dyDescent="0.25">
      <c r="C1291" s="123"/>
      <c r="AB1291" s="117"/>
      <c r="AC1291" s="118"/>
    </row>
    <row r="1292" spans="3:29" ht="15" customHeight="1" x14ac:dyDescent="0.25">
      <c r="C1292" s="123"/>
      <c r="AB1292" s="117"/>
      <c r="AC1292" s="118"/>
    </row>
    <row r="1293" spans="3:29" ht="15" customHeight="1" x14ac:dyDescent="0.25">
      <c r="C1293" s="123"/>
      <c r="AB1293" s="117"/>
      <c r="AC1293" s="118"/>
    </row>
    <row r="1294" spans="3:29" ht="15" customHeight="1" x14ac:dyDescent="0.25">
      <c r="C1294" s="123"/>
      <c r="AB1294" s="117"/>
      <c r="AC1294" s="118"/>
    </row>
    <row r="1295" spans="3:29" ht="15" customHeight="1" x14ac:dyDescent="0.25">
      <c r="C1295" s="123"/>
      <c r="AB1295" s="117"/>
      <c r="AC1295" s="118"/>
    </row>
    <row r="1296" spans="3:29" ht="15" customHeight="1" x14ac:dyDescent="0.25">
      <c r="C1296" s="123"/>
      <c r="AB1296" s="117"/>
      <c r="AC1296" s="118"/>
    </row>
    <row r="1297" spans="3:29" ht="15" customHeight="1" x14ac:dyDescent="0.25">
      <c r="C1297" s="123"/>
      <c r="AB1297" s="117"/>
      <c r="AC1297" s="118"/>
    </row>
    <row r="1298" spans="3:29" ht="15" customHeight="1" x14ac:dyDescent="0.25">
      <c r="C1298" s="123"/>
      <c r="AB1298" s="117"/>
      <c r="AC1298" s="118"/>
    </row>
    <row r="1299" spans="3:29" ht="15" customHeight="1" x14ac:dyDescent="0.25">
      <c r="C1299" s="123"/>
      <c r="AB1299" s="117"/>
      <c r="AC1299" s="118"/>
    </row>
    <row r="1300" spans="3:29" ht="15" customHeight="1" x14ac:dyDescent="0.25">
      <c r="C1300" s="123"/>
      <c r="AB1300" s="117"/>
      <c r="AC1300" s="118"/>
    </row>
    <row r="1301" spans="3:29" ht="15" customHeight="1" x14ac:dyDescent="0.25">
      <c r="C1301" s="123"/>
      <c r="AB1301" s="117"/>
      <c r="AC1301" s="118"/>
    </row>
    <row r="1302" spans="3:29" ht="15" customHeight="1" x14ac:dyDescent="0.25">
      <c r="C1302" s="123"/>
      <c r="AB1302" s="117"/>
      <c r="AC1302" s="118"/>
    </row>
    <row r="1303" spans="3:29" ht="15" customHeight="1" x14ac:dyDescent="0.25">
      <c r="C1303" s="123"/>
      <c r="AB1303" s="117"/>
      <c r="AC1303" s="118"/>
    </row>
    <row r="1304" spans="3:29" ht="15" customHeight="1" x14ac:dyDescent="0.25">
      <c r="C1304" s="123"/>
      <c r="AB1304" s="117"/>
      <c r="AC1304" s="118"/>
    </row>
    <row r="1305" spans="3:29" ht="15" customHeight="1" x14ac:dyDescent="0.25">
      <c r="C1305" s="123"/>
      <c r="AB1305" s="117"/>
      <c r="AC1305" s="118"/>
    </row>
    <row r="1306" spans="3:29" ht="15" customHeight="1" x14ac:dyDescent="0.25">
      <c r="C1306" s="123"/>
      <c r="AB1306" s="117"/>
      <c r="AC1306" s="118"/>
    </row>
    <row r="1307" spans="3:29" ht="15" customHeight="1" x14ac:dyDescent="0.25">
      <c r="C1307" s="123"/>
      <c r="AB1307" s="117"/>
      <c r="AC1307" s="118"/>
    </row>
    <row r="1308" spans="3:29" ht="15" customHeight="1" x14ac:dyDescent="0.25">
      <c r="C1308" s="123"/>
      <c r="AB1308" s="117"/>
      <c r="AC1308" s="118"/>
    </row>
    <row r="1309" spans="3:29" ht="15" customHeight="1" x14ac:dyDescent="0.25">
      <c r="C1309" s="123"/>
      <c r="AB1309" s="117"/>
      <c r="AC1309" s="118"/>
    </row>
    <row r="1310" spans="3:29" ht="15" customHeight="1" x14ac:dyDescent="0.25">
      <c r="C1310" s="123"/>
      <c r="AB1310" s="117"/>
      <c r="AC1310" s="118"/>
    </row>
    <row r="1311" spans="3:29" ht="15" customHeight="1" x14ac:dyDescent="0.25">
      <c r="C1311" s="123"/>
      <c r="AB1311" s="117"/>
      <c r="AC1311" s="118"/>
    </row>
    <row r="1312" spans="3:29" ht="15" customHeight="1" x14ac:dyDescent="0.25">
      <c r="C1312" s="123"/>
      <c r="AB1312" s="117"/>
      <c r="AC1312" s="118"/>
    </row>
    <row r="1313" spans="3:29" ht="15" customHeight="1" x14ac:dyDescent="0.25">
      <c r="C1313" s="123"/>
      <c r="AB1313" s="117"/>
      <c r="AC1313" s="118"/>
    </row>
    <row r="1314" spans="3:29" ht="15" customHeight="1" x14ac:dyDescent="0.25">
      <c r="C1314" s="123"/>
      <c r="AB1314" s="117"/>
      <c r="AC1314" s="118"/>
    </row>
    <row r="1315" spans="3:29" ht="15" customHeight="1" x14ac:dyDescent="0.25">
      <c r="C1315" s="123"/>
      <c r="AB1315" s="117"/>
      <c r="AC1315" s="118"/>
    </row>
    <row r="1316" spans="3:29" ht="15" customHeight="1" x14ac:dyDescent="0.25">
      <c r="C1316" s="123"/>
      <c r="AB1316" s="117"/>
      <c r="AC1316" s="118"/>
    </row>
    <row r="1317" spans="3:29" ht="15" customHeight="1" x14ac:dyDescent="0.25">
      <c r="C1317" s="123"/>
      <c r="AB1317" s="117"/>
      <c r="AC1317" s="118"/>
    </row>
    <row r="1318" spans="3:29" ht="15" customHeight="1" x14ac:dyDescent="0.25">
      <c r="C1318" s="123"/>
      <c r="AB1318" s="117"/>
      <c r="AC1318" s="118"/>
    </row>
    <row r="1319" spans="3:29" ht="15" customHeight="1" x14ac:dyDescent="0.25">
      <c r="C1319" s="123"/>
      <c r="AB1319" s="117"/>
      <c r="AC1319" s="118"/>
    </row>
    <row r="1320" spans="3:29" ht="15" customHeight="1" x14ac:dyDescent="0.25">
      <c r="C1320" s="123"/>
      <c r="AB1320" s="117"/>
      <c r="AC1320" s="118"/>
    </row>
    <row r="1321" spans="3:29" ht="15" customHeight="1" x14ac:dyDescent="0.25">
      <c r="C1321" s="123"/>
      <c r="AB1321" s="117"/>
      <c r="AC1321" s="118"/>
    </row>
    <row r="1322" spans="3:29" ht="15" customHeight="1" x14ac:dyDescent="0.25">
      <c r="C1322" s="123"/>
      <c r="AB1322" s="117"/>
      <c r="AC1322" s="118"/>
    </row>
    <row r="1323" spans="3:29" ht="15" customHeight="1" x14ac:dyDescent="0.25">
      <c r="C1323" s="123"/>
      <c r="AB1323" s="117"/>
      <c r="AC1323" s="118"/>
    </row>
    <row r="1324" spans="3:29" ht="15" customHeight="1" x14ac:dyDescent="0.25">
      <c r="C1324" s="123"/>
      <c r="AB1324" s="117"/>
      <c r="AC1324" s="118"/>
    </row>
    <row r="1325" spans="3:29" ht="15" customHeight="1" x14ac:dyDescent="0.25">
      <c r="C1325" s="123"/>
      <c r="AB1325" s="117"/>
      <c r="AC1325" s="118"/>
    </row>
    <row r="1326" spans="3:29" ht="15" customHeight="1" x14ac:dyDescent="0.25">
      <c r="C1326" s="123"/>
      <c r="AB1326" s="117"/>
      <c r="AC1326" s="118"/>
    </row>
    <row r="1327" spans="3:29" ht="15" customHeight="1" x14ac:dyDescent="0.25">
      <c r="C1327" s="123"/>
      <c r="AB1327" s="117"/>
      <c r="AC1327" s="118"/>
    </row>
    <row r="1328" spans="3:29" ht="15" customHeight="1" x14ac:dyDescent="0.25">
      <c r="C1328" s="123"/>
      <c r="AB1328" s="117"/>
      <c r="AC1328" s="118"/>
    </row>
    <row r="1329" spans="3:29" ht="15" customHeight="1" x14ac:dyDescent="0.25">
      <c r="C1329" s="123"/>
      <c r="AB1329" s="117"/>
      <c r="AC1329" s="118"/>
    </row>
    <row r="1330" spans="3:29" ht="15" customHeight="1" x14ac:dyDescent="0.25">
      <c r="C1330" s="123"/>
      <c r="AB1330" s="117"/>
      <c r="AC1330" s="118"/>
    </row>
    <row r="1331" spans="3:29" ht="15" customHeight="1" x14ac:dyDescent="0.25">
      <c r="C1331" s="123"/>
      <c r="AB1331" s="117"/>
      <c r="AC1331" s="118"/>
    </row>
    <row r="1332" spans="3:29" ht="15" customHeight="1" x14ac:dyDescent="0.25">
      <c r="C1332" s="123"/>
      <c r="AB1332" s="117"/>
      <c r="AC1332" s="118"/>
    </row>
    <row r="1333" spans="3:29" ht="15" customHeight="1" x14ac:dyDescent="0.25">
      <c r="C1333" s="123"/>
      <c r="AB1333" s="117"/>
      <c r="AC1333" s="118"/>
    </row>
    <row r="1334" spans="3:29" ht="15" customHeight="1" x14ac:dyDescent="0.25">
      <c r="C1334" s="123"/>
      <c r="AB1334" s="117"/>
      <c r="AC1334" s="118"/>
    </row>
    <row r="1335" spans="3:29" ht="15" customHeight="1" x14ac:dyDescent="0.25">
      <c r="C1335" s="123"/>
      <c r="AB1335" s="117"/>
      <c r="AC1335" s="118"/>
    </row>
    <row r="1336" spans="3:29" ht="15" customHeight="1" x14ac:dyDescent="0.25">
      <c r="C1336" s="123"/>
      <c r="AB1336" s="117"/>
      <c r="AC1336" s="118"/>
    </row>
    <row r="1337" spans="3:29" ht="15" customHeight="1" x14ac:dyDescent="0.25">
      <c r="C1337" s="123"/>
      <c r="AB1337" s="117"/>
      <c r="AC1337" s="118"/>
    </row>
    <row r="1338" spans="3:29" ht="15" customHeight="1" x14ac:dyDescent="0.25">
      <c r="C1338" s="123"/>
      <c r="AB1338" s="117"/>
      <c r="AC1338" s="118"/>
    </row>
    <row r="1339" spans="3:29" ht="15" customHeight="1" x14ac:dyDescent="0.25">
      <c r="C1339" s="123"/>
      <c r="AB1339" s="117"/>
      <c r="AC1339" s="118"/>
    </row>
    <row r="1340" spans="3:29" ht="15" customHeight="1" x14ac:dyDescent="0.25">
      <c r="C1340" s="123"/>
      <c r="AB1340" s="117"/>
      <c r="AC1340" s="118"/>
    </row>
    <row r="1341" spans="3:29" ht="15" customHeight="1" x14ac:dyDescent="0.25">
      <c r="C1341" s="123"/>
      <c r="AB1341" s="117"/>
      <c r="AC1341" s="118"/>
    </row>
    <row r="1342" spans="3:29" ht="15" customHeight="1" x14ac:dyDescent="0.25">
      <c r="C1342" s="123"/>
      <c r="AB1342" s="117"/>
      <c r="AC1342" s="118"/>
    </row>
    <row r="1343" spans="3:29" ht="15" customHeight="1" x14ac:dyDescent="0.25">
      <c r="C1343" s="123"/>
      <c r="AB1343" s="117"/>
      <c r="AC1343" s="118"/>
    </row>
    <row r="1344" spans="3:29" ht="15" customHeight="1" x14ac:dyDescent="0.25">
      <c r="C1344" s="123"/>
      <c r="AB1344" s="117"/>
      <c r="AC1344" s="118"/>
    </row>
    <row r="1345" spans="3:29" ht="15" customHeight="1" x14ac:dyDescent="0.25">
      <c r="C1345" s="123"/>
      <c r="AB1345" s="117"/>
      <c r="AC1345" s="118"/>
    </row>
    <row r="1346" spans="3:29" ht="15" customHeight="1" x14ac:dyDescent="0.25">
      <c r="C1346" s="123"/>
      <c r="AB1346" s="117"/>
      <c r="AC1346" s="118"/>
    </row>
    <row r="1347" spans="3:29" ht="15" customHeight="1" x14ac:dyDescent="0.25">
      <c r="C1347" s="123"/>
      <c r="AB1347" s="117"/>
      <c r="AC1347" s="118"/>
    </row>
    <row r="1348" spans="3:29" ht="15" customHeight="1" x14ac:dyDescent="0.25">
      <c r="C1348" s="123"/>
      <c r="AB1348" s="117"/>
      <c r="AC1348" s="118"/>
    </row>
    <row r="1349" spans="3:29" ht="15" customHeight="1" x14ac:dyDescent="0.25">
      <c r="C1349" s="123"/>
      <c r="AB1349" s="117"/>
      <c r="AC1349" s="118"/>
    </row>
    <row r="1350" spans="3:29" ht="15" customHeight="1" x14ac:dyDescent="0.25">
      <c r="C1350" s="123"/>
      <c r="AB1350" s="117"/>
      <c r="AC1350" s="118"/>
    </row>
    <row r="1351" spans="3:29" ht="15" customHeight="1" x14ac:dyDescent="0.25">
      <c r="C1351" s="123"/>
      <c r="AB1351" s="117"/>
      <c r="AC1351" s="118"/>
    </row>
    <row r="1352" spans="3:29" ht="15" customHeight="1" x14ac:dyDescent="0.25">
      <c r="C1352" s="123"/>
      <c r="AB1352" s="117"/>
      <c r="AC1352" s="118"/>
    </row>
    <row r="1353" spans="3:29" ht="15" customHeight="1" x14ac:dyDescent="0.25">
      <c r="C1353" s="123"/>
      <c r="AB1353" s="117"/>
      <c r="AC1353" s="118"/>
    </row>
    <row r="1354" spans="3:29" ht="15" customHeight="1" x14ac:dyDescent="0.25">
      <c r="C1354" s="123"/>
      <c r="AB1354" s="117"/>
      <c r="AC1354" s="118"/>
    </row>
    <row r="1355" spans="3:29" ht="15" customHeight="1" x14ac:dyDescent="0.25">
      <c r="C1355" s="123"/>
      <c r="AB1355" s="117"/>
      <c r="AC1355" s="118"/>
    </row>
    <row r="1356" spans="3:29" ht="15" customHeight="1" x14ac:dyDescent="0.25">
      <c r="C1356" s="123"/>
      <c r="AB1356" s="117"/>
      <c r="AC1356" s="118"/>
    </row>
    <row r="1357" spans="3:29" ht="15" customHeight="1" x14ac:dyDescent="0.25">
      <c r="C1357" s="123"/>
      <c r="AB1357" s="117"/>
      <c r="AC1357" s="118"/>
    </row>
    <row r="1358" spans="3:29" ht="15" customHeight="1" x14ac:dyDescent="0.25">
      <c r="C1358" s="123"/>
      <c r="AB1358" s="117"/>
      <c r="AC1358" s="118"/>
    </row>
    <row r="1359" spans="3:29" ht="15" customHeight="1" x14ac:dyDescent="0.25">
      <c r="C1359" s="123"/>
      <c r="AB1359" s="117"/>
      <c r="AC1359" s="118"/>
    </row>
    <row r="1360" spans="3:29" ht="15" customHeight="1" x14ac:dyDescent="0.25">
      <c r="C1360" s="123"/>
      <c r="AB1360" s="117"/>
      <c r="AC1360" s="118"/>
    </row>
    <row r="1361" spans="3:29" ht="15" customHeight="1" x14ac:dyDescent="0.25">
      <c r="C1361" s="123"/>
      <c r="AB1361" s="117"/>
      <c r="AC1361" s="118"/>
    </row>
    <row r="1362" spans="3:29" ht="15" customHeight="1" x14ac:dyDescent="0.25">
      <c r="C1362" s="123"/>
      <c r="AB1362" s="117"/>
      <c r="AC1362" s="118"/>
    </row>
    <row r="1363" spans="3:29" ht="15" customHeight="1" x14ac:dyDescent="0.25">
      <c r="C1363" s="123"/>
      <c r="AB1363" s="117"/>
      <c r="AC1363" s="118"/>
    </row>
    <row r="1364" spans="3:29" ht="15" customHeight="1" x14ac:dyDescent="0.25">
      <c r="C1364" s="123"/>
      <c r="AB1364" s="117"/>
      <c r="AC1364" s="118"/>
    </row>
    <row r="1365" spans="3:29" ht="15" customHeight="1" x14ac:dyDescent="0.25">
      <c r="C1365" s="123"/>
      <c r="AB1365" s="117"/>
      <c r="AC1365" s="118"/>
    </row>
    <row r="1366" spans="3:29" ht="15" customHeight="1" x14ac:dyDescent="0.25">
      <c r="C1366" s="123"/>
      <c r="AB1366" s="117"/>
      <c r="AC1366" s="118"/>
    </row>
    <row r="1367" spans="3:29" ht="15" customHeight="1" x14ac:dyDescent="0.25">
      <c r="C1367" s="123"/>
      <c r="AB1367" s="117"/>
      <c r="AC1367" s="118"/>
    </row>
    <row r="1368" spans="3:29" ht="15" customHeight="1" x14ac:dyDescent="0.25">
      <c r="C1368" s="123"/>
      <c r="AB1368" s="117"/>
      <c r="AC1368" s="118"/>
    </row>
    <row r="1369" spans="3:29" ht="15" customHeight="1" x14ac:dyDescent="0.25">
      <c r="C1369" s="123"/>
      <c r="AB1369" s="117"/>
      <c r="AC1369" s="118"/>
    </row>
    <row r="1370" spans="3:29" ht="15" customHeight="1" x14ac:dyDescent="0.25">
      <c r="C1370" s="123"/>
      <c r="AB1370" s="117"/>
      <c r="AC1370" s="118"/>
    </row>
    <row r="1371" spans="3:29" ht="15" customHeight="1" x14ac:dyDescent="0.25">
      <c r="C1371" s="123"/>
      <c r="AB1371" s="117"/>
      <c r="AC1371" s="118"/>
    </row>
    <row r="1372" spans="3:29" ht="15" customHeight="1" x14ac:dyDescent="0.25">
      <c r="C1372" s="123"/>
      <c r="AB1372" s="117"/>
      <c r="AC1372" s="118"/>
    </row>
    <row r="1373" spans="3:29" ht="15" customHeight="1" x14ac:dyDescent="0.25">
      <c r="C1373" s="123"/>
      <c r="AB1373" s="117"/>
      <c r="AC1373" s="118"/>
    </row>
    <row r="1374" spans="3:29" ht="15" customHeight="1" x14ac:dyDescent="0.25">
      <c r="C1374" s="123"/>
      <c r="AB1374" s="117"/>
      <c r="AC1374" s="118"/>
    </row>
    <row r="1375" spans="3:29" ht="15" customHeight="1" x14ac:dyDescent="0.25">
      <c r="C1375" s="123"/>
      <c r="AB1375" s="117"/>
      <c r="AC1375" s="118"/>
    </row>
    <row r="1376" spans="3:29" ht="15" customHeight="1" x14ac:dyDescent="0.25">
      <c r="C1376" s="123"/>
      <c r="AB1376" s="117"/>
      <c r="AC1376" s="118"/>
    </row>
    <row r="1377" spans="3:29" ht="15" customHeight="1" x14ac:dyDescent="0.25">
      <c r="C1377" s="123"/>
      <c r="AB1377" s="117"/>
      <c r="AC1377" s="118"/>
    </row>
    <row r="1378" spans="3:29" ht="15" customHeight="1" x14ac:dyDescent="0.25">
      <c r="C1378" s="123"/>
      <c r="AB1378" s="117"/>
      <c r="AC1378" s="118"/>
    </row>
    <row r="1379" spans="3:29" ht="15" customHeight="1" x14ac:dyDescent="0.25">
      <c r="C1379" s="123"/>
      <c r="AB1379" s="117"/>
      <c r="AC1379" s="118"/>
    </row>
    <row r="1380" spans="3:29" ht="15" customHeight="1" x14ac:dyDescent="0.25">
      <c r="C1380" s="123"/>
      <c r="AB1380" s="117"/>
      <c r="AC1380" s="118"/>
    </row>
    <row r="1381" spans="3:29" ht="15" customHeight="1" x14ac:dyDescent="0.25">
      <c r="C1381" s="123"/>
      <c r="AB1381" s="117"/>
      <c r="AC1381" s="118"/>
    </row>
    <row r="1382" spans="3:29" ht="15" customHeight="1" x14ac:dyDescent="0.25">
      <c r="C1382" s="123"/>
      <c r="AB1382" s="117"/>
      <c r="AC1382" s="118"/>
    </row>
    <row r="1383" spans="3:29" ht="15" customHeight="1" x14ac:dyDescent="0.25">
      <c r="C1383" s="123"/>
      <c r="AB1383" s="117"/>
      <c r="AC1383" s="118"/>
    </row>
    <row r="1384" spans="3:29" ht="15" customHeight="1" x14ac:dyDescent="0.25">
      <c r="C1384" s="123"/>
      <c r="AB1384" s="117"/>
      <c r="AC1384" s="118"/>
    </row>
    <row r="1385" spans="3:29" ht="15" customHeight="1" x14ac:dyDescent="0.25">
      <c r="C1385" s="123"/>
      <c r="AB1385" s="117"/>
      <c r="AC1385" s="118"/>
    </row>
    <row r="1386" spans="3:29" ht="15" customHeight="1" x14ac:dyDescent="0.25">
      <c r="C1386" s="123"/>
      <c r="AB1386" s="117"/>
      <c r="AC1386" s="118"/>
    </row>
    <row r="1387" spans="3:29" ht="15" customHeight="1" x14ac:dyDescent="0.25">
      <c r="C1387" s="123"/>
      <c r="AB1387" s="117"/>
      <c r="AC1387" s="118"/>
    </row>
    <row r="1388" spans="3:29" ht="15" customHeight="1" x14ac:dyDescent="0.25">
      <c r="C1388" s="123"/>
      <c r="AB1388" s="117"/>
      <c r="AC1388" s="118"/>
    </row>
    <row r="1389" spans="3:29" ht="15" customHeight="1" x14ac:dyDescent="0.25">
      <c r="C1389" s="123"/>
      <c r="AB1389" s="117"/>
      <c r="AC1389" s="118"/>
    </row>
    <row r="1390" spans="3:29" ht="15" customHeight="1" x14ac:dyDescent="0.25">
      <c r="C1390" s="123"/>
      <c r="AB1390" s="117"/>
      <c r="AC1390" s="118"/>
    </row>
    <row r="1391" spans="3:29" ht="15" customHeight="1" x14ac:dyDescent="0.25">
      <c r="C1391" s="123"/>
      <c r="AB1391" s="117"/>
      <c r="AC1391" s="118"/>
    </row>
    <row r="1392" spans="3:29" ht="15" customHeight="1" x14ac:dyDescent="0.25">
      <c r="C1392" s="123"/>
      <c r="AB1392" s="117"/>
      <c r="AC1392" s="118"/>
    </row>
    <row r="1393" spans="3:29" ht="15" customHeight="1" x14ac:dyDescent="0.25">
      <c r="C1393" s="123"/>
      <c r="AB1393" s="117"/>
      <c r="AC1393" s="118"/>
    </row>
    <row r="1394" spans="3:29" ht="15" customHeight="1" x14ac:dyDescent="0.25">
      <c r="C1394" s="123"/>
      <c r="AB1394" s="117"/>
      <c r="AC1394" s="118"/>
    </row>
    <row r="1395" spans="3:29" ht="15" customHeight="1" x14ac:dyDescent="0.25">
      <c r="C1395" s="123"/>
      <c r="AB1395" s="117"/>
      <c r="AC1395" s="118"/>
    </row>
    <row r="1396" spans="3:29" ht="15" customHeight="1" x14ac:dyDescent="0.25">
      <c r="C1396" s="123"/>
      <c r="AB1396" s="117"/>
      <c r="AC1396" s="118"/>
    </row>
    <row r="1397" spans="3:29" ht="15" customHeight="1" x14ac:dyDescent="0.25">
      <c r="C1397" s="123"/>
      <c r="AB1397" s="117"/>
      <c r="AC1397" s="118"/>
    </row>
    <row r="1398" spans="3:29" ht="15" customHeight="1" x14ac:dyDescent="0.25">
      <c r="C1398" s="123"/>
      <c r="AB1398" s="117"/>
      <c r="AC1398" s="118"/>
    </row>
    <row r="1399" spans="3:29" ht="15" customHeight="1" x14ac:dyDescent="0.25">
      <c r="C1399" s="123"/>
      <c r="AB1399" s="117"/>
      <c r="AC1399" s="118"/>
    </row>
    <row r="1400" spans="3:29" ht="15" customHeight="1" x14ac:dyDescent="0.25">
      <c r="C1400" s="123"/>
      <c r="AB1400" s="117"/>
      <c r="AC1400" s="118"/>
    </row>
    <row r="1401" spans="3:29" ht="15" customHeight="1" x14ac:dyDescent="0.25">
      <c r="C1401" s="123"/>
      <c r="AB1401" s="117"/>
      <c r="AC1401" s="118"/>
    </row>
    <row r="1402" spans="3:29" ht="15" customHeight="1" x14ac:dyDescent="0.25">
      <c r="C1402" s="123"/>
      <c r="AB1402" s="117"/>
      <c r="AC1402" s="118"/>
    </row>
    <row r="1403" spans="3:29" ht="15" customHeight="1" x14ac:dyDescent="0.25">
      <c r="C1403" s="123"/>
      <c r="AB1403" s="117"/>
      <c r="AC1403" s="118"/>
    </row>
    <row r="1404" spans="3:29" ht="15" customHeight="1" x14ac:dyDescent="0.25">
      <c r="C1404" s="123"/>
      <c r="AB1404" s="117"/>
      <c r="AC1404" s="118"/>
    </row>
    <row r="1405" spans="3:29" ht="15" customHeight="1" x14ac:dyDescent="0.25">
      <c r="C1405" s="123"/>
      <c r="AB1405" s="117"/>
      <c r="AC1405" s="118"/>
    </row>
    <row r="1406" spans="3:29" ht="15" customHeight="1" x14ac:dyDescent="0.25">
      <c r="C1406" s="123"/>
      <c r="AB1406" s="117"/>
      <c r="AC1406" s="118"/>
    </row>
    <row r="1407" spans="3:29" ht="15" customHeight="1" x14ac:dyDescent="0.25">
      <c r="C1407" s="123"/>
      <c r="AB1407" s="117"/>
      <c r="AC1407" s="118"/>
    </row>
    <row r="1408" spans="3:29" ht="15" customHeight="1" x14ac:dyDescent="0.25">
      <c r="C1408" s="123"/>
      <c r="AB1408" s="117"/>
      <c r="AC1408" s="118"/>
    </row>
    <row r="1409" spans="1:31" ht="15" customHeight="1" x14ac:dyDescent="0.25">
      <c r="C1409" s="123"/>
      <c r="AB1409" s="117"/>
      <c r="AC1409" s="118"/>
    </row>
    <row r="1410" spans="1:31" ht="15" customHeight="1" x14ac:dyDescent="0.25">
      <c r="C1410" s="123"/>
      <c r="AB1410" s="117"/>
      <c r="AC1410" s="118"/>
    </row>
    <row r="1411" spans="1:31" ht="15" customHeight="1" x14ac:dyDescent="0.25">
      <c r="C1411" s="123"/>
      <c r="AB1411" s="117"/>
      <c r="AC1411" s="118"/>
    </row>
    <row r="1412" spans="1:31" ht="15" customHeight="1" x14ac:dyDescent="0.25">
      <c r="C1412" s="123"/>
      <c r="AB1412" s="117"/>
      <c r="AC1412" s="118"/>
    </row>
    <row r="1413" spans="1:31" ht="15" customHeight="1" x14ac:dyDescent="0.25">
      <c r="C1413" s="123"/>
      <c r="AB1413" s="117"/>
      <c r="AC1413" s="118"/>
    </row>
    <row r="1414" spans="1:31" ht="15" customHeight="1" x14ac:dyDescent="0.25">
      <c r="C1414" s="123"/>
      <c r="AB1414" s="117"/>
      <c r="AC1414" s="118"/>
    </row>
    <row r="1415" spans="1:31" ht="15" customHeight="1" x14ac:dyDescent="0.25">
      <c r="C1415" s="123"/>
      <c r="AB1415" s="117"/>
      <c r="AC1415" s="118"/>
    </row>
    <row r="1416" spans="1:31" ht="15" customHeight="1" x14ac:dyDescent="0.25">
      <c r="C1416" s="123"/>
      <c r="AB1416" s="117"/>
      <c r="AC1416" s="118"/>
    </row>
    <row r="1417" spans="1:31" ht="15" customHeight="1" x14ac:dyDescent="0.25">
      <c r="C1417" s="123"/>
      <c r="AB1417" s="117"/>
      <c r="AC1417" s="118"/>
    </row>
    <row r="1418" spans="1:31" ht="15" customHeight="1" x14ac:dyDescent="0.25">
      <c r="C1418" s="123"/>
      <c r="AB1418" s="117"/>
      <c r="AC1418" s="118"/>
    </row>
    <row r="1419" spans="1:31" ht="15" customHeight="1" x14ac:dyDescent="0.25">
      <c r="C1419" s="123"/>
      <c r="AB1419" s="117"/>
      <c r="AC1419" s="118"/>
    </row>
    <row r="1420" spans="1:31" ht="15" customHeight="1" x14ac:dyDescent="0.25">
      <c r="C1420" s="123"/>
      <c r="AB1420" s="117"/>
      <c r="AC1420" s="118"/>
    </row>
    <row r="1421" spans="1:31" ht="15" customHeight="1" x14ac:dyDescent="0.25">
      <c r="C1421" s="123"/>
    </row>
    <row r="1422" spans="1:31" s="115" customFormat="1" ht="15" customHeight="1" x14ac:dyDescent="0.25">
      <c r="A1422" s="83"/>
      <c r="B1422" s="83"/>
      <c r="C1422" s="123"/>
      <c r="G1422" s="121"/>
      <c r="H1422" s="121"/>
      <c r="I1422" s="121"/>
      <c r="J1422" s="121"/>
      <c r="K1422" s="121"/>
      <c r="L1422" s="121"/>
      <c r="N1422" s="118"/>
      <c r="O1422" s="122"/>
      <c r="P1422" s="120"/>
      <c r="Q1422" s="120"/>
      <c r="Z1422" s="116"/>
      <c r="AA1422" s="117"/>
      <c r="AB1422" s="118"/>
      <c r="AC1422" s="83"/>
      <c r="AD1422" s="83"/>
      <c r="AE1422" s="83"/>
    </row>
    <row r="1423" spans="1:31" s="115" customFormat="1" ht="15" customHeight="1" x14ac:dyDescent="0.25">
      <c r="A1423" s="83"/>
      <c r="B1423" s="83"/>
      <c r="C1423" s="123"/>
      <c r="G1423" s="121"/>
      <c r="H1423" s="121"/>
      <c r="I1423" s="121"/>
      <c r="J1423" s="121"/>
      <c r="K1423" s="121"/>
      <c r="L1423" s="121"/>
      <c r="N1423" s="118"/>
      <c r="O1423" s="122"/>
      <c r="P1423" s="120"/>
      <c r="Q1423" s="120"/>
      <c r="Z1423" s="116"/>
      <c r="AA1423" s="117"/>
      <c r="AB1423" s="118"/>
      <c r="AC1423" s="83"/>
      <c r="AD1423" s="83"/>
      <c r="AE1423" s="83"/>
    </row>
    <row r="1424" spans="1:31" s="115" customFormat="1" ht="15" customHeight="1" x14ac:dyDescent="0.25">
      <c r="A1424" s="83"/>
      <c r="B1424" s="83"/>
      <c r="C1424" s="123"/>
      <c r="G1424" s="121"/>
      <c r="H1424" s="121"/>
      <c r="I1424" s="121"/>
      <c r="J1424" s="121"/>
      <c r="K1424" s="121"/>
      <c r="L1424" s="121"/>
      <c r="N1424" s="118"/>
      <c r="O1424" s="122"/>
      <c r="P1424" s="120"/>
      <c r="Q1424" s="120"/>
      <c r="Z1424" s="116"/>
      <c r="AA1424" s="117"/>
      <c r="AB1424" s="118"/>
      <c r="AC1424" s="83"/>
      <c r="AD1424" s="83"/>
      <c r="AE1424" s="83"/>
    </row>
    <row r="1425" spans="1:31" s="115" customFormat="1" ht="15" customHeight="1" x14ac:dyDescent="0.25">
      <c r="A1425" s="83"/>
      <c r="B1425" s="83"/>
      <c r="C1425" s="123"/>
      <c r="G1425" s="121"/>
      <c r="H1425" s="121"/>
      <c r="I1425" s="121"/>
      <c r="J1425" s="121"/>
      <c r="K1425" s="121"/>
      <c r="L1425" s="121"/>
      <c r="N1425" s="118"/>
      <c r="O1425" s="122"/>
      <c r="P1425" s="120"/>
      <c r="Q1425" s="120"/>
      <c r="Z1425" s="116"/>
      <c r="AA1425" s="117"/>
      <c r="AB1425" s="118"/>
      <c r="AC1425" s="83"/>
      <c r="AD1425" s="83"/>
      <c r="AE1425" s="83"/>
    </row>
    <row r="1426" spans="1:31" s="115" customFormat="1" ht="15" customHeight="1" x14ac:dyDescent="0.25">
      <c r="A1426" s="83"/>
      <c r="B1426" s="83"/>
      <c r="C1426" s="123"/>
      <c r="G1426" s="121"/>
      <c r="H1426" s="121"/>
      <c r="I1426" s="121"/>
      <c r="J1426" s="121"/>
      <c r="K1426" s="121"/>
      <c r="L1426" s="121"/>
      <c r="N1426" s="118"/>
      <c r="O1426" s="122"/>
      <c r="P1426" s="120"/>
      <c r="Q1426" s="120"/>
      <c r="Z1426" s="116"/>
      <c r="AA1426" s="117"/>
      <c r="AB1426" s="118"/>
      <c r="AC1426" s="83"/>
      <c r="AD1426" s="83"/>
      <c r="AE1426" s="83"/>
    </row>
    <row r="1427" spans="1:31" s="115" customFormat="1" ht="15" customHeight="1" x14ac:dyDescent="0.25">
      <c r="A1427" s="83"/>
      <c r="B1427" s="83"/>
      <c r="C1427" s="123"/>
      <c r="G1427" s="121"/>
      <c r="H1427" s="121"/>
      <c r="I1427" s="121"/>
      <c r="J1427" s="121"/>
      <c r="K1427" s="121"/>
      <c r="L1427" s="121"/>
      <c r="N1427" s="118"/>
      <c r="O1427" s="122"/>
      <c r="P1427" s="120"/>
      <c r="Q1427" s="120"/>
      <c r="Z1427" s="116"/>
      <c r="AA1427" s="117"/>
      <c r="AB1427" s="118"/>
      <c r="AC1427" s="83"/>
      <c r="AD1427" s="83"/>
      <c r="AE1427" s="83"/>
    </row>
    <row r="1428" spans="1:31" s="115" customFormat="1" ht="15" customHeight="1" x14ac:dyDescent="0.25">
      <c r="A1428" s="83"/>
      <c r="B1428" s="83"/>
      <c r="C1428" s="123"/>
      <c r="G1428" s="121"/>
      <c r="H1428" s="121"/>
      <c r="I1428" s="121"/>
      <c r="J1428" s="121"/>
      <c r="K1428" s="121"/>
      <c r="L1428" s="121"/>
      <c r="N1428" s="118"/>
      <c r="O1428" s="122"/>
      <c r="P1428" s="120"/>
      <c r="Q1428" s="120"/>
      <c r="Z1428" s="116"/>
      <c r="AA1428" s="117"/>
      <c r="AB1428" s="118"/>
      <c r="AC1428" s="83"/>
      <c r="AD1428" s="83"/>
      <c r="AE1428" s="83"/>
    </row>
    <row r="1429" spans="1:31" s="115" customFormat="1" ht="15" customHeight="1" x14ac:dyDescent="0.25">
      <c r="A1429" s="83"/>
      <c r="B1429" s="83"/>
      <c r="C1429" s="123"/>
      <c r="G1429" s="121"/>
      <c r="H1429" s="121"/>
      <c r="I1429" s="121"/>
      <c r="J1429" s="121"/>
      <c r="K1429" s="121"/>
      <c r="L1429" s="121"/>
      <c r="N1429" s="118"/>
      <c r="O1429" s="122"/>
      <c r="P1429" s="120"/>
      <c r="Q1429" s="120"/>
      <c r="Z1429" s="116"/>
      <c r="AA1429" s="117"/>
      <c r="AB1429" s="118"/>
      <c r="AC1429" s="83"/>
      <c r="AD1429" s="83"/>
      <c r="AE1429" s="83"/>
    </row>
    <row r="1430" spans="1:31" s="115" customFormat="1" ht="15" customHeight="1" x14ac:dyDescent="0.25">
      <c r="A1430" s="83"/>
      <c r="B1430" s="83"/>
      <c r="C1430" s="123"/>
      <c r="G1430" s="121"/>
      <c r="H1430" s="121"/>
      <c r="I1430" s="121"/>
      <c r="J1430" s="121"/>
      <c r="K1430" s="121"/>
      <c r="L1430" s="121"/>
      <c r="N1430" s="118"/>
      <c r="O1430" s="122"/>
      <c r="P1430" s="120"/>
      <c r="Q1430" s="120"/>
      <c r="Z1430" s="116"/>
      <c r="AA1430" s="117"/>
      <c r="AB1430" s="118"/>
      <c r="AC1430" s="83"/>
      <c r="AD1430" s="83"/>
      <c r="AE1430" s="83"/>
    </row>
    <row r="1431" spans="1:31" s="115" customFormat="1" ht="15" customHeight="1" x14ac:dyDescent="0.25">
      <c r="A1431" s="83"/>
      <c r="B1431" s="83"/>
      <c r="C1431" s="123"/>
      <c r="G1431" s="121"/>
      <c r="H1431" s="121"/>
      <c r="I1431" s="121"/>
      <c r="J1431" s="121"/>
      <c r="K1431" s="121"/>
      <c r="L1431" s="121"/>
      <c r="N1431" s="118"/>
      <c r="O1431" s="122"/>
      <c r="P1431" s="120"/>
      <c r="Q1431" s="120"/>
      <c r="Z1431" s="116"/>
      <c r="AA1431" s="117"/>
      <c r="AB1431" s="118"/>
      <c r="AC1431" s="83"/>
      <c r="AD1431" s="83"/>
      <c r="AE1431" s="83"/>
    </row>
    <row r="1432" spans="1:31" s="115" customFormat="1" ht="15" customHeight="1" x14ac:dyDescent="0.25">
      <c r="A1432" s="83"/>
      <c r="B1432" s="83"/>
      <c r="C1432" s="123"/>
      <c r="G1432" s="121"/>
      <c r="H1432" s="121"/>
      <c r="I1432" s="121"/>
      <c r="J1432" s="121"/>
      <c r="K1432" s="121"/>
      <c r="L1432" s="121"/>
      <c r="N1432" s="118"/>
      <c r="O1432" s="122"/>
      <c r="P1432" s="120"/>
      <c r="Q1432" s="120"/>
      <c r="Z1432" s="116"/>
      <c r="AA1432" s="117"/>
      <c r="AB1432" s="118"/>
      <c r="AC1432" s="83"/>
      <c r="AD1432" s="83"/>
      <c r="AE1432" s="83"/>
    </row>
    <row r="1433" spans="1:31" s="115" customFormat="1" ht="15" customHeight="1" x14ac:dyDescent="0.25">
      <c r="A1433" s="83"/>
      <c r="B1433" s="83"/>
      <c r="C1433" s="123"/>
      <c r="G1433" s="121"/>
      <c r="H1433" s="121"/>
      <c r="I1433" s="121"/>
      <c r="J1433" s="121"/>
      <c r="K1433" s="121"/>
      <c r="L1433" s="121"/>
      <c r="N1433" s="118"/>
      <c r="O1433" s="122"/>
      <c r="P1433" s="120"/>
      <c r="Q1433" s="120"/>
      <c r="Z1433" s="116"/>
      <c r="AA1433" s="117"/>
      <c r="AB1433" s="118"/>
      <c r="AC1433" s="83"/>
      <c r="AD1433" s="83"/>
      <c r="AE1433" s="83"/>
    </row>
    <row r="1434" spans="1:31" s="115" customFormat="1" ht="15" customHeight="1" x14ac:dyDescent="0.25">
      <c r="A1434" s="83"/>
      <c r="B1434" s="83"/>
      <c r="C1434" s="123"/>
      <c r="G1434" s="121"/>
      <c r="H1434" s="121"/>
      <c r="I1434" s="121"/>
      <c r="J1434" s="121"/>
      <c r="K1434" s="121"/>
      <c r="L1434" s="121"/>
      <c r="N1434" s="118"/>
      <c r="O1434" s="122"/>
      <c r="P1434" s="120"/>
      <c r="Q1434" s="120"/>
      <c r="Z1434" s="116"/>
      <c r="AA1434" s="117"/>
      <c r="AB1434" s="118"/>
      <c r="AC1434" s="83"/>
      <c r="AD1434" s="83"/>
      <c r="AE1434" s="83"/>
    </row>
    <row r="1435" spans="1:31" s="115" customFormat="1" ht="15" customHeight="1" x14ac:dyDescent="0.25">
      <c r="A1435" s="83"/>
      <c r="B1435" s="83"/>
      <c r="C1435" s="123"/>
      <c r="G1435" s="121"/>
      <c r="H1435" s="121"/>
      <c r="I1435" s="121"/>
      <c r="J1435" s="121"/>
      <c r="K1435" s="121"/>
      <c r="L1435" s="121"/>
      <c r="N1435" s="118"/>
      <c r="O1435" s="122"/>
      <c r="P1435" s="120"/>
      <c r="Q1435" s="120"/>
      <c r="Z1435" s="116"/>
      <c r="AA1435" s="117"/>
      <c r="AB1435" s="118"/>
      <c r="AC1435" s="83"/>
      <c r="AD1435" s="83"/>
      <c r="AE1435" s="83"/>
    </row>
    <row r="1436" spans="1:31" s="115" customFormat="1" ht="15" customHeight="1" x14ac:dyDescent="0.25">
      <c r="A1436" s="83"/>
      <c r="B1436" s="83"/>
      <c r="C1436" s="123"/>
      <c r="G1436" s="121"/>
      <c r="H1436" s="121"/>
      <c r="I1436" s="121"/>
      <c r="J1436" s="121"/>
      <c r="K1436" s="121"/>
      <c r="L1436" s="121"/>
      <c r="N1436" s="118"/>
      <c r="O1436" s="122"/>
      <c r="P1436" s="120"/>
      <c r="Q1436" s="120"/>
      <c r="Z1436" s="116"/>
      <c r="AA1436" s="117"/>
      <c r="AB1436" s="118"/>
      <c r="AC1436" s="83"/>
      <c r="AD1436" s="83"/>
      <c r="AE1436" s="83"/>
    </row>
    <row r="1437" spans="1:31" s="115" customFormat="1" ht="15" customHeight="1" x14ac:dyDescent="0.25">
      <c r="A1437" s="83"/>
      <c r="B1437" s="83"/>
      <c r="C1437" s="123"/>
      <c r="G1437" s="121"/>
      <c r="H1437" s="121"/>
      <c r="I1437" s="121"/>
      <c r="J1437" s="121"/>
      <c r="K1437" s="121"/>
      <c r="L1437" s="121"/>
      <c r="N1437" s="118"/>
      <c r="O1437" s="122"/>
      <c r="P1437" s="120"/>
      <c r="Q1437" s="120"/>
      <c r="Z1437" s="116"/>
      <c r="AA1437" s="117"/>
      <c r="AB1437" s="118"/>
      <c r="AC1437" s="83"/>
      <c r="AD1437" s="83"/>
      <c r="AE1437" s="83"/>
    </row>
    <row r="1438" spans="1:31" s="115" customFormat="1" ht="15" customHeight="1" x14ac:dyDescent="0.25">
      <c r="A1438" s="83"/>
      <c r="B1438" s="83"/>
      <c r="C1438" s="123"/>
      <c r="G1438" s="121"/>
      <c r="H1438" s="121"/>
      <c r="I1438" s="121"/>
      <c r="J1438" s="121"/>
      <c r="K1438" s="121"/>
      <c r="L1438" s="121"/>
      <c r="N1438" s="118"/>
      <c r="O1438" s="122"/>
      <c r="P1438" s="120"/>
      <c r="Q1438" s="120"/>
      <c r="Z1438" s="116"/>
      <c r="AA1438" s="117"/>
      <c r="AB1438" s="118"/>
      <c r="AC1438" s="83"/>
      <c r="AD1438" s="83"/>
      <c r="AE1438" s="83"/>
    </row>
    <row r="1439" spans="1:31" s="115" customFormat="1" ht="15" customHeight="1" x14ac:dyDescent="0.25">
      <c r="A1439" s="83"/>
      <c r="B1439" s="83"/>
      <c r="C1439" s="123"/>
      <c r="G1439" s="121"/>
      <c r="H1439" s="121"/>
      <c r="I1439" s="121"/>
      <c r="J1439" s="121"/>
      <c r="K1439" s="121"/>
      <c r="L1439" s="121"/>
      <c r="N1439" s="118"/>
      <c r="O1439" s="122"/>
      <c r="P1439" s="120"/>
      <c r="Q1439" s="120"/>
      <c r="Z1439" s="116"/>
      <c r="AA1439" s="117"/>
      <c r="AB1439" s="118"/>
      <c r="AC1439" s="83"/>
      <c r="AD1439" s="83"/>
      <c r="AE1439" s="83"/>
    </row>
    <row r="1440" spans="1:31" s="115" customFormat="1" ht="15" customHeight="1" x14ac:dyDescent="0.25">
      <c r="A1440" s="83"/>
      <c r="B1440" s="83"/>
      <c r="C1440" s="123"/>
      <c r="G1440" s="121"/>
      <c r="H1440" s="121"/>
      <c r="I1440" s="121"/>
      <c r="J1440" s="121"/>
      <c r="K1440" s="121"/>
      <c r="L1440" s="121"/>
      <c r="N1440" s="118"/>
      <c r="O1440" s="122"/>
      <c r="P1440" s="120"/>
      <c r="Q1440" s="120"/>
      <c r="Z1440" s="116"/>
      <c r="AA1440" s="117"/>
      <c r="AB1440" s="118"/>
      <c r="AC1440" s="83"/>
      <c r="AD1440" s="83"/>
      <c r="AE1440" s="83"/>
    </row>
    <row r="1441" spans="1:31" s="115" customFormat="1" ht="15" customHeight="1" x14ac:dyDescent="0.25">
      <c r="A1441" s="83"/>
      <c r="B1441" s="83"/>
      <c r="C1441" s="123"/>
      <c r="G1441" s="121"/>
      <c r="H1441" s="121"/>
      <c r="I1441" s="121"/>
      <c r="J1441" s="121"/>
      <c r="K1441" s="121"/>
      <c r="L1441" s="121"/>
      <c r="N1441" s="118"/>
      <c r="O1441" s="122"/>
      <c r="P1441" s="120"/>
      <c r="Q1441" s="120"/>
      <c r="Z1441" s="116"/>
      <c r="AA1441" s="117"/>
      <c r="AB1441" s="118"/>
      <c r="AC1441" s="83"/>
      <c r="AD1441" s="83"/>
      <c r="AE1441" s="83"/>
    </row>
    <row r="1442" spans="1:31" s="115" customFormat="1" ht="15" customHeight="1" x14ac:dyDescent="0.25">
      <c r="A1442" s="83"/>
      <c r="B1442" s="83"/>
      <c r="C1442" s="123"/>
      <c r="G1442" s="121"/>
      <c r="H1442" s="121"/>
      <c r="I1442" s="121"/>
      <c r="J1442" s="121"/>
      <c r="K1442" s="121"/>
      <c r="L1442" s="121"/>
      <c r="N1442" s="118"/>
      <c r="O1442" s="122"/>
      <c r="P1442" s="120"/>
      <c r="Q1442" s="120"/>
      <c r="Z1442" s="116"/>
      <c r="AA1442" s="117"/>
      <c r="AB1442" s="118"/>
      <c r="AC1442" s="83"/>
      <c r="AD1442" s="83"/>
      <c r="AE1442" s="83"/>
    </row>
    <row r="1443" spans="1:31" s="115" customFormat="1" ht="15" customHeight="1" x14ac:dyDescent="0.25">
      <c r="A1443" s="83"/>
      <c r="B1443" s="83"/>
      <c r="C1443" s="123"/>
      <c r="G1443" s="121"/>
      <c r="H1443" s="121"/>
      <c r="I1443" s="121"/>
      <c r="J1443" s="121"/>
      <c r="K1443" s="121"/>
      <c r="L1443" s="121"/>
      <c r="N1443" s="118"/>
      <c r="O1443" s="122"/>
      <c r="P1443" s="120"/>
      <c r="Q1443" s="120"/>
      <c r="Z1443" s="116"/>
      <c r="AA1443" s="117"/>
      <c r="AB1443" s="118"/>
      <c r="AC1443" s="83"/>
      <c r="AD1443" s="83"/>
      <c r="AE1443" s="83"/>
    </row>
    <row r="1444" spans="1:31" s="115" customFormat="1" ht="15" customHeight="1" x14ac:dyDescent="0.25">
      <c r="A1444" s="83"/>
      <c r="B1444" s="83"/>
      <c r="C1444" s="123"/>
      <c r="G1444" s="121"/>
      <c r="H1444" s="121"/>
      <c r="I1444" s="121"/>
      <c r="J1444" s="121"/>
      <c r="K1444" s="121"/>
      <c r="L1444" s="121"/>
      <c r="N1444" s="118"/>
      <c r="O1444" s="122"/>
      <c r="P1444" s="120"/>
      <c r="Q1444" s="120"/>
      <c r="Z1444" s="116"/>
      <c r="AA1444" s="117"/>
      <c r="AB1444" s="118"/>
      <c r="AC1444" s="83"/>
      <c r="AD1444" s="83"/>
      <c r="AE1444" s="83"/>
    </row>
    <row r="1445" spans="1:31" s="115" customFormat="1" ht="15" customHeight="1" x14ac:dyDescent="0.25">
      <c r="A1445" s="83"/>
      <c r="B1445" s="83"/>
      <c r="C1445" s="123"/>
      <c r="G1445" s="121"/>
      <c r="H1445" s="121"/>
      <c r="I1445" s="121"/>
      <c r="J1445" s="121"/>
      <c r="K1445" s="121"/>
      <c r="L1445" s="121"/>
      <c r="N1445" s="118"/>
      <c r="O1445" s="122"/>
      <c r="P1445" s="120"/>
      <c r="Q1445" s="120"/>
      <c r="Z1445" s="116"/>
      <c r="AA1445" s="117"/>
      <c r="AB1445" s="118"/>
      <c r="AC1445" s="83"/>
      <c r="AD1445" s="83"/>
      <c r="AE1445" s="83"/>
    </row>
    <row r="1446" spans="1:31" s="115" customFormat="1" ht="15" customHeight="1" x14ac:dyDescent="0.25">
      <c r="A1446" s="83"/>
      <c r="B1446" s="83"/>
      <c r="C1446" s="123"/>
      <c r="G1446" s="121"/>
      <c r="H1446" s="121"/>
      <c r="I1446" s="121"/>
      <c r="J1446" s="121"/>
      <c r="K1446" s="121"/>
      <c r="L1446" s="121"/>
      <c r="N1446" s="118"/>
      <c r="O1446" s="122"/>
      <c r="P1446" s="120"/>
      <c r="Q1446" s="120"/>
      <c r="Z1446" s="116"/>
      <c r="AA1446" s="117"/>
      <c r="AB1446" s="118"/>
      <c r="AC1446" s="83"/>
      <c r="AD1446" s="83"/>
      <c r="AE1446" s="83"/>
    </row>
    <row r="1447" spans="1:31" s="115" customFormat="1" ht="15" customHeight="1" x14ac:dyDescent="0.25">
      <c r="A1447" s="83"/>
      <c r="B1447" s="83"/>
      <c r="C1447" s="123"/>
      <c r="G1447" s="121"/>
      <c r="H1447" s="121"/>
      <c r="I1447" s="121"/>
      <c r="J1447" s="121"/>
      <c r="K1447" s="121"/>
      <c r="L1447" s="121"/>
      <c r="N1447" s="118"/>
      <c r="O1447" s="122"/>
      <c r="P1447" s="120"/>
      <c r="Q1447" s="120"/>
      <c r="Z1447" s="116"/>
      <c r="AA1447" s="117"/>
      <c r="AB1447" s="118"/>
      <c r="AC1447" s="83"/>
      <c r="AD1447" s="83"/>
      <c r="AE1447" s="83"/>
    </row>
    <row r="1448" spans="1:31" s="115" customFormat="1" ht="15" customHeight="1" x14ac:dyDescent="0.25">
      <c r="A1448" s="83"/>
      <c r="B1448" s="83"/>
      <c r="C1448" s="123"/>
      <c r="G1448" s="121"/>
      <c r="H1448" s="121"/>
      <c r="I1448" s="121"/>
      <c r="J1448" s="121"/>
      <c r="K1448" s="121"/>
      <c r="L1448" s="121"/>
      <c r="N1448" s="118"/>
      <c r="O1448" s="122"/>
      <c r="P1448" s="120"/>
      <c r="Q1448" s="120"/>
      <c r="Z1448" s="116"/>
      <c r="AA1448" s="117"/>
      <c r="AB1448" s="118"/>
      <c r="AC1448" s="83"/>
      <c r="AD1448" s="83"/>
      <c r="AE1448" s="83"/>
    </row>
    <row r="1449" spans="1:31" s="115" customFormat="1" ht="15" customHeight="1" x14ac:dyDescent="0.25">
      <c r="A1449" s="83"/>
      <c r="B1449" s="83"/>
      <c r="C1449" s="123"/>
      <c r="G1449" s="121"/>
      <c r="H1449" s="121"/>
      <c r="I1449" s="121"/>
      <c r="J1449" s="121"/>
      <c r="K1449" s="121"/>
      <c r="L1449" s="121"/>
      <c r="N1449" s="118"/>
      <c r="O1449" s="122"/>
      <c r="P1449" s="120"/>
      <c r="Q1449" s="120"/>
      <c r="Z1449" s="116"/>
      <c r="AA1449" s="117"/>
      <c r="AB1449" s="118"/>
      <c r="AC1449" s="83"/>
      <c r="AD1449" s="83"/>
      <c r="AE1449" s="83"/>
    </row>
    <row r="1450" spans="1:31" s="115" customFormat="1" ht="15" customHeight="1" x14ac:dyDescent="0.25">
      <c r="A1450" s="83"/>
      <c r="B1450" s="83"/>
      <c r="C1450" s="123"/>
      <c r="G1450" s="121"/>
      <c r="H1450" s="121"/>
      <c r="I1450" s="121"/>
      <c r="J1450" s="121"/>
      <c r="K1450" s="121"/>
      <c r="L1450" s="121"/>
      <c r="N1450" s="118"/>
      <c r="O1450" s="122"/>
      <c r="P1450" s="120"/>
      <c r="Q1450" s="120"/>
      <c r="Z1450" s="116"/>
      <c r="AA1450" s="117"/>
      <c r="AB1450" s="118"/>
      <c r="AC1450" s="83"/>
      <c r="AD1450" s="83"/>
      <c r="AE1450" s="83"/>
    </row>
    <row r="1451" spans="1:31" s="115" customFormat="1" ht="15" customHeight="1" x14ac:dyDescent="0.25">
      <c r="A1451" s="83"/>
      <c r="B1451" s="83"/>
      <c r="C1451" s="123"/>
      <c r="G1451" s="121"/>
      <c r="H1451" s="121"/>
      <c r="I1451" s="121"/>
      <c r="J1451" s="121"/>
      <c r="K1451" s="121"/>
      <c r="L1451" s="121"/>
      <c r="N1451" s="118"/>
      <c r="O1451" s="122"/>
      <c r="P1451" s="120"/>
      <c r="Q1451" s="120"/>
      <c r="Z1451" s="116"/>
      <c r="AA1451" s="117"/>
      <c r="AB1451" s="118"/>
      <c r="AC1451" s="83"/>
      <c r="AD1451" s="83"/>
      <c r="AE1451" s="83"/>
    </row>
    <row r="1452" spans="1:31" s="115" customFormat="1" ht="15" customHeight="1" x14ac:dyDescent="0.25">
      <c r="A1452" s="83"/>
      <c r="B1452" s="83"/>
      <c r="C1452" s="123"/>
      <c r="G1452" s="121"/>
      <c r="H1452" s="121"/>
      <c r="I1452" s="121"/>
      <c r="J1452" s="121"/>
      <c r="K1452" s="121"/>
      <c r="L1452" s="121"/>
      <c r="N1452" s="118"/>
      <c r="O1452" s="122"/>
      <c r="P1452" s="120"/>
      <c r="Q1452" s="120"/>
      <c r="Z1452" s="116"/>
      <c r="AA1452" s="117"/>
      <c r="AB1452" s="118"/>
      <c r="AC1452" s="83"/>
      <c r="AD1452" s="83"/>
      <c r="AE1452" s="83"/>
    </row>
    <row r="1453" spans="1:31" s="115" customFormat="1" ht="15" customHeight="1" x14ac:dyDescent="0.25">
      <c r="A1453" s="83"/>
      <c r="B1453" s="83"/>
      <c r="C1453" s="123"/>
      <c r="G1453" s="121"/>
      <c r="H1453" s="121"/>
      <c r="I1453" s="121"/>
      <c r="J1453" s="121"/>
      <c r="K1453" s="121"/>
      <c r="L1453" s="121"/>
      <c r="N1453" s="118"/>
      <c r="O1453" s="122"/>
      <c r="P1453" s="120"/>
      <c r="Q1453" s="120"/>
      <c r="Z1453" s="116"/>
      <c r="AA1453" s="117"/>
      <c r="AB1453" s="118"/>
      <c r="AC1453" s="83"/>
      <c r="AD1453" s="83"/>
      <c r="AE1453" s="83"/>
    </row>
    <row r="1454" spans="1:31" s="115" customFormat="1" ht="15" customHeight="1" x14ac:dyDescent="0.25">
      <c r="A1454" s="83"/>
      <c r="B1454" s="83"/>
      <c r="C1454" s="123"/>
      <c r="G1454" s="121"/>
      <c r="H1454" s="121"/>
      <c r="I1454" s="121"/>
      <c r="J1454" s="121"/>
      <c r="K1454" s="121"/>
      <c r="L1454" s="121"/>
      <c r="N1454" s="118"/>
      <c r="O1454" s="122"/>
      <c r="P1454" s="120"/>
      <c r="Q1454" s="120"/>
      <c r="Z1454" s="116"/>
      <c r="AA1454" s="117"/>
      <c r="AB1454" s="118"/>
      <c r="AC1454" s="83"/>
      <c r="AD1454" s="83"/>
      <c r="AE1454" s="83"/>
    </row>
    <row r="1455" spans="1:31" s="115" customFormat="1" ht="15" customHeight="1" x14ac:dyDescent="0.25">
      <c r="A1455" s="83"/>
      <c r="B1455" s="83"/>
      <c r="C1455" s="123"/>
      <c r="G1455" s="121"/>
      <c r="H1455" s="121"/>
      <c r="I1455" s="121"/>
      <c r="J1455" s="121"/>
      <c r="K1455" s="121"/>
      <c r="L1455" s="121"/>
      <c r="N1455" s="118"/>
      <c r="O1455" s="122"/>
      <c r="P1455" s="120"/>
      <c r="Q1455" s="120"/>
      <c r="Z1455" s="116"/>
      <c r="AA1455" s="117"/>
      <c r="AB1455" s="118"/>
      <c r="AC1455" s="83"/>
      <c r="AD1455" s="83"/>
      <c r="AE1455" s="83"/>
    </row>
    <row r="1456" spans="1:31" s="115" customFormat="1" ht="15" customHeight="1" x14ac:dyDescent="0.25">
      <c r="A1456" s="83"/>
      <c r="B1456" s="83"/>
      <c r="C1456" s="123"/>
      <c r="G1456" s="121"/>
      <c r="H1456" s="121"/>
      <c r="I1456" s="121"/>
      <c r="J1456" s="121"/>
      <c r="K1456" s="121"/>
      <c r="L1456" s="121"/>
      <c r="N1456" s="118"/>
      <c r="O1456" s="122"/>
      <c r="P1456" s="120"/>
      <c r="Q1456" s="120"/>
      <c r="Z1456" s="116"/>
      <c r="AA1456" s="117"/>
      <c r="AB1456" s="118"/>
      <c r="AC1456" s="83"/>
      <c r="AD1456" s="83"/>
      <c r="AE1456" s="83"/>
    </row>
    <row r="1457" spans="1:31" s="115" customFormat="1" ht="15" customHeight="1" x14ac:dyDescent="0.25">
      <c r="A1457" s="83"/>
      <c r="B1457" s="83"/>
      <c r="C1457" s="123"/>
      <c r="G1457" s="121"/>
      <c r="H1457" s="121"/>
      <c r="I1457" s="121"/>
      <c r="J1457" s="121"/>
      <c r="K1457" s="121"/>
      <c r="L1457" s="121"/>
      <c r="N1457" s="118"/>
      <c r="O1457" s="122"/>
      <c r="P1457" s="120"/>
      <c r="Q1457" s="120"/>
      <c r="Z1457" s="116"/>
      <c r="AA1457" s="117"/>
      <c r="AB1457" s="118"/>
      <c r="AC1457" s="83"/>
      <c r="AD1457" s="83"/>
      <c r="AE1457" s="83"/>
    </row>
    <row r="1458" spans="1:31" s="115" customFormat="1" ht="15" customHeight="1" x14ac:dyDescent="0.25">
      <c r="A1458" s="83"/>
      <c r="B1458" s="83"/>
      <c r="C1458" s="123"/>
      <c r="G1458" s="121"/>
      <c r="H1458" s="121"/>
      <c r="I1458" s="121"/>
      <c r="J1458" s="121"/>
      <c r="K1458" s="121"/>
      <c r="L1458" s="121"/>
      <c r="N1458" s="118"/>
      <c r="O1458" s="122"/>
      <c r="P1458" s="120"/>
      <c r="Q1458" s="120"/>
      <c r="Z1458" s="116"/>
      <c r="AA1458" s="117"/>
      <c r="AB1458" s="118"/>
      <c r="AC1458" s="83"/>
      <c r="AD1458" s="83"/>
      <c r="AE1458" s="83"/>
    </row>
    <row r="1459" spans="1:31" s="115" customFormat="1" ht="15" customHeight="1" x14ac:dyDescent="0.25">
      <c r="A1459" s="83"/>
      <c r="B1459" s="83"/>
      <c r="C1459" s="123"/>
      <c r="G1459" s="121"/>
      <c r="H1459" s="121"/>
      <c r="I1459" s="121"/>
      <c r="J1459" s="121"/>
      <c r="K1459" s="121"/>
      <c r="L1459" s="121"/>
      <c r="N1459" s="118"/>
      <c r="O1459" s="122"/>
      <c r="P1459" s="120"/>
      <c r="Q1459" s="120"/>
      <c r="Z1459" s="116"/>
      <c r="AA1459" s="117"/>
      <c r="AB1459" s="118"/>
      <c r="AC1459" s="83"/>
      <c r="AD1459" s="83"/>
      <c r="AE1459" s="83"/>
    </row>
    <row r="1460" spans="1:31" s="115" customFormat="1" ht="15" customHeight="1" x14ac:dyDescent="0.25">
      <c r="A1460" s="83"/>
      <c r="B1460" s="83"/>
      <c r="C1460" s="123"/>
      <c r="G1460" s="121"/>
      <c r="H1460" s="121"/>
      <c r="I1460" s="121"/>
      <c r="J1460" s="121"/>
      <c r="K1460" s="121"/>
      <c r="L1460" s="121"/>
      <c r="N1460" s="118"/>
      <c r="O1460" s="122"/>
      <c r="P1460" s="120"/>
      <c r="Q1460" s="120"/>
      <c r="Z1460" s="116"/>
      <c r="AA1460" s="117"/>
      <c r="AB1460" s="118"/>
      <c r="AC1460" s="83"/>
      <c r="AD1460" s="83"/>
      <c r="AE1460" s="83"/>
    </row>
    <row r="1461" spans="1:31" s="115" customFormat="1" ht="15" customHeight="1" x14ac:dyDescent="0.25">
      <c r="A1461" s="83"/>
      <c r="B1461" s="83"/>
      <c r="C1461" s="123"/>
      <c r="G1461" s="121"/>
      <c r="H1461" s="121"/>
      <c r="I1461" s="121"/>
      <c r="J1461" s="121"/>
      <c r="K1461" s="121"/>
      <c r="L1461" s="121"/>
      <c r="N1461" s="118"/>
      <c r="O1461" s="122"/>
      <c r="P1461" s="120"/>
      <c r="Q1461" s="120"/>
      <c r="Z1461" s="116"/>
      <c r="AA1461" s="117"/>
      <c r="AB1461" s="118"/>
      <c r="AC1461" s="83"/>
      <c r="AD1461" s="83"/>
      <c r="AE1461" s="83"/>
    </row>
    <row r="1462" spans="1:31" s="115" customFormat="1" ht="15" customHeight="1" x14ac:dyDescent="0.25">
      <c r="A1462" s="83"/>
      <c r="B1462" s="83"/>
      <c r="C1462" s="123"/>
      <c r="G1462" s="121"/>
      <c r="H1462" s="121"/>
      <c r="I1462" s="121"/>
      <c r="J1462" s="121"/>
      <c r="K1462" s="121"/>
      <c r="L1462" s="121"/>
      <c r="N1462" s="118"/>
      <c r="O1462" s="122"/>
      <c r="P1462" s="120"/>
      <c r="Q1462" s="120"/>
      <c r="Z1462" s="116"/>
      <c r="AA1462" s="117"/>
      <c r="AB1462" s="118"/>
      <c r="AC1462" s="83"/>
      <c r="AD1462" s="83"/>
      <c r="AE1462" s="83"/>
    </row>
    <row r="1463" spans="1:31" s="115" customFormat="1" ht="15" customHeight="1" x14ac:dyDescent="0.25">
      <c r="A1463" s="83"/>
      <c r="B1463" s="83"/>
      <c r="C1463" s="123"/>
      <c r="G1463" s="121"/>
      <c r="H1463" s="121"/>
      <c r="I1463" s="121"/>
      <c r="J1463" s="121"/>
      <c r="K1463" s="121"/>
      <c r="L1463" s="121"/>
      <c r="N1463" s="118"/>
      <c r="O1463" s="122"/>
      <c r="P1463" s="120"/>
      <c r="Q1463" s="120"/>
      <c r="Z1463" s="116"/>
      <c r="AA1463" s="117"/>
      <c r="AB1463" s="118"/>
      <c r="AC1463" s="83"/>
      <c r="AD1463" s="83"/>
      <c r="AE1463" s="83"/>
    </row>
    <row r="1464" spans="1:31" s="115" customFormat="1" ht="15" customHeight="1" x14ac:dyDescent="0.25">
      <c r="A1464" s="83"/>
      <c r="B1464" s="83"/>
      <c r="C1464" s="123"/>
      <c r="G1464" s="121"/>
      <c r="H1464" s="121"/>
      <c r="I1464" s="121"/>
      <c r="J1464" s="121"/>
      <c r="K1464" s="121"/>
      <c r="L1464" s="121"/>
      <c r="N1464" s="118"/>
      <c r="O1464" s="122"/>
      <c r="P1464" s="120"/>
      <c r="Q1464" s="120"/>
      <c r="Z1464" s="116"/>
      <c r="AA1464" s="117"/>
      <c r="AB1464" s="118"/>
      <c r="AC1464" s="83"/>
      <c r="AD1464" s="83"/>
      <c r="AE1464" s="83"/>
    </row>
    <row r="1465" spans="1:31" s="115" customFormat="1" ht="15" customHeight="1" x14ac:dyDescent="0.25">
      <c r="A1465" s="83"/>
      <c r="B1465" s="83"/>
      <c r="C1465" s="123"/>
      <c r="G1465" s="121"/>
      <c r="H1465" s="121"/>
      <c r="I1465" s="121"/>
      <c r="J1465" s="121"/>
      <c r="K1465" s="121"/>
      <c r="L1465" s="121"/>
      <c r="N1465" s="118"/>
      <c r="O1465" s="122"/>
      <c r="P1465" s="120"/>
      <c r="Q1465" s="120"/>
      <c r="Z1465" s="116"/>
      <c r="AA1465" s="117"/>
      <c r="AB1465" s="118"/>
      <c r="AC1465" s="83"/>
      <c r="AD1465" s="83"/>
      <c r="AE1465" s="83"/>
    </row>
    <row r="1466" spans="1:31" s="115" customFormat="1" ht="15" customHeight="1" x14ac:dyDescent="0.25">
      <c r="A1466" s="83"/>
      <c r="B1466" s="83"/>
      <c r="C1466" s="123"/>
      <c r="G1466" s="121"/>
      <c r="H1466" s="121"/>
      <c r="I1466" s="121"/>
      <c r="J1466" s="121"/>
      <c r="K1466" s="121"/>
      <c r="L1466" s="121"/>
      <c r="N1466" s="118"/>
      <c r="O1466" s="122"/>
      <c r="P1466" s="120"/>
      <c r="Q1466" s="120"/>
      <c r="Z1466" s="116"/>
      <c r="AA1466" s="117"/>
      <c r="AB1466" s="118"/>
      <c r="AC1466" s="83"/>
      <c r="AD1466" s="83"/>
      <c r="AE1466" s="83"/>
    </row>
    <row r="1467" spans="1:31" s="115" customFormat="1" ht="15" customHeight="1" x14ac:dyDescent="0.25">
      <c r="A1467" s="83"/>
      <c r="B1467" s="83"/>
      <c r="C1467" s="123"/>
      <c r="G1467" s="121"/>
      <c r="H1467" s="121"/>
      <c r="I1467" s="121"/>
      <c r="J1467" s="121"/>
      <c r="K1467" s="121"/>
      <c r="L1467" s="121"/>
      <c r="N1467" s="118"/>
      <c r="O1467" s="122"/>
      <c r="P1467" s="120"/>
      <c r="Q1467" s="120"/>
      <c r="Z1467" s="116"/>
      <c r="AA1467" s="117"/>
      <c r="AB1467" s="118"/>
      <c r="AC1467" s="83"/>
      <c r="AD1467" s="83"/>
      <c r="AE1467" s="83"/>
    </row>
    <row r="1468" spans="1:31" s="115" customFormat="1" ht="15" customHeight="1" x14ac:dyDescent="0.25">
      <c r="A1468" s="83"/>
      <c r="B1468" s="83"/>
      <c r="C1468" s="123"/>
      <c r="G1468" s="121"/>
      <c r="H1468" s="121"/>
      <c r="I1468" s="121"/>
      <c r="J1468" s="121"/>
      <c r="K1468" s="121"/>
      <c r="L1468" s="121"/>
      <c r="N1468" s="118"/>
      <c r="O1468" s="122"/>
      <c r="P1468" s="120"/>
      <c r="Q1468" s="120"/>
      <c r="Z1468" s="116"/>
      <c r="AA1468" s="117"/>
      <c r="AB1468" s="118"/>
      <c r="AC1468" s="83"/>
      <c r="AD1468" s="83"/>
      <c r="AE1468" s="83"/>
    </row>
    <row r="1469" spans="1:31" s="115" customFormat="1" ht="15" customHeight="1" x14ac:dyDescent="0.25">
      <c r="A1469" s="83"/>
      <c r="B1469" s="83"/>
      <c r="C1469" s="123"/>
      <c r="G1469" s="121"/>
      <c r="H1469" s="121"/>
      <c r="I1469" s="121"/>
      <c r="J1469" s="121"/>
      <c r="K1469" s="121"/>
      <c r="L1469" s="121"/>
      <c r="N1469" s="118"/>
      <c r="O1469" s="122"/>
      <c r="P1469" s="120"/>
      <c r="Q1469" s="120"/>
      <c r="Z1469" s="116"/>
      <c r="AA1469" s="117"/>
      <c r="AB1469" s="118"/>
      <c r="AC1469" s="83"/>
      <c r="AD1469" s="83"/>
      <c r="AE1469" s="83"/>
    </row>
    <row r="1470" spans="1:31" s="115" customFormat="1" ht="15" customHeight="1" x14ac:dyDescent="0.25">
      <c r="A1470" s="83"/>
      <c r="B1470" s="83"/>
      <c r="C1470" s="123"/>
      <c r="G1470" s="121"/>
      <c r="H1470" s="121"/>
      <c r="I1470" s="121"/>
      <c r="J1470" s="121"/>
      <c r="K1470" s="121"/>
      <c r="L1470" s="121"/>
      <c r="N1470" s="118"/>
      <c r="O1470" s="122"/>
      <c r="P1470" s="120"/>
      <c r="Q1470" s="120"/>
      <c r="Z1470" s="116"/>
      <c r="AA1470" s="117"/>
      <c r="AB1470" s="118"/>
      <c r="AC1470" s="83"/>
      <c r="AD1470" s="83"/>
      <c r="AE1470" s="83"/>
    </row>
    <row r="1471" spans="1:31" s="115" customFormat="1" ht="15" customHeight="1" x14ac:dyDescent="0.25">
      <c r="A1471" s="83"/>
      <c r="B1471" s="83"/>
      <c r="C1471" s="123"/>
      <c r="G1471" s="121"/>
      <c r="H1471" s="121"/>
      <c r="I1471" s="121"/>
      <c r="J1471" s="121"/>
      <c r="K1471" s="121"/>
      <c r="L1471" s="121"/>
      <c r="N1471" s="118"/>
      <c r="O1471" s="122"/>
      <c r="P1471" s="120"/>
      <c r="Q1471" s="120"/>
      <c r="Z1471" s="116"/>
      <c r="AA1471" s="117"/>
      <c r="AB1471" s="118"/>
      <c r="AC1471" s="83"/>
      <c r="AD1471" s="83"/>
      <c r="AE1471" s="83"/>
    </row>
    <row r="1472" spans="1:31" s="115" customFormat="1" ht="15" customHeight="1" x14ac:dyDescent="0.25">
      <c r="A1472" s="83"/>
      <c r="B1472" s="83"/>
      <c r="C1472" s="123"/>
      <c r="G1472" s="121"/>
      <c r="H1472" s="121"/>
      <c r="I1472" s="121"/>
      <c r="J1472" s="121"/>
      <c r="K1472" s="121"/>
      <c r="L1472" s="121"/>
      <c r="N1472" s="118"/>
      <c r="O1472" s="122"/>
      <c r="P1472" s="120"/>
      <c r="Q1472" s="120"/>
      <c r="Z1472" s="116"/>
      <c r="AA1472" s="117"/>
      <c r="AB1472" s="118"/>
      <c r="AC1472" s="83"/>
      <c r="AD1472" s="83"/>
      <c r="AE1472" s="83"/>
    </row>
    <row r="1473" spans="1:31" s="115" customFormat="1" ht="15" customHeight="1" x14ac:dyDescent="0.25">
      <c r="A1473" s="83"/>
      <c r="B1473" s="83"/>
      <c r="C1473" s="123"/>
      <c r="G1473" s="121"/>
      <c r="H1473" s="121"/>
      <c r="I1473" s="121"/>
      <c r="J1473" s="121"/>
      <c r="K1473" s="121"/>
      <c r="L1473" s="121"/>
      <c r="N1473" s="118"/>
      <c r="O1473" s="122"/>
      <c r="P1473" s="120"/>
      <c r="Q1473" s="120"/>
      <c r="Z1473" s="116"/>
      <c r="AA1473" s="117"/>
      <c r="AB1473" s="118"/>
      <c r="AC1473" s="83"/>
      <c r="AD1473" s="83"/>
      <c r="AE1473" s="83"/>
    </row>
    <row r="1474" spans="1:31" s="115" customFormat="1" ht="15" customHeight="1" x14ac:dyDescent="0.25">
      <c r="A1474" s="83"/>
      <c r="B1474" s="83"/>
      <c r="C1474" s="123"/>
      <c r="G1474" s="121"/>
      <c r="H1474" s="121"/>
      <c r="I1474" s="121"/>
      <c r="J1474" s="121"/>
      <c r="K1474" s="121"/>
      <c r="L1474" s="121"/>
      <c r="N1474" s="118"/>
      <c r="O1474" s="122"/>
      <c r="P1474" s="120"/>
      <c r="Q1474" s="120"/>
      <c r="Z1474" s="116"/>
      <c r="AA1474" s="117"/>
      <c r="AB1474" s="118"/>
      <c r="AC1474" s="83"/>
      <c r="AD1474" s="83"/>
      <c r="AE1474" s="83"/>
    </row>
    <row r="1475" spans="1:31" s="115" customFormat="1" ht="15" customHeight="1" x14ac:dyDescent="0.25">
      <c r="A1475" s="83"/>
      <c r="B1475" s="83"/>
      <c r="C1475" s="123"/>
      <c r="G1475" s="121"/>
      <c r="H1475" s="121"/>
      <c r="I1475" s="121"/>
      <c r="J1475" s="121"/>
      <c r="K1475" s="121"/>
      <c r="L1475" s="121"/>
      <c r="N1475" s="118"/>
      <c r="O1475" s="122"/>
      <c r="P1475" s="120"/>
      <c r="Q1475" s="120"/>
      <c r="Z1475" s="116"/>
      <c r="AA1475" s="117"/>
      <c r="AB1475" s="118"/>
      <c r="AC1475" s="83"/>
      <c r="AD1475" s="83"/>
      <c r="AE1475" s="83"/>
    </row>
    <row r="1476" spans="1:31" s="115" customFormat="1" ht="15" customHeight="1" x14ac:dyDescent="0.25">
      <c r="A1476" s="83"/>
      <c r="B1476" s="83"/>
      <c r="C1476" s="123"/>
      <c r="G1476" s="121"/>
      <c r="H1476" s="121"/>
      <c r="I1476" s="121"/>
      <c r="J1476" s="121"/>
      <c r="K1476" s="121"/>
      <c r="L1476" s="121"/>
      <c r="N1476" s="118"/>
      <c r="O1476" s="122"/>
      <c r="P1476" s="120"/>
      <c r="Q1476" s="120"/>
      <c r="Z1476" s="116"/>
      <c r="AA1476" s="117"/>
      <c r="AB1476" s="118"/>
      <c r="AC1476" s="83"/>
      <c r="AD1476" s="83"/>
      <c r="AE1476" s="83"/>
    </row>
    <row r="1477" spans="1:31" s="115" customFormat="1" ht="15" customHeight="1" x14ac:dyDescent="0.25">
      <c r="A1477" s="83"/>
      <c r="B1477" s="83"/>
      <c r="C1477" s="123"/>
      <c r="G1477" s="121"/>
      <c r="H1477" s="121"/>
      <c r="I1477" s="121"/>
      <c r="J1477" s="121"/>
      <c r="K1477" s="121"/>
      <c r="L1477" s="121"/>
      <c r="N1477" s="118"/>
      <c r="O1477" s="122"/>
      <c r="P1477" s="120"/>
      <c r="Q1477" s="120"/>
      <c r="Z1477" s="116"/>
      <c r="AA1477" s="117"/>
      <c r="AB1477" s="118"/>
      <c r="AC1477" s="83"/>
      <c r="AD1477" s="83"/>
      <c r="AE1477" s="83"/>
    </row>
    <row r="1478" spans="1:31" s="115" customFormat="1" ht="15" customHeight="1" x14ac:dyDescent="0.25">
      <c r="A1478" s="83"/>
      <c r="B1478" s="83"/>
      <c r="C1478" s="123"/>
      <c r="G1478" s="121"/>
      <c r="H1478" s="121"/>
      <c r="I1478" s="121"/>
      <c r="J1478" s="121"/>
      <c r="K1478" s="121"/>
      <c r="L1478" s="121"/>
      <c r="N1478" s="118"/>
      <c r="O1478" s="122"/>
      <c r="P1478" s="120"/>
      <c r="Q1478" s="120"/>
      <c r="Z1478" s="116"/>
      <c r="AA1478" s="117"/>
      <c r="AB1478" s="118"/>
      <c r="AC1478" s="83"/>
      <c r="AD1478" s="83"/>
      <c r="AE1478" s="83"/>
    </row>
    <row r="1479" spans="1:31" s="115" customFormat="1" ht="15" customHeight="1" x14ac:dyDescent="0.25">
      <c r="A1479" s="83"/>
      <c r="B1479" s="83"/>
      <c r="C1479" s="123"/>
      <c r="G1479" s="121"/>
      <c r="H1479" s="121"/>
      <c r="I1479" s="121"/>
      <c r="J1479" s="121"/>
      <c r="K1479" s="121"/>
      <c r="L1479" s="121"/>
      <c r="N1479" s="118"/>
      <c r="O1479" s="122"/>
      <c r="P1479" s="120"/>
      <c r="Q1479" s="120"/>
      <c r="Z1479" s="116"/>
      <c r="AA1479" s="117"/>
      <c r="AB1479" s="118"/>
      <c r="AC1479" s="83"/>
      <c r="AD1479" s="83"/>
      <c r="AE1479" s="83"/>
    </row>
    <row r="1480" spans="1:31" s="115" customFormat="1" ht="15" customHeight="1" x14ac:dyDescent="0.25">
      <c r="A1480" s="83"/>
      <c r="B1480" s="83"/>
      <c r="C1480" s="123"/>
      <c r="G1480" s="121"/>
      <c r="H1480" s="121"/>
      <c r="I1480" s="121"/>
      <c r="J1480" s="121"/>
      <c r="K1480" s="121"/>
      <c r="L1480" s="121"/>
      <c r="N1480" s="118"/>
      <c r="O1480" s="122"/>
      <c r="P1480" s="120"/>
      <c r="Q1480" s="120"/>
      <c r="Z1480" s="116"/>
      <c r="AA1480" s="117"/>
      <c r="AB1480" s="118"/>
      <c r="AC1480" s="83"/>
      <c r="AD1480" s="83"/>
      <c r="AE1480" s="83"/>
    </row>
    <row r="1481" spans="1:31" s="115" customFormat="1" ht="15" customHeight="1" x14ac:dyDescent="0.25">
      <c r="A1481" s="83"/>
      <c r="B1481" s="83"/>
      <c r="C1481" s="123"/>
      <c r="G1481" s="121"/>
      <c r="H1481" s="121"/>
      <c r="I1481" s="121"/>
      <c r="J1481" s="121"/>
      <c r="K1481" s="121"/>
      <c r="L1481" s="121"/>
      <c r="N1481" s="118"/>
      <c r="O1481" s="122"/>
      <c r="P1481" s="120"/>
      <c r="Q1481" s="120"/>
      <c r="Z1481" s="116"/>
      <c r="AA1481" s="117"/>
      <c r="AB1481" s="118"/>
      <c r="AC1481" s="83"/>
      <c r="AD1481" s="83"/>
      <c r="AE1481" s="83"/>
    </row>
    <row r="1482" spans="1:31" s="115" customFormat="1" ht="15" customHeight="1" x14ac:dyDescent="0.25">
      <c r="A1482" s="83"/>
      <c r="B1482" s="83"/>
      <c r="C1482" s="123"/>
      <c r="G1482" s="121"/>
      <c r="H1482" s="121"/>
      <c r="I1482" s="121"/>
      <c r="J1482" s="121"/>
      <c r="K1482" s="121"/>
      <c r="L1482" s="121"/>
      <c r="N1482" s="118"/>
      <c r="O1482" s="122"/>
      <c r="P1482" s="120"/>
      <c r="Q1482" s="120"/>
      <c r="Z1482" s="116"/>
      <c r="AA1482" s="117"/>
      <c r="AB1482" s="118"/>
      <c r="AC1482" s="83"/>
      <c r="AD1482" s="83"/>
      <c r="AE1482" s="83"/>
    </row>
    <row r="1483" spans="1:31" s="115" customFormat="1" ht="15" customHeight="1" x14ac:dyDescent="0.25">
      <c r="A1483" s="83"/>
      <c r="B1483" s="83"/>
      <c r="C1483" s="123"/>
      <c r="G1483" s="121"/>
      <c r="H1483" s="121"/>
      <c r="I1483" s="121"/>
      <c r="J1483" s="121"/>
      <c r="K1483" s="121"/>
      <c r="L1483" s="121"/>
      <c r="N1483" s="118"/>
      <c r="O1483" s="122"/>
      <c r="P1483" s="120"/>
      <c r="Q1483" s="120"/>
      <c r="Z1483" s="116"/>
      <c r="AA1483" s="117"/>
      <c r="AB1483" s="118"/>
      <c r="AC1483" s="83"/>
      <c r="AD1483" s="83"/>
      <c r="AE1483" s="83"/>
    </row>
    <row r="1484" spans="1:31" s="115" customFormat="1" ht="15" customHeight="1" x14ac:dyDescent="0.25">
      <c r="A1484" s="83"/>
      <c r="B1484" s="83"/>
      <c r="C1484" s="123"/>
      <c r="G1484" s="121"/>
      <c r="H1484" s="121"/>
      <c r="I1484" s="121"/>
      <c r="J1484" s="121"/>
      <c r="K1484" s="121"/>
      <c r="L1484" s="121"/>
      <c r="N1484" s="118"/>
      <c r="O1484" s="122"/>
      <c r="P1484" s="120"/>
      <c r="Q1484" s="120"/>
      <c r="Z1484" s="116"/>
      <c r="AA1484" s="117"/>
      <c r="AB1484" s="118"/>
      <c r="AC1484" s="83"/>
      <c r="AD1484" s="83"/>
      <c r="AE1484" s="83"/>
    </row>
    <row r="1485" spans="1:31" s="115" customFormat="1" ht="15" customHeight="1" x14ac:dyDescent="0.25">
      <c r="A1485" s="83"/>
      <c r="B1485" s="83"/>
      <c r="C1485" s="123"/>
      <c r="G1485" s="121"/>
      <c r="H1485" s="121"/>
      <c r="I1485" s="121"/>
      <c r="J1485" s="121"/>
      <c r="K1485" s="121"/>
      <c r="L1485" s="121"/>
      <c r="N1485" s="118"/>
      <c r="O1485" s="122"/>
      <c r="P1485" s="120"/>
      <c r="Q1485" s="120"/>
      <c r="Z1485" s="116"/>
      <c r="AA1485" s="117"/>
      <c r="AB1485" s="118"/>
      <c r="AC1485" s="83"/>
      <c r="AD1485" s="83"/>
      <c r="AE1485" s="83"/>
    </row>
    <row r="1486" spans="1:31" s="115" customFormat="1" ht="15" customHeight="1" x14ac:dyDescent="0.25">
      <c r="A1486" s="83"/>
      <c r="B1486" s="83"/>
      <c r="C1486" s="123"/>
      <c r="G1486" s="121"/>
      <c r="H1486" s="121"/>
      <c r="I1486" s="121"/>
      <c r="J1486" s="121"/>
      <c r="K1486" s="121"/>
      <c r="L1486" s="121"/>
      <c r="N1486" s="118"/>
      <c r="O1486" s="122"/>
      <c r="P1486" s="120"/>
      <c r="Q1486" s="120"/>
      <c r="Z1486" s="116"/>
      <c r="AA1486" s="117"/>
      <c r="AB1486" s="118"/>
      <c r="AC1486" s="83"/>
      <c r="AD1486" s="83"/>
      <c r="AE1486" s="83"/>
    </row>
    <row r="1487" spans="1:31" s="115" customFormat="1" ht="15" customHeight="1" x14ac:dyDescent="0.25">
      <c r="A1487" s="83"/>
      <c r="B1487" s="83"/>
      <c r="C1487" s="123"/>
      <c r="G1487" s="121"/>
      <c r="H1487" s="121"/>
      <c r="I1487" s="121"/>
      <c r="J1487" s="121"/>
      <c r="K1487" s="121"/>
      <c r="L1487" s="121"/>
      <c r="N1487" s="118"/>
      <c r="O1487" s="122"/>
      <c r="P1487" s="120"/>
      <c r="Q1487" s="120"/>
      <c r="Z1487" s="116"/>
      <c r="AA1487" s="117"/>
      <c r="AB1487" s="118"/>
      <c r="AC1487" s="83"/>
      <c r="AD1487" s="83"/>
      <c r="AE1487" s="83"/>
    </row>
    <row r="1488" spans="1:31" s="115" customFormat="1" ht="15" customHeight="1" x14ac:dyDescent="0.25">
      <c r="A1488" s="83"/>
      <c r="B1488" s="83"/>
      <c r="C1488" s="123"/>
      <c r="G1488" s="121"/>
      <c r="H1488" s="121"/>
      <c r="I1488" s="121"/>
      <c r="J1488" s="121"/>
      <c r="K1488" s="121"/>
      <c r="L1488" s="121"/>
      <c r="N1488" s="118"/>
      <c r="O1488" s="122"/>
      <c r="P1488" s="120"/>
      <c r="Q1488" s="120"/>
      <c r="Z1488" s="116"/>
      <c r="AA1488" s="117"/>
      <c r="AB1488" s="118"/>
      <c r="AC1488" s="83"/>
      <c r="AD1488" s="83"/>
      <c r="AE1488" s="83"/>
    </row>
    <row r="1489" spans="1:31" s="115" customFormat="1" ht="15" customHeight="1" x14ac:dyDescent="0.25">
      <c r="A1489" s="83"/>
      <c r="B1489" s="83"/>
      <c r="C1489" s="123"/>
      <c r="G1489" s="121"/>
      <c r="H1489" s="121"/>
      <c r="I1489" s="121"/>
      <c r="J1489" s="121"/>
      <c r="K1489" s="121"/>
      <c r="L1489" s="121"/>
      <c r="N1489" s="118"/>
      <c r="O1489" s="122"/>
      <c r="P1489" s="120"/>
      <c r="Q1489" s="120"/>
      <c r="Z1489" s="116"/>
      <c r="AA1489" s="117"/>
      <c r="AB1489" s="118"/>
      <c r="AC1489" s="83"/>
      <c r="AD1489" s="83"/>
      <c r="AE1489" s="83"/>
    </row>
    <row r="1490" spans="1:31" s="115" customFormat="1" ht="15" customHeight="1" x14ac:dyDescent="0.25">
      <c r="A1490" s="83"/>
      <c r="B1490" s="83"/>
      <c r="C1490" s="123"/>
      <c r="G1490" s="121"/>
      <c r="H1490" s="121"/>
      <c r="I1490" s="121"/>
      <c r="J1490" s="121"/>
      <c r="K1490" s="121"/>
      <c r="L1490" s="121"/>
      <c r="N1490" s="118"/>
      <c r="O1490" s="122"/>
      <c r="P1490" s="120"/>
      <c r="Q1490" s="120"/>
      <c r="Z1490" s="116"/>
      <c r="AA1490" s="117"/>
      <c r="AB1490" s="118"/>
      <c r="AC1490" s="83"/>
      <c r="AD1490" s="83"/>
      <c r="AE1490" s="83"/>
    </row>
    <row r="1491" spans="1:31" s="115" customFormat="1" ht="15" customHeight="1" x14ac:dyDescent="0.25">
      <c r="A1491" s="83"/>
      <c r="B1491" s="83"/>
      <c r="C1491" s="123"/>
      <c r="G1491" s="121"/>
      <c r="H1491" s="121"/>
      <c r="I1491" s="121"/>
      <c r="J1491" s="121"/>
      <c r="K1491" s="121"/>
      <c r="L1491" s="121"/>
      <c r="N1491" s="118"/>
      <c r="O1491" s="122"/>
      <c r="P1491" s="120"/>
      <c r="Q1491" s="120"/>
      <c r="Z1491" s="116"/>
      <c r="AA1491" s="117"/>
      <c r="AB1491" s="118"/>
      <c r="AC1491" s="83"/>
      <c r="AD1491" s="83"/>
      <c r="AE1491" s="83"/>
    </row>
    <row r="1492" spans="1:31" s="115" customFormat="1" ht="15" customHeight="1" x14ac:dyDescent="0.25">
      <c r="A1492" s="83"/>
      <c r="B1492" s="83"/>
      <c r="C1492" s="123"/>
      <c r="G1492" s="121"/>
      <c r="H1492" s="121"/>
      <c r="I1492" s="121"/>
      <c r="J1492" s="121"/>
      <c r="K1492" s="121"/>
      <c r="L1492" s="121"/>
      <c r="N1492" s="118"/>
      <c r="O1492" s="122"/>
      <c r="P1492" s="120"/>
      <c r="Q1492" s="120"/>
      <c r="Z1492" s="116"/>
      <c r="AA1492" s="117"/>
      <c r="AB1492" s="118"/>
      <c r="AC1492" s="83"/>
      <c r="AD1492" s="83"/>
      <c r="AE1492" s="83"/>
    </row>
  </sheetData>
  <sheetProtection algorithmName="SHA-512" hashValue="sBLIw5jj8puBAVliHSqnQeGDSE8fpCGPJvqGnMjZ62Pvk7On86imvTZxL/uID5+D2vMqvsKDU9k3PbxCaApXfQ==" saltValue="kIMAm7E1bUyPSKReIG3zow==" spinCount="100000" sheet="1" objects="1" scenarios="1"/>
  <mergeCells count="265">
    <mergeCell ref="AA28:AI28"/>
    <mergeCell ref="AA29:AD30"/>
    <mergeCell ref="B1:AN1"/>
    <mergeCell ref="AG25:AI27"/>
    <mergeCell ref="AF25:AF27"/>
    <mergeCell ref="AG20:AI22"/>
    <mergeCell ref="AF20:AF22"/>
    <mergeCell ref="AA54:AI63"/>
    <mergeCell ref="AQ60:AQ61"/>
    <mergeCell ref="AK15:AN17"/>
    <mergeCell ref="AR68:AR70"/>
    <mergeCell ref="AR60:AR61"/>
    <mergeCell ref="AQ62:AQ63"/>
    <mergeCell ref="AR62:AR63"/>
    <mergeCell ref="AQ64:AQ65"/>
    <mergeCell ref="AR64:AR65"/>
    <mergeCell ref="AK60:AK61"/>
    <mergeCell ref="AL60:AL61"/>
    <mergeCell ref="AM60:AM61"/>
    <mergeCell ref="AN60:AN61"/>
    <mergeCell ref="AO60:AO61"/>
    <mergeCell ref="AP60:AP61"/>
    <mergeCell ref="N51:O52"/>
    <mergeCell ref="P51:R52"/>
    <mergeCell ref="S51:U52"/>
    <mergeCell ref="V51:Y52"/>
    <mergeCell ref="N53:O54"/>
    <mergeCell ref="P53:R54"/>
    <mergeCell ref="S53:U54"/>
    <mergeCell ref="V53:Y54"/>
    <mergeCell ref="B43:C44"/>
    <mergeCell ref="B49:C50"/>
    <mergeCell ref="N49:O50"/>
    <mergeCell ref="N45:O46"/>
    <mergeCell ref="P45:R46"/>
    <mergeCell ref="S45:U46"/>
    <mergeCell ref="V45:Y46"/>
    <mergeCell ref="P43:R44"/>
    <mergeCell ref="N39:O40"/>
    <mergeCell ref="N41:O42"/>
    <mergeCell ref="N47:O48"/>
    <mergeCell ref="B51:C52"/>
    <mergeCell ref="D51:F52"/>
    <mergeCell ref="N63:O64"/>
    <mergeCell ref="P63:R64"/>
    <mergeCell ref="S63:U64"/>
    <mergeCell ref="V63:Y64"/>
    <mergeCell ref="N59:O60"/>
    <mergeCell ref="P59:R60"/>
    <mergeCell ref="S59:U60"/>
    <mergeCell ref="V59:Y60"/>
    <mergeCell ref="N61:O62"/>
    <mergeCell ref="P61:R62"/>
    <mergeCell ref="S61:U62"/>
    <mergeCell ref="V61:Y62"/>
    <mergeCell ref="P55:R56"/>
    <mergeCell ref="S55:U56"/>
    <mergeCell ref="V55:Y56"/>
    <mergeCell ref="N57:O58"/>
    <mergeCell ref="B53:C54"/>
    <mergeCell ref="D53:F54"/>
    <mergeCell ref="G53:I54"/>
    <mergeCell ref="J53:M54"/>
    <mergeCell ref="B55:C56"/>
    <mergeCell ref="D55:F56"/>
    <mergeCell ref="G55:I56"/>
    <mergeCell ref="J55:M56"/>
    <mergeCell ref="N55:O56"/>
    <mergeCell ref="S57:U58"/>
    <mergeCell ref="V57:Y58"/>
    <mergeCell ref="N43:O44"/>
    <mergeCell ref="G51:I52"/>
    <mergeCell ref="J51:M52"/>
    <mergeCell ref="B45:C46"/>
    <mergeCell ref="D45:F46"/>
    <mergeCell ref="B47:C48"/>
    <mergeCell ref="D47:F48"/>
    <mergeCell ref="G47:I48"/>
    <mergeCell ref="J47:M48"/>
    <mergeCell ref="D43:F44"/>
    <mergeCell ref="G45:I46"/>
    <mergeCell ref="J45:M46"/>
    <mergeCell ref="G43:I44"/>
    <mergeCell ref="J43:M44"/>
    <mergeCell ref="D49:F50"/>
    <mergeCell ref="G49:I50"/>
    <mergeCell ref="J49:M50"/>
    <mergeCell ref="B37:C38"/>
    <mergeCell ref="D41:F42"/>
    <mergeCell ref="G39:I40"/>
    <mergeCell ref="G29:J30"/>
    <mergeCell ref="J39:M40"/>
    <mergeCell ref="J41:M42"/>
    <mergeCell ref="B29:E30"/>
    <mergeCell ref="B63:C64"/>
    <mergeCell ref="D63:F64"/>
    <mergeCell ref="G63:I64"/>
    <mergeCell ref="J63:M64"/>
    <mergeCell ref="B57:C58"/>
    <mergeCell ref="D57:F58"/>
    <mergeCell ref="G57:I58"/>
    <mergeCell ref="J57:M58"/>
    <mergeCell ref="B59:C60"/>
    <mergeCell ref="D59:F60"/>
    <mergeCell ref="G59:I60"/>
    <mergeCell ref="J59:M60"/>
    <mergeCell ref="B61:C62"/>
    <mergeCell ref="D61:F62"/>
    <mergeCell ref="G61:I62"/>
    <mergeCell ref="J61:M62"/>
    <mergeCell ref="B31:E33"/>
    <mergeCell ref="V10:Y12"/>
    <mergeCell ref="V8:Y9"/>
    <mergeCell ref="G25:J27"/>
    <mergeCell ref="G23:J24"/>
    <mergeCell ref="B23:E24"/>
    <mergeCell ref="B25:E27"/>
    <mergeCell ref="G13:J14"/>
    <mergeCell ref="G15:J17"/>
    <mergeCell ref="S41:U42"/>
    <mergeCell ref="V41:Y42"/>
    <mergeCell ref="N37:O38"/>
    <mergeCell ref="P37:Q38"/>
    <mergeCell ref="S37:U38"/>
    <mergeCell ref="V37:Y38"/>
    <mergeCell ref="G37:I38"/>
    <mergeCell ref="G41:I42"/>
    <mergeCell ref="B39:C40"/>
    <mergeCell ref="B41:C42"/>
    <mergeCell ref="D39:F40"/>
    <mergeCell ref="D37:E38"/>
    <mergeCell ref="J37:M38"/>
    <mergeCell ref="P39:R40"/>
    <mergeCell ref="S39:U40"/>
    <mergeCell ref="V39:Y40"/>
    <mergeCell ref="L8:O9"/>
    <mergeCell ref="B13:E14"/>
    <mergeCell ref="B15:E17"/>
    <mergeCell ref="L23:O24"/>
    <mergeCell ref="L25:O27"/>
    <mergeCell ref="Q8:T9"/>
    <mergeCell ref="Q10:T12"/>
    <mergeCell ref="G8:J9"/>
    <mergeCell ref="G10:J12"/>
    <mergeCell ref="Q23:T24"/>
    <mergeCell ref="N34:Y36"/>
    <mergeCell ref="Q13:T14"/>
    <mergeCell ref="Q15:T17"/>
    <mergeCell ref="G31:J33"/>
    <mergeCell ref="B28:Y28"/>
    <mergeCell ref="V15:Y17"/>
    <mergeCell ref="Q29:T30"/>
    <mergeCell ref="Q31:T33"/>
    <mergeCell ref="L29:O30"/>
    <mergeCell ref="L31:O33"/>
    <mergeCell ref="Q25:Q27"/>
    <mergeCell ref="R25:T27"/>
    <mergeCell ref="V18:Y19"/>
    <mergeCell ref="V20:Y22"/>
    <mergeCell ref="V29:Y30"/>
    <mergeCell ref="B18:E19"/>
    <mergeCell ref="B20:E22"/>
    <mergeCell ref="Q20:T22"/>
    <mergeCell ref="Q18:T19"/>
    <mergeCell ref="V23:Y24"/>
    <mergeCell ref="V25:Y27"/>
    <mergeCell ref="V13:Y14"/>
    <mergeCell ref="B34:M36"/>
    <mergeCell ref="B2:E2"/>
    <mergeCell ref="G2:J2"/>
    <mergeCell ref="V2:Y2"/>
    <mergeCell ref="L18:O19"/>
    <mergeCell ref="L20:O22"/>
    <mergeCell ref="L3:O4"/>
    <mergeCell ref="L5:O7"/>
    <mergeCell ref="B8:E9"/>
    <mergeCell ref="B10:E12"/>
    <mergeCell ref="L13:O14"/>
    <mergeCell ref="L15:O17"/>
    <mergeCell ref="B3:E4"/>
    <mergeCell ref="B5:E7"/>
    <mergeCell ref="G18:J19"/>
    <mergeCell ref="G20:J22"/>
    <mergeCell ref="G3:J4"/>
    <mergeCell ref="G5:J7"/>
    <mergeCell ref="L2:O2"/>
    <mergeCell ref="V3:Y4"/>
    <mergeCell ref="Q5:T7"/>
    <mergeCell ref="Q2:T2"/>
    <mergeCell ref="Q3:T4"/>
    <mergeCell ref="V5:Y7"/>
    <mergeCell ref="L10:O12"/>
    <mergeCell ref="AK56:AN58"/>
    <mergeCell ref="AK28:AN28"/>
    <mergeCell ref="AK29:AN30"/>
    <mergeCell ref="AK31:AN33"/>
    <mergeCell ref="AK34:AN35"/>
    <mergeCell ref="AK36:AN38"/>
    <mergeCell ref="AK39:AN40"/>
    <mergeCell ref="P47:R48"/>
    <mergeCell ref="S47:U48"/>
    <mergeCell ref="V47:Y48"/>
    <mergeCell ref="P49:R50"/>
    <mergeCell ref="S49:U50"/>
    <mergeCell ref="V49:Y50"/>
    <mergeCell ref="S43:U44"/>
    <mergeCell ref="V43:Y44"/>
    <mergeCell ref="V31:Y33"/>
    <mergeCell ref="P57:R58"/>
    <mergeCell ref="AK44:AN45"/>
    <mergeCell ref="AK46:AN48"/>
    <mergeCell ref="AK49:AN50"/>
    <mergeCell ref="AK51:AN53"/>
    <mergeCell ref="AK54:AN55"/>
    <mergeCell ref="AK41:AN43"/>
    <mergeCell ref="P41:R42"/>
    <mergeCell ref="AA2:AD2"/>
    <mergeCell ref="AA3:AD4"/>
    <mergeCell ref="AA5:AD7"/>
    <mergeCell ref="AA13:AD14"/>
    <mergeCell ref="AA15:AD17"/>
    <mergeCell ref="AA23:AD24"/>
    <mergeCell ref="AA25:AD27"/>
    <mergeCell ref="AA8:AD9"/>
    <mergeCell ref="AA10:AD12"/>
    <mergeCell ref="AA18:AD19"/>
    <mergeCell ref="AA20:AD22"/>
    <mergeCell ref="AA41:AD43"/>
    <mergeCell ref="AA49:AD50"/>
    <mergeCell ref="AA51:AD53"/>
    <mergeCell ref="AF34:AI35"/>
    <mergeCell ref="AF39:AI40"/>
    <mergeCell ref="AF41:AI43"/>
    <mergeCell ref="AF36:AI38"/>
    <mergeCell ref="AF49:AI50"/>
    <mergeCell ref="AF51:AI53"/>
    <mergeCell ref="AF44:AI45"/>
    <mergeCell ref="AF46:AI48"/>
    <mergeCell ref="AA44:AD45"/>
    <mergeCell ref="AA46:AD48"/>
    <mergeCell ref="AA34:AD35"/>
    <mergeCell ref="AA36:AD38"/>
    <mergeCell ref="AF8:AI9"/>
    <mergeCell ref="AF2:AI2"/>
    <mergeCell ref="AK3:AN4"/>
    <mergeCell ref="AK5:AN7"/>
    <mergeCell ref="AF3:AI4"/>
    <mergeCell ref="AF5:AI7"/>
    <mergeCell ref="AA31:AD33"/>
    <mergeCell ref="AF18:AI19"/>
    <mergeCell ref="AF23:AI24"/>
    <mergeCell ref="AF29:AI30"/>
    <mergeCell ref="AF31:AI33"/>
    <mergeCell ref="AA39:AD40"/>
    <mergeCell ref="AK2:AN2"/>
    <mergeCell ref="AF10:AI12"/>
    <mergeCell ref="AF13:AI14"/>
    <mergeCell ref="AF15:AI17"/>
    <mergeCell ref="AK8:AN9"/>
    <mergeCell ref="AK10:AN12"/>
    <mergeCell ref="AK23:AN24"/>
    <mergeCell ref="AK25:AN27"/>
    <mergeCell ref="AK18:AN19"/>
    <mergeCell ref="AK20:AN22"/>
    <mergeCell ref="AK13:AN14"/>
  </mergeCells>
  <phoneticPr fontId="20" type="noConversion"/>
  <pageMargins left="0.7" right="0.7" top="0.75" bottom="0.75" header="0.3" footer="0.3"/>
  <pageSetup paperSize="9" orientation="landscape"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Home</vt:lpstr>
      <vt:lpstr>Garden Data Input</vt:lpstr>
      <vt:lpstr>Harvested To Date</vt:lpstr>
      <vt:lpstr>Garden Data</vt:lpstr>
      <vt:lpstr>'Garden Data'!Print_Area</vt:lpstr>
      <vt:lpstr>Home!Print_Area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James Murton</dc:creator>
  <cp:lastModifiedBy>David James Murton</cp:lastModifiedBy>
  <dcterms:created xsi:type="dcterms:W3CDTF">2021-12-15T17:18:28Z</dcterms:created>
  <dcterms:modified xsi:type="dcterms:W3CDTF">2022-01-21T15:27:13Z</dcterms:modified>
</cp:coreProperties>
</file>