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0122875\Desktop\报销系统评估\"/>
    </mc:Choice>
  </mc:AlternateContent>
  <xr:revisionPtr revIDLastSave="0" documentId="13_ncr:1_{62A880C7-4DE5-4B47-BDF1-4206C87CFB34}" xr6:coauthVersionLast="47" xr6:coauthVersionMax="47" xr10:uidLastSave="{00000000-0000-0000-0000-000000000000}"/>
  <bookViews>
    <workbookView xWindow="-108" yWindow="-108" windowWidth="23256" windowHeight="12576" activeTab="1" xr2:uid="{13850604-592A-394E-9E6D-CEE1130DC802}"/>
  </bookViews>
  <sheets>
    <sheet name="Feature" sheetId="1" r:id="rId1"/>
    <sheet name="Cost" sheetId="3" r:id="rId2"/>
    <sheet name="Additional Cost" sheetId="2" r:id="rId3"/>
    <sheet name="Saving Co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3" l="1"/>
  <c r="F16" i="3"/>
  <c r="E16" i="3"/>
  <c r="E14" i="3"/>
  <c r="F14" i="3"/>
  <c r="G14" i="3"/>
  <c r="H14" i="3"/>
  <c r="D14" i="3"/>
  <c r="G16" i="3"/>
  <c r="B9" i="5"/>
  <c r="B11" i="5" s="1"/>
  <c r="H15" i="3"/>
  <c r="G15" i="3"/>
  <c r="F15" i="3"/>
  <c r="D10" i="5"/>
  <c r="E10" i="5" s="1"/>
  <c r="F10" i="5" s="1"/>
  <c r="D8" i="5"/>
  <c r="E8" i="5" s="1"/>
  <c r="F8" i="5" s="1"/>
  <c r="D7" i="5"/>
  <c r="E7" i="5" s="1"/>
  <c r="F7" i="5" s="1"/>
  <c r="E6" i="5"/>
  <c r="F6" i="5" s="1"/>
  <c r="D6" i="5"/>
  <c r="F5" i="5"/>
  <c r="D5" i="5"/>
  <c r="D9" i="5" l="1"/>
  <c r="E9" i="5" s="1"/>
  <c r="F9" i="5" s="1"/>
  <c r="F11" i="5" s="1"/>
  <c r="F12" i="5" l="1"/>
  <c r="E8" i="3"/>
  <c r="E15" i="3" s="1"/>
  <c r="D5" i="3"/>
  <c r="D15" i="3" l="1"/>
  <c r="D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tc={C1375C5D-6C9C-AB45-8D55-7688C1110EF3}</author>
  </authors>
  <commentList>
    <comment ref="F10" authorId="0" shapeId="0" xr:uid="{C1375C5D-6C9C-AB45-8D55-7688C1110EF3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be done before 7.1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7" authorId="0" shapeId="0" xr:uid="{8B327D0E-D509-6940-A36F-90B7C7FF1E13}">
      <text>
        <r>
          <rPr>
            <b/>
            <sz val="10"/>
            <color rgb="FF000000"/>
            <rFont val="Microsoft YaHei UI"/>
            <family val="2"/>
            <charset val="1"/>
          </rPr>
          <t xml:space="preserve">1st year </t>
        </r>
        <r>
          <rPr>
            <sz val="10"/>
            <color rgb="FF000000"/>
            <rFont val="Microsoft YaHei UI"/>
            <family val="2"/>
            <charset val="1"/>
          </rPr>
          <t>99800</t>
        </r>
      </text>
    </comment>
  </commentList>
</comments>
</file>

<file path=xl/sharedStrings.xml><?xml version="1.0" encoding="utf-8"?>
<sst xmlns="http://schemas.openxmlformats.org/spreadsheetml/2006/main" count="369" uniqueCount="148">
  <si>
    <t>√</t>
  </si>
  <si>
    <t>Features</t>
    <phoneticPr fontId="2" type="noConversion"/>
  </si>
  <si>
    <t>Employee Reimbursement</t>
    <phoneticPr fontId="2" type="noConversion"/>
  </si>
  <si>
    <t>Expense Management</t>
    <phoneticPr fontId="2" type="noConversion"/>
  </si>
  <si>
    <t>Expense Standard</t>
    <phoneticPr fontId="2" type="noConversion"/>
  </si>
  <si>
    <t>Invoice Management</t>
    <phoneticPr fontId="2" type="noConversion"/>
  </si>
  <si>
    <t>易快报 Yi Kuai Bao</t>
    <phoneticPr fontId="2" type="noConversion"/>
  </si>
  <si>
    <t>易快报
Yi Kuai Bao</t>
    <phoneticPr fontId="2" type="noConversion"/>
  </si>
  <si>
    <t>汇联易
Hui Lian Yi</t>
    <phoneticPr fontId="2" type="noConversion"/>
  </si>
  <si>
    <t>分贝通
Fen Bei Tong</t>
    <phoneticPr fontId="2" type="noConversion"/>
  </si>
  <si>
    <t>Customizatoin Definition</t>
    <phoneticPr fontId="2" type="noConversion"/>
  </si>
  <si>
    <t>Multiple
Language</t>
    <phoneticPr fontId="2" type="noConversion"/>
  </si>
  <si>
    <t>Report 
Analysis</t>
    <phoneticPr fontId="2" type="noConversion"/>
  </si>
  <si>
    <t>Data 
Integration</t>
    <phoneticPr fontId="2" type="noConversion"/>
  </si>
  <si>
    <t>Budget Management</t>
    <phoneticPr fontId="2" type="noConversion"/>
  </si>
  <si>
    <t>Payment</t>
    <phoneticPr fontId="2" type="noConversion"/>
  </si>
  <si>
    <t>Shopping 
Mall</t>
    <phoneticPr fontId="2" type="noConversion"/>
  </si>
  <si>
    <t>Basic 
Data</t>
    <phoneticPr fontId="2" type="noConversion"/>
  </si>
  <si>
    <t>Shading 
Book</t>
    <phoneticPr fontId="2" type="noConversion"/>
  </si>
  <si>
    <t>It would be better to meet China regulation if migated to China Local platform</t>
    <phoneticPr fontId="2" type="noConversion"/>
  </si>
  <si>
    <t>Comments</t>
    <phoneticPr fontId="2" type="noConversion"/>
  </si>
  <si>
    <t>Organization</t>
    <phoneticPr fontId="2" type="noConversion"/>
  </si>
  <si>
    <t>Cost Center</t>
    <phoneticPr fontId="2" type="noConversion"/>
  </si>
  <si>
    <t>Staff</t>
    <phoneticPr fontId="2" type="noConversion"/>
  </si>
  <si>
    <t>Unified distribution of enterprise billing information</t>
    <phoneticPr fontId="2" type="noConversion"/>
  </si>
  <si>
    <t>Print template</t>
    <phoneticPr fontId="2" type="noConversion"/>
  </si>
  <si>
    <t>Application for reimbursement</t>
    <phoneticPr fontId="2" type="noConversion"/>
  </si>
  <si>
    <t>Approval for reimbursement</t>
    <phoneticPr fontId="2" type="noConversion"/>
  </si>
  <si>
    <t>Application for expense</t>
    <phoneticPr fontId="2" type="noConversion"/>
  </si>
  <si>
    <t>Visibility by permission</t>
    <phoneticPr fontId="2" type="noConversion"/>
  </si>
  <si>
    <t>Expense management</t>
    <phoneticPr fontId="2" type="noConversion"/>
  </si>
  <si>
    <t>Excel export</t>
    <phoneticPr fontId="2" type="noConversion"/>
  </si>
  <si>
    <t>Expense standard</t>
    <phoneticPr fontId="2" type="noConversion"/>
  </si>
  <si>
    <t>Travel standard</t>
    <phoneticPr fontId="2" type="noConversion"/>
  </si>
  <si>
    <t>Over-budget alert</t>
    <phoneticPr fontId="2" type="noConversion"/>
  </si>
  <si>
    <t>Auto calculation for allowance</t>
    <phoneticPr fontId="2" type="noConversion"/>
  </si>
  <si>
    <t>Invoice code scanning, import and authenticity verification</t>
    <phoneticPr fontId="2" type="noConversion"/>
  </si>
  <si>
    <t>Automatic verification of header tax number</t>
    <phoneticPr fontId="2" type="noConversion"/>
  </si>
  <si>
    <t>OCR intelligent bill recognition</t>
    <phoneticPr fontId="2" type="noConversion"/>
  </si>
  <si>
    <t>Duplicate check of electronic invoice</t>
    <phoneticPr fontId="2" type="noConversion"/>
  </si>
  <si>
    <t>Unified Invoicing for enterprise consumption</t>
    <phoneticPr fontId="2" type="noConversion"/>
  </si>
  <si>
    <t>Intelligent invoice review</t>
    <phoneticPr fontId="2" type="noConversion"/>
  </si>
  <si>
    <t>Invoice certification deduction</t>
    <phoneticPr fontId="2" type="noConversion"/>
  </si>
  <si>
    <t>Invoice electronic file management</t>
    <phoneticPr fontId="2" type="noConversion"/>
  </si>
  <si>
    <t>Pending invoice management</t>
    <phoneticPr fontId="2" type="noConversion"/>
  </si>
  <si>
    <t>User defined document type template</t>
    <phoneticPr fontId="2" type="noConversion"/>
  </si>
  <si>
    <t>User defined multi-level expense type</t>
    <phoneticPr fontId="2" type="noConversion"/>
  </si>
  <si>
    <t>User defined document approval process</t>
    <phoneticPr fontId="2" type="noConversion"/>
  </si>
  <si>
    <t>Quota sharing</t>
    <phoneticPr fontId="2" type="noConversion"/>
  </si>
  <si>
    <t>User defined role/permission</t>
    <phoneticPr fontId="2" type="noConversion"/>
  </si>
  <si>
    <t>User defined expense accounting dimension</t>
    <phoneticPr fontId="2" type="noConversion"/>
  </si>
  <si>
    <t>Pay back to Employee bank account</t>
    <phoneticPr fontId="2" type="noConversion"/>
  </si>
  <si>
    <t>Contract payment shading book</t>
    <phoneticPr fontId="2" type="noConversion"/>
  </si>
  <si>
    <t>Project gross profile shading book</t>
    <phoneticPr fontId="2" type="noConversion"/>
  </si>
  <si>
    <t>Cost center shading book</t>
    <phoneticPr fontId="2" type="noConversion"/>
  </si>
  <si>
    <t>Multiple language</t>
    <phoneticPr fontId="2" type="noConversion"/>
  </si>
  <si>
    <t>Multiple currency</t>
    <phoneticPr fontId="2" type="noConversion"/>
  </si>
  <si>
    <t>Import from third-party payment (including Alipay and Wechat pay)</t>
    <phoneticPr fontId="2" type="noConversion"/>
  </si>
  <si>
    <t>Data integration (including ERP, OA and so on)</t>
    <phoneticPr fontId="2" type="noConversion"/>
  </si>
  <si>
    <t>Budgeting</t>
    <phoneticPr fontId="2" type="noConversion"/>
  </si>
  <si>
    <t>Cost center budgeting</t>
    <phoneticPr fontId="2" type="noConversion"/>
  </si>
  <si>
    <t>Period budgeting</t>
    <phoneticPr fontId="2" type="noConversion"/>
  </si>
  <si>
    <t>Roll budgeting</t>
    <phoneticPr fontId="2" type="noConversion"/>
  </si>
  <si>
    <t>Business unit expense report</t>
    <phoneticPr fontId="2" type="noConversion"/>
  </si>
  <si>
    <t>Budget alert</t>
    <phoneticPr fontId="2" type="noConversion"/>
  </si>
  <si>
    <t>Budget report</t>
    <phoneticPr fontId="2" type="noConversion"/>
  </si>
  <si>
    <t>Budget rule</t>
    <phoneticPr fontId="2" type="noConversion"/>
  </si>
  <si>
    <t>Personal expense report</t>
    <phoneticPr fontId="2" type="noConversion"/>
  </si>
  <si>
    <t>Report export</t>
    <phoneticPr fontId="2" type="noConversion"/>
  </si>
  <si>
    <t>Report drill-down</t>
    <phoneticPr fontId="2" type="noConversion"/>
  </si>
  <si>
    <t>Pivot report</t>
    <phoneticPr fontId="2" type="noConversion"/>
  </si>
  <si>
    <t>Custom report</t>
    <phoneticPr fontId="2" type="noConversion"/>
  </si>
  <si>
    <t>BI report</t>
    <phoneticPr fontId="2" type="noConversion"/>
  </si>
  <si>
    <t>Airplane</t>
    <phoneticPr fontId="2" type="noConversion"/>
  </si>
  <si>
    <t>Hotel</t>
    <phoneticPr fontId="2" type="noConversion"/>
  </si>
  <si>
    <t>Train</t>
    <phoneticPr fontId="2" type="noConversion"/>
  </si>
  <si>
    <t>Taxi</t>
    <phoneticPr fontId="2" type="noConversion"/>
  </si>
  <si>
    <t>Meal</t>
    <phoneticPr fontId="2" type="noConversion"/>
  </si>
  <si>
    <t>Mix pay</t>
    <phoneticPr fontId="2" type="noConversion"/>
  </si>
  <si>
    <t>Personal pay</t>
    <phoneticPr fontId="2" type="noConversion"/>
  </si>
  <si>
    <t>Direct channel between enterprise and bank</t>
    <phoneticPr fontId="2" type="noConversion"/>
  </si>
  <si>
    <t>Credit</t>
    <phoneticPr fontId="2" type="noConversion"/>
  </si>
  <si>
    <t>Deposit</t>
    <phoneticPr fontId="2" type="noConversion"/>
  </si>
  <si>
    <t>Business Type</t>
    <phoneticPr fontId="2" type="noConversion"/>
  </si>
  <si>
    <t>Domestic air ticket</t>
    <phoneticPr fontId="2" type="noConversion"/>
  </si>
  <si>
    <t>International air ticket</t>
    <phoneticPr fontId="2" type="noConversion"/>
  </si>
  <si>
    <t>Train ticket</t>
    <phoneticPr fontId="2" type="noConversion"/>
  </si>
  <si>
    <t>International hotel</t>
    <phoneticPr fontId="2" type="noConversion"/>
  </si>
  <si>
    <t>Domestic hotel</t>
    <phoneticPr fontId="2" type="noConversion"/>
  </si>
  <si>
    <t>Hotel in contract</t>
    <phoneticPr fontId="2" type="noConversion"/>
  </si>
  <si>
    <t>Air ticket in contract</t>
    <phoneticPr fontId="2" type="noConversion"/>
  </si>
  <si>
    <t>Free</t>
  </si>
  <si>
    <t>20 yuan / ticket</t>
    <phoneticPr fontId="2" type="noConversion"/>
  </si>
  <si>
    <t>25 yuan / ticket</t>
    <phoneticPr fontId="2" type="noConversion"/>
  </si>
  <si>
    <t>10 yuan / ticket</t>
    <phoneticPr fontId="2" type="noConversion"/>
  </si>
  <si>
    <t>5 yuan / ticket</t>
    <phoneticPr fontId="2" type="noConversion"/>
  </si>
  <si>
    <t>1 yuan / time</t>
    <phoneticPr fontId="2" type="noConversion"/>
  </si>
  <si>
    <t>4 yuan / room / night,
1st year free</t>
    <phoneticPr fontId="2" type="noConversion"/>
  </si>
  <si>
    <t>4 yuan / ticket,
1st year free</t>
    <phoneticPr fontId="2" type="noConversion"/>
  </si>
  <si>
    <t>Pre-paid</t>
    <phoneticPr fontId="2" type="noConversion"/>
  </si>
  <si>
    <t>Pay by month（need to pass the assessment）</t>
    <phoneticPr fontId="2" type="noConversion"/>
  </si>
  <si>
    <t>Account period（day）：30+30</t>
    <phoneticPr fontId="2" type="noConversion"/>
  </si>
  <si>
    <t>Account period（day）：30+15</t>
    <phoneticPr fontId="2" type="noConversion"/>
  </si>
  <si>
    <t>汇联易 Hui Lian Yi</t>
    <phoneticPr fontId="2" type="noConversion"/>
  </si>
  <si>
    <t>分贝通 Fen Bei Tong</t>
    <phoneticPr fontId="2" type="noConversion"/>
  </si>
  <si>
    <t>One-year contract</t>
    <phoneticPr fontId="2" type="noConversion"/>
  </si>
  <si>
    <t>Three-year contract</t>
    <phoneticPr fontId="2" type="noConversion"/>
  </si>
  <si>
    <t>5 yuan / room / night</t>
    <phoneticPr fontId="2" type="noConversion"/>
  </si>
  <si>
    <t>10 yuan / room / night</t>
    <phoneticPr fontId="2" type="noConversion"/>
  </si>
  <si>
    <t>15 yuan / room / night</t>
    <phoneticPr fontId="2" type="noConversion"/>
  </si>
  <si>
    <t>-</t>
    <phoneticPr fontId="15" type="noConversion"/>
  </si>
  <si>
    <t>HoseMall Business Type</t>
    <phoneticPr fontId="15" type="noConversion"/>
  </si>
  <si>
    <t>Annual Consumption Amount</t>
    <phoneticPr fontId="15" type="noConversion"/>
  </si>
  <si>
    <t>Annual Quantity</t>
    <phoneticPr fontId="15" type="noConversion"/>
  </si>
  <si>
    <t>The average unit price</t>
    <phoneticPr fontId="15" type="noConversion"/>
  </si>
  <si>
    <t>Coupon deduction amount per order</t>
    <phoneticPr fontId="15" type="noConversion"/>
  </si>
  <si>
    <t>Deduction by Average</t>
    <phoneticPr fontId="15" type="noConversion"/>
  </si>
  <si>
    <t>Remark</t>
  </si>
  <si>
    <t>Train Tickets</t>
    <phoneticPr fontId="15" type="noConversion"/>
  </si>
  <si>
    <t>It is used to deduct 5 RMB / ticket stub for a train ticket</t>
  </si>
  <si>
    <t>Air tickets</t>
  </si>
  <si>
    <t>Hotel</t>
    <phoneticPr fontId="15" type="noConversion"/>
  </si>
  <si>
    <t>Only include non-agreement hotel</t>
    <phoneticPr fontId="15" type="noConversion"/>
  </si>
  <si>
    <t>Takeout</t>
    <phoneticPr fontId="15" type="noConversion"/>
  </si>
  <si>
    <t>Dine</t>
    <phoneticPr fontId="15" type="noConversion"/>
  </si>
  <si>
    <t>Taxi</t>
    <phoneticPr fontId="15" type="noConversion"/>
  </si>
  <si>
    <t>Total</t>
    <phoneticPr fontId="15" type="noConversion"/>
  </si>
  <si>
    <t>Total Cost Savings</t>
    <phoneticPr fontId="15" type="noConversion"/>
  </si>
  <si>
    <t>Yi Kuai Bao Analysis of the Coupon Policy Saving Plan of HoseMall</t>
    <phoneticPr fontId="15" type="noConversion"/>
  </si>
  <si>
    <t>Platform Annual Fee</t>
    <phoneticPr fontId="2" type="noConversion"/>
  </si>
  <si>
    <t>Returned Fee（Only for prepaid）</t>
    <phoneticPr fontId="2" type="noConversion"/>
  </si>
  <si>
    <t>Implementation cost
（Not include data integration）</t>
    <phoneticPr fontId="2" type="noConversion"/>
  </si>
  <si>
    <t>Coupon</t>
    <phoneticPr fontId="2" type="noConversion"/>
  </si>
  <si>
    <t>Total</t>
    <phoneticPr fontId="2" type="noConversion"/>
  </si>
  <si>
    <t>Type</t>
    <phoneticPr fontId="2" type="noConversion"/>
  </si>
  <si>
    <t>易快报 
Yi Kuai Bao</t>
    <phoneticPr fontId="2" type="noConversion"/>
  </si>
  <si>
    <t>1 year</t>
    <phoneticPr fontId="2" type="noConversion"/>
  </si>
  <si>
    <t>3 year</t>
    <phoneticPr fontId="2" type="noConversion"/>
  </si>
  <si>
    <t>Unit price（yuan / account）</t>
    <phoneticPr fontId="2" type="noConversion"/>
  </si>
  <si>
    <t>Total for 300 accounts</t>
    <phoneticPr fontId="2" type="noConversion"/>
  </si>
  <si>
    <t>VAT</t>
    <phoneticPr fontId="2" type="noConversion"/>
  </si>
  <si>
    <t>Mall annual fee</t>
    <phoneticPr fontId="2" type="noConversion"/>
  </si>
  <si>
    <t>Meal (4m yuan / year)</t>
    <phoneticPr fontId="2" type="noConversion"/>
  </si>
  <si>
    <t>Addition Annual Fee</t>
    <phoneticPr fontId="2" type="noConversion"/>
  </si>
  <si>
    <t>Train (3k tickets / year)</t>
    <phoneticPr fontId="2" type="noConversion"/>
  </si>
  <si>
    <t>Total fee for first 3 years</t>
    <phoneticPr fontId="2" type="noConversion"/>
  </si>
  <si>
    <t>Annual fee for first 3 years</t>
    <phoneticPr fontId="2" type="noConversion"/>
  </si>
  <si>
    <t>Annual fee for after 3 years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</si>
</sst>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* #,##0.00_);_(* \(#,##0.00\);_(* &quot;-&quot;??_);_(@_)"/>
    <numFmt numFmtId="177" formatCode="0.00_);[Red]\(0.00\)"/>
    <numFmt numFmtId="178" formatCode="\¥#,##0.00_);[Red]\(\¥#,##0.00\)"/>
    <numFmt numFmtId="179" formatCode="0.0%"/>
    <numFmt numFmtId="180" formatCode="&quot;￥&quot;#,##0_);[Red]\(&quot;￥&quot;#,##0\)"/>
  </numFmts>
  <fonts count="22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0"/>
      <name val="微软雅黑"/>
      <family val="2"/>
      <charset val="134"/>
    </font>
    <font>
      <sz val="10"/>
      <color indexed="8"/>
      <name val="Helvetica Neue Light"/>
    </font>
    <font>
      <b/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Microsoft YaHei UI"/>
      <family val="2"/>
      <charset val="1"/>
    </font>
    <font>
      <sz val="12"/>
      <color theme="1"/>
      <name val="等线"/>
      <family val="4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8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rgb="FFFF0000"/>
      <name val="等线"/>
      <family val="2"/>
      <charset val="134"/>
      <scheme val="minor"/>
    </font>
    <font>
      <b/>
      <sz val="10"/>
      <color rgb="FF000000"/>
      <name val="Microsoft YaHei UI"/>
      <family val="2"/>
      <charset val="1"/>
    </font>
    <font>
      <sz val="12"/>
      <color rgb="FFFF000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5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Protection="0">
      <alignment vertical="top" wrapText="1"/>
    </xf>
    <xf numFmtId="0" fontId="8" fillId="0" borderId="0">
      <alignment vertical="center"/>
    </xf>
  </cellStyleXfs>
  <cellXfs count="75">
    <xf numFmtId="0" fontId="0" fillId="0" borderId="0" xfId="0">
      <alignment vertical="center"/>
    </xf>
    <xf numFmtId="0" fontId="6" fillId="0" borderId="2" xfId="3" applyNumberFormat="1" applyFont="1" applyFill="1" applyBorder="1" applyAlignment="1">
      <alignment horizontal="center" vertical="center" wrapText="1"/>
    </xf>
    <xf numFmtId="0" fontId="6" fillId="0" borderId="2" xfId="3" applyNumberFormat="1" applyFont="1" applyBorder="1" applyAlignment="1">
      <alignment horizontal="center" vertical="center" wrapText="1"/>
    </xf>
    <xf numFmtId="0" fontId="6" fillId="3" borderId="2" xfId="3" applyNumberFormat="1" applyFont="1" applyFill="1" applyBorder="1" applyAlignment="1">
      <alignment horizontal="center" vertical="center" wrapText="1"/>
    </xf>
    <xf numFmtId="0" fontId="6" fillId="0" borderId="3" xfId="3" applyNumberFormat="1" applyFont="1" applyFill="1" applyBorder="1" applyAlignment="1">
      <alignment horizontal="left" vertical="center"/>
    </xf>
    <xf numFmtId="0" fontId="6" fillId="0" borderId="2" xfId="3" applyNumberFormat="1" applyFont="1" applyFill="1" applyBorder="1" applyAlignment="1">
      <alignment horizontal="left" vertical="center" wrapText="1"/>
    </xf>
    <xf numFmtId="0" fontId="6" fillId="3" borderId="2" xfId="3" applyNumberFormat="1" applyFont="1" applyFill="1" applyBorder="1" applyAlignment="1">
      <alignment horizontal="left" vertical="center" wrapText="1"/>
    </xf>
    <xf numFmtId="0" fontId="6" fillId="0" borderId="2" xfId="3" applyNumberFormat="1" applyFont="1" applyBorder="1" applyAlignment="1">
      <alignment horizontal="left" vertical="center" wrapText="1"/>
    </xf>
    <xf numFmtId="0" fontId="6" fillId="4" borderId="2" xfId="3" applyNumberFormat="1" applyFont="1" applyFill="1" applyBorder="1" applyAlignment="1">
      <alignment horizontal="left" vertical="center" wrapText="1"/>
    </xf>
    <xf numFmtId="0" fontId="6" fillId="5" borderId="2" xfId="3" applyNumberFormat="1" applyFont="1" applyFill="1" applyBorder="1" applyAlignment="1">
      <alignment horizontal="left" vertical="center" wrapText="1"/>
    </xf>
    <xf numFmtId="0" fontId="6" fillId="6" borderId="2" xfId="3" applyNumberFormat="1" applyFont="1" applyFill="1" applyBorder="1" applyAlignment="1">
      <alignment horizontal="left" vertical="center" wrapText="1"/>
    </xf>
    <xf numFmtId="178" fontId="9" fillId="0" borderId="2" xfId="4" applyNumberFormat="1" applyFont="1" applyBorder="1" applyAlignment="1">
      <alignment horizontal="center" vertical="center" wrapText="1"/>
    </xf>
    <xf numFmtId="177" fontId="10" fillId="0" borderId="2" xfId="4" applyNumberFormat="1" applyFont="1" applyBorder="1" applyAlignment="1">
      <alignment horizontal="center" vertical="center" wrapText="1"/>
    </xf>
    <xf numFmtId="178" fontId="9" fillId="9" borderId="2" xfId="4" applyNumberFormat="1" applyFont="1" applyFill="1" applyBorder="1" applyAlignment="1">
      <alignment horizontal="center" vertical="center" wrapText="1"/>
    </xf>
    <xf numFmtId="177" fontId="10" fillId="0" borderId="2" xfId="4" applyNumberFormat="1" applyFont="1" applyBorder="1" applyAlignment="1">
      <alignment horizontal="center" vertical="center"/>
    </xf>
    <xf numFmtId="179" fontId="10" fillId="9" borderId="2" xfId="4" applyNumberFormat="1" applyFont="1" applyFill="1" applyBorder="1" applyAlignment="1">
      <alignment horizontal="center" vertical="center"/>
    </xf>
    <xf numFmtId="179" fontId="9" fillId="0" borderId="2" xfId="2" applyNumberFormat="1" applyFont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2" xfId="1" applyFont="1" applyBorder="1" applyAlignment="1">
      <alignment horizontal="right" vertical="center"/>
    </xf>
    <xf numFmtId="0" fontId="0" fillId="6" borderId="2" xfId="0" applyFill="1" applyBorder="1">
      <alignment vertical="center"/>
    </xf>
    <xf numFmtId="176" fontId="0" fillId="6" borderId="2" xfId="1" applyFont="1" applyFill="1" applyBorder="1" applyAlignment="1">
      <alignment horizontal="right" vertical="center"/>
    </xf>
    <xf numFmtId="9" fontId="0" fillId="0" borderId="2" xfId="2" applyFont="1" applyBorder="1" applyAlignment="1">
      <alignment horizontal="right" vertical="center"/>
    </xf>
    <xf numFmtId="176" fontId="0" fillId="0" borderId="2" xfId="0" applyNumberFormat="1" applyBorder="1">
      <alignment vertical="center"/>
    </xf>
    <xf numFmtId="9" fontId="0" fillId="6" borderId="2" xfId="2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177" fontId="13" fillId="7" borderId="2" xfId="4" applyNumberFormat="1" applyFont="1" applyFill="1" applyBorder="1" applyAlignment="1">
      <alignment horizontal="center" vertical="center" wrapText="1"/>
    </xf>
    <xf numFmtId="0" fontId="11" fillId="0" borderId="2" xfId="4" applyFont="1" applyBorder="1" applyAlignment="1">
      <alignment horizontal="left" vertical="center" wrapText="1"/>
    </xf>
    <xf numFmtId="0" fontId="12" fillId="9" borderId="2" xfId="4" applyFont="1" applyFill="1" applyBorder="1" applyAlignment="1">
      <alignment horizontal="left" vertical="center" wrapText="1"/>
    </xf>
    <xf numFmtId="0" fontId="11" fillId="9" borderId="2" xfId="4" applyFont="1" applyFill="1" applyBorder="1" applyAlignment="1">
      <alignment horizontal="left" vertical="center" wrapText="1"/>
    </xf>
    <xf numFmtId="0" fontId="16" fillId="12" borderId="2" xfId="0" applyFont="1" applyFill="1" applyBorder="1" applyAlignment="1">
      <alignment horizontal="center" vertical="center"/>
    </xf>
    <xf numFmtId="180" fontId="16" fillId="12" borderId="2" xfId="0" applyNumberFormat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13" borderId="2" xfId="0" applyFont="1" applyFill="1" applyBorder="1" applyAlignment="1">
      <alignment horizontal="center" vertical="center"/>
    </xf>
    <xf numFmtId="180" fontId="16" fillId="13" borderId="2" xfId="0" applyNumberFormat="1" applyFont="1" applyFill="1" applyBorder="1" applyAlignment="1">
      <alignment horizontal="center" vertical="center"/>
    </xf>
    <xf numFmtId="0" fontId="16" fillId="14" borderId="2" xfId="0" applyFont="1" applyFill="1" applyBorder="1" applyAlignment="1">
      <alignment horizontal="center" vertical="center"/>
    </xf>
    <xf numFmtId="180" fontId="16" fillId="14" borderId="2" xfId="0" applyNumberFormat="1" applyFont="1" applyFill="1" applyBorder="1" applyAlignment="1">
      <alignment horizontal="center" vertical="center"/>
    </xf>
    <xf numFmtId="0" fontId="16" fillId="15" borderId="2" xfId="0" applyFont="1" applyFill="1" applyBorder="1" applyAlignment="1">
      <alignment horizontal="center" vertical="center"/>
    </xf>
    <xf numFmtId="180" fontId="16" fillId="15" borderId="2" xfId="0" applyNumberFormat="1" applyFont="1" applyFill="1" applyBorder="1" applyAlignment="1">
      <alignment horizontal="center" vertical="center"/>
    </xf>
    <xf numFmtId="180" fontId="16" fillId="16" borderId="2" xfId="0" applyNumberFormat="1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180" fontId="16" fillId="17" borderId="2" xfId="0" applyNumberFormat="1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180" fontId="16" fillId="18" borderId="2" xfId="0" applyNumberFormat="1" applyFont="1" applyFill="1" applyBorder="1" applyAlignment="1">
      <alignment horizontal="center" vertical="center"/>
    </xf>
    <xf numFmtId="0" fontId="17" fillId="19" borderId="2" xfId="0" applyFont="1" applyFill="1" applyBorder="1" applyAlignment="1">
      <alignment horizontal="center" vertical="center"/>
    </xf>
    <xf numFmtId="180" fontId="17" fillId="19" borderId="2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 wrapText="1"/>
    </xf>
    <xf numFmtId="0" fontId="17" fillId="1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/>
    </xf>
    <xf numFmtId="0" fontId="17" fillId="18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19" fillId="0" borderId="2" xfId="0" applyFont="1" applyBorder="1">
      <alignment vertical="center"/>
    </xf>
    <xf numFmtId="0" fontId="19" fillId="0" borderId="0" xfId="0" applyFont="1">
      <alignment vertical="center"/>
    </xf>
    <xf numFmtId="176" fontId="19" fillId="6" borderId="2" xfId="1" applyFont="1" applyFill="1" applyBorder="1" applyAlignment="1">
      <alignment horizontal="right" vertical="center"/>
    </xf>
    <xf numFmtId="176" fontId="21" fillId="6" borderId="2" xfId="1" applyFont="1" applyFill="1" applyBorder="1" applyAlignment="1">
      <alignment horizontal="right" vertical="center"/>
    </xf>
    <xf numFmtId="0" fontId="5" fillId="3" borderId="2" xfId="3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3" fillId="7" borderId="2" xfId="4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/>
    </xf>
    <xf numFmtId="177" fontId="13" fillId="7" borderId="2" xfId="4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</cellXfs>
  <cellStyles count="5">
    <cellStyle name="Comma" xfId="1" builtinId="3"/>
    <cellStyle name="Normal" xfId="0" builtinId="0"/>
    <cellStyle name="Percent" xfId="2" builtinId="5"/>
    <cellStyle name="常规 2 2" xfId="4" xr:uid="{0BD873E8-3F35-B041-9ECB-BC21CFE2D875}"/>
    <cellStyle name="常规 3" xfId="3" xr:uid="{4DABF0CE-30DA-C94A-903A-CEE3823541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</xdr:rowOff>
    </xdr:from>
    <xdr:to>
      <xdr:col>1</xdr:col>
      <xdr:colOff>1002030</xdr:colOff>
      <xdr:row>2</xdr:row>
      <xdr:rowOff>22860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78461AC-5F41-8440-8738-ECA833B91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1930"/>
          <a:ext cx="2233930" cy="2019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6</xdr:col>
      <xdr:colOff>1784981</xdr:colOff>
      <xdr:row>30</xdr:row>
      <xdr:rowOff>136067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DE90601-46BA-1747-BEBD-7FFCC7E36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1400"/>
          <a:ext cx="11881481" cy="359046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全 敏鸣" id="{959A4053-2091-384F-8D66-B9BBCCC78260}" userId="1730485800038f8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0" dT="2022-04-07T06:41:08.48" personId="{959A4053-2091-384F-8D66-B9BBCCC78260}" id="{C1375C5D-6C9C-AB45-8D55-7688C1110EF3}">
    <text>will be done before 7.1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600C-3EC6-A545-A60E-E82B38A14FBE}">
  <dimension ref="B2:G65"/>
  <sheetViews>
    <sheetView topLeftCell="A35" zoomScale="80" zoomScaleNormal="80" workbookViewId="0">
      <selection activeCell="F64" sqref="F64"/>
    </sheetView>
  </sheetViews>
  <sheetFormatPr defaultColWidth="10.90625" defaultRowHeight="15.6"/>
  <cols>
    <col min="2" max="2" width="17.1796875" customWidth="1"/>
    <col min="3" max="3" width="30.1796875" customWidth="1"/>
    <col min="4" max="4" width="15.6328125" customWidth="1"/>
    <col min="5" max="5" width="15.453125" customWidth="1"/>
    <col min="6" max="6" width="15.81640625" customWidth="1"/>
    <col min="7" max="7" width="20.81640625" customWidth="1"/>
  </cols>
  <sheetData>
    <row r="2" spans="2:7">
      <c r="B2" s="60" t="s">
        <v>1</v>
      </c>
      <c r="C2" s="60"/>
      <c r="D2" s="60" t="s">
        <v>7</v>
      </c>
      <c r="E2" s="60" t="s">
        <v>8</v>
      </c>
      <c r="F2" s="60" t="s">
        <v>9</v>
      </c>
      <c r="G2" s="60" t="s">
        <v>20</v>
      </c>
    </row>
    <row r="3" spans="2:7" ht="33" customHeight="1">
      <c r="B3" s="60"/>
      <c r="C3" s="60"/>
      <c r="D3" s="60"/>
      <c r="E3" s="60"/>
      <c r="F3" s="60"/>
      <c r="G3" s="60"/>
    </row>
    <row r="4" spans="2:7">
      <c r="B4" s="59" t="s">
        <v>2</v>
      </c>
      <c r="C4" s="5" t="s">
        <v>25</v>
      </c>
      <c r="D4" s="1" t="s">
        <v>0</v>
      </c>
      <c r="E4" s="2" t="s">
        <v>0</v>
      </c>
      <c r="F4" s="1" t="s">
        <v>0</v>
      </c>
    </row>
    <row r="5" spans="2:7">
      <c r="B5" s="59"/>
      <c r="C5" s="6" t="s">
        <v>26</v>
      </c>
      <c r="D5" s="3" t="s">
        <v>0</v>
      </c>
      <c r="E5" s="3" t="s">
        <v>0</v>
      </c>
      <c r="F5" s="3" t="s">
        <v>0</v>
      </c>
    </row>
    <row r="6" spans="2:7">
      <c r="B6" s="59"/>
      <c r="C6" s="7" t="s">
        <v>27</v>
      </c>
      <c r="D6" s="2" t="s">
        <v>0</v>
      </c>
      <c r="E6" s="2" t="s">
        <v>0</v>
      </c>
      <c r="F6" s="2" t="s">
        <v>0</v>
      </c>
    </row>
    <row r="7" spans="2:7">
      <c r="B7" s="59" t="s">
        <v>3</v>
      </c>
      <c r="C7" s="6" t="s">
        <v>28</v>
      </c>
      <c r="D7" s="3" t="s">
        <v>0</v>
      </c>
      <c r="E7" s="3" t="s">
        <v>0</v>
      </c>
      <c r="F7" s="3" t="s">
        <v>0</v>
      </c>
    </row>
    <row r="8" spans="2:7">
      <c r="B8" s="59"/>
      <c r="C8" s="7" t="s">
        <v>29</v>
      </c>
      <c r="D8" s="2" t="s">
        <v>0</v>
      </c>
      <c r="E8" s="2"/>
      <c r="F8" s="2" t="s">
        <v>0</v>
      </c>
    </row>
    <row r="9" spans="2:7">
      <c r="B9" s="59"/>
      <c r="C9" s="6" t="s">
        <v>30</v>
      </c>
      <c r="D9" s="3" t="s">
        <v>0</v>
      </c>
      <c r="E9" s="3" t="s">
        <v>0</v>
      </c>
      <c r="F9" s="3" t="s">
        <v>0</v>
      </c>
    </row>
    <row r="10" spans="2:7">
      <c r="B10" s="59"/>
      <c r="C10" s="8" t="s">
        <v>51</v>
      </c>
      <c r="D10" s="2" t="s">
        <v>0</v>
      </c>
      <c r="E10" s="2" t="s">
        <v>0</v>
      </c>
      <c r="F10" s="2"/>
      <c r="G10" s="4" t="s">
        <v>19</v>
      </c>
    </row>
    <row r="11" spans="2:7">
      <c r="B11" s="59"/>
      <c r="C11" s="6" t="s">
        <v>31</v>
      </c>
      <c r="D11" s="3" t="s">
        <v>0</v>
      </c>
      <c r="E11" s="3" t="s">
        <v>0</v>
      </c>
      <c r="F11" s="3" t="s">
        <v>0</v>
      </c>
    </row>
    <row r="12" spans="2:7">
      <c r="B12" s="59" t="s">
        <v>4</v>
      </c>
      <c r="C12" s="7" t="s">
        <v>32</v>
      </c>
      <c r="D12" s="2" t="s">
        <v>0</v>
      </c>
      <c r="E12" s="2" t="s">
        <v>0</v>
      </c>
      <c r="F12" s="2" t="s">
        <v>0</v>
      </c>
    </row>
    <row r="13" spans="2:7">
      <c r="B13" s="59"/>
      <c r="C13" s="6" t="s">
        <v>33</v>
      </c>
      <c r="D13" s="3" t="s">
        <v>0</v>
      </c>
      <c r="E13" s="3" t="s">
        <v>0</v>
      </c>
      <c r="F13" s="3" t="s">
        <v>0</v>
      </c>
    </row>
    <row r="14" spans="2:7">
      <c r="B14" s="59"/>
      <c r="C14" s="8" t="s">
        <v>48</v>
      </c>
      <c r="D14" s="2" t="s">
        <v>0</v>
      </c>
      <c r="E14" s="2" t="s">
        <v>0</v>
      </c>
      <c r="F14" s="2" t="s">
        <v>0</v>
      </c>
    </row>
    <row r="15" spans="2:7">
      <c r="B15" s="59"/>
      <c r="C15" s="6" t="s">
        <v>34</v>
      </c>
      <c r="D15" s="3" t="s">
        <v>0</v>
      </c>
      <c r="E15" s="3" t="s">
        <v>0</v>
      </c>
      <c r="F15" s="3" t="s">
        <v>0</v>
      </c>
    </row>
    <row r="16" spans="2:7">
      <c r="B16" s="59"/>
      <c r="C16" s="7" t="s">
        <v>35</v>
      </c>
      <c r="D16" s="2" t="s">
        <v>0</v>
      </c>
      <c r="E16" s="2" t="s">
        <v>0</v>
      </c>
      <c r="F16" s="2" t="s">
        <v>0</v>
      </c>
    </row>
    <row r="17" spans="2:6" ht="30">
      <c r="B17" s="59" t="s">
        <v>5</v>
      </c>
      <c r="C17" s="6" t="s">
        <v>24</v>
      </c>
      <c r="D17" s="3" t="s">
        <v>0</v>
      </c>
      <c r="E17" s="3" t="s">
        <v>0</v>
      </c>
      <c r="F17" s="3" t="s">
        <v>0</v>
      </c>
    </row>
    <row r="18" spans="2:6" ht="30">
      <c r="B18" s="59"/>
      <c r="C18" s="7" t="s">
        <v>36</v>
      </c>
      <c r="D18" s="2" t="s">
        <v>0</v>
      </c>
      <c r="E18" s="2" t="s">
        <v>0</v>
      </c>
      <c r="F18" s="2" t="s">
        <v>0</v>
      </c>
    </row>
    <row r="19" spans="2:6" ht="30">
      <c r="B19" s="59"/>
      <c r="C19" s="6" t="s">
        <v>37</v>
      </c>
      <c r="D19" s="3" t="s">
        <v>0</v>
      </c>
      <c r="E19" s="3" t="s">
        <v>0</v>
      </c>
      <c r="F19" s="3" t="s">
        <v>0</v>
      </c>
    </row>
    <row r="20" spans="2:6">
      <c r="B20" s="59"/>
      <c r="C20" s="7" t="s">
        <v>38</v>
      </c>
      <c r="D20" s="2" t="s">
        <v>0</v>
      </c>
      <c r="E20" s="2" t="s">
        <v>0</v>
      </c>
      <c r="F20" s="2" t="s">
        <v>0</v>
      </c>
    </row>
    <row r="21" spans="2:6">
      <c r="B21" s="59"/>
      <c r="C21" s="6" t="s">
        <v>39</v>
      </c>
      <c r="D21" s="3" t="s">
        <v>0</v>
      </c>
      <c r="E21" s="3" t="s">
        <v>0</v>
      </c>
      <c r="F21" s="3" t="s">
        <v>0</v>
      </c>
    </row>
    <row r="22" spans="2:6" ht="30">
      <c r="B22" s="59"/>
      <c r="C22" s="7" t="s">
        <v>40</v>
      </c>
      <c r="D22" s="2" t="s">
        <v>0</v>
      </c>
      <c r="E22" s="2" t="s">
        <v>0</v>
      </c>
      <c r="F22" s="2" t="s">
        <v>0</v>
      </c>
    </row>
    <row r="23" spans="2:6">
      <c r="B23" s="59"/>
      <c r="C23" s="6" t="s">
        <v>41</v>
      </c>
      <c r="D23" s="3" t="s">
        <v>0</v>
      </c>
      <c r="E23" s="3" t="s">
        <v>0</v>
      </c>
      <c r="F23" s="3"/>
    </row>
    <row r="24" spans="2:6">
      <c r="B24" s="59"/>
      <c r="C24" s="5" t="s">
        <v>42</v>
      </c>
      <c r="D24" s="2" t="s">
        <v>0</v>
      </c>
      <c r="E24" s="2" t="s">
        <v>0</v>
      </c>
      <c r="F24" s="2" t="s">
        <v>0</v>
      </c>
    </row>
    <row r="25" spans="2:6">
      <c r="B25" s="59"/>
      <c r="C25" s="6" t="s">
        <v>43</v>
      </c>
      <c r="D25" s="3" t="s">
        <v>0</v>
      </c>
      <c r="E25" s="3" t="s">
        <v>0</v>
      </c>
      <c r="F25" s="3" t="s">
        <v>0</v>
      </c>
    </row>
    <row r="26" spans="2:6">
      <c r="B26" s="59"/>
      <c r="C26" s="7" t="s">
        <v>44</v>
      </c>
      <c r="D26" s="2" t="s">
        <v>0</v>
      </c>
      <c r="E26" s="2" t="s">
        <v>0</v>
      </c>
      <c r="F26" s="2" t="s">
        <v>0</v>
      </c>
    </row>
    <row r="27" spans="2:6">
      <c r="B27" s="59" t="s">
        <v>10</v>
      </c>
      <c r="C27" s="6" t="s">
        <v>45</v>
      </c>
      <c r="D27" s="3" t="s">
        <v>0</v>
      </c>
      <c r="E27" s="3" t="s">
        <v>0</v>
      </c>
      <c r="F27" s="3" t="s">
        <v>0</v>
      </c>
    </row>
    <row r="28" spans="2:6">
      <c r="B28" s="59"/>
      <c r="C28" s="7" t="s">
        <v>46</v>
      </c>
      <c r="D28" s="2" t="s">
        <v>0</v>
      </c>
      <c r="E28" s="2"/>
      <c r="F28" s="2" t="s">
        <v>0</v>
      </c>
    </row>
    <row r="29" spans="2:6" ht="30">
      <c r="B29" s="59"/>
      <c r="C29" s="6" t="s">
        <v>47</v>
      </c>
      <c r="D29" s="3" t="s">
        <v>0</v>
      </c>
      <c r="E29" s="3" t="s">
        <v>0</v>
      </c>
      <c r="F29" s="3" t="s">
        <v>0</v>
      </c>
    </row>
    <row r="30" spans="2:6">
      <c r="B30" s="59"/>
      <c r="C30" s="7" t="s">
        <v>49</v>
      </c>
      <c r="D30" s="2" t="s">
        <v>0</v>
      </c>
      <c r="E30" s="2" t="s">
        <v>0</v>
      </c>
      <c r="F30" s="2" t="s">
        <v>0</v>
      </c>
    </row>
    <row r="31" spans="2:6" ht="30">
      <c r="B31" s="59"/>
      <c r="C31" s="6" t="s">
        <v>50</v>
      </c>
      <c r="D31" s="3" t="s">
        <v>0</v>
      </c>
      <c r="E31" s="3"/>
      <c r="F31" s="3" t="s">
        <v>0</v>
      </c>
    </row>
    <row r="32" spans="2:6">
      <c r="B32" s="59" t="s">
        <v>18</v>
      </c>
      <c r="C32" s="7" t="s">
        <v>52</v>
      </c>
      <c r="D32" s="2" t="s">
        <v>0</v>
      </c>
      <c r="E32" s="2" t="s">
        <v>0</v>
      </c>
      <c r="F32" s="2" t="s">
        <v>0</v>
      </c>
    </row>
    <row r="33" spans="2:6">
      <c r="B33" s="59"/>
      <c r="C33" s="6" t="s">
        <v>53</v>
      </c>
      <c r="D33" s="3" t="s">
        <v>0</v>
      </c>
      <c r="E33" s="3" t="s">
        <v>0</v>
      </c>
      <c r="F33" s="3" t="s">
        <v>0</v>
      </c>
    </row>
    <row r="34" spans="2:6">
      <c r="B34" s="59"/>
      <c r="C34" s="7" t="s">
        <v>54</v>
      </c>
      <c r="D34" s="2" t="s">
        <v>0</v>
      </c>
      <c r="E34" s="2" t="s">
        <v>0</v>
      </c>
      <c r="F34" s="2" t="s">
        <v>0</v>
      </c>
    </row>
    <row r="35" spans="2:6">
      <c r="B35" s="59" t="s">
        <v>11</v>
      </c>
      <c r="C35" s="6" t="s">
        <v>55</v>
      </c>
      <c r="D35" s="3" t="s">
        <v>0</v>
      </c>
      <c r="E35" s="3"/>
      <c r="F35" s="3"/>
    </row>
    <row r="36" spans="2:6">
      <c r="B36" s="59"/>
      <c r="C36" s="7" t="s">
        <v>56</v>
      </c>
      <c r="D36" s="2" t="s">
        <v>0</v>
      </c>
      <c r="E36" s="2" t="s">
        <v>0</v>
      </c>
      <c r="F36" s="2"/>
    </row>
    <row r="37" spans="2:6" ht="30">
      <c r="B37" s="59" t="s">
        <v>13</v>
      </c>
      <c r="C37" s="6" t="s">
        <v>57</v>
      </c>
      <c r="D37" s="3" t="s">
        <v>0</v>
      </c>
      <c r="E37" s="3" t="s">
        <v>0</v>
      </c>
      <c r="F37" s="3" t="s">
        <v>0</v>
      </c>
    </row>
    <row r="38" spans="2:6" ht="30">
      <c r="B38" s="59"/>
      <c r="C38" s="7" t="s">
        <v>58</v>
      </c>
      <c r="D38" s="2" t="s">
        <v>0</v>
      </c>
      <c r="E38" s="2" t="s">
        <v>0</v>
      </c>
      <c r="F38" s="2" t="s">
        <v>0</v>
      </c>
    </row>
    <row r="39" spans="2:6">
      <c r="B39" s="59" t="s">
        <v>14</v>
      </c>
      <c r="C39" s="6" t="s">
        <v>59</v>
      </c>
      <c r="D39" s="3" t="s">
        <v>0</v>
      </c>
      <c r="E39" s="3" t="s">
        <v>0</v>
      </c>
      <c r="F39" s="3" t="s">
        <v>0</v>
      </c>
    </row>
    <row r="40" spans="2:6">
      <c r="B40" s="59"/>
      <c r="C40" s="7" t="s">
        <v>61</v>
      </c>
      <c r="D40" s="2" t="s">
        <v>0</v>
      </c>
      <c r="E40" s="2" t="s">
        <v>0</v>
      </c>
      <c r="F40" s="2" t="s">
        <v>0</v>
      </c>
    </row>
    <row r="41" spans="2:6">
      <c r="B41" s="59"/>
      <c r="C41" s="6" t="s">
        <v>60</v>
      </c>
      <c r="D41" s="3" t="s">
        <v>0</v>
      </c>
      <c r="E41" s="3" t="s">
        <v>0</v>
      </c>
      <c r="F41" s="3" t="s">
        <v>0</v>
      </c>
    </row>
    <row r="42" spans="2:6">
      <c r="B42" s="59"/>
      <c r="C42" s="7" t="s">
        <v>62</v>
      </c>
      <c r="D42" s="2" t="s">
        <v>0</v>
      </c>
      <c r="E42" s="2"/>
      <c r="F42" s="2" t="s">
        <v>0</v>
      </c>
    </row>
    <row r="43" spans="2:6">
      <c r="B43" s="59"/>
      <c r="C43" s="6" t="s">
        <v>64</v>
      </c>
      <c r="D43" s="3" t="s">
        <v>0</v>
      </c>
      <c r="E43" s="3"/>
      <c r="F43" s="3" t="s">
        <v>0</v>
      </c>
    </row>
    <row r="44" spans="2:6">
      <c r="B44" s="59"/>
      <c r="C44" s="7" t="s">
        <v>65</v>
      </c>
      <c r="D44" s="2" t="s">
        <v>0</v>
      </c>
      <c r="E44" s="2"/>
      <c r="F44" s="2" t="s">
        <v>0</v>
      </c>
    </row>
    <row r="45" spans="2:6">
      <c r="B45" s="59"/>
      <c r="C45" s="6" t="s">
        <v>66</v>
      </c>
      <c r="D45" s="3" t="s">
        <v>0</v>
      </c>
      <c r="E45" s="3" t="s">
        <v>0</v>
      </c>
      <c r="F45" s="3" t="s">
        <v>0</v>
      </c>
    </row>
    <row r="46" spans="2:6">
      <c r="B46" s="59" t="s">
        <v>12</v>
      </c>
      <c r="C46" s="7" t="s">
        <v>67</v>
      </c>
      <c r="D46" s="2" t="s">
        <v>0</v>
      </c>
      <c r="E46" s="2" t="s">
        <v>0</v>
      </c>
      <c r="F46" s="2" t="s">
        <v>0</v>
      </c>
    </row>
    <row r="47" spans="2:6">
      <c r="B47" s="59"/>
      <c r="C47" s="6" t="s">
        <v>63</v>
      </c>
      <c r="D47" s="3" t="s">
        <v>0</v>
      </c>
      <c r="E47" s="3" t="s">
        <v>0</v>
      </c>
      <c r="F47" s="3" t="s">
        <v>0</v>
      </c>
    </row>
    <row r="48" spans="2:6">
      <c r="B48" s="59"/>
      <c r="C48" s="7" t="s">
        <v>68</v>
      </c>
      <c r="D48" s="2" t="s">
        <v>0</v>
      </c>
      <c r="E48" s="2" t="s">
        <v>0</v>
      </c>
      <c r="F48" s="2" t="s">
        <v>0</v>
      </c>
    </row>
    <row r="49" spans="2:6">
      <c r="B49" s="59"/>
      <c r="C49" s="6" t="s">
        <v>69</v>
      </c>
      <c r="D49" s="3" t="s">
        <v>0</v>
      </c>
      <c r="E49" s="3"/>
      <c r="F49" s="3" t="s">
        <v>0</v>
      </c>
    </row>
    <row r="50" spans="2:6">
      <c r="B50" s="59"/>
      <c r="C50" s="7" t="s">
        <v>70</v>
      </c>
      <c r="D50" s="2" t="s">
        <v>0</v>
      </c>
      <c r="E50" s="2"/>
      <c r="F50" s="2" t="s">
        <v>0</v>
      </c>
    </row>
    <row r="51" spans="2:6">
      <c r="B51" s="59"/>
      <c r="C51" s="6" t="s">
        <v>71</v>
      </c>
      <c r="D51" s="3" t="s">
        <v>0</v>
      </c>
      <c r="E51" s="3"/>
      <c r="F51" s="3" t="s">
        <v>0</v>
      </c>
    </row>
    <row r="52" spans="2:6">
      <c r="B52" s="59"/>
      <c r="C52" s="5" t="s">
        <v>72</v>
      </c>
      <c r="D52" s="2" t="s">
        <v>0</v>
      </c>
      <c r="E52" s="2"/>
      <c r="F52" s="2" t="s">
        <v>0</v>
      </c>
    </row>
    <row r="53" spans="2:6">
      <c r="B53" s="59" t="s">
        <v>15</v>
      </c>
      <c r="C53" s="6" t="s">
        <v>82</v>
      </c>
      <c r="D53" s="3" t="s">
        <v>0</v>
      </c>
      <c r="E53" s="3" t="s">
        <v>0</v>
      </c>
      <c r="F53" s="3" t="s">
        <v>0</v>
      </c>
    </row>
    <row r="54" spans="2:6">
      <c r="B54" s="59"/>
      <c r="C54" s="7" t="s">
        <v>81</v>
      </c>
      <c r="D54" s="2" t="s">
        <v>0</v>
      </c>
      <c r="E54" s="2" t="s">
        <v>0</v>
      </c>
      <c r="F54" s="2" t="s">
        <v>0</v>
      </c>
    </row>
    <row r="55" spans="2:6">
      <c r="B55" s="59"/>
      <c r="C55" s="6" t="s">
        <v>79</v>
      </c>
      <c r="D55" s="3" t="s">
        <v>0</v>
      </c>
      <c r="E55" s="3" t="s">
        <v>0</v>
      </c>
      <c r="F55" s="3" t="s">
        <v>0</v>
      </c>
    </row>
    <row r="56" spans="2:6">
      <c r="B56" s="59"/>
      <c r="C56" s="7" t="s">
        <v>78</v>
      </c>
      <c r="D56" s="2" t="s">
        <v>0</v>
      </c>
      <c r="E56" s="2" t="s">
        <v>0</v>
      </c>
      <c r="F56" s="2" t="s">
        <v>0</v>
      </c>
    </row>
    <row r="57" spans="2:6" ht="30">
      <c r="B57" s="59"/>
      <c r="C57" s="6" t="s">
        <v>80</v>
      </c>
      <c r="D57" s="3" t="s">
        <v>0</v>
      </c>
      <c r="E57" s="3" t="s">
        <v>0</v>
      </c>
      <c r="F57" s="3" t="s">
        <v>0</v>
      </c>
    </row>
    <row r="58" spans="2:6">
      <c r="B58" s="59" t="s">
        <v>16</v>
      </c>
      <c r="C58" s="9" t="s">
        <v>73</v>
      </c>
      <c r="D58" s="2" t="s">
        <v>0</v>
      </c>
      <c r="E58" s="2" t="s">
        <v>0</v>
      </c>
      <c r="F58" s="2" t="s">
        <v>0</v>
      </c>
    </row>
    <row r="59" spans="2:6">
      <c r="B59" s="59"/>
      <c r="C59" s="10" t="s">
        <v>74</v>
      </c>
      <c r="D59" s="3" t="s">
        <v>0</v>
      </c>
      <c r="E59" s="3" t="s">
        <v>0</v>
      </c>
      <c r="F59" s="3" t="s">
        <v>0</v>
      </c>
    </row>
    <row r="60" spans="2:6">
      <c r="B60" s="59"/>
      <c r="C60" s="9" t="s">
        <v>75</v>
      </c>
      <c r="D60" s="2" t="s">
        <v>0</v>
      </c>
      <c r="E60" s="2" t="s">
        <v>0</v>
      </c>
      <c r="F60" s="2" t="s">
        <v>0</v>
      </c>
    </row>
    <row r="61" spans="2:6">
      <c r="B61" s="59"/>
      <c r="C61" s="10" t="s">
        <v>76</v>
      </c>
      <c r="D61" s="3" t="s">
        <v>0</v>
      </c>
      <c r="E61" s="3" t="s">
        <v>0</v>
      </c>
      <c r="F61" s="3" t="s">
        <v>0</v>
      </c>
    </row>
    <row r="62" spans="2:6">
      <c r="B62" s="59"/>
      <c r="C62" s="9" t="s">
        <v>77</v>
      </c>
      <c r="D62" s="2" t="s">
        <v>0</v>
      </c>
      <c r="E62" s="2" t="s">
        <v>0</v>
      </c>
      <c r="F62" s="2" t="s">
        <v>0</v>
      </c>
    </row>
    <row r="63" spans="2:6">
      <c r="B63" s="59" t="s">
        <v>17</v>
      </c>
      <c r="C63" s="6" t="s">
        <v>23</v>
      </c>
      <c r="D63" s="3" t="s">
        <v>0</v>
      </c>
      <c r="E63" s="3" t="s">
        <v>0</v>
      </c>
      <c r="F63" s="3" t="s">
        <v>0</v>
      </c>
    </row>
    <row r="64" spans="2:6">
      <c r="B64" s="59"/>
      <c r="C64" s="7" t="s">
        <v>22</v>
      </c>
      <c r="D64" s="2" t="s">
        <v>0</v>
      </c>
      <c r="E64" s="2" t="s">
        <v>0</v>
      </c>
      <c r="F64" s="2" t="s">
        <v>0</v>
      </c>
    </row>
    <row r="65" spans="2:6">
      <c r="B65" s="59"/>
      <c r="C65" s="6" t="s">
        <v>21</v>
      </c>
      <c r="D65" s="3" t="s">
        <v>0</v>
      </c>
      <c r="E65" s="3" t="s">
        <v>0</v>
      </c>
      <c r="F65" s="3" t="s">
        <v>0</v>
      </c>
    </row>
  </sheetData>
  <mergeCells count="18">
    <mergeCell ref="B35:B36"/>
    <mergeCell ref="B37:B38"/>
    <mergeCell ref="B2:C3"/>
    <mergeCell ref="D2:D3"/>
    <mergeCell ref="E2:E3"/>
    <mergeCell ref="B4:B6"/>
    <mergeCell ref="B7:B11"/>
    <mergeCell ref="G2:G3"/>
    <mergeCell ref="B12:B16"/>
    <mergeCell ref="B17:B26"/>
    <mergeCell ref="B27:B31"/>
    <mergeCell ref="B32:B34"/>
    <mergeCell ref="F2:F3"/>
    <mergeCell ref="B39:B45"/>
    <mergeCell ref="B46:B52"/>
    <mergeCell ref="B53:B57"/>
    <mergeCell ref="B58:B62"/>
    <mergeCell ref="B63:B65"/>
  </mergeCells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663B-E144-AC49-97DA-5BD8F73237F4}">
  <dimension ref="B2:H16"/>
  <sheetViews>
    <sheetView tabSelected="1" zoomScale="70" zoomScaleNormal="70" workbookViewId="0">
      <selection activeCell="F14" sqref="F14"/>
    </sheetView>
  </sheetViews>
  <sheetFormatPr defaultColWidth="10.90625" defaultRowHeight="15.6"/>
  <cols>
    <col min="2" max="2" width="33.453125" customWidth="1"/>
    <col min="3" max="3" width="30.453125" customWidth="1"/>
    <col min="4" max="4" width="12" bestFit="1" customWidth="1"/>
    <col min="5" max="6" width="12.36328125" bestFit="1" customWidth="1"/>
    <col min="7" max="7" width="13" bestFit="1" customWidth="1"/>
    <col min="8" max="8" width="12.36328125" bestFit="1" customWidth="1"/>
  </cols>
  <sheetData>
    <row r="2" spans="2:8" ht="31.95" customHeight="1">
      <c r="C2" s="56"/>
      <c r="D2" s="62" t="s">
        <v>135</v>
      </c>
      <c r="E2" s="63"/>
      <c r="F2" s="54" t="s">
        <v>8</v>
      </c>
      <c r="G2" s="64" t="s">
        <v>9</v>
      </c>
      <c r="H2" s="65"/>
    </row>
    <row r="3" spans="2:8">
      <c r="D3" s="17" t="s">
        <v>137</v>
      </c>
      <c r="E3" s="17" t="s">
        <v>136</v>
      </c>
      <c r="F3" s="18" t="s">
        <v>136</v>
      </c>
      <c r="G3" s="19" t="s">
        <v>137</v>
      </c>
      <c r="H3" s="19" t="s">
        <v>136</v>
      </c>
    </row>
    <row r="4" spans="2:8">
      <c r="B4" s="66" t="s">
        <v>129</v>
      </c>
      <c r="C4" s="20" t="s">
        <v>138</v>
      </c>
      <c r="D4" s="21">
        <v>208</v>
      </c>
      <c r="E4" s="21">
        <v>312</v>
      </c>
      <c r="F4" s="21">
        <v>180</v>
      </c>
      <c r="G4" s="21">
        <v>0</v>
      </c>
      <c r="H4" s="21">
        <v>0</v>
      </c>
    </row>
    <row r="5" spans="2:8">
      <c r="B5" s="66"/>
      <c r="C5" s="22" t="s">
        <v>139</v>
      </c>
      <c r="D5" s="23">
        <f>208*300</f>
        <v>62400</v>
      </c>
      <c r="E5" s="23">
        <v>93600</v>
      </c>
      <c r="F5" s="23">
        <v>54000</v>
      </c>
      <c r="G5" s="23">
        <v>0</v>
      </c>
      <c r="H5" s="23">
        <v>0</v>
      </c>
    </row>
    <row r="6" spans="2:8">
      <c r="B6" s="66"/>
      <c r="C6" s="20" t="s">
        <v>140</v>
      </c>
      <c r="D6" s="24">
        <v>0.06</v>
      </c>
      <c r="E6" s="24">
        <v>0.06</v>
      </c>
      <c r="F6" s="24">
        <v>0.13</v>
      </c>
      <c r="G6" s="24">
        <v>0.06</v>
      </c>
      <c r="H6" s="24">
        <v>0.06</v>
      </c>
    </row>
    <row r="7" spans="2:8">
      <c r="B7" s="66"/>
      <c r="C7" s="22" t="s">
        <v>141</v>
      </c>
      <c r="D7" s="23">
        <v>0</v>
      </c>
      <c r="E7" s="23">
        <v>0</v>
      </c>
      <c r="F7" s="23">
        <v>96000</v>
      </c>
      <c r="G7" s="23">
        <v>99800</v>
      </c>
      <c r="H7" s="23">
        <v>120000</v>
      </c>
    </row>
    <row r="8" spans="2:8">
      <c r="B8" s="66" t="s">
        <v>130</v>
      </c>
      <c r="C8" s="20" t="s">
        <v>133</v>
      </c>
      <c r="D8" s="25">
        <v>441600</v>
      </c>
      <c r="E8" s="21">
        <f>93600*2</f>
        <v>187200</v>
      </c>
      <c r="F8" s="21">
        <v>96000</v>
      </c>
      <c r="G8" s="21">
        <v>299400</v>
      </c>
      <c r="H8" s="21">
        <v>99800</v>
      </c>
    </row>
    <row r="9" spans="2:8">
      <c r="B9" s="66"/>
      <c r="C9" s="22" t="s">
        <v>134</v>
      </c>
      <c r="D9" s="57" t="s">
        <v>132</v>
      </c>
      <c r="E9" s="58" t="s">
        <v>132</v>
      </c>
      <c r="F9" s="23" t="s">
        <v>81</v>
      </c>
      <c r="G9" s="23" t="s">
        <v>81</v>
      </c>
      <c r="H9" s="23" t="s">
        <v>81</v>
      </c>
    </row>
    <row r="10" spans="2:8">
      <c r="B10" s="61" t="s">
        <v>131</v>
      </c>
      <c r="C10" s="20" t="s">
        <v>133</v>
      </c>
      <c r="D10" s="21">
        <v>33600</v>
      </c>
      <c r="E10" s="21">
        <v>33600</v>
      </c>
      <c r="F10" s="21">
        <v>41600</v>
      </c>
      <c r="G10" s="21">
        <v>0</v>
      </c>
      <c r="H10" s="21">
        <v>0</v>
      </c>
    </row>
    <row r="11" spans="2:8">
      <c r="B11" s="61"/>
      <c r="C11" s="22" t="s">
        <v>140</v>
      </c>
      <c r="D11" s="26">
        <v>0.06</v>
      </c>
      <c r="E11" s="26">
        <v>0.06</v>
      </c>
      <c r="F11" s="26">
        <v>0.06</v>
      </c>
      <c r="G11" s="26">
        <v>0.06</v>
      </c>
      <c r="H11" s="26">
        <v>0.06</v>
      </c>
    </row>
    <row r="12" spans="2:8" ht="16.05" customHeight="1">
      <c r="B12" s="61" t="s">
        <v>143</v>
      </c>
      <c r="C12" s="55" t="s">
        <v>142</v>
      </c>
      <c r="D12" s="21">
        <v>120000</v>
      </c>
      <c r="E12" s="21">
        <v>120000</v>
      </c>
      <c r="F12" s="21">
        <v>120000</v>
      </c>
      <c r="G12" s="21">
        <v>0</v>
      </c>
      <c r="H12" s="21">
        <v>0</v>
      </c>
    </row>
    <row r="13" spans="2:8">
      <c r="B13" s="61"/>
      <c r="C13" s="22" t="s">
        <v>144</v>
      </c>
      <c r="D13" s="23">
        <v>0</v>
      </c>
      <c r="E13" s="23">
        <v>0</v>
      </c>
      <c r="F13" s="23">
        <v>15000</v>
      </c>
      <c r="G13" s="23">
        <v>15000</v>
      </c>
      <c r="H13" s="23">
        <v>15000</v>
      </c>
    </row>
    <row r="14" spans="2:8">
      <c r="C14" s="20" t="s">
        <v>145</v>
      </c>
      <c r="D14" s="25">
        <f>3*D15</f>
        <v>139200</v>
      </c>
      <c r="E14" s="25">
        <f t="shared" ref="E14:H14" si="0">3*E15</f>
        <v>487200</v>
      </c>
      <c r="F14" s="25">
        <f t="shared" si="0"/>
        <v>800600</v>
      </c>
      <c r="G14" s="25">
        <f t="shared" si="0"/>
        <v>45000</v>
      </c>
      <c r="H14" s="25">
        <f t="shared" si="0"/>
        <v>285000</v>
      </c>
    </row>
    <row r="15" spans="2:8">
      <c r="C15" s="22" t="s">
        <v>146</v>
      </c>
      <c r="D15" s="23">
        <f>(D5*3 + D10 - D8 + D12 * 3 + D13 * 3) / 3</f>
        <v>46400</v>
      </c>
      <c r="E15" s="23">
        <f>(E5*3 + E10 - E8 + E12 * 3 + E13 * 3) / 3</f>
        <v>162400</v>
      </c>
      <c r="F15" s="23">
        <f>(F5*3 + F10 + F7 * 3 - F8 + F12 * 3 + F13 * 3) / 3</f>
        <v>266866.66666666669</v>
      </c>
      <c r="G15" s="23">
        <f>(G5*3 + G10 + G7 * 3 - G8 + G12 * 3 + G13 * 3) / 3</f>
        <v>15000</v>
      </c>
      <c r="H15" s="23">
        <f>(H5*3 + H10 + 2*H7 + 99800 - H8 + H12 *3 + H13 *3) / 3</f>
        <v>95000</v>
      </c>
    </row>
    <row r="16" spans="2:8">
      <c r="C16" s="20" t="s">
        <v>147</v>
      </c>
      <c r="D16" s="25">
        <f>D12+D5</f>
        <v>182400</v>
      </c>
      <c r="E16" s="25">
        <f>E5+E12</f>
        <v>213600</v>
      </c>
      <c r="F16" s="25">
        <f>F5+F7+F12+F13</f>
        <v>285000</v>
      </c>
      <c r="G16" s="25">
        <f>G13+G7</f>
        <v>114800</v>
      </c>
      <c r="H16" s="25">
        <f>H7+H13</f>
        <v>135000</v>
      </c>
    </row>
  </sheetData>
  <mergeCells count="6">
    <mergeCell ref="B12:B13"/>
    <mergeCell ref="D2:E2"/>
    <mergeCell ref="G2:H2"/>
    <mergeCell ref="B4:B7"/>
    <mergeCell ref="B8:B9"/>
    <mergeCell ref="B10:B11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E69E-BCF4-6B4D-B44E-593F4232ADEB}">
  <dimension ref="B2:H13"/>
  <sheetViews>
    <sheetView zoomScale="120" zoomScaleNormal="120" workbookViewId="0">
      <selection activeCell="A17" sqref="A17"/>
    </sheetView>
  </sheetViews>
  <sheetFormatPr defaultColWidth="10.90625" defaultRowHeight="15.6"/>
  <cols>
    <col min="2" max="2" width="28.6328125" customWidth="1"/>
    <col min="3" max="3" width="19.81640625" bestFit="1" customWidth="1"/>
    <col min="4" max="4" width="21.36328125" customWidth="1"/>
    <col min="5" max="5" width="23.81640625" customWidth="1"/>
    <col min="6" max="6" width="18.1796875" bestFit="1" customWidth="1"/>
    <col min="7" max="7" width="21.6328125" customWidth="1"/>
    <col min="8" max="8" width="19.6328125" bestFit="1" customWidth="1"/>
  </cols>
  <sheetData>
    <row r="2" spans="2:8" ht="17.399999999999999">
      <c r="B2" s="67" t="s">
        <v>83</v>
      </c>
      <c r="C2" s="67" t="s">
        <v>6</v>
      </c>
      <c r="D2" s="67"/>
      <c r="E2" s="67"/>
      <c r="F2" s="27" t="s">
        <v>103</v>
      </c>
      <c r="G2" s="68" t="s">
        <v>104</v>
      </c>
      <c r="H2" s="68"/>
    </row>
    <row r="3" spans="2:8" ht="17.399999999999999">
      <c r="B3" s="67"/>
      <c r="C3" s="67" t="s">
        <v>99</v>
      </c>
      <c r="D3" s="69" t="s">
        <v>100</v>
      </c>
      <c r="E3" s="69"/>
      <c r="F3" s="70"/>
      <c r="G3" s="68" t="s">
        <v>105</v>
      </c>
      <c r="H3" s="68" t="s">
        <v>106</v>
      </c>
    </row>
    <row r="4" spans="2:8" ht="34.799999999999997">
      <c r="B4" s="67"/>
      <c r="C4" s="67"/>
      <c r="D4" s="28" t="s">
        <v>102</v>
      </c>
      <c r="E4" s="28" t="s">
        <v>101</v>
      </c>
      <c r="F4" s="70"/>
      <c r="G4" s="68"/>
      <c r="H4" s="68"/>
    </row>
    <row r="5" spans="2:8">
      <c r="B5" s="29" t="s">
        <v>84</v>
      </c>
      <c r="C5" s="11" t="s">
        <v>91</v>
      </c>
      <c r="D5" s="12" t="s">
        <v>92</v>
      </c>
      <c r="E5" s="12" t="s">
        <v>93</v>
      </c>
      <c r="F5" s="11" t="s">
        <v>91</v>
      </c>
      <c r="G5" s="11" t="s">
        <v>91</v>
      </c>
      <c r="H5" s="11" t="s">
        <v>91</v>
      </c>
    </row>
    <row r="6" spans="2:8">
      <c r="B6" s="30" t="s">
        <v>85</v>
      </c>
      <c r="C6" s="13" t="s">
        <v>91</v>
      </c>
      <c r="D6" s="13" t="s">
        <v>91</v>
      </c>
      <c r="E6" s="15">
        <v>0.01</v>
      </c>
      <c r="F6" s="13" t="s">
        <v>91</v>
      </c>
      <c r="G6" s="13" t="s">
        <v>91</v>
      </c>
      <c r="H6" s="13" t="s">
        <v>91</v>
      </c>
    </row>
    <row r="7" spans="2:8">
      <c r="B7" s="29" t="s">
        <v>86</v>
      </c>
      <c r="C7" s="11" t="s">
        <v>91</v>
      </c>
      <c r="D7" s="14" t="s">
        <v>95</v>
      </c>
      <c r="E7" s="12" t="s">
        <v>94</v>
      </c>
      <c r="F7" s="14" t="s">
        <v>95</v>
      </c>
      <c r="G7" s="14" t="s">
        <v>95</v>
      </c>
      <c r="H7" s="14" t="s">
        <v>95</v>
      </c>
    </row>
    <row r="8" spans="2:8">
      <c r="B8" s="31" t="s">
        <v>87</v>
      </c>
      <c r="C8" s="13" t="s">
        <v>91</v>
      </c>
      <c r="D8" s="13" t="s">
        <v>91</v>
      </c>
      <c r="E8" s="13" t="s">
        <v>91</v>
      </c>
      <c r="F8" s="13" t="s">
        <v>91</v>
      </c>
      <c r="G8" s="13" t="s">
        <v>91</v>
      </c>
      <c r="H8" s="13" t="s">
        <v>91</v>
      </c>
    </row>
    <row r="9" spans="2:8">
      <c r="B9" s="29" t="s">
        <v>88</v>
      </c>
      <c r="C9" s="11" t="s">
        <v>91</v>
      </c>
      <c r="D9" s="11" t="s">
        <v>91</v>
      </c>
      <c r="E9" s="11" t="s">
        <v>91</v>
      </c>
      <c r="F9" s="11" t="s">
        <v>91</v>
      </c>
      <c r="G9" s="11" t="s">
        <v>91</v>
      </c>
      <c r="H9" s="11" t="s">
        <v>91</v>
      </c>
    </row>
    <row r="10" spans="2:8">
      <c r="B10" s="31" t="s">
        <v>76</v>
      </c>
      <c r="C10" s="13" t="s">
        <v>91</v>
      </c>
      <c r="D10" s="15">
        <v>0.01</v>
      </c>
      <c r="E10" s="15">
        <v>1.4999999999999999E-2</v>
      </c>
      <c r="F10" s="13" t="s">
        <v>96</v>
      </c>
      <c r="G10" s="13" t="s">
        <v>91</v>
      </c>
      <c r="H10" s="13" t="s">
        <v>91</v>
      </c>
    </row>
    <row r="11" spans="2:8">
      <c r="B11" s="29" t="s">
        <v>77</v>
      </c>
      <c r="C11" s="16">
        <v>0.03</v>
      </c>
      <c r="D11" s="16">
        <v>4.4999999999999998E-2</v>
      </c>
      <c r="E11" s="16">
        <v>0.05</v>
      </c>
      <c r="F11" s="16">
        <v>0.03</v>
      </c>
      <c r="G11" s="11" t="s">
        <v>91</v>
      </c>
      <c r="H11" s="11" t="s">
        <v>91</v>
      </c>
    </row>
    <row r="12" spans="2:8" ht="30">
      <c r="B12" s="31" t="s">
        <v>89</v>
      </c>
      <c r="C12" s="13" t="s">
        <v>107</v>
      </c>
      <c r="D12" s="13" t="s">
        <v>108</v>
      </c>
      <c r="E12" s="13" t="s">
        <v>109</v>
      </c>
      <c r="F12" s="13" t="s">
        <v>91</v>
      </c>
      <c r="G12" s="13" t="s">
        <v>97</v>
      </c>
      <c r="H12" s="13" t="s">
        <v>91</v>
      </c>
    </row>
    <row r="13" spans="2:8" ht="30">
      <c r="B13" s="29" t="s">
        <v>90</v>
      </c>
      <c r="C13" s="11" t="s">
        <v>91</v>
      </c>
      <c r="D13" s="11" t="s">
        <v>91</v>
      </c>
      <c r="E13" s="11" t="s">
        <v>91</v>
      </c>
      <c r="F13" s="11" t="s">
        <v>91</v>
      </c>
      <c r="G13" s="11" t="s">
        <v>98</v>
      </c>
      <c r="H13" s="11" t="s">
        <v>91</v>
      </c>
    </row>
  </sheetData>
  <mergeCells count="8">
    <mergeCell ref="B2:B4"/>
    <mergeCell ref="C2:E2"/>
    <mergeCell ref="G2:H2"/>
    <mergeCell ref="C3:C4"/>
    <mergeCell ref="D3:E3"/>
    <mergeCell ref="F3:F4"/>
    <mergeCell ref="G3:G4"/>
    <mergeCell ref="H3:H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CD9D-D105-8643-BF66-1AFFD15530A3}">
  <dimension ref="A2:G12"/>
  <sheetViews>
    <sheetView topLeftCell="A2" workbookViewId="0">
      <selection activeCell="D10" sqref="D10"/>
    </sheetView>
  </sheetViews>
  <sheetFormatPr defaultColWidth="9.1796875" defaultRowHeight="15.6"/>
  <cols>
    <col min="1" max="1" width="16.1796875" bestFit="1" customWidth="1"/>
    <col min="2" max="2" width="21.81640625" customWidth="1"/>
    <col min="3" max="3" width="12.81640625" customWidth="1"/>
    <col min="4" max="4" width="16.6328125" customWidth="1"/>
    <col min="5" max="5" width="22.6328125" customWidth="1"/>
    <col min="6" max="6" width="19" customWidth="1"/>
    <col min="7" max="7" width="46.81640625" customWidth="1"/>
  </cols>
  <sheetData>
    <row r="2" spans="1:7">
      <c r="A2" s="71" t="s">
        <v>128</v>
      </c>
      <c r="B2" s="72"/>
      <c r="C2" s="72"/>
      <c r="D2" s="72"/>
      <c r="E2" s="72"/>
      <c r="F2" s="72"/>
      <c r="G2" s="72"/>
    </row>
    <row r="3" spans="1:7">
      <c r="A3" s="73"/>
      <c r="B3" s="74"/>
      <c r="C3" s="74"/>
      <c r="D3" s="74"/>
      <c r="E3" s="74"/>
      <c r="F3" s="74"/>
      <c r="G3" s="74"/>
    </row>
    <row r="4" spans="1:7" ht="34.799999999999997">
      <c r="A4" s="48" t="s">
        <v>111</v>
      </c>
      <c r="B4" s="48" t="s">
        <v>112</v>
      </c>
      <c r="C4" s="48" t="s">
        <v>113</v>
      </c>
      <c r="D4" s="48" t="s">
        <v>114</v>
      </c>
      <c r="E4" s="48" t="s">
        <v>115</v>
      </c>
      <c r="F4" s="48" t="s">
        <v>116</v>
      </c>
      <c r="G4" s="49" t="s">
        <v>117</v>
      </c>
    </row>
    <row r="5" spans="1:7" ht="34.799999999999997">
      <c r="A5" s="32" t="s">
        <v>118</v>
      </c>
      <c r="B5" s="33">
        <v>567531</v>
      </c>
      <c r="C5" s="32">
        <v>3000</v>
      </c>
      <c r="D5" s="33">
        <f t="shared" ref="D5:D10" si="0">+B5/C5</f>
        <v>189.17699999999999</v>
      </c>
      <c r="E5" s="33">
        <v>5</v>
      </c>
      <c r="F5" s="33">
        <f>C5*E5</f>
        <v>15000</v>
      </c>
      <c r="G5" s="50" t="s">
        <v>119</v>
      </c>
    </row>
    <row r="6" spans="1:7" ht="17.399999999999999">
      <c r="A6" s="35" t="s">
        <v>120</v>
      </c>
      <c r="B6" s="36">
        <v>2612561</v>
      </c>
      <c r="C6" s="35">
        <v>2000</v>
      </c>
      <c r="D6" s="36">
        <f t="shared" si="0"/>
        <v>1306.2805000000001</v>
      </c>
      <c r="E6" s="36">
        <f>QUOTIENT(D6,800)*10</f>
        <v>10</v>
      </c>
      <c r="F6" s="36">
        <f>+E6*C6</f>
        <v>20000</v>
      </c>
      <c r="G6" s="51"/>
    </row>
    <row r="7" spans="1:7" ht="17.399999999999999">
      <c r="A7" s="37" t="s">
        <v>121</v>
      </c>
      <c r="B7" s="38">
        <v>2328395</v>
      </c>
      <c r="C7" s="37">
        <v>2300</v>
      </c>
      <c r="D7" s="38">
        <f t="shared" si="0"/>
        <v>1012.3456521739131</v>
      </c>
      <c r="E7" s="38">
        <f>QUOTIENT(D7,200)*10</f>
        <v>50</v>
      </c>
      <c r="F7" s="38">
        <f>+E7*C7</f>
        <v>115000</v>
      </c>
      <c r="G7" s="51" t="s">
        <v>122</v>
      </c>
    </row>
    <row r="8" spans="1:7" ht="17.399999999999999">
      <c r="A8" s="39" t="s">
        <v>123</v>
      </c>
      <c r="B8" s="40">
        <v>2100000</v>
      </c>
      <c r="C8" s="39">
        <v>8000</v>
      </c>
      <c r="D8" s="40">
        <f t="shared" si="0"/>
        <v>262.5</v>
      </c>
      <c r="E8" s="41">
        <f>QUOTIENT(D8,40)*2</f>
        <v>12</v>
      </c>
      <c r="F8" s="41">
        <f>+E8*C8</f>
        <v>96000</v>
      </c>
      <c r="G8" s="51"/>
    </row>
    <row r="9" spans="1:7" ht="17.399999999999999">
      <c r="A9" s="37" t="s">
        <v>124</v>
      </c>
      <c r="B9" s="38">
        <f>4050000-B8</f>
        <v>1950000</v>
      </c>
      <c r="C9" s="37">
        <v>3000</v>
      </c>
      <c r="D9" s="38">
        <f>+B9/C9</f>
        <v>650</v>
      </c>
      <c r="E9" s="38">
        <f>QUOTIENT(D9,150)*5</f>
        <v>20</v>
      </c>
      <c r="F9" s="38">
        <f>+E9*C9</f>
        <v>60000</v>
      </c>
      <c r="G9" s="51"/>
    </row>
    <row r="10" spans="1:7" ht="17.399999999999999">
      <c r="A10" s="42" t="s">
        <v>125</v>
      </c>
      <c r="B10" s="43">
        <v>3164500</v>
      </c>
      <c r="C10" s="42">
        <v>36000</v>
      </c>
      <c r="D10" s="43">
        <f t="shared" si="0"/>
        <v>87.902777777777771</v>
      </c>
      <c r="E10" s="43">
        <f>QUOTIENT(D10,30)*3</f>
        <v>6</v>
      </c>
      <c r="F10" s="43">
        <f>+E10*C10</f>
        <v>216000</v>
      </c>
      <c r="G10" s="51"/>
    </row>
    <row r="11" spans="1:7" ht="17.399999999999999">
      <c r="A11" s="52" t="s">
        <v>126</v>
      </c>
      <c r="B11" s="45">
        <f>SUM(B5:B10)</f>
        <v>12722987</v>
      </c>
      <c r="C11" s="44" t="s">
        <v>110</v>
      </c>
      <c r="D11" s="45" t="s">
        <v>110</v>
      </c>
      <c r="E11" s="45" t="s">
        <v>110</v>
      </c>
      <c r="F11" s="45">
        <f>SUM(F5:F10)</f>
        <v>522000</v>
      </c>
      <c r="G11" s="51"/>
    </row>
    <row r="12" spans="1:7" ht="20.399999999999999">
      <c r="A12" s="34"/>
      <c r="B12" s="34"/>
      <c r="C12" s="34"/>
      <c r="D12" s="34"/>
      <c r="E12" s="46" t="s">
        <v>127</v>
      </c>
      <c r="F12" s="47">
        <f>F5+F6+F7+F8+F9+F10</f>
        <v>522000</v>
      </c>
      <c r="G12" s="53"/>
    </row>
  </sheetData>
  <mergeCells count="1">
    <mergeCell ref="A2:G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</vt:lpstr>
      <vt:lpstr>Cost</vt:lpstr>
      <vt:lpstr>Additional Cost</vt:lpstr>
      <vt:lpstr>Saving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Dellex Quan</cp:lastModifiedBy>
  <dcterms:created xsi:type="dcterms:W3CDTF">2022-04-07T05:26:41Z</dcterms:created>
  <dcterms:modified xsi:type="dcterms:W3CDTF">2022-04-20T07:02:21Z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b3766e01-3b7b-455f-a628-0d3edf5c605a</vt:lpwstr>
  </property>
  <property fmtid="{D5CDD505-2E9C-101B-9397-08002B2CF9AE}" pid="3" name="AonClassification">
    <vt:lpwstr>ADC_class_200</vt:lpwstr>
  </property>
</Properties>
</file>