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fb285c0a1edfc/Desktop/Business Toys 2/Excel/Intro to IPAD Case/"/>
    </mc:Choice>
  </mc:AlternateContent>
  <xr:revisionPtr revIDLastSave="616" documentId="13_ncr:1_{767E2FC1-65E9-4BAC-A98B-03822D930A23}" xr6:coauthVersionLast="47" xr6:coauthVersionMax="47" xr10:uidLastSave="{A2AF9D43-FE0D-44E8-9E26-2C66AA1D5E35}"/>
  <bookViews>
    <workbookView xWindow="-120" yWindow="-120" windowWidth="29040" windowHeight="15720" activeTab="4" xr2:uid="{FEA9AF0A-07A6-4FFC-A002-83535D89E71B}"/>
  </bookViews>
  <sheets>
    <sheet name="Data" sheetId="1" r:id="rId1"/>
    <sheet name="Background " sheetId="2" r:id="rId2"/>
    <sheet name="Discriptive statistic " sheetId="3" r:id="rId3"/>
    <sheet name="Sheet1" sheetId="8" r:id="rId4"/>
    <sheet name="Encoding " sheetId="4" r:id="rId5"/>
    <sheet name="Regression Analysis " sheetId="5" r:id="rId6"/>
    <sheet name="Dashboard " sheetId="7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4" l="1"/>
  <c r="C27" i="5" a="1"/>
  <c r="C27" i="5" s="1"/>
  <c r="A27" i="5" s="1"/>
  <c r="E27" i="5"/>
  <c r="G27" i="5"/>
  <c r="I27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C17" i="3"/>
  <c r="C16" i="3"/>
  <c r="C14" i="3"/>
  <c r="C13" i="3"/>
  <c r="C11" i="3"/>
  <c r="C10" i="3"/>
  <c r="C9" i="3"/>
  <c r="C8" i="3"/>
  <c r="C7" i="3"/>
  <c r="C6" i="3"/>
  <c r="C5" i="3"/>
  <c r="C4" i="3"/>
  <c r="C3" i="3"/>
  <c r="G14" i="7" l="1"/>
  <c r="I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<sst xmlns="http://schemas.openxmlformats.org/spreadsheetml/2006/main" count="397" uniqueCount="162">
  <si>
    <t>Sl.No</t>
  </si>
  <si>
    <t>Product</t>
  </si>
  <si>
    <t>Price</t>
  </si>
  <si>
    <t>Screen</t>
  </si>
  <si>
    <t>Capacity</t>
  </si>
  <si>
    <t>Connectivity</t>
  </si>
  <si>
    <t xml:space="preserve">Gen </t>
  </si>
  <si>
    <t>16GB Wifi Mini 2</t>
  </si>
  <si>
    <t>Mini</t>
  </si>
  <si>
    <t>16GB</t>
  </si>
  <si>
    <t>Wifi</t>
  </si>
  <si>
    <t>Previous</t>
  </si>
  <si>
    <t>32GB Wifi Mini 2</t>
  </si>
  <si>
    <t>32GB</t>
  </si>
  <si>
    <t>16GB Wifi Mini 4</t>
  </si>
  <si>
    <t>Current</t>
  </si>
  <si>
    <t>16GB Wifi Air</t>
  </si>
  <si>
    <t>Air</t>
  </si>
  <si>
    <t>64GB Wifi Mini 4</t>
  </si>
  <si>
    <t>64GB</t>
  </si>
  <si>
    <t>32GB Wifi Air</t>
  </si>
  <si>
    <t>16GB Wifi Air 2</t>
  </si>
  <si>
    <t>16GB Cellular Mini 4</t>
  </si>
  <si>
    <t>Cellular</t>
  </si>
  <si>
    <t>16GB Cellular Air</t>
  </si>
  <si>
    <t>128GB Wifi Mini 4</t>
  </si>
  <si>
    <t>128GB</t>
  </si>
  <si>
    <t>64 GB Wifi 2</t>
  </si>
  <si>
    <t>wifi</t>
  </si>
  <si>
    <t>current</t>
  </si>
  <si>
    <t>3263 Cellular Mini 2</t>
  </si>
  <si>
    <t>64GB Cellular Mini 4</t>
  </si>
  <si>
    <t>32GB Cellular Air</t>
  </si>
  <si>
    <t>16GB Cellular Air 2</t>
  </si>
  <si>
    <t>128GB Wifi Air 2</t>
  </si>
  <si>
    <t>128GB Cellular Mini 4</t>
  </si>
  <si>
    <t>64GB Cellular Air 2</t>
  </si>
  <si>
    <t>32GB Wifi Pro</t>
  </si>
  <si>
    <t>Pro</t>
  </si>
  <si>
    <t>128GB Cellular Air 2</t>
  </si>
  <si>
    <t>128GB Wifi Pro</t>
  </si>
  <si>
    <t xml:space="preserve">128 GB Cellular pro </t>
  </si>
  <si>
    <t>Data Analysis Frame work</t>
  </si>
  <si>
    <t xml:space="preserve">Step 1 : </t>
  </si>
  <si>
    <t xml:space="preserve">Understand the problem statement </t>
  </si>
  <si>
    <t xml:space="preserve">Step 2 : </t>
  </si>
  <si>
    <t>Understand the Data</t>
  </si>
  <si>
    <t xml:space="preserve">*Features </t>
  </si>
  <si>
    <t xml:space="preserve">*Records </t>
  </si>
  <si>
    <t>How did these big companies decide the price of their product ?</t>
  </si>
  <si>
    <t xml:space="preserve">1) </t>
  </si>
  <si>
    <t xml:space="preserve">Cost Driven Approach </t>
  </si>
  <si>
    <t xml:space="preserve">New Entrants - Low cost products </t>
  </si>
  <si>
    <t xml:space="preserve">2) </t>
  </si>
  <si>
    <t xml:space="preserve">Realative pricing Approach </t>
  </si>
  <si>
    <t xml:space="preserve">Competitive Environment </t>
  </si>
  <si>
    <t xml:space="preserve">3) </t>
  </si>
  <si>
    <t xml:space="preserve">Predective Analytics Approach </t>
  </si>
  <si>
    <t xml:space="preserve">Market Leaders </t>
  </si>
  <si>
    <t xml:space="preserve">* Build a predective model to  estimate price of the IPAD </t>
  </si>
  <si>
    <t xml:space="preserve">Step 3: </t>
  </si>
  <si>
    <t xml:space="preserve">Data Classification </t>
  </si>
  <si>
    <t xml:space="preserve">Indepen </t>
  </si>
  <si>
    <t xml:space="preserve">Dependent </t>
  </si>
  <si>
    <t xml:space="preserve">Price </t>
  </si>
  <si>
    <t xml:space="preserve">Dis </t>
  </si>
  <si>
    <t>Cont</t>
  </si>
  <si>
    <t>Cat</t>
  </si>
  <si>
    <t xml:space="preserve">Step 4: </t>
  </si>
  <si>
    <t>Exploetery Data Analysis</t>
  </si>
  <si>
    <t xml:space="preserve">*Descriptive Statistics </t>
  </si>
  <si>
    <t>Dis</t>
  </si>
  <si>
    <t xml:space="preserve">As there is no repetation </t>
  </si>
  <si>
    <t>Ordinal</t>
  </si>
  <si>
    <t xml:space="preserve">Ordrinal </t>
  </si>
  <si>
    <t xml:space="preserve">Ordinal </t>
  </si>
  <si>
    <t xml:space="preserve">Min </t>
  </si>
  <si>
    <t>Q1</t>
  </si>
  <si>
    <t>Mean</t>
  </si>
  <si>
    <t>Q2</t>
  </si>
  <si>
    <t>Q3</t>
  </si>
  <si>
    <t>Max</t>
  </si>
  <si>
    <t xml:space="preserve">Range </t>
  </si>
  <si>
    <t xml:space="preserve">mode </t>
  </si>
  <si>
    <t xml:space="preserve">IQR </t>
  </si>
  <si>
    <t>Var</t>
  </si>
  <si>
    <t>SD</t>
  </si>
  <si>
    <t>Kurt</t>
  </si>
  <si>
    <t>Skewness</t>
  </si>
  <si>
    <t xml:space="preserve">Analysis </t>
  </si>
  <si>
    <t>The minimum price of the IPAD is 279</t>
  </si>
  <si>
    <t>The maximum price of the IPAD is 1079</t>
  </si>
  <si>
    <t>it represents the 25 percentile of data that falls within 279-499</t>
  </si>
  <si>
    <t xml:space="preserve">it is the average price of the IPAD </t>
  </si>
  <si>
    <t>it represents the 50 percentile of data that falls within 279-599</t>
  </si>
  <si>
    <t>it represents the 75 percentile of data that falls within 279-714</t>
  </si>
  <si>
    <t>Diffrence between max and min price of the ipad is 800</t>
  </si>
  <si>
    <t>Most frequence price od ipad is 499</t>
  </si>
  <si>
    <t>Diffrence between Q3-Q1 of IPAD price is 215</t>
  </si>
  <si>
    <t>mesokurtic ( a normal curve )</t>
  </si>
  <si>
    <t xml:space="preserve">moderatly  postive skewed </t>
  </si>
  <si>
    <t xml:space="preserve">Moderate </t>
  </si>
  <si>
    <t xml:space="preserve">Step 5: </t>
  </si>
  <si>
    <t xml:space="preserve">Relation Ship study </t>
  </si>
  <si>
    <t>*Corelation</t>
  </si>
  <si>
    <t xml:space="preserve">As both the features should be continous data </t>
  </si>
  <si>
    <t xml:space="preserve">We cannot able to measure the co relation because aprat from price the other are categorical data as co relation uses mathematical data </t>
  </si>
  <si>
    <t xml:space="preserve">Step 6: </t>
  </si>
  <si>
    <t xml:space="preserve">Predective analytics /Modeling </t>
  </si>
  <si>
    <t xml:space="preserve">*Linear Regression </t>
  </si>
  <si>
    <t xml:space="preserve">We cannot do regression as it is a categorical data so it should be numbers </t>
  </si>
  <si>
    <t xml:space="preserve">Encoding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</si>
  <si>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</si>
  <si>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</si>
  <si>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</si>
  <si>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</si>
  <si>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</si>
  <si>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</si>
  <si>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</si>
  <si>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</si>
  <si>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</si>
  <si>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</si>
  <si>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</si>
  <si>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</si>
  <si>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</si>
  <si>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</si>
  <si>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</si>
  <si>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</si>
  <si>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</si>
  <si>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</si>
  <si>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</si>
  <si>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</si>
  <si>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</si>
  <si>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</si>
  <si>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</si>
  <si>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</si>
  <si>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After encoding will do regression </t>
  </si>
  <si>
    <t xml:space="preserve">it is the overall correlationbetween dependent variable and all the independent variable </t>
  </si>
  <si>
    <t xml:space="preserve">it is nothing but the explained variable , it means  using all the independent variable how much variation / change in the dependent variable can be explained by the multiple linear regression model </t>
  </si>
  <si>
    <t xml:space="preserve">How much is the R square after penalizing irrelevant features considered in the model  ( the diffrence betwern adjusted R square and R square should not be more than 2% ) </t>
  </si>
  <si>
    <t xml:space="preserve">Overall error in building the predective model </t>
  </si>
  <si>
    <t xml:space="preserve">The total number of records considered to build the model </t>
  </si>
  <si>
    <t>m1</t>
  </si>
  <si>
    <t>x1</t>
  </si>
  <si>
    <t>m2</t>
  </si>
  <si>
    <t>x2</t>
  </si>
  <si>
    <t>m3</t>
  </si>
  <si>
    <t>x4</t>
  </si>
  <si>
    <t>x3</t>
  </si>
  <si>
    <t>m4</t>
  </si>
  <si>
    <t>y=m1x1+m2x2+m3x3+m4x4…..+mnxn+c</t>
  </si>
  <si>
    <t>y</t>
  </si>
  <si>
    <t>c</t>
  </si>
  <si>
    <t xml:space="preserve">SCREEN </t>
  </si>
  <si>
    <t xml:space="preserve">CAPACITY </t>
  </si>
  <si>
    <t xml:space="preserve">CONNECTIVITY </t>
  </si>
  <si>
    <t>GENERATION</t>
  </si>
  <si>
    <t>PRICE IN USD</t>
  </si>
  <si>
    <t>PRICE IN INR</t>
  </si>
  <si>
    <t>Grand Total</t>
  </si>
  <si>
    <t>Row Labels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</si>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</sst>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33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3" fillId="0" borderId="0" xfId="0" applyFont="1"/>
    <xf numFmtId="0" fontId="0" fillId="5" borderId="0" xfId="0" applyFill="1"/>
    <xf numFmtId="0" fontId="1" fillId="5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2" xfId="0" applyFill="1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Continuous"/>
    </xf>
    <xf numFmtId="0" fontId="0" fillId="4" borderId="0" xfId="0" applyFill="1"/>
    <xf numFmtId="9" fontId="0" fillId="0" borderId="0" xfId="1" applyFont="1" applyFill="1" applyBorder="1" applyAlignme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4" fontId="3" fillId="0" borderId="2" xfId="2" applyNumberFormat="1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Delmon" refreshedDate="45577.509597800927" createdVersion="8" refreshedVersion="8" minRefreshableVersion="3" recordCount="23" xr:uid="{DAB999B3-F2F6-45E3-8C41-886997CD06D3}">
  <cacheSource type="worksheet">
    <worksheetSource ref="A1:E24" sheet="Encoding "/>
  </cacheSource>
  <cacheFields count="5">
    <cacheField name="Price" numFmtId="0">
      <sharedItems containsSemiMixedTypes="0" containsString="0" containsNumber="1" containsInteger="1" minValue="279" maxValue="1079" count="15">
        <n v="279"/>
        <n v="379"/>
        <n v="399"/>
        <n v="409"/>
        <n v="499"/>
        <n v="529"/>
        <n v="599"/>
        <n v="609"/>
        <n v="629"/>
        <n v="699"/>
        <n v="729"/>
        <n v="799"/>
        <n v="829"/>
        <n v="949"/>
        <n v="1079"/>
      </sharedItems>
    </cacheField>
    <cacheField name="Screen" numFmtId="0">
      <sharedItems count="3">
        <s v="Mini"/>
        <s v="Air"/>
        <s v="Pro"/>
      </sharedItems>
    </cacheField>
    <cacheField name="Capacity" numFmtId="0">
      <sharedItems count="4">
        <s v="16GB"/>
        <s v="32GB"/>
        <s v="64GB"/>
        <s v="128GB"/>
      </sharedItems>
    </cacheField>
    <cacheField name="Connectivity" numFmtId="0">
      <sharedItems count="2">
        <s v="Wifi"/>
        <s v="Cellular"/>
      </sharedItems>
    </cacheField>
    <cacheField name="Gen " numFmtId="0">
      <sharedItems count="2">
        <s v="Previous"/>
        <s v="Curr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x v="0"/>
  </r>
  <r>
    <x v="1"/>
    <x v="0"/>
    <x v="1"/>
    <x v="0"/>
    <x v="0"/>
  </r>
  <r>
    <x v="2"/>
    <x v="0"/>
    <x v="0"/>
    <x v="0"/>
    <x v="1"/>
  </r>
  <r>
    <x v="2"/>
    <x v="1"/>
    <x v="0"/>
    <x v="0"/>
    <x v="0"/>
  </r>
  <r>
    <x v="3"/>
    <x v="0"/>
    <x v="0"/>
    <x v="0"/>
    <x v="0"/>
  </r>
  <r>
    <x v="4"/>
    <x v="0"/>
    <x v="2"/>
    <x v="0"/>
    <x v="1"/>
  </r>
  <r>
    <x v="4"/>
    <x v="1"/>
    <x v="1"/>
    <x v="0"/>
    <x v="0"/>
  </r>
  <r>
    <x v="4"/>
    <x v="1"/>
    <x v="0"/>
    <x v="0"/>
    <x v="1"/>
  </r>
  <r>
    <x v="5"/>
    <x v="0"/>
    <x v="0"/>
    <x v="1"/>
    <x v="1"/>
  </r>
  <r>
    <x v="5"/>
    <x v="1"/>
    <x v="0"/>
    <x v="1"/>
    <x v="0"/>
  </r>
  <r>
    <x v="6"/>
    <x v="0"/>
    <x v="3"/>
    <x v="0"/>
    <x v="1"/>
  </r>
  <r>
    <x v="6"/>
    <x v="0"/>
    <x v="2"/>
    <x v="0"/>
    <x v="1"/>
  </r>
  <r>
    <x v="7"/>
    <x v="0"/>
    <x v="1"/>
    <x v="1"/>
    <x v="0"/>
  </r>
  <r>
    <x v="8"/>
    <x v="0"/>
    <x v="2"/>
    <x v="1"/>
    <x v="1"/>
  </r>
  <r>
    <x v="8"/>
    <x v="1"/>
    <x v="1"/>
    <x v="1"/>
    <x v="0"/>
  </r>
  <r>
    <x v="8"/>
    <x v="1"/>
    <x v="0"/>
    <x v="1"/>
    <x v="1"/>
  </r>
  <r>
    <x v="9"/>
    <x v="1"/>
    <x v="3"/>
    <x v="0"/>
    <x v="1"/>
  </r>
  <r>
    <x v="10"/>
    <x v="0"/>
    <x v="3"/>
    <x v="1"/>
    <x v="1"/>
  </r>
  <r>
    <x v="10"/>
    <x v="1"/>
    <x v="2"/>
    <x v="1"/>
    <x v="1"/>
  </r>
  <r>
    <x v="11"/>
    <x v="2"/>
    <x v="1"/>
    <x v="0"/>
    <x v="1"/>
  </r>
  <r>
    <x v="12"/>
    <x v="1"/>
    <x v="3"/>
    <x v="1"/>
    <x v="1"/>
  </r>
  <r>
    <x v="13"/>
    <x v="2"/>
    <x v="3"/>
    <x v="0"/>
    <x v="1"/>
  </r>
  <r>
    <x v="14"/>
    <x v="2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985D1-CC24-42C7-9BE4-29582C9DE5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dataField="1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4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Price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D018-0979-4E26-9891-A8D38BA5BF06}">
  <dimension ref="A1:W26"/>
  <sheetViews>
    <sheetView topLeftCell="C1" zoomScale="115" zoomScaleNormal="115" workbookViewId="0">
      <selection activeCell="V17" sqref="V17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5.85546875" bestFit="1" customWidth="1"/>
    <col min="4" max="4" width="7.5703125" bestFit="1" customWidth="1"/>
    <col min="5" max="5" width="9.28515625" bestFit="1" customWidth="1"/>
    <col min="6" max="6" width="13.42578125" bestFit="1" customWidth="1"/>
    <col min="7" max="7" width="8.7109375" bestFit="1" customWidth="1"/>
    <col min="10" max="10" width="17.7109375" customWidth="1"/>
    <col min="13" max="13" width="11.5703125" customWidth="1"/>
    <col min="14" max="14" width="12.28515625" customWidth="1"/>
    <col min="17" max="17" width="16.28515625" customWidth="1"/>
  </cols>
  <sheetData>
    <row r="1" spans="1:23" ht="15.7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K1" s="5" t="s">
        <v>42</v>
      </c>
      <c r="L1" s="6"/>
      <c r="M1" s="6"/>
    </row>
    <row r="2" spans="1:23" x14ac:dyDescent="0.25">
      <c r="A2" s="1">
        <v>1</v>
      </c>
      <c r="B2" s="2" t="s">
        <v>7</v>
      </c>
      <c r="C2" s="1">
        <v>279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23" x14ac:dyDescent="0.25">
      <c r="A3" s="1">
        <v>2</v>
      </c>
      <c r="B3" s="2" t="s">
        <v>12</v>
      </c>
      <c r="C3" s="1">
        <v>379</v>
      </c>
      <c r="D3" s="1" t="s">
        <v>8</v>
      </c>
      <c r="E3" s="1" t="s">
        <v>13</v>
      </c>
      <c r="F3" s="1" t="s">
        <v>10</v>
      </c>
      <c r="G3" s="1" t="s">
        <v>11</v>
      </c>
      <c r="I3" s="7" t="s">
        <v>43</v>
      </c>
      <c r="J3" s="24" t="s">
        <v>44</v>
      </c>
      <c r="K3" s="24"/>
      <c r="L3" s="24"/>
    </row>
    <row r="4" spans="1:23" x14ac:dyDescent="0.25">
      <c r="A4" s="1">
        <v>3</v>
      </c>
      <c r="B4" s="2" t="s">
        <v>14</v>
      </c>
      <c r="C4" s="1">
        <v>399</v>
      </c>
      <c r="D4" s="1" t="s">
        <v>8</v>
      </c>
      <c r="E4" s="1" t="s">
        <v>9</v>
      </c>
      <c r="F4" s="1" t="s">
        <v>10</v>
      </c>
      <c r="G4" s="1" t="s">
        <v>15</v>
      </c>
      <c r="J4" t="s">
        <v>59</v>
      </c>
    </row>
    <row r="5" spans="1:23" x14ac:dyDescent="0.25">
      <c r="A5" s="1">
        <v>4</v>
      </c>
      <c r="B5" s="2" t="s">
        <v>16</v>
      </c>
      <c r="C5" s="1">
        <v>399</v>
      </c>
      <c r="D5" s="1" t="s">
        <v>17</v>
      </c>
      <c r="E5" s="1" t="s">
        <v>9</v>
      </c>
      <c r="F5" s="1" t="s">
        <v>10</v>
      </c>
      <c r="G5" s="1" t="s">
        <v>11</v>
      </c>
    </row>
    <row r="6" spans="1:23" x14ac:dyDescent="0.25">
      <c r="A6" s="1">
        <v>5</v>
      </c>
      <c r="B6" s="2" t="s">
        <v>7</v>
      </c>
      <c r="C6" s="1">
        <v>409</v>
      </c>
      <c r="D6" s="1" t="s">
        <v>8</v>
      </c>
      <c r="E6" s="1" t="s">
        <v>9</v>
      </c>
      <c r="F6" s="1" t="s">
        <v>10</v>
      </c>
      <c r="G6" s="1" t="s">
        <v>11</v>
      </c>
      <c r="I6" s="7" t="s">
        <v>45</v>
      </c>
      <c r="J6" s="7" t="s">
        <v>46</v>
      </c>
      <c r="K6" s="7"/>
    </row>
    <row r="7" spans="1:23" x14ac:dyDescent="0.25">
      <c r="A7" s="1">
        <v>6</v>
      </c>
      <c r="B7" s="2" t="s">
        <v>18</v>
      </c>
      <c r="C7" s="1">
        <v>499</v>
      </c>
      <c r="D7" s="1" t="s">
        <v>8</v>
      </c>
      <c r="E7" s="1" t="s">
        <v>19</v>
      </c>
      <c r="F7" s="1" t="s">
        <v>10</v>
      </c>
      <c r="G7" s="1" t="s">
        <v>15</v>
      </c>
      <c r="J7" t="s">
        <v>47</v>
      </c>
      <c r="K7">
        <v>7</v>
      </c>
      <c r="M7" t="s">
        <v>62</v>
      </c>
      <c r="N7" s="8" t="s">
        <v>1</v>
      </c>
      <c r="O7" s="8" t="s">
        <v>3</v>
      </c>
      <c r="P7" s="8" t="s">
        <v>4</v>
      </c>
      <c r="Q7" s="8" t="s">
        <v>5</v>
      </c>
      <c r="R7" s="8" t="s">
        <v>6</v>
      </c>
    </row>
    <row r="8" spans="1:23" x14ac:dyDescent="0.25">
      <c r="A8" s="1">
        <v>7</v>
      </c>
      <c r="B8" s="2" t="s">
        <v>20</v>
      </c>
      <c r="C8" s="1">
        <v>499</v>
      </c>
      <c r="D8" s="1" t="s">
        <v>17</v>
      </c>
      <c r="E8" s="1" t="s">
        <v>13</v>
      </c>
      <c r="F8" s="1" t="s">
        <v>10</v>
      </c>
      <c r="G8" s="1" t="s">
        <v>11</v>
      </c>
      <c r="J8" t="s">
        <v>48</v>
      </c>
      <c r="K8">
        <v>23</v>
      </c>
      <c r="M8" t="s">
        <v>63</v>
      </c>
      <c r="N8" s="8" t="s">
        <v>64</v>
      </c>
    </row>
    <row r="9" spans="1:23" x14ac:dyDescent="0.25">
      <c r="A9" s="1">
        <v>8</v>
      </c>
      <c r="B9" s="2" t="s">
        <v>21</v>
      </c>
      <c r="C9" s="1">
        <v>499</v>
      </c>
      <c r="D9" s="1" t="s">
        <v>17</v>
      </c>
      <c r="E9" s="1" t="s">
        <v>9</v>
      </c>
      <c r="F9" s="1" t="s">
        <v>10</v>
      </c>
      <c r="G9" s="1" t="s">
        <v>15</v>
      </c>
    </row>
    <row r="10" spans="1:23" x14ac:dyDescent="0.25">
      <c r="A10" s="1">
        <v>9</v>
      </c>
      <c r="B10" s="2" t="s">
        <v>22</v>
      </c>
      <c r="C10" s="1">
        <v>529</v>
      </c>
      <c r="D10" s="1" t="s">
        <v>8</v>
      </c>
      <c r="E10" s="1" t="s">
        <v>9</v>
      </c>
      <c r="F10" s="1" t="s">
        <v>23</v>
      </c>
      <c r="G10" s="1" t="s">
        <v>15</v>
      </c>
      <c r="I10" s="7" t="s">
        <v>60</v>
      </c>
      <c r="J10" s="24" t="s">
        <v>61</v>
      </c>
      <c r="K10" s="25"/>
    </row>
    <row r="11" spans="1:23" x14ac:dyDescent="0.25">
      <c r="A11" s="1">
        <v>10</v>
      </c>
      <c r="B11" s="2" t="s">
        <v>24</v>
      </c>
      <c r="C11" s="1">
        <v>529</v>
      </c>
      <c r="D11" s="1" t="s">
        <v>17</v>
      </c>
      <c r="E11" s="1" t="s">
        <v>9</v>
      </c>
      <c r="F11" s="1" t="s">
        <v>23</v>
      </c>
      <c r="G11" s="1" t="s">
        <v>11</v>
      </c>
      <c r="M11" s="9" t="s">
        <v>72</v>
      </c>
      <c r="N11" s="9"/>
      <c r="Q11" s="9" t="s">
        <v>73</v>
      </c>
      <c r="S11" s="9" t="s">
        <v>73</v>
      </c>
      <c r="U11" s="9" t="s">
        <v>74</v>
      </c>
      <c r="W11" s="9" t="s">
        <v>75</v>
      </c>
    </row>
    <row r="12" spans="1:23" ht="15.75" x14ac:dyDescent="0.25">
      <c r="A12" s="1">
        <v>11</v>
      </c>
      <c r="B12" s="2" t="s">
        <v>25</v>
      </c>
      <c r="C12" s="1">
        <v>599</v>
      </c>
      <c r="D12" s="1" t="s">
        <v>8</v>
      </c>
      <c r="E12" s="1" t="s">
        <v>26</v>
      </c>
      <c r="F12" s="1" t="s">
        <v>10</v>
      </c>
      <c r="G12" s="1" t="s">
        <v>15</v>
      </c>
      <c r="J12" s="3" t="s">
        <v>0</v>
      </c>
      <c r="K12" s="3" t="s">
        <v>65</v>
      </c>
      <c r="L12" s="4" t="s">
        <v>1</v>
      </c>
      <c r="M12" s="10" t="s">
        <v>71</v>
      </c>
      <c r="N12" s="3" t="s">
        <v>2</v>
      </c>
      <c r="O12" s="3" t="s">
        <v>66</v>
      </c>
      <c r="P12" s="3" t="s">
        <v>3</v>
      </c>
      <c r="Q12" s="3" t="s">
        <v>67</v>
      </c>
      <c r="R12" s="3" t="s">
        <v>4</v>
      </c>
      <c r="S12" s="3" t="s">
        <v>67</v>
      </c>
      <c r="T12" s="3" t="s">
        <v>5</v>
      </c>
      <c r="U12" s="3" t="s">
        <v>67</v>
      </c>
      <c r="V12" s="3" t="s">
        <v>6</v>
      </c>
      <c r="W12" s="3" t="s">
        <v>67</v>
      </c>
    </row>
    <row r="13" spans="1:23" x14ac:dyDescent="0.25">
      <c r="A13" s="1">
        <v>12</v>
      </c>
      <c r="B13" s="2" t="s">
        <v>27</v>
      </c>
      <c r="C13" s="1">
        <v>599</v>
      </c>
      <c r="D13" s="1" t="s">
        <v>8</v>
      </c>
      <c r="E13" s="1" t="s">
        <v>19</v>
      </c>
      <c r="F13" s="1" t="s">
        <v>28</v>
      </c>
      <c r="G13" s="1" t="s">
        <v>29</v>
      </c>
    </row>
    <row r="14" spans="1:23" x14ac:dyDescent="0.25">
      <c r="A14" s="1">
        <v>13</v>
      </c>
      <c r="B14" s="2" t="s">
        <v>30</v>
      </c>
      <c r="C14" s="1">
        <v>609</v>
      </c>
      <c r="D14" s="1" t="s">
        <v>8</v>
      </c>
      <c r="E14" s="1" t="s">
        <v>13</v>
      </c>
      <c r="F14" s="1" t="s">
        <v>23</v>
      </c>
      <c r="G14" s="1" t="s">
        <v>11</v>
      </c>
      <c r="I14" s="7" t="s">
        <v>68</v>
      </c>
      <c r="J14" s="26" t="s">
        <v>69</v>
      </c>
      <c r="K14" s="26"/>
      <c r="L14" s="26"/>
    </row>
    <row r="15" spans="1:23" x14ac:dyDescent="0.25">
      <c r="A15" s="1">
        <v>14</v>
      </c>
      <c r="B15" s="2" t="s">
        <v>31</v>
      </c>
      <c r="C15" s="1">
        <v>629</v>
      </c>
      <c r="D15" s="1" t="s">
        <v>8</v>
      </c>
      <c r="E15" s="1" t="s">
        <v>19</v>
      </c>
      <c r="F15" s="1" t="s">
        <v>23</v>
      </c>
      <c r="G15" s="1" t="s">
        <v>15</v>
      </c>
      <c r="J15" t="s">
        <v>70</v>
      </c>
    </row>
    <row r="16" spans="1:23" x14ac:dyDescent="0.25">
      <c r="A16" s="1">
        <v>15</v>
      </c>
      <c r="B16" s="2" t="s">
        <v>32</v>
      </c>
      <c r="C16" s="1">
        <v>629</v>
      </c>
      <c r="D16" s="1" t="s">
        <v>17</v>
      </c>
      <c r="E16" s="1" t="s">
        <v>13</v>
      </c>
      <c r="F16" s="1" t="s">
        <v>23</v>
      </c>
      <c r="G16" s="1" t="s">
        <v>11</v>
      </c>
    </row>
    <row r="17" spans="1:17" x14ac:dyDescent="0.25">
      <c r="A17" s="1">
        <v>16</v>
      </c>
      <c r="B17" s="2" t="s">
        <v>33</v>
      </c>
      <c r="C17" s="1">
        <v>629</v>
      </c>
      <c r="D17" s="1" t="s">
        <v>17</v>
      </c>
      <c r="E17" s="1" t="s">
        <v>9</v>
      </c>
      <c r="F17" s="1" t="s">
        <v>23</v>
      </c>
      <c r="G17" s="1" t="s">
        <v>15</v>
      </c>
      <c r="I17" s="7" t="s">
        <v>102</v>
      </c>
      <c r="J17" s="7" t="s">
        <v>103</v>
      </c>
      <c r="K17" s="7"/>
    </row>
    <row r="18" spans="1:17" x14ac:dyDescent="0.25">
      <c r="A18" s="1">
        <v>17</v>
      </c>
      <c r="B18" s="2" t="s">
        <v>34</v>
      </c>
      <c r="C18" s="1">
        <v>699</v>
      </c>
      <c r="D18" s="1" t="s">
        <v>17</v>
      </c>
      <c r="E18" s="1" t="s">
        <v>26</v>
      </c>
      <c r="F18" s="1" t="s">
        <v>10</v>
      </c>
      <c r="G18" s="1" t="s">
        <v>15</v>
      </c>
      <c r="J18" t="s">
        <v>104</v>
      </c>
      <c r="K18" t="s">
        <v>106</v>
      </c>
    </row>
    <row r="19" spans="1:17" x14ac:dyDescent="0.25">
      <c r="A19" s="1">
        <v>18</v>
      </c>
      <c r="B19" s="2" t="s">
        <v>35</v>
      </c>
      <c r="C19" s="1">
        <v>729</v>
      </c>
      <c r="D19" s="1" t="s">
        <v>8</v>
      </c>
      <c r="E19" s="1" t="s">
        <v>26</v>
      </c>
      <c r="F19" s="1" t="s">
        <v>23</v>
      </c>
      <c r="G19" s="1" t="s">
        <v>15</v>
      </c>
      <c r="K19" s="9" t="s">
        <v>105</v>
      </c>
      <c r="L19" s="9"/>
      <c r="M19" s="9"/>
      <c r="N19" s="9"/>
    </row>
    <row r="20" spans="1:17" x14ac:dyDescent="0.25">
      <c r="A20" s="1">
        <v>19</v>
      </c>
      <c r="B20" s="2" t="s">
        <v>36</v>
      </c>
      <c r="C20" s="1">
        <v>729</v>
      </c>
      <c r="D20" s="1" t="s">
        <v>17</v>
      </c>
      <c r="E20" s="1" t="s">
        <v>19</v>
      </c>
      <c r="F20" s="1" t="s">
        <v>23</v>
      </c>
      <c r="G20" s="1" t="s">
        <v>15</v>
      </c>
    </row>
    <row r="21" spans="1:17" x14ac:dyDescent="0.25">
      <c r="A21" s="1">
        <v>20</v>
      </c>
      <c r="B21" s="2" t="s">
        <v>37</v>
      </c>
      <c r="C21" s="1">
        <v>799</v>
      </c>
      <c r="D21" s="1" t="s">
        <v>38</v>
      </c>
      <c r="E21" s="1" t="s">
        <v>13</v>
      </c>
      <c r="F21" s="1" t="s">
        <v>10</v>
      </c>
      <c r="G21" s="1" t="s">
        <v>15</v>
      </c>
      <c r="I21" s="7" t="s">
        <v>107</v>
      </c>
      <c r="J21" s="7" t="s">
        <v>108</v>
      </c>
      <c r="K21" s="7"/>
      <c r="L21" s="7"/>
    </row>
    <row r="22" spans="1:17" x14ac:dyDescent="0.25">
      <c r="A22" s="1">
        <v>21</v>
      </c>
      <c r="B22" s="2" t="s">
        <v>39</v>
      </c>
      <c r="C22" s="1">
        <v>829</v>
      </c>
      <c r="D22" s="1" t="s">
        <v>17</v>
      </c>
      <c r="E22" s="1" t="s">
        <v>26</v>
      </c>
      <c r="F22" s="1" t="s">
        <v>23</v>
      </c>
      <c r="G22" s="1" t="s">
        <v>15</v>
      </c>
      <c r="J22" s="27" t="s">
        <v>109</v>
      </c>
      <c r="K22" s="27"/>
      <c r="L22" s="9" t="s">
        <v>110</v>
      </c>
      <c r="M22" s="9"/>
      <c r="N22" s="9"/>
      <c r="O22" s="9"/>
      <c r="P22" s="9"/>
      <c r="Q22" s="9"/>
    </row>
    <row r="23" spans="1:17" x14ac:dyDescent="0.25">
      <c r="A23" s="1">
        <v>22</v>
      </c>
      <c r="B23" s="2" t="s">
        <v>40</v>
      </c>
      <c r="C23" s="1">
        <v>949</v>
      </c>
      <c r="D23" s="1" t="s">
        <v>38</v>
      </c>
      <c r="E23" s="1" t="s">
        <v>26</v>
      </c>
      <c r="F23" s="1" t="s">
        <v>10</v>
      </c>
      <c r="G23" s="1" t="s">
        <v>15</v>
      </c>
    </row>
    <row r="24" spans="1:17" x14ac:dyDescent="0.25">
      <c r="A24" s="1">
        <v>23</v>
      </c>
      <c r="B24" s="2" t="s">
        <v>41</v>
      </c>
      <c r="C24" s="1">
        <v>1079</v>
      </c>
      <c r="D24" s="1" t="s">
        <v>38</v>
      </c>
      <c r="E24" s="1" t="s">
        <v>26</v>
      </c>
      <c r="F24" s="1" t="s">
        <v>23</v>
      </c>
      <c r="G24" s="1" t="s">
        <v>15</v>
      </c>
      <c r="J24" s="7" t="s">
        <v>111</v>
      </c>
    </row>
    <row r="26" spans="1:17" x14ac:dyDescent="0.25">
      <c r="J26" s="7" t="s">
        <v>136</v>
      </c>
      <c r="K26" s="7"/>
      <c r="L26" s="19"/>
    </row>
  </sheetData>
  <mergeCells count="4">
    <mergeCell ref="J3:L3"/>
    <mergeCell ref="J10:K10"/>
    <mergeCell ref="J14:L14"/>
    <mergeCell ref="J22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0E75-41CF-455E-93D7-68BA4B0B8EB0}">
  <dimension ref="B4:D14"/>
  <sheetViews>
    <sheetView workbookViewId="0">
      <selection activeCell="D19" sqref="D19"/>
    </sheetView>
  </sheetViews>
  <sheetFormatPr defaultRowHeight="15" x14ac:dyDescent="0.25"/>
  <sheetData>
    <row r="4" spans="2:4" x14ac:dyDescent="0.25">
      <c r="B4" t="s">
        <v>49</v>
      </c>
    </row>
    <row r="7" spans="2:4" x14ac:dyDescent="0.25">
      <c r="C7" t="s">
        <v>50</v>
      </c>
      <c r="D7" t="s">
        <v>51</v>
      </c>
    </row>
    <row r="8" spans="2:4" x14ac:dyDescent="0.25">
      <c r="D8" t="s">
        <v>52</v>
      </c>
    </row>
    <row r="10" spans="2:4" x14ac:dyDescent="0.25">
      <c r="C10" t="s">
        <v>53</v>
      </c>
      <c r="D10" t="s">
        <v>54</v>
      </c>
    </row>
    <row r="11" spans="2:4" x14ac:dyDescent="0.25">
      <c r="D11" t="s">
        <v>55</v>
      </c>
    </row>
    <row r="13" spans="2:4" x14ac:dyDescent="0.25">
      <c r="C13" t="s">
        <v>56</v>
      </c>
      <c r="D13" t="s">
        <v>57</v>
      </c>
    </row>
    <row r="14" spans="2:4" x14ac:dyDescent="0.25">
      <c r="D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031A-4D02-4DE6-9715-58B14F25872C}">
  <dimension ref="A1:D24"/>
  <sheetViews>
    <sheetView workbookViewId="0">
      <selection activeCell="D21" sqref="D21"/>
    </sheetView>
  </sheetViews>
  <sheetFormatPr defaultRowHeight="15" x14ac:dyDescent="0.25"/>
  <cols>
    <col min="1" max="1" width="16.28515625" customWidth="1"/>
    <col min="2" max="2" width="9.7109375" bestFit="1" customWidth="1"/>
    <col min="3" max="3" width="15.42578125" customWidth="1"/>
    <col min="4" max="4" width="55.5703125" customWidth="1"/>
  </cols>
  <sheetData>
    <row r="1" spans="1:4" ht="15.75" x14ac:dyDescent="0.25">
      <c r="A1" s="3" t="s">
        <v>2</v>
      </c>
    </row>
    <row r="2" spans="1:4" ht="15.75" x14ac:dyDescent="0.25">
      <c r="A2" s="1">
        <v>279</v>
      </c>
      <c r="C2" s="3" t="s">
        <v>2</v>
      </c>
      <c r="D2" s="9" t="s">
        <v>89</v>
      </c>
    </row>
    <row r="3" spans="1:4" x14ac:dyDescent="0.25">
      <c r="A3" s="1">
        <v>379</v>
      </c>
      <c r="B3" t="s">
        <v>76</v>
      </c>
      <c r="C3">
        <f>MIN(A2:A24)</f>
        <v>279</v>
      </c>
      <c r="D3" t="s">
        <v>90</v>
      </c>
    </row>
    <row r="4" spans="1:4" x14ac:dyDescent="0.25">
      <c r="A4" s="1">
        <v>399</v>
      </c>
      <c r="B4" t="s">
        <v>77</v>
      </c>
      <c r="C4">
        <f>QUARTILE(A2:A24,1)</f>
        <v>499</v>
      </c>
      <c r="D4" t="s">
        <v>92</v>
      </c>
    </row>
    <row r="5" spans="1:4" x14ac:dyDescent="0.25">
      <c r="A5" s="1">
        <v>399</v>
      </c>
      <c r="B5" t="s">
        <v>78</v>
      </c>
      <c r="C5">
        <f>AVERAGE(A2:A24)</f>
        <v>605.52173913043475</v>
      </c>
      <c r="D5" t="s">
        <v>93</v>
      </c>
    </row>
    <row r="6" spans="1:4" x14ac:dyDescent="0.25">
      <c r="A6" s="1">
        <v>409</v>
      </c>
      <c r="B6" t="s">
        <v>79</v>
      </c>
      <c r="C6">
        <f>QUARTILE(A2:A24,2)</f>
        <v>599</v>
      </c>
      <c r="D6" t="s">
        <v>94</v>
      </c>
    </row>
    <row r="7" spans="1:4" x14ac:dyDescent="0.25">
      <c r="A7" s="1">
        <v>499</v>
      </c>
      <c r="B7" t="s">
        <v>80</v>
      </c>
      <c r="C7">
        <f>QUARTILE(A2:A24,3)</f>
        <v>714</v>
      </c>
      <c r="D7" t="s">
        <v>95</v>
      </c>
    </row>
    <row r="8" spans="1:4" x14ac:dyDescent="0.25">
      <c r="A8" s="1">
        <v>499</v>
      </c>
      <c r="B8" t="s">
        <v>81</v>
      </c>
      <c r="C8">
        <f>MAX(A2:A24)</f>
        <v>1079</v>
      </c>
      <c r="D8" t="s">
        <v>91</v>
      </c>
    </row>
    <row r="9" spans="1:4" x14ac:dyDescent="0.25">
      <c r="A9" s="1">
        <v>499</v>
      </c>
      <c r="B9" t="s">
        <v>82</v>
      </c>
      <c r="C9">
        <f>C8-C3</f>
        <v>800</v>
      </c>
      <c r="D9" t="s">
        <v>96</v>
      </c>
    </row>
    <row r="10" spans="1:4" x14ac:dyDescent="0.25">
      <c r="A10" s="1">
        <v>529</v>
      </c>
      <c r="B10" t="s">
        <v>83</v>
      </c>
      <c r="C10">
        <f>MODE(A2:A24)</f>
        <v>499</v>
      </c>
      <c r="D10" t="s">
        <v>97</v>
      </c>
    </row>
    <row r="11" spans="1:4" x14ac:dyDescent="0.25">
      <c r="A11" s="1">
        <v>529</v>
      </c>
      <c r="B11" t="s">
        <v>84</v>
      </c>
      <c r="C11">
        <f>C7-C4</f>
        <v>215</v>
      </c>
      <c r="D11" t="s">
        <v>98</v>
      </c>
    </row>
    <row r="12" spans="1:4" x14ac:dyDescent="0.25">
      <c r="A12" s="1">
        <v>599</v>
      </c>
    </row>
    <row r="13" spans="1:4" x14ac:dyDescent="0.25">
      <c r="A13" s="1">
        <v>599</v>
      </c>
      <c r="B13" t="s">
        <v>85</v>
      </c>
      <c r="C13">
        <f>VAR(A2:A24)</f>
        <v>36278.260869565253</v>
      </c>
      <c r="D13" t="s">
        <v>101</v>
      </c>
    </row>
    <row r="14" spans="1:4" x14ac:dyDescent="0.25">
      <c r="A14" s="1">
        <v>609</v>
      </c>
      <c r="B14" t="s">
        <v>86</v>
      </c>
      <c r="C14">
        <f>STDEV(A2:A24)</f>
        <v>190.46852986665607</v>
      </c>
      <c r="D14" t="s">
        <v>101</v>
      </c>
    </row>
    <row r="15" spans="1:4" x14ac:dyDescent="0.25">
      <c r="A15" s="1">
        <v>629</v>
      </c>
    </row>
    <row r="16" spans="1:4" x14ac:dyDescent="0.25">
      <c r="A16" s="1">
        <v>629</v>
      </c>
      <c r="B16" t="s">
        <v>87</v>
      </c>
      <c r="C16">
        <f>KURT(A2:A24)</f>
        <v>0.54631475379753791</v>
      </c>
      <c r="D16" t="s">
        <v>99</v>
      </c>
    </row>
    <row r="17" spans="1:4" x14ac:dyDescent="0.25">
      <c r="A17" s="1">
        <v>629</v>
      </c>
      <c r="B17" t="s">
        <v>88</v>
      </c>
      <c r="C17">
        <f>SKEW(A2:A24)</f>
        <v>0.673835798057284</v>
      </c>
      <c r="D17" t="s">
        <v>100</v>
      </c>
    </row>
    <row r="18" spans="1:4" x14ac:dyDescent="0.25">
      <c r="A18" s="1">
        <v>699</v>
      </c>
    </row>
    <row r="19" spans="1:4" x14ac:dyDescent="0.25">
      <c r="A19" s="1">
        <v>729</v>
      </c>
    </row>
    <row r="20" spans="1:4" x14ac:dyDescent="0.25">
      <c r="A20" s="1">
        <v>729</v>
      </c>
    </row>
    <row r="21" spans="1:4" x14ac:dyDescent="0.25">
      <c r="A21" s="1">
        <v>799</v>
      </c>
    </row>
    <row r="22" spans="1:4" x14ac:dyDescent="0.25">
      <c r="A22" s="1">
        <v>829</v>
      </c>
    </row>
    <row r="23" spans="1:4" x14ac:dyDescent="0.25">
      <c r="A23" s="1">
        <v>949</v>
      </c>
    </row>
    <row r="24" spans="1:4" x14ac:dyDescent="0.25">
      <c r="A24" s="1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D6B1-93E3-4F51-A27B-B6E8EF99F0E4}">
  <dimension ref="A3:B10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1.28515625" bestFit="1" customWidth="1"/>
    <col min="4" max="4" width="8.7109375" bestFit="1" customWidth="1"/>
    <col min="5" max="5" width="10.42578125" bestFit="1" customWidth="1"/>
    <col min="6" max="7" width="8.7109375" bestFit="1" customWidth="1"/>
    <col min="8" max="8" width="10.42578125" bestFit="1" customWidth="1"/>
    <col min="9" max="9" width="7.7109375" bestFit="1" customWidth="1"/>
    <col min="10" max="10" width="10.42578125" bestFit="1" customWidth="1"/>
    <col min="11" max="11" width="11.28515625" bestFit="1" customWidth="1"/>
    <col min="12" max="12" width="10.42578125" bestFit="1" customWidth="1"/>
    <col min="13" max="13" width="9.7109375" bestFit="1" customWidth="1"/>
    <col min="14" max="14" width="12.7109375" bestFit="1" customWidth="1"/>
    <col min="15" max="16" width="8.7109375" bestFit="1" customWidth="1"/>
    <col min="17" max="17" width="9.7109375" bestFit="1" customWidth="1"/>
    <col min="18" max="18" width="10.42578125" bestFit="1" customWidth="1"/>
    <col min="19" max="19" width="9.7109375" bestFit="1" customWidth="1"/>
    <col min="20" max="20" width="12.7109375" bestFit="1" customWidth="1"/>
    <col min="21" max="21" width="7.7109375" bestFit="1" customWidth="1"/>
    <col min="22" max="22" width="9.7109375" bestFit="1" customWidth="1"/>
    <col min="23" max="23" width="10.42578125" bestFit="1" customWidth="1"/>
    <col min="24" max="24" width="11.28515625" bestFit="1" customWidth="1"/>
    <col min="25" max="25" width="9.7109375" bestFit="1" customWidth="1"/>
    <col min="26" max="26" width="11.42578125" bestFit="1" customWidth="1"/>
    <col min="27" max="27" width="9.7109375" bestFit="1" customWidth="1"/>
    <col min="28" max="28" width="12.7109375" bestFit="1" customWidth="1"/>
    <col min="29" max="30" width="8.7109375" bestFit="1" customWidth="1"/>
    <col min="31" max="31" width="9.7109375" bestFit="1" customWidth="1"/>
    <col min="32" max="32" width="10.42578125" bestFit="1" customWidth="1"/>
    <col min="33" max="33" width="9.7109375" bestFit="1" customWidth="1"/>
    <col min="34" max="34" width="12.7109375" bestFit="1" customWidth="1"/>
    <col min="35" max="35" width="8.7109375" bestFit="1" customWidth="1"/>
    <col min="36" max="36" width="9.7109375" bestFit="1" customWidth="1"/>
    <col min="37" max="37" width="10.42578125" bestFit="1" customWidth="1"/>
    <col min="38" max="38" width="9.7109375" bestFit="1" customWidth="1"/>
    <col min="39" max="39" width="12.7109375" bestFit="1" customWidth="1"/>
    <col min="40" max="40" width="7.7109375" bestFit="1" customWidth="1"/>
    <col min="41" max="41" width="9.7109375" bestFit="1" customWidth="1"/>
    <col min="42" max="42" width="10.42578125" bestFit="1" customWidth="1"/>
    <col min="43" max="43" width="10" bestFit="1" customWidth="1"/>
    <col min="44" max="44" width="9.7109375" bestFit="1" customWidth="1"/>
    <col min="45" max="45" width="12.7109375" bestFit="1" customWidth="1"/>
    <col min="46" max="46" width="7.7109375" bestFit="1" customWidth="1"/>
    <col min="47" max="47" width="9.7109375" bestFit="1" customWidth="1"/>
    <col min="48" max="48" width="11.42578125" bestFit="1" customWidth="1"/>
    <col min="49" max="49" width="7.7109375" bestFit="1" customWidth="1"/>
    <col min="50" max="50" width="9.7109375" bestFit="1" customWidth="1"/>
    <col min="51" max="51" width="10.42578125" bestFit="1" customWidth="1"/>
    <col min="52" max="52" width="8.85546875" bestFit="1" customWidth="1"/>
    <col min="53" max="53" width="11.28515625" bestFit="1" customWidth="1"/>
  </cols>
  <sheetData>
    <row r="3" spans="1:2" x14ac:dyDescent="0.25">
      <c r="A3" s="22" t="s">
        <v>160</v>
      </c>
      <c r="B3" t="s">
        <v>161</v>
      </c>
    </row>
    <row r="4" spans="1:2" x14ac:dyDescent="0.25">
      <c r="A4" s="2" t="s">
        <v>15</v>
      </c>
      <c r="B4">
        <v>10195</v>
      </c>
    </row>
    <row r="5" spans="1:2" x14ac:dyDescent="0.25">
      <c r="A5" s="23" t="s">
        <v>23</v>
      </c>
      <c r="B5">
        <v>5153</v>
      </c>
    </row>
    <row r="6" spans="1:2" x14ac:dyDescent="0.25">
      <c r="A6" s="23" t="s">
        <v>10</v>
      </c>
      <c r="B6">
        <v>5042</v>
      </c>
    </row>
    <row r="7" spans="1:2" x14ac:dyDescent="0.25">
      <c r="A7" s="2" t="s">
        <v>11</v>
      </c>
      <c r="B7">
        <v>3732</v>
      </c>
    </row>
    <row r="8" spans="1:2" x14ac:dyDescent="0.25">
      <c r="A8" s="23" t="s">
        <v>23</v>
      </c>
      <c r="B8">
        <v>1767</v>
      </c>
    </row>
    <row r="9" spans="1:2" x14ac:dyDescent="0.25">
      <c r="A9" s="23" t="s">
        <v>10</v>
      </c>
      <c r="B9">
        <v>1965</v>
      </c>
    </row>
    <row r="10" spans="1:2" x14ac:dyDescent="0.25">
      <c r="A10" s="2" t="s">
        <v>159</v>
      </c>
      <c r="B10">
        <v>13927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8C62-82C0-4E24-A8DE-1AFA726A92FF}">
  <dimension ref="A1:O29"/>
  <sheetViews>
    <sheetView tabSelected="1" workbookViewId="0">
      <selection activeCell="K28" sqref="K28"/>
    </sheetView>
  </sheetViews>
  <sheetFormatPr defaultRowHeight="15" x14ac:dyDescent="0.25"/>
  <cols>
    <col min="1" max="1" width="14.7109375" customWidth="1"/>
    <col min="2" max="2" width="10.85546875" customWidth="1"/>
    <col min="3" max="3" width="15.85546875" customWidth="1"/>
    <col min="4" max="4" width="16.28515625" customWidth="1"/>
    <col min="5" max="5" width="21.5703125" customWidth="1"/>
    <col min="8" max="8" width="13.42578125" customWidth="1"/>
    <col min="9" max="9" width="13.85546875" customWidth="1"/>
    <col min="10" max="10" width="15.42578125" customWidth="1"/>
    <col min="11" max="11" width="10" customWidth="1"/>
    <col min="13" max="13" width="15.7109375" customWidth="1"/>
    <col min="14" max="14" width="18" customWidth="1"/>
  </cols>
  <sheetData>
    <row r="1" spans="1:15" ht="15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</v>
      </c>
    </row>
    <row r="2" spans="1:15" x14ac:dyDescent="0.25">
      <c r="A2" s="1">
        <v>279</v>
      </c>
      <c r="B2" s="1" t="s">
        <v>8</v>
      </c>
      <c r="C2" s="1" t="s">
        <v>9</v>
      </c>
      <c r="D2" s="1" t="s">
        <v>10</v>
      </c>
      <c r="E2" s="1" t="s">
        <v>11</v>
      </c>
      <c r="G2" s="1">
        <v>279</v>
      </c>
      <c r="H2">
        <f>VLOOKUP(B2,$M$5:$N$7,2,)</f>
        <v>1</v>
      </c>
      <c r="I2">
        <f>VLOOKUP(C2,$M$11:$N$14,2,)</f>
        <v>1</v>
      </c>
      <c r="J2">
        <f>VLOOKUP(D2,$M$18:$N$19,2,)</f>
        <v>1</v>
      </c>
      <c r="K2">
        <f>VLOOKUP(E2,$M$23:$N$24,2,)</f>
        <v>1</v>
      </c>
    </row>
    <row r="3" spans="1:15" x14ac:dyDescent="0.25">
      <c r="A3" s="1">
        <v>379</v>
      </c>
      <c r="B3" s="1" t="s">
        <v>8</v>
      </c>
      <c r="C3" s="1" t="s">
        <v>13</v>
      </c>
      <c r="D3" s="1" t="s">
        <v>10</v>
      </c>
      <c r="E3" s="1" t="s">
        <v>11</v>
      </c>
      <c r="G3" s="1">
        <v>379</v>
      </c>
      <c r="H3">
        <f t="shared" ref="H3:H24" si="0">VLOOKUP(B3,$M$5:$N$7,2,)</f>
        <v>1</v>
      </c>
      <c r="I3">
        <f t="shared" ref="I3:I24" si="1">VLOOKUP(C3,$M$11:$N$14,2,)</f>
        <v>2</v>
      </c>
      <c r="J3">
        <f t="shared" ref="J3:J24" si="2">VLOOKUP(D3,$M$18:$N$19,2,)</f>
        <v>1</v>
      </c>
      <c r="K3">
        <f t="shared" ref="K3:K24" si="3">VLOOKUP(E3,$M$23:$N$24,2,)</f>
        <v>1</v>
      </c>
    </row>
    <row r="4" spans="1:15" ht="15.75" x14ac:dyDescent="0.25">
      <c r="A4" s="1">
        <v>399</v>
      </c>
      <c r="B4" s="1" t="s">
        <v>8</v>
      </c>
      <c r="C4" s="1" t="s">
        <v>9</v>
      </c>
      <c r="D4" s="1" t="s">
        <v>10</v>
      </c>
      <c r="E4" s="1" t="s">
        <v>15</v>
      </c>
      <c r="G4" s="1">
        <v>399</v>
      </c>
      <c r="H4">
        <f t="shared" si="0"/>
        <v>1</v>
      </c>
      <c r="I4">
        <f t="shared" si="1"/>
        <v>1</v>
      </c>
      <c r="J4">
        <f t="shared" si="2"/>
        <v>1</v>
      </c>
      <c r="K4">
        <f t="shared" si="3"/>
        <v>2</v>
      </c>
      <c r="M4" s="11" t="s">
        <v>3</v>
      </c>
      <c r="N4" s="15" t="s">
        <v>111</v>
      </c>
    </row>
    <row r="5" spans="1:15" x14ac:dyDescent="0.25">
      <c r="A5" s="1">
        <v>399</v>
      </c>
      <c r="B5" s="1" t="s">
        <v>17</v>
      </c>
      <c r="C5" s="1" t="s">
        <v>9</v>
      </c>
      <c r="D5" s="1" t="s">
        <v>10</v>
      </c>
      <c r="E5" s="1" t="s">
        <v>11</v>
      </c>
      <c r="G5" s="1">
        <v>399</v>
      </c>
      <c r="H5">
        <f t="shared" si="0"/>
        <v>2</v>
      </c>
      <c r="I5">
        <f t="shared" si="1"/>
        <v>1</v>
      </c>
      <c r="J5">
        <f t="shared" si="2"/>
        <v>1</v>
      </c>
      <c r="K5">
        <f t="shared" si="3"/>
        <v>1</v>
      </c>
      <c r="M5" s="13" t="s">
        <v>8</v>
      </c>
      <c r="N5" s="12">
        <v>1</v>
      </c>
    </row>
    <row r="6" spans="1:15" x14ac:dyDescent="0.25">
      <c r="A6" s="1">
        <v>409</v>
      </c>
      <c r="B6" s="1" t="s">
        <v>8</v>
      </c>
      <c r="C6" s="1" t="s">
        <v>9</v>
      </c>
      <c r="D6" s="1" t="s">
        <v>10</v>
      </c>
      <c r="E6" s="1" t="s">
        <v>11</v>
      </c>
      <c r="G6" s="1">
        <v>409</v>
      </c>
      <c r="H6">
        <f t="shared" si="0"/>
        <v>1</v>
      </c>
      <c r="I6">
        <f t="shared" si="1"/>
        <v>1</v>
      </c>
      <c r="J6">
        <f t="shared" si="2"/>
        <v>1</v>
      </c>
      <c r="K6">
        <f t="shared" si="3"/>
        <v>1</v>
      </c>
      <c r="M6" s="13" t="s">
        <v>17</v>
      </c>
      <c r="N6" s="12">
        <v>2</v>
      </c>
    </row>
    <row r="7" spans="1:15" x14ac:dyDescent="0.25">
      <c r="A7" s="1">
        <v>499</v>
      </c>
      <c r="B7" s="1" t="s">
        <v>8</v>
      </c>
      <c r="C7" s="1" t="s">
        <v>19</v>
      </c>
      <c r="D7" s="1" t="s">
        <v>10</v>
      </c>
      <c r="E7" s="1" t="s">
        <v>15</v>
      </c>
      <c r="G7" s="1">
        <v>499</v>
      </c>
      <c r="H7">
        <f t="shared" si="0"/>
        <v>1</v>
      </c>
      <c r="I7">
        <f t="shared" si="1"/>
        <v>3</v>
      </c>
      <c r="J7">
        <f t="shared" si="2"/>
        <v>1</v>
      </c>
      <c r="K7">
        <f t="shared" si="3"/>
        <v>2</v>
      </c>
      <c r="M7" s="13" t="s">
        <v>38</v>
      </c>
      <c r="N7" s="12">
        <v>3</v>
      </c>
      <c r="O7" s="1"/>
    </row>
    <row r="8" spans="1:15" x14ac:dyDescent="0.25">
      <c r="A8" s="1">
        <v>499</v>
      </c>
      <c r="B8" s="1" t="s">
        <v>17</v>
      </c>
      <c r="C8" s="1" t="s">
        <v>13</v>
      </c>
      <c r="D8" s="1" t="s">
        <v>10</v>
      </c>
      <c r="E8" s="1" t="s">
        <v>11</v>
      </c>
      <c r="G8" s="1">
        <v>499</v>
      </c>
      <c r="H8">
        <f t="shared" si="0"/>
        <v>2</v>
      </c>
      <c r="I8">
        <f t="shared" si="1"/>
        <v>2</v>
      </c>
      <c r="J8">
        <f t="shared" si="2"/>
        <v>1</v>
      </c>
      <c r="K8">
        <f t="shared" si="3"/>
        <v>1</v>
      </c>
      <c r="O8" s="1"/>
    </row>
    <row r="9" spans="1:15" x14ac:dyDescent="0.25">
      <c r="A9" s="1">
        <v>499</v>
      </c>
      <c r="B9" s="1" t="s">
        <v>17</v>
      </c>
      <c r="C9" s="1" t="s">
        <v>9</v>
      </c>
      <c r="D9" s="1" t="s">
        <v>10</v>
      </c>
      <c r="E9" s="1" t="s">
        <v>15</v>
      </c>
      <c r="G9" s="1">
        <v>499</v>
      </c>
      <c r="H9">
        <f t="shared" si="0"/>
        <v>2</v>
      </c>
      <c r="I9">
        <f t="shared" si="1"/>
        <v>1</v>
      </c>
      <c r="J9">
        <f t="shared" si="2"/>
        <v>1</v>
      </c>
      <c r="K9">
        <f t="shared" si="3"/>
        <v>2</v>
      </c>
      <c r="O9" s="1"/>
    </row>
    <row r="10" spans="1:15" ht="15.75" x14ac:dyDescent="0.25">
      <c r="A10" s="1">
        <v>529</v>
      </c>
      <c r="B10" s="1" t="s">
        <v>8</v>
      </c>
      <c r="C10" s="1" t="s">
        <v>9</v>
      </c>
      <c r="D10" s="1" t="s">
        <v>23</v>
      </c>
      <c r="E10" s="1" t="s">
        <v>15</v>
      </c>
      <c r="G10" s="1">
        <v>529</v>
      </c>
      <c r="H10">
        <f t="shared" si="0"/>
        <v>1</v>
      </c>
      <c r="I10">
        <f t="shared" si="1"/>
        <v>1</v>
      </c>
      <c r="J10">
        <f t="shared" si="2"/>
        <v>2</v>
      </c>
      <c r="K10">
        <f t="shared" si="3"/>
        <v>2</v>
      </c>
      <c r="M10" s="11" t="s">
        <v>4</v>
      </c>
      <c r="N10" s="15" t="s">
        <v>111</v>
      </c>
      <c r="O10" s="1"/>
    </row>
    <row r="11" spans="1:15" x14ac:dyDescent="0.25">
      <c r="A11" s="1">
        <v>529</v>
      </c>
      <c r="B11" s="1" t="s">
        <v>17</v>
      </c>
      <c r="C11" s="1" t="s">
        <v>9</v>
      </c>
      <c r="D11" s="1" t="s">
        <v>23</v>
      </c>
      <c r="E11" s="1" t="s">
        <v>11</v>
      </c>
      <c r="G11" s="1">
        <v>529</v>
      </c>
      <c r="H11">
        <f t="shared" si="0"/>
        <v>2</v>
      </c>
      <c r="I11">
        <f t="shared" si="1"/>
        <v>1</v>
      </c>
      <c r="J11">
        <f t="shared" si="2"/>
        <v>2</v>
      </c>
      <c r="K11">
        <f t="shared" si="3"/>
        <v>1</v>
      </c>
      <c r="M11" s="13" t="s">
        <v>9</v>
      </c>
      <c r="N11" s="12">
        <v>1</v>
      </c>
      <c r="O11" s="1"/>
    </row>
    <row r="12" spans="1:15" x14ac:dyDescent="0.25">
      <c r="A12" s="1">
        <v>599</v>
      </c>
      <c r="B12" s="1" t="s">
        <v>8</v>
      </c>
      <c r="C12" s="1" t="s">
        <v>26</v>
      </c>
      <c r="D12" s="1" t="s">
        <v>10</v>
      </c>
      <c r="E12" s="1" t="s">
        <v>15</v>
      </c>
      <c r="G12" s="1">
        <v>599</v>
      </c>
      <c r="H12">
        <f t="shared" si="0"/>
        <v>1</v>
      </c>
      <c r="I12">
        <f t="shared" si="1"/>
        <v>4</v>
      </c>
      <c r="J12">
        <f t="shared" si="2"/>
        <v>1</v>
      </c>
      <c r="K12">
        <f t="shared" si="3"/>
        <v>2</v>
      </c>
      <c r="M12" s="13" t="s">
        <v>13</v>
      </c>
      <c r="N12" s="12">
        <v>2</v>
      </c>
      <c r="O12" s="1"/>
    </row>
    <row r="13" spans="1:15" x14ac:dyDescent="0.25">
      <c r="A13" s="1">
        <v>599</v>
      </c>
      <c r="B13" s="1" t="s">
        <v>8</v>
      </c>
      <c r="C13" s="1" t="s">
        <v>19</v>
      </c>
      <c r="D13" s="1" t="s">
        <v>28</v>
      </c>
      <c r="E13" s="1" t="s">
        <v>29</v>
      </c>
      <c r="G13" s="1">
        <v>599</v>
      </c>
      <c r="H13">
        <f t="shared" si="0"/>
        <v>1</v>
      </c>
      <c r="I13">
        <f t="shared" si="1"/>
        <v>3</v>
      </c>
      <c r="J13">
        <f t="shared" si="2"/>
        <v>1</v>
      </c>
      <c r="K13">
        <f t="shared" si="3"/>
        <v>2</v>
      </c>
      <c r="M13" s="13" t="s">
        <v>19</v>
      </c>
      <c r="N13" s="12">
        <v>3</v>
      </c>
      <c r="O13" s="1"/>
    </row>
    <row r="14" spans="1:15" x14ac:dyDescent="0.25">
      <c r="A14" s="1">
        <v>609</v>
      </c>
      <c r="B14" s="1" t="s">
        <v>8</v>
      </c>
      <c r="C14" s="1" t="s">
        <v>13</v>
      </c>
      <c r="D14" s="1" t="s">
        <v>23</v>
      </c>
      <c r="E14" s="1" t="s">
        <v>11</v>
      </c>
      <c r="G14" s="1">
        <v>609</v>
      </c>
      <c r="H14">
        <f t="shared" si="0"/>
        <v>1</v>
      </c>
      <c r="I14">
        <f t="shared" si="1"/>
        <v>2</v>
      </c>
      <c r="J14">
        <f t="shared" si="2"/>
        <v>2</v>
      </c>
      <c r="K14">
        <f t="shared" si="3"/>
        <v>1</v>
      </c>
      <c r="M14" s="13" t="s">
        <v>26</v>
      </c>
      <c r="N14" s="12">
        <v>4</v>
      </c>
      <c r="O14" s="1"/>
    </row>
    <row r="15" spans="1:15" x14ac:dyDescent="0.25">
      <c r="A15" s="1">
        <v>629</v>
      </c>
      <c r="B15" s="1" t="s">
        <v>8</v>
      </c>
      <c r="C15" s="1" t="s">
        <v>19</v>
      </c>
      <c r="D15" s="1" t="s">
        <v>23</v>
      </c>
      <c r="E15" s="1" t="s">
        <v>15</v>
      </c>
      <c r="G15" s="1">
        <v>629</v>
      </c>
      <c r="H15">
        <f t="shared" si="0"/>
        <v>1</v>
      </c>
      <c r="I15">
        <f t="shared" si="1"/>
        <v>3</v>
      </c>
      <c r="J15">
        <f t="shared" si="2"/>
        <v>2</v>
      </c>
      <c r="K15">
        <f t="shared" si="3"/>
        <v>2</v>
      </c>
      <c r="M15" s="1"/>
      <c r="O15" s="1"/>
    </row>
    <row r="16" spans="1:15" x14ac:dyDescent="0.25">
      <c r="A16" s="1">
        <v>629</v>
      </c>
      <c r="B16" s="1" t="s">
        <v>17</v>
      </c>
      <c r="C16" s="1" t="s">
        <v>13</v>
      </c>
      <c r="D16" s="1" t="s">
        <v>23</v>
      </c>
      <c r="E16" s="1" t="s">
        <v>11</v>
      </c>
      <c r="G16" s="1">
        <v>629</v>
      </c>
      <c r="H16">
        <f t="shared" si="0"/>
        <v>2</v>
      </c>
      <c r="I16">
        <f t="shared" si="1"/>
        <v>2</v>
      </c>
      <c r="J16">
        <f t="shared" si="2"/>
        <v>2</v>
      </c>
      <c r="K16">
        <f t="shared" si="3"/>
        <v>1</v>
      </c>
      <c r="O16" s="1"/>
    </row>
    <row r="17" spans="1:15" ht="15.75" x14ac:dyDescent="0.25">
      <c r="A17" s="1">
        <v>629</v>
      </c>
      <c r="B17" s="1" t="s">
        <v>17</v>
      </c>
      <c r="C17" s="1" t="s">
        <v>9</v>
      </c>
      <c r="D17" s="1" t="s">
        <v>23</v>
      </c>
      <c r="E17" s="1" t="s">
        <v>15</v>
      </c>
      <c r="G17" s="1">
        <v>629</v>
      </c>
      <c r="H17">
        <f t="shared" si="0"/>
        <v>2</v>
      </c>
      <c r="I17">
        <f t="shared" si="1"/>
        <v>1</v>
      </c>
      <c r="J17">
        <f t="shared" si="2"/>
        <v>2</v>
      </c>
      <c r="K17">
        <f t="shared" si="3"/>
        <v>2</v>
      </c>
      <c r="M17" s="11" t="s">
        <v>5</v>
      </c>
      <c r="N17" s="15" t="s">
        <v>111</v>
      </c>
      <c r="O17" s="1"/>
    </row>
    <row r="18" spans="1:15" x14ac:dyDescent="0.25">
      <c r="A18" s="1">
        <v>699</v>
      </c>
      <c r="B18" s="1" t="s">
        <v>17</v>
      </c>
      <c r="C18" s="1" t="s">
        <v>26</v>
      </c>
      <c r="D18" s="1" t="s">
        <v>10</v>
      </c>
      <c r="E18" s="1" t="s">
        <v>15</v>
      </c>
      <c r="G18" s="1">
        <v>699</v>
      </c>
      <c r="H18">
        <f t="shared" si="0"/>
        <v>2</v>
      </c>
      <c r="I18">
        <f t="shared" si="1"/>
        <v>4</v>
      </c>
      <c r="J18">
        <f t="shared" si="2"/>
        <v>1</v>
      </c>
      <c r="K18">
        <f t="shared" si="3"/>
        <v>2</v>
      </c>
      <c r="M18" s="13" t="s">
        <v>10</v>
      </c>
      <c r="N18" s="12">
        <v>1</v>
      </c>
      <c r="O18" s="1"/>
    </row>
    <row r="19" spans="1:15" x14ac:dyDescent="0.25">
      <c r="A19" s="1">
        <v>729</v>
      </c>
      <c r="B19" s="1" t="s">
        <v>8</v>
      </c>
      <c r="C19" s="1" t="s">
        <v>26</v>
      </c>
      <c r="D19" s="1" t="s">
        <v>23</v>
      </c>
      <c r="E19" s="1" t="s">
        <v>15</v>
      </c>
      <c r="G19" s="1">
        <v>729</v>
      </c>
      <c r="H19">
        <f t="shared" si="0"/>
        <v>1</v>
      </c>
      <c r="I19">
        <f t="shared" si="1"/>
        <v>4</v>
      </c>
      <c r="J19">
        <f t="shared" si="2"/>
        <v>2</v>
      </c>
      <c r="K19">
        <f t="shared" si="3"/>
        <v>2</v>
      </c>
      <c r="M19" s="13" t="s">
        <v>23</v>
      </c>
      <c r="N19" s="12">
        <v>2</v>
      </c>
      <c r="O19" s="1"/>
    </row>
    <row r="20" spans="1:15" x14ac:dyDescent="0.25">
      <c r="A20" s="1">
        <v>729</v>
      </c>
      <c r="B20" s="1" t="s">
        <v>17</v>
      </c>
      <c r="C20" s="1" t="s">
        <v>19</v>
      </c>
      <c r="D20" s="1" t="s">
        <v>23</v>
      </c>
      <c r="E20" s="1" t="s">
        <v>15</v>
      </c>
      <c r="G20" s="1">
        <v>729</v>
      </c>
      <c r="H20">
        <f t="shared" si="0"/>
        <v>2</v>
      </c>
      <c r="I20">
        <f t="shared" si="1"/>
        <v>3</v>
      </c>
      <c r="J20">
        <f t="shared" si="2"/>
        <v>2</v>
      </c>
      <c r="K20">
        <f t="shared" si="3"/>
        <v>2</v>
      </c>
      <c r="O20" s="1"/>
    </row>
    <row r="21" spans="1:15" x14ac:dyDescent="0.25">
      <c r="A21" s="1">
        <v>799</v>
      </c>
      <c r="B21" s="1" t="s">
        <v>38</v>
      </c>
      <c r="C21" s="1" t="s">
        <v>13</v>
      </c>
      <c r="D21" s="1" t="s">
        <v>10</v>
      </c>
      <c r="E21" s="1" t="s">
        <v>15</v>
      </c>
      <c r="G21" s="1">
        <v>799</v>
      </c>
      <c r="H21">
        <f t="shared" si="0"/>
        <v>3</v>
      </c>
      <c r="I21">
        <f t="shared" si="1"/>
        <v>2</v>
      </c>
      <c r="J21">
        <f t="shared" si="2"/>
        <v>1</v>
      </c>
      <c r="K21">
        <f t="shared" si="3"/>
        <v>2</v>
      </c>
      <c r="O21" s="1"/>
    </row>
    <row r="22" spans="1:15" ht="15.75" x14ac:dyDescent="0.25">
      <c r="A22" s="1">
        <v>829</v>
      </c>
      <c r="B22" s="1" t="s">
        <v>17</v>
      </c>
      <c r="C22" s="1" t="s">
        <v>26</v>
      </c>
      <c r="D22" s="1" t="s">
        <v>23</v>
      </c>
      <c r="E22" s="1" t="s">
        <v>15</v>
      </c>
      <c r="G22" s="1">
        <v>829</v>
      </c>
      <c r="H22">
        <f t="shared" si="0"/>
        <v>2</v>
      </c>
      <c r="I22">
        <f t="shared" si="1"/>
        <v>4</v>
      </c>
      <c r="J22">
        <f t="shared" si="2"/>
        <v>2</v>
      </c>
      <c r="K22">
        <f t="shared" si="3"/>
        <v>2</v>
      </c>
      <c r="M22" s="11" t="s">
        <v>6</v>
      </c>
      <c r="N22" s="15" t="s">
        <v>111</v>
      </c>
      <c r="O22" s="1"/>
    </row>
    <row r="23" spans="1:15" x14ac:dyDescent="0.25">
      <c r="A23" s="1">
        <v>949</v>
      </c>
      <c r="B23" s="1" t="s">
        <v>38</v>
      </c>
      <c r="C23" s="1" t="s">
        <v>26</v>
      </c>
      <c r="D23" s="1" t="s">
        <v>10</v>
      </c>
      <c r="E23" s="1" t="s">
        <v>15</v>
      </c>
      <c r="G23" s="1">
        <v>949</v>
      </c>
      <c r="H23">
        <f t="shared" si="0"/>
        <v>3</v>
      </c>
      <c r="I23">
        <f t="shared" si="1"/>
        <v>4</v>
      </c>
      <c r="J23">
        <f t="shared" si="2"/>
        <v>1</v>
      </c>
      <c r="K23">
        <f t="shared" si="3"/>
        <v>2</v>
      </c>
      <c r="M23" s="13" t="s">
        <v>11</v>
      </c>
      <c r="N23" s="12">
        <v>1</v>
      </c>
      <c r="O23" s="1"/>
    </row>
    <row r="24" spans="1:15" x14ac:dyDescent="0.25">
      <c r="A24" s="1">
        <v>1079</v>
      </c>
      <c r="B24" s="1" t="s">
        <v>38</v>
      </c>
      <c r="C24" s="1" t="s">
        <v>26</v>
      </c>
      <c r="D24" s="1" t="s">
        <v>23</v>
      </c>
      <c r="E24" s="1" t="s">
        <v>15</v>
      </c>
      <c r="G24" s="1">
        <v>1079</v>
      </c>
      <c r="H24">
        <f t="shared" si="0"/>
        <v>3</v>
      </c>
      <c r="I24">
        <f t="shared" si="1"/>
        <v>4</v>
      </c>
      <c r="J24">
        <f t="shared" si="2"/>
        <v>2</v>
      </c>
      <c r="K24">
        <f t="shared" si="3"/>
        <v>2</v>
      </c>
      <c r="M24" s="13" t="s">
        <v>15</v>
      </c>
      <c r="N24" s="12">
        <v>2</v>
      </c>
      <c r="O24" s="1"/>
    </row>
    <row r="25" spans="1:15" x14ac:dyDescent="0.25">
      <c r="O25" s="1"/>
    </row>
    <row r="26" spans="1:15" x14ac:dyDescent="0.25">
      <c r="O26" s="1"/>
    </row>
    <row r="27" spans="1:15" x14ac:dyDescent="0.25">
      <c r="O27" s="1"/>
    </row>
    <row r="28" spans="1:15" x14ac:dyDescent="0.25">
      <c r="O28" s="1"/>
    </row>
    <row r="29" spans="1:15" x14ac:dyDescent="0.25">
      <c r="O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CDB4-FAB6-4105-9B53-D19C55565AE4}">
  <dimension ref="A1:P27"/>
  <sheetViews>
    <sheetView workbookViewId="0">
      <selection activeCell="E32" sqref="E3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7.42578125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16" x14ac:dyDescent="0.25">
      <c r="A1" t="s">
        <v>112</v>
      </c>
    </row>
    <row r="2" spans="1:16" ht="15.75" thickBot="1" x14ac:dyDescent="0.3"/>
    <row r="3" spans="1:16" x14ac:dyDescent="0.25">
      <c r="A3" s="18" t="s">
        <v>113</v>
      </c>
      <c r="B3" s="18"/>
    </row>
    <row r="4" spans="1:16" x14ac:dyDescent="0.25">
      <c r="A4" t="s">
        <v>114</v>
      </c>
      <c r="B4" s="20">
        <v>0.96508718670622162</v>
      </c>
      <c r="C4" t="s">
        <v>137</v>
      </c>
    </row>
    <row r="5" spans="1:16" x14ac:dyDescent="0.25">
      <c r="A5" t="s">
        <v>115</v>
      </c>
      <c r="B5" s="20">
        <v>0.93139327794452953</v>
      </c>
      <c r="C5" t="s">
        <v>138</v>
      </c>
    </row>
    <row r="6" spans="1:16" x14ac:dyDescent="0.25">
      <c r="A6" t="s">
        <v>116</v>
      </c>
      <c r="B6" s="20">
        <v>0.91614733970998052</v>
      </c>
      <c r="C6" t="s">
        <v>139</v>
      </c>
      <c r="I6" s="9"/>
      <c r="J6" s="9"/>
      <c r="K6" s="9"/>
      <c r="L6" s="9"/>
      <c r="M6" s="9"/>
      <c r="N6" s="9"/>
      <c r="O6" s="9"/>
      <c r="P6" s="9"/>
    </row>
    <row r="7" spans="1:16" x14ac:dyDescent="0.25">
      <c r="A7" t="s">
        <v>117</v>
      </c>
      <c r="B7">
        <v>55.154588971438805</v>
      </c>
      <c r="C7" t="s">
        <v>140</v>
      </c>
    </row>
    <row r="8" spans="1:16" ht="15.75" thickBot="1" x14ac:dyDescent="0.3">
      <c r="A8" s="16" t="s">
        <v>118</v>
      </c>
      <c r="B8" s="16">
        <v>23</v>
      </c>
      <c r="C8" t="s">
        <v>141</v>
      </c>
    </row>
    <row r="10" spans="1:16" ht="15.75" thickBot="1" x14ac:dyDescent="0.3">
      <c r="A10" t="s">
        <v>119</v>
      </c>
    </row>
    <row r="11" spans="1:16" x14ac:dyDescent="0.25">
      <c r="A11" s="17"/>
      <c r="B11" s="17" t="s">
        <v>124</v>
      </c>
      <c r="C11" s="17" t="s">
        <v>125</v>
      </c>
      <c r="D11" s="17" t="s">
        <v>126</v>
      </c>
      <c r="E11" s="17" t="s">
        <v>127</v>
      </c>
      <c r="F11" s="17" t="s">
        <v>128</v>
      </c>
    </row>
    <row r="12" spans="1:16" x14ac:dyDescent="0.25">
      <c r="A12" t="s">
        <v>120</v>
      </c>
      <c r="B12">
        <v>4</v>
      </c>
      <c r="C12">
        <v>743365.22280748433</v>
      </c>
      <c r="D12">
        <v>185841.30570187108</v>
      </c>
      <c r="E12">
        <v>61.091240408798747</v>
      </c>
      <c r="F12">
        <v>3.1595150573139771E-10</v>
      </c>
    </row>
    <row r="13" spans="1:16" x14ac:dyDescent="0.25">
      <c r="A13" t="s">
        <v>121</v>
      </c>
      <c r="B13">
        <v>18</v>
      </c>
      <c r="C13">
        <v>54756.516322950461</v>
      </c>
      <c r="D13">
        <v>3042.0286846083591</v>
      </c>
    </row>
    <row r="14" spans="1:16" ht="15.75" thickBot="1" x14ac:dyDescent="0.3">
      <c r="A14" s="16" t="s">
        <v>122</v>
      </c>
      <c r="B14" s="16">
        <v>22</v>
      </c>
      <c r="C14" s="16">
        <v>798121.73913043481</v>
      </c>
      <c r="D14" s="16"/>
      <c r="E14" s="16"/>
      <c r="F14" s="16"/>
    </row>
    <row r="15" spans="1:16" ht="15.75" thickBot="1" x14ac:dyDescent="0.3"/>
    <row r="16" spans="1:16" x14ac:dyDescent="0.25">
      <c r="A16" s="17"/>
      <c r="B16" s="17" t="s">
        <v>129</v>
      </c>
      <c r="C16" s="17" t="s">
        <v>117</v>
      </c>
      <c r="D16" s="17" t="s">
        <v>130</v>
      </c>
      <c r="E16" s="17" t="s">
        <v>131</v>
      </c>
      <c r="F16" s="17" t="s">
        <v>132</v>
      </c>
      <c r="G16" s="17" t="s">
        <v>133</v>
      </c>
      <c r="H16" s="17" t="s">
        <v>134</v>
      </c>
      <c r="I16" s="17" t="s">
        <v>135</v>
      </c>
    </row>
    <row r="17" spans="1:10" x14ac:dyDescent="0.25">
      <c r="A17" t="s">
        <v>123</v>
      </c>
      <c r="B17">
        <v>-87.801924582426338</v>
      </c>
      <c r="C17">
        <v>54.904089607920305</v>
      </c>
      <c r="D17">
        <v>-1.599187332117429</v>
      </c>
      <c r="E17">
        <v>0.12718409341774045</v>
      </c>
      <c r="F17">
        <v>-203.15113653907503</v>
      </c>
      <c r="G17">
        <v>27.54728737422235</v>
      </c>
      <c r="H17">
        <v>-203.15113653907503</v>
      </c>
      <c r="I17">
        <v>27.54728737422235</v>
      </c>
    </row>
    <row r="18" spans="1:10" x14ac:dyDescent="0.25">
      <c r="A18" t="s">
        <v>3</v>
      </c>
      <c r="B18">
        <v>141.21943553963169</v>
      </c>
      <c r="C18">
        <v>16.845238413205596</v>
      </c>
      <c r="D18">
        <v>8.3833444250290121</v>
      </c>
      <c r="E18">
        <v>1.2504046637332126E-7</v>
      </c>
      <c r="F18">
        <v>105.82890288421308</v>
      </c>
      <c r="G18">
        <v>176.6099681950503</v>
      </c>
      <c r="H18">
        <v>105.82890288421308</v>
      </c>
      <c r="I18">
        <v>176.6099681950503</v>
      </c>
    </row>
    <row r="19" spans="1:10" x14ac:dyDescent="0.25">
      <c r="A19" t="s">
        <v>4</v>
      </c>
      <c r="B19">
        <v>75.74386139349366</v>
      </c>
      <c r="C19">
        <v>11.297206286578605</v>
      </c>
      <c r="D19">
        <v>6.7046541837055296</v>
      </c>
      <c r="E19">
        <v>2.750501103785549E-6</v>
      </c>
      <c r="F19">
        <v>52.009311712871053</v>
      </c>
      <c r="G19">
        <v>99.478411074116266</v>
      </c>
      <c r="H19">
        <v>52.009311712871053</v>
      </c>
      <c r="I19">
        <v>99.478411074116266</v>
      </c>
    </row>
    <row r="20" spans="1:10" x14ac:dyDescent="0.25">
      <c r="A20" t="s">
        <v>5</v>
      </c>
      <c r="B20">
        <v>114.63002645729405</v>
      </c>
      <c r="C20">
        <v>23.374906203124254</v>
      </c>
      <c r="D20">
        <v>4.9039780293096014</v>
      </c>
      <c r="E20">
        <v>1.1433703507656058E-4</v>
      </c>
      <c r="F20">
        <v>65.521170826583358</v>
      </c>
      <c r="G20">
        <v>163.73888208800474</v>
      </c>
      <c r="H20">
        <v>65.521170826583358</v>
      </c>
      <c r="I20">
        <v>163.73888208800474</v>
      </c>
    </row>
    <row r="21" spans="1:10" ht="15.75" thickBot="1" x14ac:dyDescent="0.3">
      <c r="A21" s="16" t="s">
        <v>6</v>
      </c>
      <c r="B21" s="16">
        <v>71.240692803958922</v>
      </c>
      <c r="C21" s="16">
        <v>28.257322092821195</v>
      </c>
      <c r="D21" s="16">
        <v>2.5211409832093645</v>
      </c>
      <c r="E21" s="16">
        <v>2.1347756489239773E-2</v>
      </c>
      <c r="F21" s="16">
        <v>11.874262020960863</v>
      </c>
      <c r="G21" s="16">
        <v>130.60712358695699</v>
      </c>
      <c r="H21" s="16">
        <v>11.874262020960863</v>
      </c>
      <c r="I21" s="16">
        <v>130.60712358695699</v>
      </c>
    </row>
    <row r="24" spans="1:10" x14ac:dyDescent="0.25">
      <c r="A24" t="s">
        <v>150</v>
      </c>
    </row>
    <row r="26" spans="1:10" x14ac:dyDescent="0.25">
      <c r="A26" t="s">
        <v>151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148</v>
      </c>
      <c r="H26" t="s">
        <v>149</v>
      </c>
      <c r="I26" t="s">
        <v>147</v>
      </c>
      <c r="J26" t="s">
        <v>152</v>
      </c>
    </row>
    <row r="27" spans="1:10" x14ac:dyDescent="0.25">
      <c r="A27" s="21">
        <f>B27*C27+D27*E27+F27*G27+H27*I27+J27</f>
        <v>1010.5732661329502</v>
      </c>
      <c r="B27">
        <v>141.219435539632</v>
      </c>
      <c r="C27" cm="1">
        <f t="array" ref="C27">VLOOKUP('Dashboard '!E7:E7,'Encoding '!M5:N7,2,0)</f>
        <v>3</v>
      </c>
      <c r="D27">
        <v>75.74386139349366</v>
      </c>
      <c r="E27">
        <f>VLOOKUP('Dashboard '!G7,'Encoding '!M11:N14,2,0)</f>
        <v>4</v>
      </c>
      <c r="F27">
        <v>114.63002645729405</v>
      </c>
      <c r="G27">
        <f>VLOOKUP('Dashboard '!I7,'Encoding '!M18:N19,2,0)</f>
        <v>2</v>
      </c>
      <c r="H27">
        <v>71.240692803958922</v>
      </c>
      <c r="I27">
        <f>VLOOKUP('Dashboard '!K7,'Encoding '!M23:N24,2,0)</f>
        <v>2</v>
      </c>
      <c r="J27">
        <v>-87.801924582426338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13CC-6F44-4B47-9892-2602C091CF5C}">
  <dimension ref="E2:K15"/>
  <sheetViews>
    <sheetView showGridLines="0" workbookViewId="0">
      <selection activeCell="E7" sqref="E7:E8"/>
    </sheetView>
  </sheetViews>
  <sheetFormatPr defaultRowHeight="15" x14ac:dyDescent="0.25"/>
  <cols>
    <col min="5" max="6" width="19.140625" customWidth="1"/>
    <col min="7" max="7" width="20.42578125" customWidth="1"/>
    <col min="8" max="8" width="18.28515625" customWidth="1"/>
    <col min="9" max="9" width="20.7109375" customWidth="1"/>
    <col min="10" max="10" width="20.28515625" customWidth="1"/>
    <col min="11" max="11" width="20.42578125" customWidth="1"/>
  </cols>
  <sheetData>
    <row r="2" spans="5:11" x14ac:dyDescent="0.25">
      <c r="E2" s="28"/>
      <c r="F2" s="1"/>
    </row>
    <row r="3" spans="5:11" x14ac:dyDescent="0.25">
      <c r="E3" s="28"/>
      <c r="F3" s="1"/>
    </row>
    <row r="5" spans="5:11" x14ac:dyDescent="0.25">
      <c r="E5" s="29" t="s">
        <v>153</v>
      </c>
      <c r="G5" s="29" t="s">
        <v>154</v>
      </c>
      <c r="H5" s="8"/>
      <c r="I5" s="29" t="s">
        <v>155</v>
      </c>
      <c r="J5" s="8"/>
      <c r="K5" s="29" t="s">
        <v>156</v>
      </c>
    </row>
    <row r="6" spans="5:11" x14ac:dyDescent="0.25">
      <c r="E6" s="29"/>
      <c r="F6" s="1"/>
      <c r="G6" s="29"/>
      <c r="H6" s="8"/>
      <c r="I6" s="29"/>
      <c r="J6" s="8"/>
      <c r="K6" s="29"/>
    </row>
    <row r="7" spans="5:11" ht="20.25" customHeight="1" x14ac:dyDescent="0.25">
      <c r="E7" s="30" t="s">
        <v>38</v>
      </c>
      <c r="G7" s="30" t="s">
        <v>26</v>
      </c>
      <c r="I7" s="30" t="s">
        <v>23</v>
      </c>
      <c r="K7" s="30" t="s">
        <v>15</v>
      </c>
    </row>
    <row r="8" spans="5:11" x14ac:dyDescent="0.25">
      <c r="E8" s="30"/>
      <c r="G8" s="30"/>
      <c r="I8" s="30"/>
      <c r="K8" s="30"/>
    </row>
    <row r="12" spans="5:11" x14ac:dyDescent="0.25">
      <c r="G12" s="31" t="s">
        <v>157</v>
      </c>
      <c r="H12" s="8"/>
      <c r="I12" s="33" t="s">
        <v>158</v>
      </c>
    </row>
    <row r="13" spans="5:11" x14ac:dyDescent="0.25">
      <c r="G13" s="31"/>
      <c r="H13" s="8"/>
      <c r="I13" s="33"/>
    </row>
    <row r="14" spans="5:11" x14ac:dyDescent="0.25">
      <c r="G14" s="32">
        <f>'Regression Analysis '!A27</f>
        <v>1010.5732661329502</v>
      </c>
      <c r="I14" s="34">
        <f>G14*84</f>
        <v>84888.154355167819</v>
      </c>
    </row>
    <row r="15" spans="5:11" x14ac:dyDescent="0.25">
      <c r="G15" s="32"/>
      <c r="I15" s="34"/>
    </row>
  </sheetData>
  <mergeCells count="13">
    <mergeCell ref="E2:E3"/>
    <mergeCell ref="K5:K6"/>
    <mergeCell ref="K7:K8"/>
    <mergeCell ref="G12:G13"/>
    <mergeCell ref="G14:G15"/>
    <mergeCell ref="I12:I13"/>
    <mergeCell ref="I14:I15"/>
    <mergeCell ref="E5:E6"/>
    <mergeCell ref="E7:E8"/>
    <mergeCell ref="G5:G6"/>
    <mergeCell ref="G7:G8"/>
    <mergeCell ref="I5:I6"/>
    <mergeCell ref="I7:I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28122AE5-DDCB-4FB9-9D50-2E0A70369D0A}">
          <x14:formula1>
            <xm:f>'Encoding '!$M$5:$M$7</xm:f>
          </x14:formula1>
          <xm:sqref>E7:F7</xm:sqref>
        </x14:dataValidation>
        <x14:dataValidation type="list" showInputMessage="1" showErrorMessage="1" xr:uid="{8A6B5B68-1E0E-41D2-A546-6FE9FBC6E0AA}">
          <x14:formula1>
            <xm:f>'Encoding '!$M$11:$M$14</xm:f>
          </x14:formula1>
          <xm:sqref>G7</xm:sqref>
        </x14:dataValidation>
        <x14:dataValidation type="list" allowBlank="1" showInputMessage="1" showErrorMessage="1" xr:uid="{E659293E-73C9-4C73-A81D-23765D00559A}">
          <x14:formula1>
            <xm:f>'Encoding '!$M$18:$M$19</xm:f>
          </x14:formula1>
          <xm:sqref>I7</xm:sqref>
        </x14:dataValidation>
        <x14:dataValidation type="list" allowBlank="1" showInputMessage="1" showErrorMessage="1" xr:uid="{2A45DADD-D288-4E1C-90A7-D2DC9BB5817F}">
          <x14:formula1>
            <xm:f>'Encoding '!$M$23:$M$24</xm:f>
          </x14:formula1>
          <xm:sqref>K7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Background </vt:lpstr>
      <vt:lpstr>Discriptive statistic </vt:lpstr>
      <vt:lpstr>Sheet1</vt:lpstr>
      <vt:lpstr>Encoding </vt:lpstr>
      <vt:lpstr>Regression Analysis </vt:lpstr>
      <vt:lpstr>Dashboard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Joseph Delmon</cp:lastModifiedBy>
  <dcterms:created xsi:type="dcterms:W3CDTF">2019-10-09T07:09:48Z</dcterms:created>
  <dcterms:modified xsi:type="dcterms:W3CDTF">2024-10-15T07:33:43Z</dcterms:modified>
</cp:coreProperties>
</file>